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2 Macro Alocação" sheetId="2" state="visible" r:id="rId2"/>
    <sheet xmlns:r="http://schemas.openxmlformats.org/officeDocument/2006/relationships" name="03 Ações BR" sheetId="3" state="visible" r:id="rId3"/>
    <sheet xmlns:r="http://schemas.openxmlformats.org/officeDocument/2006/relationships" name="04 FIIs" sheetId="4" state="visible" r:id="rId4"/>
    <sheet xmlns:r="http://schemas.openxmlformats.org/officeDocument/2006/relationships" name="05 Stocks" sheetId="5" state="visible" r:id="rId5"/>
    <sheet xmlns:r="http://schemas.openxmlformats.org/officeDocument/2006/relationships" name="06 REITs" sheetId="6" state="visible" r:id="rId6"/>
    <sheet xmlns:r="http://schemas.openxmlformats.org/officeDocument/2006/relationships" name="07 Renda Fixa" sheetId="7" state="visible" r:id="rId7"/>
    <sheet xmlns:r="http://schemas.openxmlformats.org/officeDocument/2006/relationships" name="08 Criptomoedas" sheetId="8" state="visible" r:id="rId8"/>
    <sheet xmlns:r="http://schemas.openxmlformats.org/officeDocument/2006/relationships" name="09 Ativos Ilíquidos" sheetId="9" state="visible" r:id="rId9"/>
    <sheet xmlns:r="http://schemas.openxmlformats.org/officeDocument/2006/relationships" name="10 Histórico de Aportes" sheetId="10" state="visible" r:id="rId10"/>
    <sheet xmlns:r="http://schemas.openxmlformats.org/officeDocument/2006/relationships" name="11 Histórico de Dividendos" sheetId="11" state="visible" r:id="rId11"/>
    <sheet xmlns:r="http://schemas.openxmlformats.org/officeDocument/2006/relationships" name="12 Histórico Patrimonial" sheetId="12" state="visible" r:id="rId12"/>
    <sheet xmlns:r="http://schemas.openxmlformats.org/officeDocument/2006/relationships" name="13 Configurações" sheetId="13" state="visible" r:id="rId13"/>
    <sheet xmlns:r="http://schemas.openxmlformats.org/officeDocument/2006/relationships" name="14 Auxiliar" sheetId="14" state="visible" r:id="rId14"/>
    <sheet xmlns:r="http://schemas.openxmlformats.org/officeDocument/2006/relationships" name="15 Base de Dados" sheetId="15" state="visible" r:id="rId15"/>
  </sheets>
  <definedNames>
    <definedName name="p_Aporte">'13 Configurações'!$C$5</definedName>
    <definedName name="ref_data">'13 Configurações'!$C$6</definedName>
    <definedName name="p_ModoCot">'13 Configurações'!$C$7</definedName>
    <definedName name="p_FonteCripto">'13 Configurações'!$C$8</definedName>
    <definedName name="p_IOF">'13 Configurações'!$C$9</definedName>
    <definedName name="p_Spread">'13 Configurações'!$C$10</definedName>
    <definedName name="p_CorrPct">'13 Configurações'!$C$11</definedName>
    <definedName name="p_CorrFixa">'13 Configurações'!$C$12</definedName>
    <definedName name="p_CompraMin">'13 Configurações'!$C$13</definedName>
    <definedName name="p_DifMin">'13 Configurações'!$C$14</definedName>
    <definedName name="p_MaxClasses">'13 Configurações'!$C$15</definedName>
    <definedName name="p_MaxAtivos">'13 Configurações'!$C$16</definedName>
    <definedName name="p_LimAtivo">'13 Configurações'!$C$17</definedName>
    <definedName name="p_LimSetor">'13 Configurações'!$C$18</definedName>
    <definedName name="moeda_cod">'13 Configurações'!$B$22:$B$31</definedName>
    <definedName name="moeda_fx">'13 Configurações'!$G$22:$G$31</definedName>
    <definedName name="_xlnm._FilterDatabase" localSheetId="14" hidden="1">'15 Base de Dados'!$A$5:$T$925</definedName>
  </definedNames>
  <calcPr calcId="124519" fullCalcOnLoad="1"/>
</workbook>
</file>

<file path=xl/styles.xml><?xml version="1.0" encoding="utf-8"?>
<styleSheet xmlns="http://schemas.openxmlformats.org/spreadsheetml/2006/main">
  <numFmts count="17">
    <numFmt numFmtId="164" formatCode="&quot;R$ &quot;#,##0.00;-&quot;R$ &quot;#,##0.00;&quot;–&quot;"/>
    <numFmt numFmtId="165" formatCode="0.0%;-0.0%;&quot;–&quot;"/>
    <numFmt numFmtId="166" formatCode="+0.0%;-0.0%;&quot;–&quot;"/>
    <numFmt numFmtId="167" formatCode="0.00%;-0.00%;&quot;–&quot;"/>
    <numFmt numFmtId="168" formatCode="#,##0.00##"/>
    <numFmt numFmtId="169" formatCode="0.0000"/>
    <numFmt numFmtId="170" formatCode="#,##0.00;-#,##0.00;&quot;–&quot;"/>
    <numFmt numFmtId="171" formatCode="#,##0;-#,##0;&quot;–&quot;"/>
    <numFmt numFmtId="172" formatCode="0.0%;-0.0%;0.0%"/>
    <numFmt numFmtId="173" formatCode="dd/mm/yyyy"/>
    <numFmt numFmtId="174" formatCode="0.000000"/>
    <numFmt numFmtId="175" formatCode="0.0%"/>
    <numFmt numFmtId="176" formatCode="mmm/yy"/>
    <numFmt numFmtId="177" formatCode="#,##0.00####"/>
    <numFmt numFmtId="178" formatCode="General;-General;&quot;–&quot;"/>
    <numFmt numFmtId="179" formatCode="#,##0.00##;-#,##0.00##;&quot;–&quot;"/>
    <numFmt numFmtId="180" formatCode="0.0"/>
  </numFmts>
  <fonts count="26">
    <font>
      <name val="Calibri"/>
      <family val="2"/>
      <color theme="1"/>
      <sz val="11"/>
      <scheme val="minor"/>
    </font>
    <font>
      <name val="Arial"/>
      <b val="1"/>
      <color rgb="00F8FAFC"/>
      <sz val="18"/>
    </font>
    <font>
      <name val="Arial"/>
      <color rgb="0094A3B8"/>
      <sz val="9"/>
    </font>
    <font>
      <name val="Arial"/>
      <b val="1"/>
      <color rgb="000F172A"/>
      <sz val="9"/>
    </font>
    <font>
      <name val="Arial"/>
      <color rgb="0094A3B8"/>
      <sz val="8"/>
    </font>
    <font>
      <name val="Arial"/>
      <color rgb="00F8FAFC"/>
      <sz val="9"/>
    </font>
    <font>
      <name val="Arial"/>
      <i val="1"/>
      <color rgb="0094A3B8"/>
      <sz val="8"/>
    </font>
    <font>
      <name val="Arial"/>
      <b val="1"/>
      <color rgb="00F8FAFC"/>
      <sz val="8"/>
    </font>
    <font>
      <name val="Arial"/>
      <b val="1"/>
      <color rgb="0038BDF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b val="1"/>
      <color rgb="0038BDF8"/>
      <sz val="10"/>
    </font>
    <font>
      <name val="Arial"/>
      <b val="1"/>
      <color rgb="00F8FAFC"/>
      <sz val="10"/>
    </font>
    <font>
      <name val="Arial"/>
      <b val="1"/>
      <color rgb="00F8FAFC"/>
      <sz val="9"/>
    </font>
    <font>
      <name val="Arial"/>
      <color rgb="007DD3FC"/>
      <sz val="10"/>
    </font>
    <font>
      <name val="Arial"/>
      <color rgb="00F8FAFC"/>
      <sz val="10"/>
    </font>
    <font>
      <name val="Arial"/>
      <b val="1"/>
      <color rgb="00F8FAFC"/>
      <sz val="14"/>
    </font>
    <font>
      <name val="Arial"/>
      <color rgb="0094A3B8"/>
      <sz val="10"/>
    </font>
    <font>
      <name val="Arial"/>
      <b val="1"/>
      <color rgb="00F8FAFC"/>
      <sz val="24"/>
    </font>
    <font>
      <name val="Arial"/>
      <b val="1"/>
      <color rgb="0038BDF8"/>
      <sz val="14"/>
    </font>
    <font>
      <name val="Arial"/>
      <b val="1"/>
      <color rgb="000F172A"/>
      <sz val="8"/>
    </font>
    <font>
      <name val="Arial"/>
      <b val="1"/>
      <color rgb="00F8FAFC"/>
      <sz val="17"/>
    </font>
    <font>
      <name val="Arial"/>
      <b val="1"/>
      <color rgb="00F59E0B"/>
      <sz val="9"/>
    </font>
    <font>
      <name val="Arial"/>
      <b val="1"/>
      <color rgb="0022C55E"/>
      <sz val="10"/>
    </font>
    <font>
      <name val="Arial"/>
      <b val="1"/>
      <color rgb="0022C55E"/>
      <sz val="9"/>
    </font>
    <font>
      <name val="Arial"/>
      <i val="1"/>
      <color rgb="0094A3B8"/>
      <sz val="7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8BDF8"/>
        <bgColor rgb="0038BDF8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E7490"/>
        <bgColor rgb="000E7490"/>
      </patternFill>
    </fill>
    <fill>
      <patternFill patternType="solid">
        <fgColor rgb="0015803D"/>
        <bgColor rgb="0015803D"/>
      </patternFill>
    </fill>
    <fill>
      <patternFill patternType="solid">
        <fgColor rgb="00B45309"/>
        <bgColor rgb="00B45309"/>
      </patternFill>
    </fill>
    <fill>
      <patternFill patternType="solid">
        <fgColor rgb="007C3AED"/>
        <bgColor rgb="007C3AED"/>
      </patternFill>
    </fill>
    <fill>
      <patternFill patternType="solid">
        <fgColor rgb="001E293B"/>
        <bgColor rgb="001E293B"/>
      </patternFill>
    </fill>
    <fill>
      <patternFill patternType="solid">
        <fgColor rgb="0016314D"/>
        <bgColor rgb="0016314D"/>
      </patternFill>
    </fill>
    <fill>
      <patternFill patternType="solid">
        <fgColor rgb="00182236"/>
        <bgColor rgb="00182236"/>
      </patternFill>
    </fill>
  </fills>
  <borders count="13">
    <border>
      <left/>
      <right/>
      <top/>
      <bottom/>
      <diagonal/>
    </border>
    <border>
      <bottom style="medium">
        <color rgb="0038BDF8"/>
      </bottom>
    </border>
    <border>
      <bottom style="medium">
        <color rgb="00334155"/>
      </bottom>
    </border>
    <border>
      <top style="medium">
        <color rgb="0038BDF8"/>
      </top>
    </border>
    <border>
      <top style="medium">
        <color rgb="0022C55E"/>
      </top>
    </border>
    <border>
      <top style="medium">
        <color rgb="00F59E0B"/>
      </top>
    </border>
    <border>
      <left/>
      <right/>
      <top/>
      <bottom style="medium">
        <color rgb="00334155"/>
      </bottom>
      <diagonal/>
    </border>
    <border/>
    <border>
      <left style="thin">
        <color rgb="000F172A"/>
      </left>
      <right style="thin">
        <color rgb="000F172A"/>
      </right>
    </border>
    <border>
      <left/>
      <right style="thin">
        <color rgb="000F172A"/>
      </right>
      <top/>
      <bottom/>
      <diagonal/>
    </border>
    <border>
      <left/>
      <right/>
      <top/>
      <bottom style="medium">
        <color rgb="0038BDF8"/>
      </bottom>
      <diagonal/>
    </border>
    <border>
      <top style="thin">
        <color rgb="00334155"/>
      </top>
    </border>
    <border>
      <bottom style="thin">
        <color rgb="00334155"/>
      </bottom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0" fillId="2" borderId="0" pivotButton="0" quotePrefix="0" xfId="0"/>
    <xf numFmtId="0" fontId="18" fillId="2" borderId="0" applyAlignment="1" pivotButton="0" quotePrefix="0" xfId="0">
      <alignment horizontal="left" vertical="center"/>
    </xf>
    <xf numFmtId="173" fontId="19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20" fillId="3" borderId="8" applyAlignment="1" pivotButton="0" quotePrefix="0" xfId="0">
      <alignment horizontal="center" vertical="center"/>
    </xf>
    <xf numFmtId="0" fontId="0" fillId="2" borderId="9" pivotButton="0" quotePrefix="0" xfId="0"/>
    <xf numFmtId="0" fontId="10" fillId="10" borderId="3" applyAlignment="1" pivotButton="0" quotePrefix="0" xfId="0">
      <alignment horizontal="left" vertical="center" indent="1"/>
    </xf>
    <xf numFmtId="0" fontId="0" fillId="2" borderId="3" pivotButton="0" quotePrefix="0" xfId="0"/>
    <xf numFmtId="0" fontId="10" fillId="10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10" fillId="10" borderId="5" applyAlignment="1" pivotButton="0" quotePrefix="0" xfId="0">
      <alignment horizontal="left" vertical="center" indent="1"/>
    </xf>
    <xf numFmtId="0" fontId="0" fillId="2" borderId="5" pivotButton="0" quotePrefix="0" xfId="0"/>
    <xf numFmtId="164" fontId="21" fillId="10" borderId="0" applyAlignment="1" pivotButton="0" quotePrefix="0" xfId="0">
      <alignment horizontal="left" vertical="center" indent="1"/>
    </xf>
    <xf numFmtId="10" fontId="21" fillId="10" borderId="0" applyAlignment="1" pivotButton="0" quotePrefix="0" xfId="0">
      <alignment horizontal="left" vertical="center" indent="1"/>
    </xf>
    <xf numFmtId="166" fontId="21" fillId="10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2" borderId="1" applyAlignment="1" pivotButton="0" quotePrefix="0" xfId="0">
      <alignment horizontal="right" vertical="center"/>
    </xf>
    <xf numFmtId="0" fontId="0" fillId="2" borderId="10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10" borderId="0" applyAlignment="1" pivotButton="0" quotePrefix="0" xfId="0">
      <alignment horizontal="left" vertical="center" indent="1"/>
    </xf>
    <xf numFmtId="165" fontId="15" fillId="10" borderId="0" applyAlignment="1" pivotButton="0" quotePrefix="0" xfId="0">
      <alignment horizontal="right" vertical="center"/>
    </xf>
    <xf numFmtId="0" fontId="0" fillId="10" borderId="0" pivotButton="0" quotePrefix="0" xfId="0"/>
    <xf numFmtId="165" fontId="17" fillId="10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center" vertical="center"/>
    </xf>
    <xf numFmtId="170" fontId="1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left" vertical="center" indent="1"/>
    </xf>
    <xf numFmtId="178" fontId="15" fillId="10" borderId="0" applyAlignment="1" pivotButton="0" quotePrefix="0" xfId="0">
      <alignment horizontal="right" vertical="center"/>
    </xf>
    <xf numFmtId="179" fontId="17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center" vertical="center"/>
    </xf>
    <xf numFmtId="170" fontId="23" fillId="10" borderId="0" applyAlignment="1" pivotButton="0" quotePrefix="0" xfId="0">
      <alignment horizontal="right" vertical="center"/>
    </xf>
    <xf numFmtId="0" fontId="11" fillId="10" borderId="11" applyAlignment="1" pivotButton="0" quotePrefix="0" xfId="0">
      <alignment horizontal="left" vertical="center" indent="1"/>
    </xf>
    <xf numFmtId="0" fontId="0" fillId="2" borderId="11" pivotButton="0" quotePrefix="0" xfId="0"/>
    <xf numFmtId="165" fontId="12" fillId="10" borderId="11" applyAlignment="1" pivotButton="0" quotePrefix="0" xfId="0">
      <alignment horizontal="right" vertical="center"/>
    </xf>
    <xf numFmtId="0" fontId="0" fillId="10" borderId="11" pivotButton="0" quotePrefix="0" xfId="0"/>
    <xf numFmtId="172" fontId="12" fillId="10" borderId="11" applyAlignment="1" pivotButton="0" quotePrefix="0" xfId="0">
      <alignment horizontal="right" vertical="center"/>
    </xf>
    <xf numFmtId="170" fontId="12" fillId="10" borderId="11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 indent="1"/>
    </xf>
    <xf numFmtId="170" fontId="22" fillId="1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8" fillId="10" borderId="12" applyAlignment="1" pivotButton="0" quotePrefix="0" xfId="0">
      <alignment horizontal="left" vertical="center" indent="1"/>
    </xf>
    <xf numFmtId="0" fontId="0" fillId="2" borderId="12" pivotButton="0" quotePrefix="0" xfId="0"/>
    <xf numFmtId="0" fontId="12" fillId="10" borderId="0" applyAlignment="1" pivotButton="0" quotePrefix="0" xfId="0">
      <alignment horizontal="right" vertical="center"/>
    </xf>
    <xf numFmtId="0" fontId="24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right" vertical="center"/>
    </xf>
    <xf numFmtId="165" fontId="12" fillId="10" borderId="0" applyAlignment="1" pivotButton="0" quotePrefix="0" xfId="0">
      <alignment horizontal="right" vertical="center"/>
    </xf>
    <xf numFmtId="172" fontId="12" fillId="10" borderId="0" applyAlignment="1" pivotButton="0" quotePrefix="0" xfId="0">
      <alignment horizontal="right" vertical="center"/>
    </xf>
    <xf numFmtId="180" fontId="12" fillId="10" borderId="0" applyAlignment="1" pivotButton="0" quotePrefix="0" xfId="0">
      <alignment horizontal="right" vertical="center"/>
    </xf>
    <xf numFmtId="171" fontId="12" fillId="10" borderId="0" applyAlignment="1" pivotButton="0" quotePrefix="0" xfId="0">
      <alignment horizontal="right" vertical="center"/>
    </xf>
    <xf numFmtId="1" fontId="12" fillId="10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164" fontId="16" fillId="10" borderId="0" applyAlignment="1" pivotButton="0" quotePrefix="0" xfId="0">
      <alignment horizontal="left" vertical="center" indent="1"/>
    </xf>
    <xf numFmtId="171" fontId="16" fillId="10" borderId="0" applyAlignment="1" pivotButton="0" quotePrefix="0" xfId="0">
      <alignment horizontal="left" vertical="center" indent="1"/>
    </xf>
    <xf numFmtId="172" fontId="16" fillId="10" borderId="0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left" vertical="center" indent="1"/>
    </xf>
    <xf numFmtId="164" fontId="15" fillId="10" borderId="0" applyAlignment="1" pivotButton="0" quotePrefix="0" xfId="0">
      <alignment horizontal="right" vertical="center"/>
    </xf>
    <xf numFmtId="172" fontId="14" fillId="11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center" vertical="center"/>
    </xf>
    <xf numFmtId="1" fontId="15" fillId="10" borderId="0" applyAlignment="1" pivotButton="0" quotePrefix="0" xfId="0">
      <alignment horizontal="center" vertical="center"/>
    </xf>
    <xf numFmtId="164" fontId="12" fillId="10" borderId="0" applyAlignment="1" pivotButton="0" quotePrefix="0" xfId="0">
      <alignment horizontal="right" vertical="center"/>
    </xf>
    <xf numFmtId="170" fontId="4" fillId="2" borderId="0" applyAlignment="1" pivotButton="0" quotePrefix="0" xfId="0">
      <alignment horizontal="right" vertical="center"/>
    </xf>
    <xf numFmtId="0" fontId="11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164" fontId="12" fillId="10" borderId="3" applyAlignment="1" pivotButton="0" quotePrefix="0" xfId="0">
      <alignment horizontal="right" vertical="center"/>
    </xf>
    <xf numFmtId="165" fontId="12" fillId="10" borderId="3" applyAlignment="1" pivotButton="0" quotePrefix="0" xfId="0">
      <alignment horizontal="right" vertical="center"/>
    </xf>
    <xf numFmtId="172" fontId="12" fillId="10" borderId="3" applyAlignment="1" pivotButton="0" quotePrefix="0" xfId="0">
      <alignment horizontal="right" vertical="center"/>
    </xf>
    <xf numFmtId="166" fontId="12" fillId="10" borderId="3" applyAlignment="1" pivotButton="0" quotePrefix="0" xfId="0">
      <alignment horizontal="right" vertical="center"/>
    </xf>
    <xf numFmtId="170" fontId="4" fillId="2" borderId="0" pivotButton="0" quotePrefix="0" xfId="0"/>
    <xf numFmtId="0" fontId="6" fillId="2" borderId="0" applyAlignment="1" pivotButton="0" quotePrefix="0" xfId="0">
      <alignment horizontal="left" vertical="center" wrapText="1" indent="1"/>
    </xf>
    <xf numFmtId="0" fontId="0" fillId="2" borderId="6" pivotButton="0" quotePrefix="0" xfId="0"/>
    <xf numFmtId="0" fontId="4" fillId="2" borderId="0" pivotButton="0" quotePrefix="0" xfId="0"/>
    <xf numFmtId="0" fontId="5" fillId="2" borderId="0" pivotButton="0" quotePrefix="0" xfId="0"/>
    <xf numFmtId="166" fontId="16" fillId="10" borderId="0" applyAlignment="1" pivotButton="0" quotePrefix="0" xfId="0">
      <alignment horizontal="left" vertical="center" indent="1"/>
    </xf>
    <xf numFmtId="167" fontId="16" fillId="10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11" fillId="10" borderId="0" applyAlignment="1" pivotButton="0" quotePrefix="0" xfId="0">
      <alignment horizontal="left" vertical="center" indent="1"/>
    </xf>
    <xf numFmtId="166" fontId="12" fillId="10" borderId="0" applyAlignment="1" pivotButton="0" quotePrefix="0" xfId="0">
      <alignment horizontal="right" vertical="center"/>
    </xf>
    <xf numFmtId="167" fontId="12" fillId="10" borderId="0" applyAlignment="1" pivotButton="0" quotePrefix="0" xfId="0">
      <alignment horizontal="right" vertical="center"/>
    </xf>
    <xf numFmtId="0" fontId="13" fillId="2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left" vertical="center" indent="1"/>
    </xf>
    <xf numFmtId="0" fontId="10" fillId="2" borderId="0" pivotButton="0" quotePrefix="0" xfId="0"/>
    <xf numFmtId="0" fontId="14" fillId="11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right" vertical="center"/>
    </xf>
    <xf numFmtId="168" fontId="14" fillId="11" borderId="0" applyAlignment="1" pivotButton="0" quotePrefix="0" xfId="0">
      <alignment horizontal="right" vertical="center"/>
    </xf>
    <xf numFmtId="169" fontId="14" fillId="11" borderId="0" applyAlignment="1" pivotButton="0" quotePrefix="0" xfId="0">
      <alignment horizontal="right" vertical="center"/>
    </xf>
    <xf numFmtId="168" fontId="15" fillId="10" borderId="0" applyAlignment="1" pivotButton="0" quotePrefix="0" xfId="0">
      <alignment horizontal="right" vertical="center"/>
    </xf>
    <xf numFmtId="170" fontId="15" fillId="10" borderId="0" applyAlignment="1" pivotButton="0" quotePrefix="0" xfId="0">
      <alignment horizontal="right" vertical="center"/>
    </xf>
    <xf numFmtId="165" fontId="14" fillId="11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168" fontId="15" fillId="12" borderId="0" applyAlignment="1" pivotButton="0" quotePrefix="0" xfId="0">
      <alignment horizontal="right" vertical="center"/>
    </xf>
    <xf numFmtId="0" fontId="15" fillId="12" borderId="0" applyAlignment="1" pivotButton="0" quotePrefix="0" xfId="0">
      <alignment horizontal="center" vertical="center"/>
    </xf>
    <xf numFmtId="170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6" fontId="15" fillId="12" borderId="0" applyAlignment="1" pivotButton="0" quotePrefix="0" xfId="0">
      <alignment horizontal="right" vertical="center"/>
    </xf>
    <xf numFmtId="165" fontId="15" fillId="12" borderId="0" applyAlignment="1" pivotButton="0" quotePrefix="0" xfId="0">
      <alignment horizontal="right" vertical="center"/>
    </xf>
    <xf numFmtId="1" fontId="15" fillId="12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173" fontId="14" fillId="11" borderId="0" applyAlignment="1" pivotButton="0" quotePrefix="0" xfId="0">
      <alignment horizontal="center" vertical="center"/>
    </xf>
    <xf numFmtId="170" fontId="14" fillId="11" borderId="0" applyAlignment="1" pivotButton="0" quotePrefix="0" xfId="0">
      <alignment horizontal="right" vertical="center"/>
    </xf>
    <xf numFmtId="171" fontId="15" fillId="10" borderId="0" applyAlignment="1" pivotButton="0" quotePrefix="0" xfId="0">
      <alignment horizontal="right" vertical="center"/>
    </xf>
    <xf numFmtId="171" fontId="15" fillId="12" borderId="0" applyAlignment="1" pivotButton="0" quotePrefix="0" xfId="0">
      <alignment horizontal="right" vertical="center"/>
    </xf>
    <xf numFmtId="0" fontId="0" fillId="2" borderId="7" pivotButton="0" quotePrefix="0" xfId="0"/>
    <xf numFmtId="164" fontId="14" fillId="11" borderId="0" applyAlignment="1" pivotButton="0" quotePrefix="0" xfId="0">
      <alignment horizontal="right" vertical="center"/>
    </xf>
    <xf numFmtId="176" fontId="15" fillId="10" borderId="0" applyAlignment="1" pivotButton="0" quotePrefix="0" xfId="0">
      <alignment horizontal="center" vertical="center"/>
    </xf>
    <xf numFmtId="176" fontId="15" fillId="12" borderId="0" applyAlignment="1" pivotButton="0" quotePrefix="0" xfId="0">
      <alignment horizontal="center" vertical="center"/>
    </xf>
    <xf numFmtId="170" fontId="12" fillId="10" borderId="3" applyAlignment="1" pivotButton="0" quotePrefix="0" xfId="0">
      <alignment horizontal="right" vertical="center"/>
    </xf>
    <xf numFmtId="1" fontId="12" fillId="10" borderId="0" applyAlignment="1" pivotButton="0" quotePrefix="0" xfId="0">
      <alignment horizontal="center" vertical="center"/>
    </xf>
    <xf numFmtId="171" fontId="5" fillId="10" borderId="0" applyAlignment="1" pivotButton="0" quotePrefix="0" xfId="0">
      <alignment horizontal="right" vertical="center"/>
    </xf>
    <xf numFmtId="171" fontId="13" fillId="10" borderId="0" applyAlignment="1" pivotButton="0" quotePrefix="0" xfId="0">
      <alignment horizontal="right" vertical="center"/>
    </xf>
    <xf numFmtId="1" fontId="12" fillId="12" borderId="0" applyAlignment="1" pivotButton="0" quotePrefix="0" xfId="0">
      <alignment horizontal="center" vertical="center"/>
    </xf>
    <xf numFmtId="171" fontId="5" fillId="12" borderId="0" applyAlignment="1" pivotButton="0" quotePrefix="0" xfId="0">
      <alignment horizontal="right" vertical="center"/>
    </xf>
    <xf numFmtId="171" fontId="13" fillId="12" borderId="0" applyAlignment="1" pivotButton="0" quotePrefix="0" xfId="0">
      <alignment horizontal="right" vertical="center"/>
    </xf>
    <xf numFmtId="10" fontId="16" fillId="10" borderId="0" applyAlignment="1" pivotButton="0" quotePrefix="0" xfId="0">
      <alignment horizontal="left" vertical="center" indent="1"/>
    </xf>
    <xf numFmtId="177" fontId="14" fillId="11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left" vertical="center" indent="1"/>
    </xf>
    <xf numFmtId="164" fontId="12" fillId="12" borderId="0" applyAlignment="1" pivotButton="0" quotePrefix="0" xfId="0">
      <alignment horizontal="right" vertical="center"/>
    </xf>
    <xf numFmtId="0" fontId="15" fillId="12" borderId="0" applyAlignment="1" pivotButton="0" quotePrefix="0" xfId="0">
      <alignment horizontal="left" vertical="center" indent="1"/>
    </xf>
    <xf numFmtId="166" fontId="12" fillId="12" borderId="0" applyAlignment="1" pivotButton="0" quotePrefix="0" xfId="0">
      <alignment horizontal="right" vertical="center"/>
    </xf>
    <xf numFmtId="10" fontId="12" fillId="1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 indent="1"/>
    </xf>
    <xf numFmtId="173" fontId="14" fillId="11" borderId="0" applyAlignment="1" pivotButton="0" quotePrefix="0" xfId="0">
      <alignment horizontal="right" vertical="center"/>
    </xf>
    <xf numFmtId="10" fontId="14" fillId="11" borderId="0" applyAlignment="1" pivotButton="0" quotePrefix="0" xfId="0">
      <alignment horizontal="right" vertical="center"/>
    </xf>
    <xf numFmtId="1" fontId="14" fillId="11" borderId="0" applyAlignment="1" pivotButton="0" quotePrefix="0" xfId="0">
      <alignment horizontal="right" vertical="center"/>
    </xf>
    <xf numFmtId="175" fontId="14" fillId="11" borderId="0" applyAlignment="1" pivotButton="0" quotePrefix="0" xfId="0">
      <alignment horizontal="right" vertical="center"/>
    </xf>
    <xf numFmtId="169" fontId="15" fillId="10" borderId="0" applyAlignment="1" pivotButton="0" quotePrefix="0" xfId="0">
      <alignment horizontal="right" vertical="center"/>
    </xf>
    <xf numFmtId="169" fontId="12" fillId="1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1" fontId="14" fillId="11" borderId="0" applyAlignment="1" pivotButton="0" quotePrefix="0" xfId="0">
      <alignment horizontal="center" vertical="center"/>
    </xf>
    <xf numFmtId="10" fontId="12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 wrapText="1" indent="1"/>
    </xf>
    <xf numFmtId="0" fontId="8" fillId="10" borderId="0" applyAlignment="1" pivotButton="0" quotePrefix="0" xfId="0">
      <alignment horizontal="left" vertical="center" indent="1"/>
    </xf>
    <xf numFmtId="174" fontId="4" fillId="2" borderId="0" applyAlignment="1" pivotButton="0" quotePrefix="0" xfId="0">
      <alignment horizontal="right" vertical="center"/>
    </xf>
    <xf numFmtId="176" fontId="12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right" vertical="center"/>
    </xf>
    <xf numFmtId="168" fontId="5" fillId="10" borderId="0" applyAlignment="1" pivotButton="0" quotePrefix="0" xfId="0">
      <alignment horizontal="right" vertical="center"/>
    </xf>
    <xf numFmtId="170" fontId="5" fillId="10" borderId="0" applyAlignment="1" pivotButton="0" quotePrefix="0" xfId="0">
      <alignment horizontal="right" vertical="center"/>
    </xf>
    <xf numFmtId="164" fontId="5" fillId="10" borderId="0" applyAlignment="1" pivotButton="0" quotePrefix="0" xfId="0">
      <alignment horizontal="right" vertical="center"/>
    </xf>
    <xf numFmtId="167" fontId="5" fillId="10" borderId="0" applyAlignment="1" pivotButton="0" quotePrefix="0" xfId="0">
      <alignment horizontal="right" vertical="center"/>
    </xf>
    <xf numFmtId="174" fontId="5" fillId="10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 indent="1"/>
    </xf>
    <xf numFmtId="0" fontId="5" fillId="12" borderId="0" applyAlignment="1" pivotButton="0" quotePrefix="0" xfId="0">
      <alignment horizontal="right" vertical="center"/>
    </xf>
    <xf numFmtId="168" fontId="5" fillId="12" borderId="0" applyAlignment="1" pivotButton="0" quotePrefix="0" xfId="0">
      <alignment horizontal="right" vertical="center"/>
    </xf>
    <xf numFmtId="170" fontId="5" fillId="12" borderId="0" applyAlignment="1" pivotButton="0" quotePrefix="0" xfId="0">
      <alignment horizontal="right" vertical="center"/>
    </xf>
    <xf numFmtId="164" fontId="5" fillId="12" borderId="0" applyAlignment="1" pivotButton="0" quotePrefix="0" xfId="0">
      <alignment horizontal="right" vertical="center"/>
    </xf>
    <xf numFmtId="167" fontId="5" fillId="12" borderId="0" applyAlignment="1" pivotButton="0" quotePrefix="0" xfId="0">
      <alignment horizontal="right" vertical="center"/>
    </xf>
    <xf numFmtId="174" fontId="5" fillId="12" borderId="0" applyAlignment="1" pivotButton="0" quotePrefix="0" xfId="0">
      <alignment horizontal="right" vertical="center"/>
    </xf>
  </cellXfs>
  <cellStyles count="1">
    <cellStyle name="Normal" xfId="0" builtinId="0" hidden="0"/>
  </cellStyles>
  <dxfs count="11">
    <dxf>
      <font>
        <name val="Arial"/>
        <b val="1"/>
        <color rgb="00F87171"/>
        <sz val="17"/>
      </font>
    </dxf>
    <dxf>
      <font>
        <name val="Arial"/>
        <b val="1"/>
        <color rgb="0022C55E"/>
        <sz val="17"/>
      </font>
    </dxf>
    <dxf>
      <font>
        <name val="Arial"/>
        <b val="1"/>
        <color rgb="0022C55E"/>
      </font>
      <fill>
        <patternFill patternType="solid">
          <fgColor rgb="0014532D"/>
          <bgColor rgb="0014532D"/>
        </patternFill>
      </fill>
    </dxf>
    <dxf>
      <font>
        <name val="Arial"/>
        <color rgb="0094A3B8"/>
      </font>
      <fill>
        <patternFill patternType="solid">
          <fgColor rgb="00334155"/>
          <bgColor rgb="00334155"/>
        </patternFill>
      </fill>
    </dxf>
    <dxf>
      <font>
        <name val="Arial"/>
        <b val="1"/>
        <color rgb="00F59E0B"/>
      </font>
    </dxf>
    <dxf>
      <font>
        <name val="Arial"/>
        <b val="1"/>
        <color rgb="0022C55E"/>
      </font>
    </dxf>
    <dxf>
      <font>
        <name val="Arial"/>
        <b val="1"/>
        <color rgb="00F59E0B"/>
        <sz val="14"/>
      </font>
    </dxf>
    <dxf>
      <font>
        <name val="Arial"/>
        <b val="1"/>
        <color rgb="0022C55E"/>
        <sz val="14"/>
      </font>
    </dxf>
    <dxf>
      <font>
        <name val="Arial"/>
        <color rgb="0094A3B8"/>
      </font>
    </dxf>
    <dxf>
      <font>
        <name val="Arial"/>
        <color rgb="00F87171"/>
      </font>
    </dxf>
    <dxf>
      <font>
        <name val="Arial"/>
        <color rgb="0022C55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ALOCAÇÃO POR CLASSE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'14 Auxiliar'!C50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78BFA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D4BF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'14 Auxiliar'!$B$51:$B$57</f>
            </numRef>
          </cat>
          <val>
            <numRef>
              <f>'14 Auxiliar'!$C$51:$C$57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</pie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BRASIL × EXTERIOR × ALTERNATIVOS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'14 Auxiliar'!C61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'14 Auxiliar'!$B$62:$B$64</f>
            </numRef>
          </cat>
          <val>
            <numRef>
              <f>'14 Auxiliar'!$C$62:$C$64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DISTRIBUIÇÃO POR ATIVO (TOP 10, 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'14 Auxiliar'!D68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'14 Auxiliar'!$C$69:$C$78</f>
            </numRef>
          </cat>
          <val>
            <numRef>
              <f>'14 Auxiliar'!$D$69:$D$78</f>
            </numRef>
          </val>
        </ser>
        <dLbls>
          <numFmt formatCode="#,##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700" b="0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700" b="0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PATRIMONIAL × APORTES ACUMULADOS (R$)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Auxiliar'!C146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Auxiliar'!$C$147:$C$170</f>
            </numRef>
          </val>
          <smooth val="0"/>
        </ser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F59E0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Auxiliar'!$E$147:$E$170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DE DIVIDENDOS (R$/MÊS)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'14 Auxiliar'!F146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cat>
            <numRef>
              <f>'14 Auxiliar'!$B$147:$B$170</f>
            </numRef>
          </cat>
          <val>
            <numRef>
              <f>'14 Auxiliar'!$F$147:$F$170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DOS APORTES (R$/MÊS E ACUMULADO)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'14 Auxiliar'!D146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'14 Auxiliar'!$B$147:$B$170</f>
            </numRef>
          </cat>
          <val>
            <numRef>
              <f>'14 Auxiliar'!$D$147:$D$170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'14 Auxiliar'!$E$147:$E$170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PATRIMONIAL × APORTES ACUMULADOS (R$)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Auxiliar'!C146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Auxiliar'!$C$147:$C$170</f>
            </numRef>
          </val>
          <smooth val="0"/>
        </ser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F59E0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Auxiliar'!$E$147:$E$170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RENTABILIDADE ACUMULADA (MÓVEL 24 MESES)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Auxiliar'!G146</f>
            </strRef>
          </tx>
          <spPr>
            <a:ln xmlns:a="http://schemas.openxmlformats.org/drawingml/2006/main" w="28575">
              <a:solidFill>
                <a:srgbClr val="22C5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Auxiliar'!$G$147:$G$170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RENTABILIDADE POR ANO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'12 Histórico Patrimonial'!L18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'12 Histórico Patrimonial'!$J$19:$J$28</f>
            </numRef>
          </cat>
          <val>
            <numRef>
              <f>'12 Histórico Patrimonial'!$L$19:$L$28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3809523" cy="29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3809523" cy="29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28</row>
      <rowOff>0</rowOff>
    </from>
    <ext cx="3809523" cy="29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45</row>
      <rowOff>0</rowOff>
    </from>
    <ext cx="3809523" cy="29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45</row>
      <rowOff>0</rowOff>
    </from>
    <ext cx="3809523" cy="29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45</row>
      <rowOff>0</rowOff>
    </from>
    <ext cx="3809523" cy="29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2</row>
      <rowOff>0</rowOff>
    </from>
    <ext cx="59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18</row>
      <rowOff>0</rowOff>
    </from>
    <ext cx="594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34</row>
      <rowOff>0</rowOff>
    </from>
    <ext cx="594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B2:Y74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8.5" customWidth="1" style="1" min="2" max="2"/>
    <col width="8.5" customWidth="1" style="1" min="3" max="3"/>
    <col width="8.5" customWidth="1" style="1" min="4" max="4"/>
    <col width="1.6" customWidth="1" style="1" min="5" max="5"/>
    <col width="8.5" customWidth="1" style="1" min="6" max="6"/>
    <col width="8.5" customWidth="1" style="1" min="7" max="7"/>
    <col width="8.5" customWidth="1" style="1" min="8" max="8"/>
    <col width="1.6" customWidth="1" style="1" min="9" max="9"/>
    <col width="8.5" customWidth="1" style="1" min="10" max="10"/>
    <col width="8.5" customWidth="1" style="1" min="11" max="11"/>
    <col width="8.5" customWidth="1" style="1" min="12" max="12"/>
    <col width="1.6" customWidth="1" style="1" min="13" max="13"/>
    <col width="8.5" customWidth="1" style="1" min="14" max="14"/>
    <col width="8.5" customWidth="1" style="1" min="15" max="15"/>
    <col width="8.5" customWidth="1" style="1" min="16" max="16"/>
    <col width="1.6" customWidth="1" style="1" min="17" max="17"/>
    <col width="8.5" customWidth="1" style="1" min="18" max="18"/>
    <col width="8.5" customWidth="1" style="1" min="19" max="19"/>
    <col width="8.5" customWidth="1" style="1" min="20" max="20"/>
    <col width="1.6" customWidth="1" style="1" min="21" max="21"/>
    <col width="8.5" customWidth="1" style="1" min="22" max="22"/>
    <col width="8.5" customWidth="1" style="1" min="23" max="23"/>
    <col width="8.5" customWidth="1" style="1" min="24" max="24"/>
    <col width="2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8" customHeight="1"/>
    <row r="2" ht="36" customHeight="1">
      <c r="B2" s="2" t="inlineStr">
        <is>
          <t>HOLDER PREMIUM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R2" s="3">
        <f>ref_data</f>
        <v>46314</v>
      </c>
      <c r="S2" s="1" t="n"/>
      <c r="T2" s="1" t="n"/>
      <c r="U2" s="1" t="n"/>
      <c r="V2" s="1" t="n"/>
      <c r="W2" s="1" t="n"/>
      <c r="X2" s="1" t="n"/>
    </row>
    <row r="3" ht="16" customHeight="1">
      <c r="B3" s="4" t="inlineStr">
        <is>
          <t>Wealth Management System  ·  Carteira consolidada em R$  ·  Rebalanceamento inteligente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N3" s="5" t="str">
        <f>"Data de referência  ·  Cotações: "&amp;p_ModoCot&amp;"  ·  Moeda base: BRL"</f>
        <v>Data de referência  ·  Cotações: Automático  ·  Moeda base: BRL</v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6" customHeight="1">
      <c r="B4" s="6" t="inlineStr">
        <is>
          <t>Macro</t>
        </is>
      </c>
      <c r="C4" s="7" t="n"/>
      <c r="D4" s="6" t="inlineStr">
        <is>
          <t>Ações BR</t>
        </is>
      </c>
      <c r="E4" s="7" t="n"/>
      <c r="F4" s="6" t="inlineStr">
        <is>
          <t>FIIs</t>
        </is>
      </c>
      <c r="G4" s="7" t="n"/>
      <c r="H4" s="6" t="inlineStr">
        <is>
          <t>Stocks</t>
        </is>
      </c>
      <c r="I4" s="7" t="n"/>
      <c r="J4" s="6" t="inlineStr">
        <is>
          <t>REITs</t>
        </is>
      </c>
      <c r="K4" s="7" t="n"/>
      <c r="L4" s="6" t="inlineStr">
        <is>
          <t>Renda Fixa</t>
        </is>
      </c>
      <c r="M4" s="7" t="n"/>
      <c r="N4" s="6" t="inlineStr">
        <is>
          <t>Cripto</t>
        </is>
      </c>
      <c r="O4" s="7" t="n"/>
      <c r="P4" s="6" t="inlineStr">
        <is>
          <t>Ilíquidos</t>
        </is>
      </c>
      <c r="Q4" s="7" t="n"/>
      <c r="R4" s="6" t="inlineStr">
        <is>
          <t>Aportes</t>
        </is>
      </c>
      <c r="S4" s="7" t="n"/>
      <c r="T4" s="6" t="inlineStr">
        <is>
          <t>Dividendos</t>
        </is>
      </c>
      <c r="U4" s="7" t="n"/>
      <c r="V4" s="6" t="inlineStr">
        <is>
          <t>Patrimônio</t>
        </is>
      </c>
      <c r="W4" s="7" t="n"/>
      <c r="X4" s="6" t="inlineStr">
        <is>
          <t>Config.</t>
        </is>
      </c>
      <c r="Y4" s="7" t="n"/>
    </row>
    <row r="5" ht="6" customHeight="1"/>
    <row r="6" ht="16" customHeight="1">
      <c r="B6" s="8" t="inlineStr">
        <is>
          <t>PATRIMÔNIO TOTAL</t>
        </is>
      </c>
      <c r="C6" s="9" t="n"/>
      <c r="D6" s="9" t="n"/>
      <c r="F6" s="10" t="inlineStr">
        <is>
          <t>PATRIMÔNIO BRASIL</t>
        </is>
      </c>
      <c r="G6" s="11" t="n"/>
      <c r="H6" s="11" t="n"/>
      <c r="J6" s="8" t="inlineStr">
        <is>
          <t>PATRIMÔNIO EXTERIOR</t>
        </is>
      </c>
      <c r="K6" s="9" t="n"/>
      <c r="L6" s="9" t="n"/>
      <c r="N6" s="10" t="inlineStr">
        <is>
          <t>DIVIDENDOS RECEBIDOS</t>
        </is>
      </c>
      <c r="O6" s="11" t="n"/>
      <c r="P6" s="11" t="n"/>
      <c r="R6" s="12" t="inlineStr">
        <is>
          <t>DIVIDEND YIELD (12M)</t>
        </is>
      </c>
      <c r="S6" s="13" t="n"/>
      <c r="T6" s="13" t="n"/>
      <c r="V6" s="8" t="inlineStr">
        <is>
          <t>VARIAÇÃO DIÁRIA</t>
        </is>
      </c>
      <c r="W6" s="9" t="n"/>
      <c r="X6" s="9" t="n"/>
    </row>
    <row r="7" ht="32" customHeight="1">
      <c r="B7" s="14">
        <f>'02 Macro Alocação'!$D$16</f>
        <v>0</v>
      </c>
      <c r="C7" s="1" t="n"/>
      <c r="D7" s="1" t="n"/>
      <c r="F7" s="14">
        <f>'02 Macro Alocação'!$D$20</f>
        <v>0</v>
      </c>
      <c r="G7" s="1" t="n"/>
      <c r="H7" s="1" t="n"/>
      <c r="J7" s="14">
        <f>'02 Macro Alocação'!$D$21</f>
        <v>0</v>
      </c>
      <c r="K7" s="1" t="n"/>
      <c r="L7" s="1" t="n"/>
      <c r="N7" s="14">
        <f>SUMIFS('11 Histórico de Dividendos'!$K$8:$K$3007,'11 Histórico de Dividendos'!$A$8:$A$3007,"&lt;="&amp;ref_data)</f>
        <v>0</v>
      </c>
      <c r="O7" s="1" t="n"/>
      <c r="P7" s="1" t="n"/>
      <c r="R7" s="15">
        <f>IF('02 Macro Alocação'!$D$16&gt;0,SUMIFS('11 Histórico de Dividendos'!$K$8:$K$3007,'11 Histórico de Dividendos'!$A$8:$A$3007,"&gt;"&amp;EDATE(ref_data,-12),'11 Histórico de Dividendos'!$A$8:$A$3007,"&lt;="&amp;ref_data)/'02 Macro Alocação'!$D$16,0)</f>
        <v>0</v>
      </c>
      <c r="S7" s="1" t="n"/>
      <c r="T7" s="1" t="n"/>
      <c r="V7" s="16">
        <f>IF('15 Base de Dados'!$M$3&gt;0,('15 Base de Dados'!$J$3-'15 Base de Dados'!$M$3)/'15 Base de Dados'!$M$3,0)</f>
        <v>0</v>
      </c>
      <c r="W7" s="1" t="n"/>
      <c r="X7" s="1" t="n"/>
    </row>
    <row r="8" ht="16" customHeight="1">
      <c r="B8" s="17" t="str">
        <f>"Alternativos: R$ "&amp;FIXED('02 Macro Alocação'!$D$22,2)</f>
        <v>Alternativos: R$ 0.00</v>
      </c>
      <c r="C8" s="1" t="n"/>
      <c r="D8" s="1" t="n"/>
      <c r="F8" s="17" t="str">
        <f>ROUND('02 Macro Alocação'!$E$20*100,1)&amp;"% do patrimônio"</f>
        <v>0% do patrimônio</v>
      </c>
      <c r="G8" s="1" t="n"/>
      <c r="H8" s="1" t="n"/>
      <c r="J8" s="17" t="str">
        <f>ROUND('02 Macro Alocação'!$E$21*100,1)&amp;"% do patrimônio"</f>
        <v>0% do patrimônio</v>
      </c>
      <c r="K8" s="1" t="n"/>
      <c r="L8" s="1" t="n"/>
      <c r="N8" s="17" t="str">
        <f>"12M: R$ "&amp;FIXED(SUMIFS('11 Histórico de Dividendos'!$K$8:$K$3007,'11 Histórico de Dividendos'!$A$8:$A$3007,"&gt;"&amp;EDATE(ref_data,-12),'11 Histórico de Dividendos'!$A$8:$A$3007,"&lt;="&amp;ref_data),2)&amp;"  ·  R$ "&amp;FIXED(SUMIFS('11 Histórico de Dividendos'!$K$8:$K$3007,'11 Histórico de Dividendos'!$A$8:$A$3007,"&gt;"&amp;EDATE(ref_data,-12),'11 Histórico de Dividendos'!$A$8:$A$3007,"&lt;="&amp;ref_data)/12,2)&amp;"/mês"</f>
        <v>12M: R$ 0.00  ·  R$ 0.00/mês</v>
      </c>
      <c r="O8" s="1" t="n"/>
      <c r="P8" s="1" t="n"/>
      <c r="R8" s="17" t="str">
        <f>"Yield on Cost: "&amp;ROUND(IF('15 Base de Dados'!$K$3&gt;0,SUMIFS('11 Histórico de Dividendos'!$K$8:$K$3007,'11 Histórico de Dividendos'!$A$8:$A$3007,"&gt;"&amp;EDATE(ref_data,-12),'11 Histórico de Dividendos'!$A$8:$A$3007,"&lt;="&amp;ref_data)/'15 Base de Dados'!$K$3,0)*100,2)&amp;"%"</f>
        <v>Yield on Cost: 0%</v>
      </c>
      <c r="S8" s="1" t="n"/>
      <c r="T8" s="1" t="n"/>
      <c r="V8" s="17" t="str">
        <f>"R$ "&amp;FIXED('15 Base de Dados'!$J$3-'15 Base de Dados'!$M$3,2)&amp;" no dia"</f>
        <v>R$ 0.00 no dia</v>
      </c>
      <c r="W8" s="1" t="n"/>
      <c r="X8" s="1" t="n"/>
    </row>
    <row r="9" ht="8" customHeight="1"/>
    <row r="10" ht="16" customHeight="1">
      <c r="B10" s="10" t="inlineStr">
        <is>
          <t>RENTABILIDADE ACUMULADA</t>
        </is>
      </c>
      <c r="C10" s="11" t="n"/>
      <c r="D10" s="11" t="n"/>
      <c r="F10" s="8" t="inlineStr">
        <is>
          <t>RENTABILIDADE 12M</t>
        </is>
      </c>
      <c r="G10" s="9" t="n"/>
      <c r="H10" s="9" t="n"/>
      <c r="J10" s="10" t="inlineStr">
        <is>
          <t>RESULTADO DA CARTEIRA</t>
        </is>
      </c>
      <c r="K10" s="11" t="n"/>
      <c r="L10" s="11" t="n"/>
      <c r="N10" s="12" t="inlineStr">
        <is>
          <t>APORTES TOTAIS</t>
        </is>
      </c>
      <c r="O10" s="13" t="n"/>
      <c r="P10" s="13" t="n"/>
      <c r="R10" s="12" t="inlineStr">
        <is>
          <t>APORTES DO MÊS</t>
        </is>
      </c>
      <c r="S10" s="13" t="n"/>
      <c r="T10" s="13" t="n"/>
      <c r="V10" s="12" t="inlineStr">
        <is>
          <t>YIELD ON COST (12M)</t>
        </is>
      </c>
      <c r="W10" s="13" t="n"/>
      <c r="X10" s="13" t="n"/>
    </row>
    <row r="11" ht="32" customHeight="1">
      <c r="B11" s="16">
        <f>IF(COUNT('12 Histórico Patrimonial'!$A$8:$A$307)&gt;=2,INDEX('12 Histórico Patrimonial'!$G$8:$G$307,COUNT('12 Histórico Patrimonial'!$A$8:$A$307)),IF('15 Base de Dados'!$K$3&gt;0,'15 Base de Dados'!$L$3/'15 Base de Dados'!$K$3,0))</f>
        <v>0</v>
      </c>
      <c r="C11" s="1" t="n"/>
      <c r="D11" s="1" t="n"/>
      <c r="F11" s="16" t="str">
        <f>IF(COUNT('12 Histórico Patrimonial'!$A$8:$A$307)&gt;12,(1+INDEX('12 Histórico Patrimonial'!$G$8:$G$307,COUNT('12 Histórico Patrimonial'!$A$8:$A$307)))/(1+INDEX('12 Histórico Patrimonial'!$G$8:$G$307,COUNT('12 Histórico Patrimonial'!$A$8:$A$307)-12))-1,"n/d")</f>
        <v>n/d</v>
      </c>
      <c r="G11" s="1" t="n"/>
      <c r="H11" s="1" t="n"/>
      <c r="J11" s="14">
        <f>'15 Base de Dados'!$L$3</f>
        <v>0</v>
      </c>
      <c r="K11" s="1" t="n"/>
      <c r="L11" s="1" t="n"/>
      <c r="N11" s="14">
        <f>SUM('10 Histórico de Aportes'!$D$8:$D$2007)</f>
        <v>0</v>
      </c>
      <c r="O11" s="1" t="n"/>
      <c r="P11" s="1" t="n"/>
      <c r="R11" s="14">
        <f>SUMIFS('10 Histórico de Aportes'!$D$8:$D$2007,'10 Histórico de Aportes'!$F$8:$F$2007,EOMONTH(ref_data,0))</f>
        <v>0</v>
      </c>
      <c r="S11" s="1" t="n"/>
      <c r="T11" s="1" t="n"/>
      <c r="V11" s="15">
        <f>IF('15 Base de Dados'!$K$3&gt;0,SUMIFS('11 Histórico de Dividendos'!$K$8:$K$3007,'11 Histórico de Dividendos'!$A$8:$A$3007,"&gt;"&amp;EDATE(ref_data,-12),'11 Histórico de Dividendos'!$A$8:$A$3007,"&lt;="&amp;ref_data)/'15 Base de Dados'!$K$3,0)</f>
        <v>0</v>
      </c>
      <c r="W11" s="1" t="n"/>
      <c r="X11" s="1" t="n"/>
    </row>
    <row r="12" ht="16" customHeight="1">
      <c r="B12" s="17" t="str">
        <f>IF(COUNT('12 Histórico Patrimonial'!$A$8:$A$307)&gt;=2,"Base: histórico ("&amp;COUNT('12 Histórico Patrimonial'!$A$8:$A$307)&amp;" registros)","Base: custo das posições")</f>
        <v>Base: custo das posições</v>
      </c>
      <c r="C12" s="1" t="n"/>
      <c r="D12" s="1" t="n"/>
      <c r="F12" s="17" t="str">
        <f>IF(COUNT('12 Histórico Patrimonial'!$A$8:$A$307)&gt;12,"Últimos 12 registros","Requer 13 registros mensais")</f>
        <v>Requer 13 registros mensais</v>
      </c>
      <c r="G12" s="1" t="n"/>
      <c r="H12" s="1" t="n"/>
      <c r="J12" s="17" t="str">
        <f>"Sobre o custo: "&amp;ROUND(IF('15 Base de Dados'!$K$3&gt;0,'15 Base de Dados'!$L$3/'15 Base de Dados'!$K$3,0)*100,2)&amp;"%"</f>
        <v>Sobre o custo: 0%</v>
      </c>
      <c r="K12" s="1" t="n"/>
      <c r="L12" s="1" t="n"/>
      <c r="N12" s="17" t="str">
        <f>"Média 12M: R$ "&amp;FIXED(SUMIFS('10 Histórico de Aportes'!$D$8:$D$2007,'10 Histórico de Aportes'!$A$8:$A$2007,"&gt;"&amp;EDATE(ref_data,-12),'10 Histórico de Aportes'!$A$8:$A$2007,"&lt;="&amp;ref_data)/12,2)&amp;"/mês"</f>
        <v>Média 12M: R$ 0.00/mês</v>
      </c>
      <c r="O12" s="1" t="n"/>
      <c r="P12" s="1" t="n"/>
      <c r="R12" s="17" t="str">
        <f>"Planejado: R$ "&amp;FIXED(p_Aporte,2)</f>
        <v>Planejado: R$ 500.00</v>
      </c>
      <c r="S12" s="1" t="n"/>
      <c r="T12" s="1" t="n"/>
      <c r="V12" s="17" t="str">
        <f>"Proventos 12M sobre o custo"</f>
        <v>Proventos 12M sobre o custo</v>
      </c>
      <c r="W12" s="1" t="n"/>
      <c r="X12" s="1" t="n"/>
    </row>
    <row r="13" ht="10" customHeight="1"/>
    <row r="14" ht="22" customHeight="1">
      <c r="B14" s="18" t="inlineStr">
        <is>
          <t>APORTE INTELIGENTE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20" t="str">
        <f>"Aporte do mês: R$ "&amp;FIXED(p_Aporte,2)&amp;"  ·  alocado: R$ "&amp;FIXED('02 Macro Alocação'!$M$16,2)</f>
        <v>Aporte do mês: R$ 500.00  ·  alocado: R$ 500.00</v>
      </c>
      <c r="S14" s="21" t="n"/>
      <c r="T14" s="21" t="n"/>
      <c r="U14" s="21" t="n"/>
      <c r="V14" s="21" t="n"/>
      <c r="W14" s="21" t="n"/>
      <c r="X14" s="21" t="n"/>
    </row>
    <row r="15" ht="28" customHeight="1">
      <c r="B15" s="22" t="inlineStr">
        <is>
          <t>Classe</t>
        </is>
      </c>
      <c r="C15" s="19" t="n"/>
      <c r="D15" s="22" t="inlineStr">
        <is>
          <t>% Atual</t>
        </is>
      </c>
      <c r="E15" s="23" t="n"/>
      <c r="F15" s="22" t="inlineStr">
        <is>
          <t>% Obj.</t>
        </is>
      </c>
      <c r="G15" s="22" t="inlineStr">
        <is>
          <t>Ação</t>
        </is>
      </c>
      <c r="H15" s="22" t="inlineStr">
        <is>
          <t>Aporte (R$)</t>
        </is>
      </c>
      <c r="J15" s="22" t="inlineStr">
        <is>
          <t>Ativo</t>
        </is>
      </c>
      <c r="K15" s="19" t="n"/>
      <c r="L15" s="22" t="inlineStr">
        <is>
          <t>Classe</t>
        </is>
      </c>
      <c r="M15" s="19" t="n"/>
      <c r="N15" s="19" t="n"/>
      <c r="O15" s="22" t="inlineStr">
        <is>
          <t>Qtd.</t>
        </is>
      </c>
      <c r="P15" s="19" t="n"/>
      <c r="Q15" s="19" t="n"/>
      <c r="R15" s="22" t="inlineStr">
        <is>
          <t>Cotação</t>
        </is>
      </c>
      <c r="S15" s="19" t="n"/>
      <c r="T15" s="22" t="inlineStr">
        <is>
          <t>Moeda</t>
        </is>
      </c>
      <c r="U15" s="19" t="n"/>
      <c r="V15" s="22" t="inlineStr">
        <is>
          <t>Valor Efetivo (R$)</t>
        </is>
      </c>
      <c r="W15" s="19" t="n"/>
      <c r="X15" s="19" t="n"/>
    </row>
    <row r="16" ht="20" customHeight="1">
      <c r="B16" s="24" t="str">
        <f>'02 Macro Alocação'!$B$9</f>
        <v>Ações</v>
      </c>
      <c r="C16" s="1" t="n"/>
      <c r="D16" s="25">
        <f>'02 Macro Alocação'!$E$9</f>
        <v>0</v>
      </c>
      <c r="E16" s="26" t="n"/>
      <c r="F16" s="27">
        <f>'02 Macro Alocação'!$F$9</f>
        <v>0.4</v>
      </c>
      <c r="G16" s="28" t="str">
        <f>'02 Macro Alocação'!$L$9</f>
        <v>BUY</v>
      </c>
      <c r="H16" s="29">
        <f>'02 Macro Alocação'!$M$9</f>
        <v>200</v>
      </c>
      <c r="J16" s="24" t="str">
        <f>IFERROR(INDEX('15 Base de Dados'!$C$6:$C$925,MATCH(LARGE('15 Base de Dados'!$T$6:$T$925,1),'15 Base de Dados'!$T$6:$T$925,0)),"")</f>
        <v/>
      </c>
      <c r="K16" s="1" t="n"/>
      <c r="L16" s="30" t="str">
        <f>IFERROR(INDEX('15 Base de Dados'!$A$6:$A$925,MATCH(LARGE('15 Base de Dados'!$T$6:$T$925,1),'15 Base de Dados'!$T$6:$T$925,0)),"")</f>
        <v/>
      </c>
      <c r="M16" s="1" t="n"/>
      <c r="N16" s="1" t="n"/>
      <c r="O16" s="31" t="str">
        <f>IFERROR(INDEX('15 Base de Dados'!$O$6:$O$925,MATCH(LARGE('15 Base de Dados'!$T$6:$T$925,1),'15 Base de Dados'!$T$6:$T$925,0)),"")</f>
        <v/>
      </c>
      <c r="P16" s="1" t="n"/>
      <c r="Q16" s="1" t="n"/>
      <c r="R16" s="32" t="str">
        <f>IFERROR(INDEX('15 Base de Dados'!$H$6:$H$925,MATCH(LARGE('15 Base de Dados'!$T$6:$T$925,1),'15 Base de Dados'!$T$6:$T$925,0)),"")</f>
        <v/>
      </c>
      <c r="S16" s="1" t="n"/>
      <c r="T16" s="33" t="str">
        <f>IFERROR(INDEX('15 Base de Dados'!$F$6:$F$925,MATCH(LARGE('15 Base de Dados'!$T$6:$T$925,1),'15 Base de Dados'!$T$6:$T$925,0)),"")</f>
        <v/>
      </c>
      <c r="U16" s="1" t="n"/>
      <c r="V16" s="34" t="str">
        <f>IFERROR(INDEX('15 Base de Dados'!$P$6:$P$925,MATCH(LARGE('15 Base de Dados'!$T$6:$T$925,1),'15 Base de Dados'!$T$6:$T$925,0)),"")</f>
        <v/>
      </c>
      <c r="W16" s="1" t="n"/>
      <c r="X16" s="1" t="n"/>
    </row>
    <row r="17" ht="20" customHeight="1">
      <c r="B17" s="24" t="str">
        <f>'02 Macro Alocação'!$B$10</f>
        <v>FIIs</v>
      </c>
      <c r="C17" s="1" t="n"/>
      <c r="D17" s="25">
        <f>'02 Macro Alocação'!$E$10</f>
        <v>0</v>
      </c>
      <c r="E17" s="26" t="n"/>
      <c r="F17" s="27">
        <f>'02 Macro Alocação'!$F$10</f>
        <v>0.2</v>
      </c>
      <c r="G17" s="28" t="str">
        <f>'02 Macro Alocação'!$L$10</f>
        <v>BUY</v>
      </c>
      <c r="H17" s="29">
        <f>'02 Macro Alocação'!$M$10</f>
        <v>100</v>
      </c>
      <c r="J17" s="24" t="str">
        <f>IFERROR(INDEX('15 Base de Dados'!$C$6:$C$925,MATCH(LARGE('15 Base de Dados'!$T$6:$T$925,2),'15 Base de Dados'!$T$6:$T$925,0)),"")</f>
        <v/>
      </c>
      <c r="K17" s="1" t="n"/>
      <c r="L17" s="30" t="str">
        <f>IFERROR(INDEX('15 Base de Dados'!$A$6:$A$925,MATCH(LARGE('15 Base de Dados'!$T$6:$T$925,2),'15 Base de Dados'!$T$6:$T$925,0)),"")</f>
        <v/>
      </c>
      <c r="M17" s="1" t="n"/>
      <c r="N17" s="1" t="n"/>
      <c r="O17" s="31" t="str">
        <f>IFERROR(INDEX('15 Base de Dados'!$O$6:$O$925,MATCH(LARGE('15 Base de Dados'!$T$6:$T$925,2),'15 Base de Dados'!$T$6:$T$925,0)),"")</f>
        <v/>
      </c>
      <c r="P17" s="1" t="n"/>
      <c r="Q17" s="1" t="n"/>
      <c r="R17" s="32" t="str">
        <f>IFERROR(INDEX('15 Base de Dados'!$H$6:$H$925,MATCH(LARGE('15 Base de Dados'!$T$6:$T$925,2),'15 Base de Dados'!$T$6:$T$925,0)),"")</f>
        <v/>
      </c>
      <c r="S17" s="1" t="n"/>
      <c r="T17" s="33" t="str">
        <f>IFERROR(INDEX('15 Base de Dados'!$F$6:$F$925,MATCH(LARGE('15 Base de Dados'!$T$6:$T$925,2),'15 Base de Dados'!$T$6:$T$925,0)),"")</f>
        <v/>
      </c>
      <c r="U17" s="1" t="n"/>
      <c r="V17" s="34" t="str">
        <f>IFERROR(INDEX('15 Base de Dados'!$P$6:$P$925,MATCH(LARGE('15 Base de Dados'!$T$6:$T$925,2),'15 Base de Dados'!$T$6:$T$925,0)),"")</f>
        <v/>
      </c>
      <c r="W17" s="1" t="n"/>
      <c r="X17" s="1" t="n"/>
    </row>
    <row r="18" ht="20" customHeight="1">
      <c r="B18" s="24" t="str">
        <f>'02 Macro Alocação'!$B$11</f>
        <v>Renda Fixa</v>
      </c>
      <c r="C18" s="1" t="n"/>
      <c r="D18" s="25">
        <f>'02 Macro Alocação'!$E$11</f>
        <v>0</v>
      </c>
      <c r="E18" s="26" t="n"/>
      <c r="F18" s="27">
        <f>'02 Macro Alocação'!$F$11</f>
        <v>0.05</v>
      </c>
      <c r="G18" s="28" t="str">
        <f>'02 Macro Alocação'!$L$11</f>
        <v>BUY</v>
      </c>
      <c r="H18" s="29">
        <f>'02 Macro Alocação'!$M$11</f>
        <v>25</v>
      </c>
      <c r="J18" s="24" t="str">
        <f>IFERROR(INDEX('15 Base de Dados'!$C$6:$C$925,MATCH(LARGE('15 Base de Dados'!$T$6:$T$925,3),'15 Base de Dados'!$T$6:$T$925,0)),"")</f>
        <v/>
      </c>
      <c r="K18" s="1" t="n"/>
      <c r="L18" s="30" t="str">
        <f>IFERROR(INDEX('15 Base de Dados'!$A$6:$A$925,MATCH(LARGE('15 Base de Dados'!$T$6:$T$925,3),'15 Base de Dados'!$T$6:$T$925,0)),"")</f>
        <v/>
      </c>
      <c r="M18" s="1" t="n"/>
      <c r="N18" s="1" t="n"/>
      <c r="O18" s="31" t="str">
        <f>IFERROR(INDEX('15 Base de Dados'!$O$6:$O$925,MATCH(LARGE('15 Base de Dados'!$T$6:$T$925,3),'15 Base de Dados'!$T$6:$T$925,0)),"")</f>
        <v/>
      </c>
      <c r="P18" s="1" t="n"/>
      <c r="Q18" s="1" t="n"/>
      <c r="R18" s="32" t="str">
        <f>IFERROR(INDEX('15 Base de Dados'!$H$6:$H$925,MATCH(LARGE('15 Base de Dados'!$T$6:$T$925,3),'15 Base de Dados'!$T$6:$T$925,0)),"")</f>
        <v/>
      </c>
      <c r="S18" s="1" t="n"/>
      <c r="T18" s="33" t="str">
        <f>IFERROR(INDEX('15 Base de Dados'!$F$6:$F$925,MATCH(LARGE('15 Base de Dados'!$T$6:$T$925,3),'15 Base de Dados'!$T$6:$T$925,0)),"")</f>
        <v/>
      </c>
      <c r="U18" s="1" t="n"/>
      <c r="V18" s="34" t="str">
        <f>IFERROR(INDEX('15 Base de Dados'!$P$6:$P$925,MATCH(LARGE('15 Base de Dados'!$T$6:$T$925,3),'15 Base de Dados'!$T$6:$T$925,0)),"")</f>
        <v/>
      </c>
      <c r="W18" s="1" t="n"/>
      <c r="X18" s="1" t="n"/>
    </row>
    <row r="19" ht="20" customHeight="1">
      <c r="B19" s="24" t="str">
        <f>'02 Macro Alocação'!$B$12</f>
        <v>Stocks</v>
      </c>
      <c r="C19" s="1" t="n"/>
      <c r="D19" s="25">
        <f>'02 Macro Alocação'!$E$12</f>
        <v>0</v>
      </c>
      <c r="E19" s="26" t="n"/>
      <c r="F19" s="27">
        <f>'02 Macro Alocação'!$F$12</f>
        <v>0.2</v>
      </c>
      <c r="G19" s="28" t="str">
        <f>'02 Macro Alocação'!$L$12</f>
        <v>BUY</v>
      </c>
      <c r="H19" s="29">
        <f>'02 Macro Alocação'!$M$12</f>
        <v>100</v>
      </c>
      <c r="J19" s="24" t="str">
        <f>IFERROR(INDEX('15 Base de Dados'!$C$6:$C$925,MATCH(LARGE('15 Base de Dados'!$T$6:$T$925,4),'15 Base de Dados'!$T$6:$T$925,0)),"")</f>
        <v/>
      </c>
      <c r="K19" s="1" t="n"/>
      <c r="L19" s="30" t="str">
        <f>IFERROR(INDEX('15 Base de Dados'!$A$6:$A$925,MATCH(LARGE('15 Base de Dados'!$T$6:$T$925,4),'15 Base de Dados'!$T$6:$T$925,0)),"")</f>
        <v/>
      </c>
      <c r="M19" s="1" t="n"/>
      <c r="N19" s="1" t="n"/>
      <c r="O19" s="31" t="str">
        <f>IFERROR(INDEX('15 Base de Dados'!$O$6:$O$925,MATCH(LARGE('15 Base de Dados'!$T$6:$T$925,4),'15 Base de Dados'!$T$6:$T$925,0)),"")</f>
        <v/>
      </c>
      <c r="P19" s="1" t="n"/>
      <c r="Q19" s="1" t="n"/>
      <c r="R19" s="32" t="str">
        <f>IFERROR(INDEX('15 Base de Dados'!$H$6:$H$925,MATCH(LARGE('15 Base de Dados'!$T$6:$T$925,4),'15 Base de Dados'!$T$6:$T$925,0)),"")</f>
        <v/>
      </c>
      <c r="S19" s="1" t="n"/>
      <c r="T19" s="33" t="str">
        <f>IFERROR(INDEX('15 Base de Dados'!$F$6:$F$925,MATCH(LARGE('15 Base de Dados'!$T$6:$T$925,4),'15 Base de Dados'!$T$6:$T$925,0)),"")</f>
        <v/>
      </c>
      <c r="U19" s="1" t="n"/>
      <c r="V19" s="34" t="str">
        <f>IFERROR(INDEX('15 Base de Dados'!$P$6:$P$925,MATCH(LARGE('15 Base de Dados'!$T$6:$T$925,4),'15 Base de Dados'!$T$6:$T$925,0)),"")</f>
        <v/>
      </c>
      <c r="W19" s="1" t="n"/>
      <c r="X19" s="1" t="n"/>
    </row>
    <row r="20" ht="20" customHeight="1">
      <c r="B20" s="24" t="str">
        <f>'02 Macro Alocação'!$B$13</f>
        <v>REITs</v>
      </c>
      <c r="C20" s="1" t="n"/>
      <c r="D20" s="25">
        <f>'02 Macro Alocação'!$E$13</f>
        <v>0</v>
      </c>
      <c r="E20" s="26" t="n"/>
      <c r="F20" s="27">
        <f>'02 Macro Alocação'!$F$13</f>
        <v>0.1</v>
      </c>
      <c r="G20" s="28" t="str">
        <f>'02 Macro Alocação'!$L$13</f>
        <v>BUY</v>
      </c>
      <c r="H20" s="29">
        <f>'02 Macro Alocação'!$M$13</f>
        <v>50</v>
      </c>
      <c r="J20" s="24" t="str">
        <f>IFERROR(INDEX('15 Base de Dados'!$C$6:$C$925,MATCH(LARGE('15 Base de Dados'!$T$6:$T$925,5),'15 Base de Dados'!$T$6:$T$925,0)),"")</f>
        <v/>
      </c>
      <c r="K20" s="1" t="n"/>
      <c r="L20" s="30" t="str">
        <f>IFERROR(INDEX('15 Base de Dados'!$A$6:$A$925,MATCH(LARGE('15 Base de Dados'!$T$6:$T$925,5),'15 Base de Dados'!$T$6:$T$925,0)),"")</f>
        <v/>
      </c>
      <c r="M20" s="1" t="n"/>
      <c r="N20" s="1" t="n"/>
      <c r="O20" s="31" t="str">
        <f>IFERROR(INDEX('15 Base de Dados'!$O$6:$O$925,MATCH(LARGE('15 Base de Dados'!$T$6:$T$925,5),'15 Base de Dados'!$T$6:$T$925,0)),"")</f>
        <v/>
      </c>
      <c r="P20" s="1" t="n"/>
      <c r="Q20" s="1" t="n"/>
      <c r="R20" s="32" t="str">
        <f>IFERROR(INDEX('15 Base de Dados'!$H$6:$H$925,MATCH(LARGE('15 Base de Dados'!$T$6:$T$925,5),'15 Base de Dados'!$T$6:$T$925,0)),"")</f>
        <v/>
      </c>
      <c r="S20" s="1" t="n"/>
      <c r="T20" s="33" t="str">
        <f>IFERROR(INDEX('15 Base de Dados'!$F$6:$F$925,MATCH(LARGE('15 Base de Dados'!$T$6:$T$925,5),'15 Base de Dados'!$T$6:$T$925,0)),"")</f>
        <v/>
      </c>
      <c r="U20" s="1" t="n"/>
      <c r="V20" s="34" t="str">
        <f>IFERROR(INDEX('15 Base de Dados'!$P$6:$P$925,MATCH(LARGE('15 Base de Dados'!$T$6:$T$925,5),'15 Base de Dados'!$T$6:$T$925,0)),"")</f>
        <v/>
      </c>
      <c r="W20" s="1" t="n"/>
      <c r="X20" s="1" t="n"/>
    </row>
    <row r="21" ht="20" customHeight="1">
      <c r="B21" s="24" t="str">
        <f>'02 Macro Alocação'!$B$14</f>
        <v>Criptomoedas</v>
      </c>
      <c r="C21" s="1" t="n"/>
      <c r="D21" s="25">
        <f>'02 Macro Alocação'!$E$14</f>
        <v>0</v>
      </c>
      <c r="E21" s="26" t="n"/>
      <c r="F21" s="27">
        <f>'02 Macro Alocação'!$F$14</f>
        <v>0.05</v>
      </c>
      <c r="G21" s="28" t="str">
        <f>'02 Macro Alocação'!$L$14</f>
        <v>BUY</v>
      </c>
      <c r="H21" s="29">
        <f>'02 Macro Alocação'!$M$14</f>
        <v>25</v>
      </c>
      <c r="J21" s="24" t="str">
        <f>IFERROR(INDEX('15 Base de Dados'!$C$6:$C$925,MATCH(LARGE('15 Base de Dados'!$T$6:$T$925,6),'15 Base de Dados'!$T$6:$T$925,0)),"")</f>
        <v/>
      </c>
      <c r="K21" s="1" t="n"/>
      <c r="L21" s="30" t="str">
        <f>IFERROR(INDEX('15 Base de Dados'!$A$6:$A$925,MATCH(LARGE('15 Base de Dados'!$T$6:$T$925,6),'15 Base de Dados'!$T$6:$T$925,0)),"")</f>
        <v/>
      </c>
      <c r="M21" s="1" t="n"/>
      <c r="N21" s="1" t="n"/>
      <c r="O21" s="31" t="str">
        <f>IFERROR(INDEX('15 Base de Dados'!$O$6:$O$925,MATCH(LARGE('15 Base de Dados'!$T$6:$T$925,6),'15 Base de Dados'!$T$6:$T$925,0)),"")</f>
        <v/>
      </c>
      <c r="P21" s="1" t="n"/>
      <c r="Q21" s="1" t="n"/>
      <c r="R21" s="32" t="str">
        <f>IFERROR(INDEX('15 Base de Dados'!$H$6:$H$925,MATCH(LARGE('15 Base de Dados'!$T$6:$T$925,6),'15 Base de Dados'!$T$6:$T$925,0)),"")</f>
        <v/>
      </c>
      <c r="S21" s="1" t="n"/>
      <c r="T21" s="33" t="str">
        <f>IFERROR(INDEX('15 Base de Dados'!$F$6:$F$925,MATCH(LARGE('15 Base de Dados'!$T$6:$T$925,6),'15 Base de Dados'!$T$6:$T$925,0)),"")</f>
        <v/>
      </c>
      <c r="U21" s="1" t="n"/>
      <c r="V21" s="34" t="str">
        <f>IFERROR(INDEX('15 Base de Dados'!$P$6:$P$925,MATCH(LARGE('15 Base de Dados'!$T$6:$T$925,6),'15 Base de Dados'!$T$6:$T$925,0)),"")</f>
        <v/>
      </c>
      <c r="W21" s="1" t="n"/>
      <c r="X21" s="1" t="n"/>
    </row>
    <row r="22" ht="20" customHeight="1">
      <c r="B22" s="24" t="str">
        <f>'02 Macro Alocação'!$B$15</f>
        <v>Ativos Ilíquidos</v>
      </c>
      <c r="C22" s="1" t="n"/>
      <c r="D22" s="25">
        <f>'02 Macro Alocação'!$E$15</f>
        <v>0</v>
      </c>
      <c r="E22" s="26" t="n"/>
      <c r="F22" s="27">
        <f>'02 Macro Alocação'!$F$15</f>
        <v>0</v>
      </c>
      <c r="G22" s="28" t="str">
        <f>'02 Macro Alocação'!$L$15</f>
        <v>HOLD</v>
      </c>
      <c r="H22" s="29">
        <f>'02 Macro Alocação'!$M$15</f>
        <v>0</v>
      </c>
      <c r="J22" s="24" t="str">
        <f>IFERROR(INDEX('15 Base de Dados'!$C$6:$C$925,MATCH(LARGE('15 Base de Dados'!$T$6:$T$925,7),'15 Base de Dados'!$T$6:$T$925,0)),"")</f>
        <v/>
      </c>
      <c r="K22" s="1" t="n"/>
      <c r="L22" s="30" t="str">
        <f>IFERROR(INDEX('15 Base de Dados'!$A$6:$A$925,MATCH(LARGE('15 Base de Dados'!$T$6:$T$925,7),'15 Base de Dados'!$T$6:$T$925,0)),"")</f>
        <v/>
      </c>
      <c r="M22" s="1" t="n"/>
      <c r="N22" s="1" t="n"/>
      <c r="O22" s="31" t="str">
        <f>IFERROR(INDEX('15 Base de Dados'!$O$6:$O$925,MATCH(LARGE('15 Base de Dados'!$T$6:$T$925,7),'15 Base de Dados'!$T$6:$T$925,0)),"")</f>
        <v/>
      </c>
      <c r="P22" s="1" t="n"/>
      <c r="Q22" s="1" t="n"/>
      <c r="R22" s="32" t="str">
        <f>IFERROR(INDEX('15 Base de Dados'!$H$6:$H$925,MATCH(LARGE('15 Base de Dados'!$T$6:$T$925,7),'15 Base de Dados'!$T$6:$T$925,0)),"")</f>
        <v/>
      </c>
      <c r="S22" s="1" t="n"/>
      <c r="T22" s="33" t="str">
        <f>IFERROR(INDEX('15 Base de Dados'!$F$6:$F$925,MATCH(LARGE('15 Base de Dados'!$T$6:$T$925,7),'15 Base de Dados'!$T$6:$T$925,0)),"")</f>
        <v/>
      </c>
      <c r="U22" s="1" t="n"/>
      <c r="V22" s="34" t="str">
        <f>IFERROR(INDEX('15 Base de Dados'!$P$6:$P$925,MATCH(LARGE('15 Base de Dados'!$T$6:$T$925,7),'15 Base de Dados'!$T$6:$T$925,0)),"")</f>
        <v/>
      </c>
      <c r="W22" s="1" t="n"/>
      <c r="X22" s="1" t="n"/>
    </row>
    <row r="23" ht="20" customHeight="1">
      <c r="B23" s="35" t="inlineStr">
        <is>
          <t>TOTAL</t>
        </is>
      </c>
      <c r="C23" s="36" t="n"/>
      <c r="D23" s="37">
        <f>'02 Macro Alocação'!$E$16</f>
        <v>0</v>
      </c>
      <c r="E23" s="38" t="n"/>
      <c r="F23" s="39">
        <f>'02 Macro Alocação'!$F$16</f>
        <v>1</v>
      </c>
      <c r="G23" s="38" t="n"/>
      <c r="H23" s="40">
        <f>'02 Macro Alocação'!$M$16</f>
        <v>500</v>
      </c>
      <c r="J23" s="24" t="str">
        <f>IFERROR(INDEX('15 Base de Dados'!$C$6:$C$925,MATCH(LARGE('15 Base de Dados'!$T$6:$T$925,8),'15 Base de Dados'!$T$6:$T$925,0)),"")</f>
        <v/>
      </c>
      <c r="K23" s="1" t="n"/>
      <c r="L23" s="30" t="str">
        <f>IFERROR(INDEX('15 Base de Dados'!$A$6:$A$925,MATCH(LARGE('15 Base de Dados'!$T$6:$T$925,8),'15 Base de Dados'!$T$6:$T$925,0)),"")</f>
        <v/>
      </c>
      <c r="M23" s="1" t="n"/>
      <c r="N23" s="1" t="n"/>
      <c r="O23" s="31" t="str">
        <f>IFERROR(INDEX('15 Base de Dados'!$O$6:$O$925,MATCH(LARGE('15 Base de Dados'!$T$6:$T$925,8),'15 Base de Dados'!$T$6:$T$925,0)),"")</f>
        <v/>
      </c>
      <c r="P23" s="1" t="n"/>
      <c r="Q23" s="1" t="n"/>
      <c r="R23" s="32" t="str">
        <f>IFERROR(INDEX('15 Base de Dados'!$H$6:$H$925,MATCH(LARGE('15 Base de Dados'!$T$6:$T$925,8),'15 Base de Dados'!$T$6:$T$925,0)),"")</f>
        <v/>
      </c>
      <c r="S23" s="1" t="n"/>
      <c r="T23" s="33" t="str">
        <f>IFERROR(INDEX('15 Base de Dados'!$F$6:$F$925,MATCH(LARGE('15 Base de Dados'!$T$6:$T$925,8),'15 Base de Dados'!$T$6:$T$925,0)),"")</f>
        <v/>
      </c>
      <c r="U23" s="1" t="n"/>
      <c r="V23" s="34" t="str">
        <f>IFERROR(INDEX('15 Base de Dados'!$P$6:$P$925,MATCH(LARGE('15 Base de Dados'!$T$6:$T$925,8),'15 Base de Dados'!$T$6:$T$925,0)),"")</f>
        <v/>
      </c>
      <c r="W23" s="1" t="n"/>
      <c r="X23" s="1" t="n"/>
    </row>
    <row r="24" ht="20" customHeight="1">
      <c r="B24" s="41" t="inlineStr">
        <is>
          <t>Sobra após lotes/frações/custos</t>
        </is>
      </c>
      <c r="C24" s="1" t="n"/>
      <c r="D24" s="1" t="n"/>
      <c r="E24" s="1" t="n"/>
      <c r="F24" s="1" t="n"/>
      <c r="G24" s="1" t="n"/>
      <c r="H24" s="42">
        <f>'02 Macro Alocação'!$R$16</f>
        <v>500</v>
      </c>
      <c r="J24" s="24" t="str">
        <f>IFERROR(INDEX('15 Base de Dados'!$C$6:$C$925,MATCH(LARGE('15 Base de Dados'!$T$6:$T$925,9),'15 Base de Dados'!$T$6:$T$925,0)),"")</f>
        <v/>
      </c>
      <c r="K24" s="1" t="n"/>
      <c r="L24" s="30" t="str">
        <f>IFERROR(INDEX('15 Base de Dados'!$A$6:$A$925,MATCH(LARGE('15 Base de Dados'!$T$6:$T$925,9),'15 Base de Dados'!$T$6:$T$925,0)),"")</f>
        <v/>
      </c>
      <c r="M24" s="1" t="n"/>
      <c r="N24" s="1" t="n"/>
      <c r="O24" s="31" t="str">
        <f>IFERROR(INDEX('15 Base de Dados'!$O$6:$O$925,MATCH(LARGE('15 Base de Dados'!$T$6:$T$925,9),'15 Base de Dados'!$T$6:$T$925,0)),"")</f>
        <v/>
      </c>
      <c r="P24" s="1" t="n"/>
      <c r="Q24" s="1" t="n"/>
      <c r="R24" s="32" t="str">
        <f>IFERROR(INDEX('15 Base de Dados'!$H$6:$H$925,MATCH(LARGE('15 Base de Dados'!$T$6:$T$925,9),'15 Base de Dados'!$T$6:$T$925,0)),"")</f>
        <v/>
      </c>
      <c r="S24" s="1" t="n"/>
      <c r="T24" s="33" t="str">
        <f>IFERROR(INDEX('15 Base de Dados'!$F$6:$F$925,MATCH(LARGE('15 Base de Dados'!$T$6:$T$925,9),'15 Base de Dados'!$T$6:$T$925,0)),"")</f>
        <v/>
      </c>
      <c r="U24" s="1" t="n"/>
      <c r="V24" s="34" t="str">
        <f>IFERROR(INDEX('15 Base de Dados'!$P$6:$P$925,MATCH(LARGE('15 Base de Dados'!$T$6:$T$925,9),'15 Base de Dados'!$T$6:$T$925,0)),"")</f>
        <v/>
      </c>
      <c r="W24" s="1" t="n"/>
      <c r="X24" s="1" t="n"/>
    </row>
    <row r="25" ht="20" customHeight="1">
      <c r="B25" s="26" t="n"/>
      <c r="C25" s="26" t="n"/>
      <c r="D25" s="26" t="n"/>
      <c r="E25" s="26" t="n"/>
      <c r="F25" s="26" t="n"/>
      <c r="G25" s="26" t="n"/>
      <c r="H25" s="26" t="n"/>
      <c r="J25" s="24" t="str">
        <f>IFERROR(INDEX('15 Base de Dados'!$C$6:$C$925,MATCH(LARGE('15 Base de Dados'!$T$6:$T$925,10),'15 Base de Dados'!$T$6:$T$925,0)),"")</f>
        <v/>
      </c>
      <c r="K25" s="1" t="n"/>
      <c r="L25" s="30" t="str">
        <f>IFERROR(INDEX('15 Base de Dados'!$A$6:$A$925,MATCH(LARGE('15 Base de Dados'!$T$6:$T$925,10),'15 Base de Dados'!$T$6:$T$925,0)),"")</f>
        <v/>
      </c>
      <c r="M25" s="1" t="n"/>
      <c r="N25" s="1" t="n"/>
      <c r="O25" s="31" t="str">
        <f>IFERROR(INDEX('15 Base de Dados'!$O$6:$O$925,MATCH(LARGE('15 Base de Dados'!$T$6:$T$925,10),'15 Base de Dados'!$T$6:$T$925,0)),"")</f>
        <v/>
      </c>
      <c r="P25" s="1" t="n"/>
      <c r="Q25" s="1" t="n"/>
      <c r="R25" s="32" t="str">
        <f>IFERROR(INDEX('15 Base de Dados'!$H$6:$H$925,MATCH(LARGE('15 Base de Dados'!$T$6:$T$925,10),'15 Base de Dados'!$T$6:$T$925,0)),"")</f>
        <v/>
      </c>
      <c r="S25" s="1" t="n"/>
      <c r="T25" s="33" t="str">
        <f>IFERROR(INDEX('15 Base de Dados'!$F$6:$F$925,MATCH(LARGE('15 Base de Dados'!$T$6:$T$925,10),'15 Base de Dados'!$T$6:$T$925,0)),"")</f>
        <v/>
      </c>
      <c r="U25" s="1" t="n"/>
      <c r="V25" s="34" t="str">
        <f>IFERROR(INDEX('15 Base de Dados'!$P$6:$P$925,MATCH(LARGE('15 Base de Dados'!$T$6:$T$925,10),'15 Base de Dados'!$T$6:$T$925,0)),"")</f>
        <v/>
      </c>
      <c r="W25" s="1" t="n"/>
      <c r="X25" s="1" t="n"/>
    </row>
    <row r="26" ht="14" customHeight="1">
      <c r="J26" s="43" t="inlineStr">
        <is>
          <t>PLANO DE COMPRAS: as 10 maiores ordens do mês (quantidade, lote e custos já aplicados). Detalhes completos nas abas de cada classe.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8" customHeight="1"/>
    <row r="28" ht="22" customHeight="1">
      <c r="B28" s="18" t="inlineStr">
        <is>
          <t>ALOCAÇÃO E EXPOSIÇÃO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</row>
    <row r="44" ht="8" customHeight="1"/>
    <row r="45" ht="22" customHeight="1">
      <c r="B45" s="18" t="inlineStr">
        <is>
          <t>EVOLUÇÃO</t>
        </is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</row>
    <row r="61" ht="8" customHeight="1"/>
    <row r="62" ht="22" customHeight="1">
      <c r="B62" s="18" t="inlineStr">
        <is>
          <t>CONTROLE DE RISCO</t>
        </is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</row>
    <row r="63" ht="22" customHeight="1">
      <c r="B63" s="44" t="inlineStr">
        <is>
          <t>CONCENTRAÇÃO POR ATIVO</t>
        </is>
      </c>
      <c r="C63" s="45" t="n"/>
      <c r="D63" s="45" t="n"/>
      <c r="E63" s="45" t="n"/>
      <c r="F63" s="45" t="n"/>
      <c r="G63" s="45" t="n"/>
      <c r="H63" s="45" t="n"/>
      <c r="J63" s="44" t="inlineStr">
        <is>
          <t>CONCENTRAÇÃO POR SETOR (TOP 6)</t>
        </is>
      </c>
      <c r="K63" s="45" t="n"/>
      <c r="L63" s="45" t="n"/>
      <c r="M63" s="45" t="n"/>
      <c r="N63" s="45" t="n"/>
      <c r="O63" s="45" t="n"/>
      <c r="P63" s="45" t="n"/>
      <c r="R63" s="44" t="inlineStr">
        <is>
          <t>EXPOSIÇÃO GEOGRÁFICA E CAMBIAL</t>
        </is>
      </c>
      <c r="S63" s="45" t="n"/>
      <c r="T63" s="45" t="n"/>
      <c r="U63" s="45" t="n"/>
      <c r="V63" s="45" t="n"/>
      <c r="W63" s="45" t="n"/>
      <c r="X63" s="45" t="n"/>
    </row>
    <row r="64">
      <c r="B64" s="30" t="inlineStr">
        <is>
          <t>Maior posição</t>
        </is>
      </c>
      <c r="C64" s="1" t="n"/>
      <c r="D64" s="1" t="n"/>
      <c r="E64" s="26" t="n"/>
      <c r="F64" s="46" t="str">
        <f>IF('14 Auxiliar'!$C$69="—","—",'14 Auxiliar'!$C$69&amp;"  ·  "&amp;ROUND('14 Auxiliar'!$E$69*100,1)&amp;"%")</f>
        <v>—</v>
      </c>
      <c r="G64" s="1" t="n"/>
      <c r="H64" s="1" t="n"/>
      <c r="J64" s="24" t="str">
        <f>'14 Auxiliar'!$C$129</f>
        <v>—</v>
      </c>
      <c r="K64" s="1" t="n"/>
      <c r="L64" s="1" t="n"/>
      <c r="M64" s="26" t="n"/>
      <c r="N64" s="25">
        <f>'14 Auxiliar'!$E$129</f>
        <v>0</v>
      </c>
      <c r="O64" s="1" t="n"/>
      <c r="P64" s="47" t="str">
        <f>IF(N64&gt;p_LimSetor,"ALERTA","OK")</f>
        <v>OK</v>
      </c>
      <c r="R64" s="48" t="inlineStr">
        <is>
          <t>Grupo</t>
        </is>
      </c>
      <c r="S64" s="1" t="n"/>
      <c r="T64" s="1" t="n"/>
      <c r="U64" s="26" t="n"/>
      <c r="V64" s="49" t="inlineStr">
        <is>
          <t>Atual</t>
        </is>
      </c>
      <c r="W64" s="26" t="n"/>
      <c r="X64" s="49" t="inlineStr">
        <is>
          <t>Objetivo</t>
        </is>
      </c>
    </row>
    <row r="65">
      <c r="B65" s="30" t="inlineStr">
        <is>
          <t>Menor posição</t>
        </is>
      </c>
      <c r="C65" s="1" t="n"/>
      <c r="D65" s="1" t="n"/>
      <c r="E65" s="26" t="n"/>
      <c r="F65" s="46" t="str">
        <f>IFERROR(INDEX('15 Base de Dados'!$C$6:$C$925,MATCH(SMALL('15 Base de Dados'!$S$6:$S$925,1),'15 Base de Dados'!$S$6:$S$925,0))&amp;"  ·  "&amp;ROUND(INDEX('15 Base de Dados'!$R$6:$R$925,MATCH(SMALL('15 Base de Dados'!$S$6:$S$925,1),'15 Base de Dados'!$S$6:$S$925,0))*100,2)&amp;"%","—")</f>
        <v>—</v>
      </c>
      <c r="G65" s="1" t="n"/>
      <c r="H65" s="1" t="n"/>
      <c r="J65" s="24" t="str">
        <f>'14 Auxiliar'!$C$130</f>
        <v>—</v>
      </c>
      <c r="K65" s="1" t="n"/>
      <c r="L65" s="1" t="n"/>
      <c r="M65" s="26" t="n"/>
      <c r="N65" s="25">
        <f>'14 Auxiliar'!$E$130</f>
        <v>0</v>
      </c>
      <c r="O65" s="1" t="n"/>
      <c r="P65" s="47" t="str">
        <f>IF(N65&gt;p_LimSetor,"ALERTA","OK")</f>
        <v>OK</v>
      </c>
      <c r="R65" s="24" t="inlineStr">
        <is>
          <t>Brasil</t>
        </is>
      </c>
      <c r="S65" s="1" t="n"/>
      <c r="T65" s="1" t="n"/>
      <c r="U65" s="26" t="n"/>
      <c r="V65" s="50">
        <f>'02 Macro Alocação'!$E$20</f>
        <v>0</v>
      </c>
      <c r="W65" s="1" t="n"/>
      <c r="X65" s="27">
        <f>'02 Macro Alocação'!$F$20</f>
        <v>0.65</v>
      </c>
    </row>
    <row r="66">
      <c r="B66" s="30" t="inlineStr">
        <is>
          <t>Top 5 posições</t>
        </is>
      </c>
      <c r="C66" s="1" t="n"/>
      <c r="D66" s="1" t="n"/>
      <c r="E66" s="26" t="n"/>
      <c r="F66" s="51">
        <f>SUM('14 Auxiliar'!$E$69:$E$73)</f>
        <v>0</v>
      </c>
      <c r="G66" s="1" t="n"/>
      <c r="H66" s="1" t="n"/>
      <c r="J66" s="24" t="str">
        <f>'14 Auxiliar'!$C$131</f>
        <v>—</v>
      </c>
      <c r="K66" s="1" t="n"/>
      <c r="L66" s="1" t="n"/>
      <c r="M66" s="26" t="n"/>
      <c r="N66" s="25">
        <f>'14 Auxiliar'!$E$131</f>
        <v>0</v>
      </c>
      <c r="O66" s="1" t="n"/>
      <c r="P66" s="47" t="str">
        <f>IF(N66&gt;p_LimSetor,"ALERTA","OK")</f>
        <v>OK</v>
      </c>
      <c r="R66" s="24" t="inlineStr">
        <is>
          <t>Exterior</t>
        </is>
      </c>
      <c r="S66" s="1" t="n"/>
      <c r="T66" s="1" t="n"/>
      <c r="U66" s="26" t="n"/>
      <c r="V66" s="50">
        <f>'02 Macro Alocação'!$E$21</f>
        <v>0</v>
      </c>
      <c r="W66" s="1" t="n"/>
      <c r="X66" s="27">
        <f>'02 Macro Alocação'!$F$21</f>
        <v>0.3</v>
      </c>
    </row>
    <row r="67">
      <c r="B67" s="30" t="inlineStr">
        <is>
          <t>Top 10 posições</t>
        </is>
      </c>
      <c r="C67" s="1" t="n"/>
      <c r="D67" s="1" t="n"/>
      <c r="E67" s="26" t="n"/>
      <c r="F67" s="51">
        <f>SUM('14 Auxiliar'!$E$69:$E$78)</f>
        <v>0</v>
      </c>
      <c r="G67" s="1" t="n"/>
      <c r="H67" s="1" t="n"/>
      <c r="J67" s="24" t="str">
        <f>'14 Auxiliar'!$C$132</f>
        <v>—</v>
      </c>
      <c r="K67" s="1" t="n"/>
      <c r="L67" s="1" t="n"/>
      <c r="M67" s="26" t="n"/>
      <c r="N67" s="25">
        <f>'14 Auxiliar'!$E$132</f>
        <v>0</v>
      </c>
      <c r="O67" s="1" t="n"/>
      <c r="P67" s="47" t="str">
        <f>IF(N67&gt;p_LimSetor,"ALERTA","OK")</f>
        <v>OK</v>
      </c>
      <c r="R67" s="24" t="inlineStr">
        <is>
          <t>Alternativos</t>
        </is>
      </c>
      <c r="S67" s="1" t="n"/>
      <c r="T67" s="1" t="n"/>
      <c r="U67" s="26" t="n"/>
      <c r="V67" s="50">
        <f>'02 Macro Alocação'!$E$22</f>
        <v>0</v>
      </c>
      <c r="W67" s="1" t="n"/>
      <c r="X67" s="27">
        <f>'02 Macro Alocação'!$F$22</f>
        <v>0.05</v>
      </c>
    </row>
    <row r="68">
      <c r="B68" s="30" t="inlineStr">
        <is>
          <t>Ativos efetivos (1/HHI)</t>
        </is>
      </c>
      <c r="C68" s="1" t="n"/>
      <c r="D68" s="1" t="n"/>
      <c r="E68" s="26" t="n"/>
      <c r="F68" s="52">
        <f>IFERROR(1/SUMSQ('15 Base de Dados'!$R$6:$R$925),0)</f>
        <v>0</v>
      </c>
      <c r="G68" s="1" t="n"/>
      <c r="H68" s="1" t="n"/>
      <c r="J68" s="24" t="str">
        <f>'14 Auxiliar'!$C$133</f>
        <v>—</v>
      </c>
      <c r="K68" s="1" t="n"/>
      <c r="L68" s="1" t="n"/>
      <c r="M68" s="26" t="n"/>
      <c r="N68" s="25">
        <f>'14 Auxiliar'!$E$133</f>
        <v>0</v>
      </c>
      <c r="O68" s="1" t="n"/>
      <c r="P68" s="47" t="str">
        <f>IF(N68&gt;p_LimSetor,"ALERTA","OK")</f>
        <v>OK</v>
      </c>
      <c r="R68" s="48" t="inlineStr">
        <is>
          <t>Moeda</t>
        </is>
      </c>
      <c r="S68" s="1" t="n"/>
      <c r="T68" s="1" t="n"/>
      <c r="U68" s="26" t="n"/>
      <c r="V68" s="49" t="inlineStr">
        <is>
          <t>Atual</t>
        </is>
      </c>
      <c r="W68" s="26" t="n"/>
      <c r="X68" s="26" t="n"/>
    </row>
    <row r="69">
      <c r="B69" s="30" t="inlineStr">
        <is>
          <t>Nº de ativos</t>
        </is>
      </c>
      <c r="C69" s="1" t="n"/>
      <c r="D69" s="1" t="n"/>
      <c r="E69" s="26" t="n"/>
      <c r="F69" s="53">
        <f>SUMPRODUCT(--('15 Base de Dados'!$C$6:$C$925&lt;&gt;""))</f>
        <v>0</v>
      </c>
      <c r="G69" s="1" t="n"/>
      <c r="H69" s="1" t="n"/>
      <c r="J69" s="24" t="str">
        <f>'14 Auxiliar'!$C$134</f>
        <v>—</v>
      </c>
      <c r="K69" s="1" t="n"/>
      <c r="L69" s="1" t="n"/>
      <c r="M69" s="26" t="n"/>
      <c r="N69" s="25">
        <f>'14 Auxiliar'!$E$134</f>
        <v>0</v>
      </c>
      <c r="O69" s="1" t="n"/>
      <c r="P69" s="47" t="str">
        <f>IF(N69&gt;p_LimSetor,"ALERTA","OK")</f>
        <v>OK</v>
      </c>
      <c r="R69" s="24" t="str">
        <f>'14 Auxiliar'!$B$139</f>
        <v>BRL</v>
      </c>
      <c r="S69" s="1" t="n"/>
      <c r="T69" s="1" t="n"/>
      <c r="U69" s="26" t="n"/>
      <c r="V69" s="50">
        <f>'14 Auxiliar'!$D$139</f>
        <v>0</v>
      </c>
      <c r="W69" s="1" t="n"/>
      <c r="X69" s="26" t="n"/>
    </row>
    <row r="70">
      <c r="B70" s="30" t="inlineStr">
        <is>
          <t>Limite por ativo</t>
        </is>
      </c>
      <c r="C70" s="1" t="n"/>
      <c r="D70" s="1" t="n"/>
      <c r="E70" s="26" t="n"/>
      <c r="F70" s="51">
        <f>p_LimAtivo</f>
        <v>0.1</v>
      </c>
      <c r="G70" s="1" t="n"/>
      <c r="H70" s="1" t="n"/>
      <c r="J70" s="30" t="inlineStr">
        <is>
          <t>Limite por setor</t>
        </is>
      </c>
      <c r="K70" s="1" t="n"/>
      <c r="L70" s="1" t="n"/>
      <c r="M70" s="26" t="n"/>
      <c r="N70" s="51">
        <f>p_LimSetor</f>
        <v>0.3</v>
      </c>
      <c r="O70" s="1" t="n"/>
      <c r="P70" s="1" t="n"/>
      <c r="R70" s="24" t="str">
        <f>'14 Auxiliar'!$B$140</f>
        <v>USD</v>
      </c>
      <c r="S70" s="1" t="n"/>
      <c r="T70" s="1" t="n"/>
      <c r="U70" s="26" t="n"/>
      <c r="V70" s="50">
        <f>'14 Auxiliar'!$D$140</f>
        <v>0</v>
      </c>
      <c r="W70" s="1" t="n"/>
      <c r="X70" s="26" t="n"/>
    </row>
    <row r="71">
      <c r="B71" s="30" t="inlineStr">
        <is>
          <t>Posições acima do limite</t>
        </is>
      </c>
      <c r="C71" s="1" t="n"/>
      <c r="D71" s="1" t="n"/>
      <c r="E71" s="26" t="n"/>
      <c r="F71" s="54">
        <f>COUNTIF('15 Base de Dados'!$R$6:$R$925,"&gt;"&amp;p_LimAtivo)</f>
        <v>0</v>
      </c>
      <c r="G71" s="1" t="n"/>
      <c r="H71" s="1" t="n"/>
      <c r="J71" s="30" t="inlineStr">
        <is>
          <t>Setores acima do limite</t>
        </is>
      </c>
      <c r="K71" s="1" t="n"/>
      <c r="L71" s="1" t="n"/>
      <c r="M71" s="26" t="n"/>
      <c r="N71" s="54">
        <f>COUNTIF('14 Auxiliar'!$E$129:$E$134,"&gt;"&amp;p_LimSetor)</f>
        <v>0</v>
      </c>
      <c r="O71" s="1" t="n"/>
      <c r="P71" s="1" t="n"/>
      <c r="R71" s="24" t="str">
        <f>'14 Auxiliar'!$B$141</f>
        <v>EUR</v>
      </c>
      <c r="S71" s="1" t="n"/>
      <c r="T71" s="1" t="n"/>
      <c r="U71" s="26" t="n"/>
      <c r="V71" s="50">
        <f>'14 Auxiliar'!$D$141</f>
        <v>0</v>
      </c>
      <c r="W71" s="1" t="n"/>
      <c r="X71" s="26" t="n"/>
    </row>
    <row r="72">
      <c r="B72" s="26" t="n"/>
      <c r="C72" s="26" t="n"/>
      <c r="D72" s="26" t="n"/>
      <c r="E72" s="26" t="n"/>
      <c r="F72" s="26" t="n"/>
      <c r="G72" s="26" t="n"/>
      <c r="H72" s="26" t="n"/>
      <c r="J72" s="26" t="n"/>
      <c r="K72" s="26" t="n"/>
      <c r="L72" s="26" t="n"/>
      <c r="M72" s="26" t="n"/>
      <c r="N72" s="26" t="n"/>
      <c r="O72" s="26" t="n"/>
      <c r="P72" s="26" t="n"/>
      <c r="R72" s="24" t="str">
        <f>'14 Auxiliar'!$B$142</f>
        <v>Outras</v>
      </c>
      <c r="S72" s="1" t="n"/>
      <c r="T72" s="1" t="n"/>
      <c r="U72" s="26" t="n"/>
      <c r="V72" s="50">
        <f>'14 Auxiliar'!$D$142</f>
        <v>0</v>
      </c>
      <c r="W72" s="1" t="n"/>
      <c r="X72" s="26" t="n"/>
    </row>
    <row r="73" ht="8" customHeight="1"/>
    <row r="74" ht="14" customHeight="1">
      <c r="B74" s="55" t="inlineStr">
        <is>
          <t>HOLDER PREMIUM  ·  Informativo, não constitui recomendação de investimento. Cotações dependem da fonte configurada.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</sheetData>
  <mergeCells count="182">
    <mergeCell ref="B11:D11"/>
    <mergeCell ref="V10:X10"/>
    <mergeCell ref="V24:X24"/>
    <mergeCell ref="O22:Q22"/>
    <mergeCell ref="F8:H8"/>
    <mergeCell ref="B22:C22"/>
    <mergeCell ref="J19:K19"/>
    <mergeCell ref="F66:H66"/>
    <mergeCell ref="N66:O66"/>
    <mergeCell ref="J11:L11"/>
    <mergeCell ref="J26:X26"/>
    <mergeCell ref="O21:Q21"/>
    <mergeCell ref="B21:C21"/>
    <mergeCell ref="L25:N25"/>
    <mergeCell ref="V72:W72"/>
    <mergeCell ref="N3:X3"/>
    <mergeCell ref="N68:O68"/>
    <mergeCell ref="J66:L66"/>
    <mergeCell ref="B6:D6"/>
    <mergeCell ref="R72:T72"/>
    <mergeCell ref="R63:X63"/>
    <mergeCell ref="J4:K4"/>
    <mergeCell ref="L4:M4"/>
    <mergeCell ref="V22:X22"/>
    <mergeCell ref="V12:X12"/>
    <mergeCell ref="D4:E4"/>
    <mergeCell ref="F64:H64"/>
    <mergeCell ref="V21:X21"/>
    <mergeCell ref="V70:W70"/>
    <mergeCell ref="F65:H65"/>
    <mergeCell ref="O19:Q19"/>
    <mergeCell ref="J21:K21"/>
    <mergeCell ref="V23:X23"/>
    <mergeCell ref="B70:D70"/>
    <mergeCell ref="R18:S18"/>
    <mergeCell ref="F12:H12"/>
    <mergeCell ref="F7:H7"/>
    <mergeCell ref="J23:K23"/>
    <mergeCell ref="N65:O65"/>
    <mergeCell ref="L15:N15"/>
    <mergeCell ref="B16:C16"/>
    <mergeCell ref="L24:N24"/>
    <mergeCell ref="T24:U24"/>
    <mergeCell ref="N71:P71"/>
    <mergeCell ref="L18:N18"/>
    <mergeCell ref="R65:T65"/>
    <mergeCell ref="B8:D8"/>
    <mergeCell ref="J65:L65"/>
    <mergeCell ref="B3:L3"/>
    <mergeCell ref="J70:L70"/>
    <mergeCell ref="N8:P8"/>
    <mergeCell ref="R19:S19"/>
    <mergeCell ref="B18:C18"/>
    <mergeCell ref="J7:L7"/>
    <mergeCell ref="B10:D10"/>
    <mergeCell ref="R16:S16"/>
    <mergeCell ref="R14:X14"/>
    <mergeCell ref="R25:S25"/>
    <mergeCell ref="N10:P10"/>
    <mergeCell ref="T25:U25"/>
    <mergeCell ref="R66:T66"/>
    <mergeCell ref="B68:D68"/>
    <mergeCell ref="V25:X25"/>
    <mergeCell ref="R68:T68"/>
    <mergeCell ref="J20:K20"/>
    <mergeCell ref="O23:Q23"/>
    <mergeCell ref="N67:O67"/>
    <mergeCell ref="V17:X17"/>
    <mergeCell ref="J22:K22"/>
    <mergeCell ref="T22:U22"/>
    <mergeCell ref="F11:H11"/>
    <mergeCell ref="F69:H69"/>
    <mergeCell ref="N69:O69"/>
    <mergeCell ref="J67:L67"/>
    <mergeCell ref="V66:W66"/>
    <mergeCell ref="X4:Y4"/>
    <mergeCell ref="O15:Q15"/>
    <mergeCell ref="R11:T11"/>
    <mergeCell ref="B15:C15"/>
    <mergeCell ref="O24:Q24"/>
    <mergeCell ref="O18:Q18"/>
    <mergeCell ref="J69:L69"/>
    <mergeCell ref="V20:X20"/>
    <mergeCell ref="N12:P12"/>
    <mergeCell ref="R23:S23"/>
    <mergeCell ref="V65:W65"/>
    <mergeCell ref="N4:O4"/>
    <mergeCell ref="R6:T6"/>
    <mergeCell ref="F4:G4"/>
    <mergeCell ref="P4:Q4"/>
    <mergeCell ref="J6:L6"/>
    <mergeCell ref="T15:U15"/>
    <mergeCell ref="L23:N23"/>
    <mergeCell ref="R12:T12"/>
    <mergeCell ref="R70:T70"/>
    <mergeCell ref="O25:Q25"/>
    <mergeCell ref="V15:X15"/>
    <mergeCell ref="J24:K24"/>
    <mergeCell ref="F71:H71"/>
    <mergeCell ref="B2:L2"/>
    <mergeCell ref="O17:Q17"/>
    <mergeCell ref="B65:D65"/>
    <mergeCell ref="B17:C17"/>
    <mergeCell ref="F67:H67"/>
    <mergeCell ref="V7:X7"/>
    <mergeCell ref="V16:X16"/>
    <mergeCell ref="B24:G24"/>
    <mergeCell ref="J71:L71"/>
    <mergeCell ref="R20:S20"/>
    <mergeCell ref="B19:C19"/>
    <mergeCell ref="J16:K16"/>
    <mergeCell ref="J25:K25"/>
    <mergeCell ref="J8:L8"/>
    <mergeCell ref="V18:X18"/>
    <mergeCell ref="R17:S17"/>
    <mergeCell ref="L17:N17"/>
    <mergeCell ref="T17:U17"/>
    <mergeCell ref="R22:S22"/>
    <mergeCell ref="N11:P11"/>
    <mergeCell ref="R67:T67"/>
    <mergeCell ref="F6:H6"/>
    <mergeCell ref="B66:D66"/>
    <mergeCell ref="J10:L10"/>
    <mergeCell ref="F68:H68"/>
    <mergeCell ref="B20:C20"/>
    <mergeCell ref="L19:N19"/>
    <mergeCell ref="T19:U19"/>
    <mergeCell ref="B74:X74"/>
    <mergeCell ref="R69:T69"/>
    <mergeCell ref="B12:D12"/>
    <mergeCell ref="B4:C4"/>
    <mergeCell ref="J68:L68"/>
    <mergeCell ref="J63:P63"/>
    <mergeCell ref="V19:X19"/>
    <mergeCell ref="B67:D67"/>
    <mergeCell ref="T20:U20"/>
    <mergeCell ref="V67:W67"/>
    <mergeCell ref="F70:H70"/>
    <mergeCell ref="H4:I4"/>
    <mergeCell ref="L20:N20"/>
    <mergeCell ref="O16:Q16"/>
    <mergeCell ref="R4:S4"/>
    <mergeCell ref="V6:X6"/>
    <mergeCell ref="R2:X2"/>
    <mergeCell ref="T4:U4"/>
    <mergeCell ref="V11:X11"/>
    <mergeCell ref="B63:H63"/>
    <mergeCell ref="V4:W4"/>
    <mergeCell ref="B69:D69"/>
    <mergeCell ref="V69:W69"/>
    <mergeCell ref="R15:S15"/>
    <mergeCell ref="J15:K15"/>
    <mergeCell ref="L22:N22"/>
    <mergeCell ref="R24:S24"/>
    <mergeCell ref="B23:C23"/>
    <mergeCell ref="J12:L12"/>
    <mergeCell ref="R21:S21"/>
    <mergeCell ref="N6:P6"/>
    <mergeCell ref="B64:D64"/>
    <mergeCell ref="L21:N21"/>
    <mergeCell ref="T21:U21"/>
    <mergeCell ref="N64:O64"/>
    <mergeCell ref="R71:T71"/>
    <mergeCell ref="T23:U23"/>
    <mergeCell ref="N70:P70"/>
    <mergeCell ref="R8:T8"/>
    <mergeCell ref="R64:T64"/>
    <mergeCell ref="B7:D7"/>
    <mergeCell ref="J64:L64"/>
    <mergeCell ref="N7:P7"/>
    <mergeCell ref="F10:H10"/>
    <mergeCell ref="L16:N16"/>
    <mergeCell ref="T16:U16"/>
    <mergeCell ref="R10:T10"/>
    <mergeCell ref="B71:D71"/>
    <mergeCell ref="V8:X8"/>
    <mergeCell ref="J18:K18"/>
    <mergeCell ref="V71:W71"/>
    <mergeCell ref="T18:U18"/>
    <mergeCell ref="R7:T7"/>
    <mergeCell ref="O20:Q20"/>
    <mergeCell ref="J17:K17"/>
  </mergeCells>
  <conditionalFormatting sqref="V7">
    <cfRule type="expression" priority="1" dxfId="0">
      <formula>AND(ISNUMBER(V7),V7&lt;0)</formula>
    </cfRule>
    <cfRule type="expression" priority="2" dxfId="1">
      <formula>AND(ISNUMBER(V7),V7&gt;0)</formula>
    </cfRule>
  </conditionalFormatting>
  <conditionalFormatting sqref="B11">
    <cfRule type="expression" priority="3" dxfId="0">
      <formula>AND(ISNUMBER(B11),B11&lt;0)</formula>
    </cfRule>
    <cfRule type="expression" priority="4" dxfId="1">
      <formula>AND(ISNUMBER(B11),B11&gt;0)</formula>
    </cfRule>
  </conditionalFormatting>
  <conditionalFormatting sqref="F11">
    <cfRule type="expression" priority="5" dxfId="0">
      <formula>AND(ISNUMBER(F11),F11&lt;0)</formula>
    </cfRule>
    <cfRule type="expression" priority="6" dxfId="1">
      <formula>AND(ISNUMBER(F11),F11&gt;0)</formula>
    </cfRule>
  </conditionalFormatting>
  <conditionalFormatting sqref="J11">
    <cfRule type="expression" priority="7" dxfId="0">
      <formula>AND(ISNUMBER(J11),J11&lt;0)</formula>
    </cfRule>
    <cfRule type="expression" priority="8" dxfId="1">
      <formula>AND(ISNUMBER(J11),J11&gt;0)</formula>
    </cfRule>
  </conditionalFormatting>
  <conditionalFormatting sqref="G16:G22">
    <cfRule type="cellIs" priority="9" operator="equal" dxfId="2">
      <formula>"BUY"</formula>
    </cfRule>
    <cfRule type="cellIs" priority="10" operator="equal" dxfId="3">
      <formula>"HOLD"</formula>
    </cfRule>
  </conditionalFormatting>
  <conditionalFormatting sqref="F71">
    <cfRule type="cellIs" priority="11" operator="greaterThan" dxfId="4">
      <formula>0</formula>
    </cfRule>
    <cfRule type="cellIs" priority="12" operator="equal" dxfId="5">
      <formula>0</formula>
    </cfRule>
  </conditionalFormatting>
  <conditionalFormatting sqref="P64:P69">
    <cfRule type="cellIs" priority="13" operator="equal" dxfId="4">
      <formula>"ALERTA"</formula>
    </cfRule>
    <cfRule type="cellIs" priority="14" operator="equal" dxfId="5">
      <formula>"OK"</formula>
    </cfRule>
  </conditionalFormatting>
  <conditionalFormatting sqref="N71">
    <cfRule type="cellIs" priority="15" operator="greaterThan" dxfId="4">
      <formula>0</formula>
    </cfRule>
    <cfRule type="cellIs" priority="16" operator="equal" dxfId="5">
      <formula>0</formula>
    </cfRule>
  </conditionalFormatting>
  <hyperlinks>
    <hyperlink ref="B4" location="'02 Macro Alocação'!A1" display="Macro"/>
    <hyperlink ref="D4" location="'03 Ações BR'!A1" display="Ações BR"/>
    <hyperlink ref="F4" location="'04 FIIs'!A1" display="FIIs"/>
    <hyperlink ref="H4" location="'05 Stocks'!A1" display="Stocks"/>
    <hyperlink ref="J4" location="'06 REITs'!A1" display="REITs"/>
    <hyperlink ref="L4" location="'07 Renda Fixa'!A1" display="Renda Fixa"/>
    <hyperlink ref="N4" location="'08 Criptomoedas'!A1" display="Cripto"/>
    <hyperlink ref="P4" location="'09 Ativos Ilíquidos'!A1" display="Ilíquidos"/>
    <hyperlink ref="R4" location="'10 Histórico de Aportes'!A1" display="Aportes"/>
    <hyperlink ref="T4" location="'11 Histórico de Dividendos'!A1" display="Dividendos"/>
    <hyperlink ref="V4" location="'12 Histórico Patrimonial'!A1" display="Patrimônio"/>
    <hyperlink ref="X4" location="'13 Configurações'!A1" display="Config.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X23"/>
  <sheetViews>
    <sheetView showGridLines="0" tabSelected="0" zoomScale="9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" customWidth="1" style="1" min="1" max="1"/>
    <col width="18" customWidth="1" style="1" min="2" max="2"/>
    <col width="13" customWidth="1" style="1" min="3" max="3"/>
    <col width="16" customWidth="1" style="1" min="4" max="4"/>
    <col width="10" customWidth="1" style="1" min="5" max="5"/>
    <col width="11" customWidth="1" style="1" min="6" max="6"/>
    <col width="11" customWidth="1" style="1" min="7" max="7"/>
    <col width="12" customWidth="1" style="1" min="8" max="8"/>
    <col width="15" customWidth="1" style="1" min="9" max="9"/>
    <col width="12" customWidth="1" style="1" min="10" max="10"/>
    <col width="8" customWidth="1" style="1" min="11" max="11"/>
    <col width="10" customWidth="1" style="1" min="12" max="12"/>
    <col width="16" customWidth="1" style="1" min="13" max="13"/>
    <col width="10" customWidth="1" style="1" min="14" max="14"/>
    <col width="16" customWidth="1" style="1" min="15" max="15"/>
    <col width="10" customWidth="1" style="1" min="16" max="16"/>
    <col width="16" customWidth="1" style="1" min="17" max="17"/>
    <col width="14" customWidth="1" style="1" min="18" max="18"/>
    <col width="15" customWidth="1" style="1" min="19" max="19"/>
    <col width="15" customWidth="1" style="1" min="20" max="20"/>
    <col width="10" customWidth="1" style="1" min="21" max="21"/>
    <col width="2" customWidth="1" style="1" min="22" max="22"/>
    <col hidden="1" outlineLevel="1" width="14" customWidth="1" style="1" min="23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MACRO ALOCAÇÃO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57" t="inlineStr">
        <is>
          <t>◄ Dashboard</t>
        </is>
      </c>
    </row>
    <row r="2" ht="18" customHeight="1">
      <c r="A2" s="58" t="inlineStr">
        <is>
          <t>Defina o % objetivo de cada classe. A planilha calcula o percentual atual, a diferença, BUY/HOLD e distribui o aporte pelas classes mais distantes do objetivo.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6" customHeight="1"/>
    <row r="4" ht="16" customHeight="1">
      <c r="B4" s="10" t="inlineStr">
        <is>
          <t>APORTE DO MÊS (Configurações)</t>
        </is>
      </c>
      <c r="C4" s="11" t="n"/>
      <c r="D4" s="8" t="inlineStr">
        <is>
          <t>PATRIMÔNIO ATUAL</t>
        </is>
      </c>
      <c r="E4" s="9" t="n"/>
      <c r="F4" s="8" t="inlineStr">
        <is>
          <t>PATRIMÔNIO PÓS-APORTE</t>
        </is>
      </c>
      <c r="G4" s="9" t="n"/>
      <c r="H4" s="9" t="n"/>
      <c r="I4" s="10" t="inlineStr">
        <is>
          <t>CLASSES A APORTAR</t>
        </is>
      </c>
      <c r="J4" s="11" t="n"/>
      <c r="K4" s="12" t="inlineStr">
        <is>
          <t>SOMA DOS OBJETIVOS</t>
        </is>
      </c>
      <c r="L4" s="13" t="n"/>
      <c r="M4" s="13" t="n"/>
      <c r="N4" s="10" t="inlineStr">
        <is>
          <t>APORTE ALOCADO (R$)</t>
        </is>
      </c>
      <c r="O4" s="11" t="n"/>
      <c r="P4" s="11" t="n"/>
      <c r="Q4" s="12" t="inlineStr">
        <is>
          <t>SOBRA APÓS AS COMPRAS (R$)</t>
        </is>
      </c>
      <c r="R4" s="13" t="n"/>
      <c r="S4" s="13" t="n"/>
    </row>
    <row r="5" ht="28" customHeight="1">
      <c r="B5" s="59">
        <f>p_Aporte</f>
        <v>500</v>
      </c>
      <c r="C5" s="1" t="n"/>
      <c r="D5" s="59">
        <f>D16</f>
        <v>0</v>
      </c>
      <c r="E5" s="1" t="n"/>
      <c r="F5" s="59">
        <f>D16+p_Aporte</f>
        <v>500</v>
      </c>
      <c r="G5" s="1" t="n"/>
      <c r="H5" s="1" t="n"/>
      <c r="I5" s="60">
        <f>COUNTIF($L$9:$L$15,"BUY")</f>
        <v>6</v>
      </c>
      <c r="J5" s="1" t="n"/>
      <c r="K5" s="61">
        <f>F16</f>
        <v>1</v>
      </c>
      <c r="L5" s="1" t="n"/>
      <c r="M5" s="1" t="n"/>
      <c r="N5" s="59">
        <f>M16</f>
        <v>500</v>
      </c>
      <c r="O5" s="1" t="n"/>
      <c r="P5" s="1" t="n"/>
      <c r="Q5" s="59">
        <f>R16</f>
        <v>500</v>
      </c>
      <c r="R5" s="1" t="n"/>
      <c r="S5" s="1" t="n"/>
    </row>
    <row r="6" ht="8" customHeight="1"/>
    <row r="7" ht="22" customHeight="1">
      <c r="B7" s="18" t="inlineStr">
        <is>
          <t>ALOCAÇÃO-ALVO POR CLASSE E APORTE INTELIGENTE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</row>
    <row r="8" ht="34" customHeight="1">
      <c r="B8" s="62" t="inlineStr">
        <is>
          <t>Classe</t>
        </is>
      </c>
      <c r="C8" s="62" t="inlineStr">
        <is>
          <t>Grupo</t>
        </is>
      </c>
      <c r="D8" s="62" t="inlineStr">
        <is>
          <t>Valor Atual (R$)</t>
        </is>
      </c>
      <c r="E8" s="62" t="inlineStr">
        <is>
          <t>% Atual</t>
        </is>
      </c>
      <c r="F8" s="63" t="inlineStr">
        <is>
          <t>% Objetivo</t>
        </is>
      </c>
      <c r="G8" s="62" t="inlineStr">
        <is>
          <t>Diferença (p.p.)</t>
        </is>
      </c>
      <c r="H8" s="62" t="inlineStr">
        <is>
          <t>Situação</t>
        </is>
      </c>
      <c r="I8" s="62" t="inlineStr">
        <is>
          <t>Déficit p/ Objetivo (R$)</t>
        </is>
      </c>
      <c r="J8" s="62" t="inlineStr">
        <is>
          <t>Rebalance Score</t>
        </is>
      </c>
      <c r="K8" s="62" t="inlineStr">
        <is>
          <t>Prior.</t>
        </is>
      </c>
      <c r="L8" s="62" t="inlineStr">
        <is>
          <t>BUY / HOLD</t>
        </is>
      </c>
      <c r="M8" s="62" t="inlineStr">
        <is>
          <t>Aporte Sugerido (R$)</t>
        </is>
      </c>
      <c r="N8" s="62" t="inlineStr">
        <is>
          <t>% do Aporte</t>
        </is>
      </c>
      <c r="O8" s="62" t="inlineStr">
        <is>
          <t>Valor Pós-Aporte (R$)</t>
        </is>
      </c>
      <c r="P8" s="62" t="inlineStr">
        <is>
          <t>% Pós-Aporte</t>
        </is>
      </c>
      <c r="Q8" s="62" t="inlineStr">
        <is>
          <t>Compra Efetiva (R$)</t>
        </is>
      </c>
      <c r="R8" s="62" t="inlineStr">
        <is>
          <t>Sobra (R$)</t>
        </is>
      </c>
      <c r="S8" s="62" t="inlineStr">
        <is>
          <t>Custo (R$)</t>
        </is>
      </c>
      <c r="T8" s="62" t="inlineStr">
        <is>
          <t>Resultado (R$)</t>
        </is>
      </c>
      <c r="U8" s="62" t="inlineStr">
        <is>
          <t>Rentab.</t>
        </is>
      </c>
      <c r="W8" s="62" t="inlineStr">
        <is>
          <t>Déficit elegível</t>
        </is>
      </c>
      <c r="X8" s="62" t="inlineStr">
        <is>
          <t>Déficit final</t>
        </is>
      </c>
    </row>
    <row r="9" ht="22" customHeight="1">
      <c r="B9" s="24" t="inlineStr">
        <is>
          <t>Ações</t>
        </is>
      </c>
      <c r="C9" s="64" t="inlineStr">
        <is>
          <t>Brasil</t>
        </is>
      </c>
      <c r="D9" s="65">
        <f>'03 Ações BR'!$M$6</f>
        <v>0</v>
      </c>
      <c r="E9" s="25">
        <f>IF($D$16&gt;0,D9/$D$16,0)</f>
        <v>0</v>
      </c>
      <c r="F9" s="66" t="n">
        <v>0.4</v>
      </c>
      <c r="G9" s="67">
        <f>F9-E9</f>
        <v>0.4</v>
      </c>
      <c r="H9" s="68" t="str">
        <f>IF(ABS(G9)&lt;p_DifMin,"Alinhado",IF(G9&gt;0,"Subpeso","Sobrepeso"))</f>
        <v>Subpeso</v>
      </c>
      <c r="I9" s="65">
        <f>ROUND(MAX(0,F9*($D$16+p_Aporte)-D9),2)</f>
        <v>200</v>
      </c>
      <c r="J9" s="25">
        <f>IF($W$16&gt;0,W9/$W$16,0)</f>
        <v>0.4</v>
      </c>
      <c r="K9" s="69">
        <f>IF(W9&lt;=0,"",COUNTIF($W$9:$W$15,"&gt;"&amp;W9)+COUNTIF($W$9:W9,W9))</f>
        <v>1</v>
      </c>
      <c r="L9" s="68" t="str">
        <f>IF(M9&gt;0,"BUY","HOLD")</f>
        <v>BUY</v>
      </c>
      <c r="M9" s="70">
        <f>IF(p_Aporte&lt;=0,0,IF($X$16&gt;0,p_Aporte*X9/$X$16,IF($F$16&gt;0,p_Aporte*F9/$F$16,0)))</f>
        <v>200</v>
      </c>
      <c r="N9" s="25">
        <f>IF(p_Aporte&gt;0,M9/p_Aporte,0)</f>
        <v>0.4</v>
      </c>
      <c r="O9" s="65">
        <f>D9+M9</f>
        <v>200</v>
      </c>
      <c r="P9" s="25">
        <f>IF($D$16+p_Aporte&gt;0,O9/($D$16+p_Aporte),0)</f>
        <v>0.4</v>
      </c>
      <c r="Q9" s="65">
        <f>'03 Ações BR'!$Y$6</f>
        <v>0</v>
      </c>
      <c r="R9" s="65">
        <f>M9-Q9</f>
        <v>200</v>
      </c>
      <c r="S9" s="65">
        <f>'03 Ações BR'!$N$6</f>
        <v>0</v>
      </c>
      <c r="T9" s="65">
        <f>'03 Ações BR'!$O$6</f>
        <v>0</v>
      </c>
      <c r="U9" s="67">
        <f>IF(S9&gt;0,T9/S9,0)</f>
        <v>0</v>
      </c>
      <c r="W9" s="71">
        <f>IF(AND(G9&gt;0,G9&gt;=p_DifMin),I9,0)</f>
        <v>200</v>
      </c>
      <c r="X9" s="71">
        <f>IF(AND(W9&gt;0,N(K9)&lt;=p_MaxClasses),W9,0)</f>
        <v>200</v>
      </c>
    </row>
    <row r="10" ht="22" customHeight="1">
      <c r="B10" s="24" t="inlineStr">
        <is>
          <t>FIIs</t>
        </is>
      </c>
      <c r="C10" s="64" t="inlineStr">
        <is>
          <t>Brasil</t>
        </is>
      </c>
      <c r="D10" s="65">
        <f>'04 FIIs'!$M$6</f>
        <v>0</v>
      </c>
      <c r="E10" s="25">
        <f>IF($D$16&gt;0,D10/$D$16,0)</f>
        <v>0</v>
      </c>
      <c r="F10" s="66" t="n">
        <v>0.2</v>
      </c>
      <c r="G10" s="67">
        <f>F10-E10</f>
        <v>0.2</v>
      </c>
      <c r="H10" s="68" t="str">
        <f>IF(ABS(G10)&lt;p_DifMin,"Alinhado",IF(G10&gt;0,"Subpeso","Sobrepeso"))</f>
        <v>Subpeso</v>
      </c>
      <c r="I10" s="65">
        <f>ROUND(MAX(0,F10*($D$16+p_Aporte)-D10),2)</f>
        <v>100</v>
      </c>
      <c r="J10" s="25">
        <f>IF($W$16&gt;0,W10/$W$16,0)</f>
        <v>0.2</v>
      </c>
      <c r="K10" s="69">
        <f>IF(W10&lt;=0,"",COUNTIF($W$9:$W$15,"&gt;"&amp;W10)+COUNTIF($W$9:W10,W10))</f>
        <v>2</v>
      </c>
      <c r="L10" s="68" t="str">
        <f>IF(M10&gt;0,"BUY","HOLD")</f>
        <v>BUY</v>
      </c>
      <c r="M10" s="70">
        <f>IF(p_Aporte&lt;=0,0,IF($X$16&gt;0,p_Aporte*X10/$X$16,IF($F$16&gt;0,p_Aporte*F10/$F$16,0)))</f>
        <v>100</v>
      </c>
      <c r="N10" s="25">
        <f>IF(p_Aporte&gt;0,M10/p_Aporte,0)</f>
        <v>0.2</v>
      </c>
      <c r="O10" s="65">
        <f>D10+M10</f>
        <v>100</v>
      </c>
      <c r="P10" s="25">
        <f>IF($D$16+p_Aporte&gt;0,O10/($D$16+p_Aporte),0)</f>
        <v>0.2</v>
      </c>
      <c r="Q10" s="65">
        <f>'04 FIIs'!$Y$6</f>
        <v>0</v>
      </c>
      <c r="R10" s="65">
        <f>M10-Q10</f>
        <v>100</v>
      </c>
      <c r="S10" s="65">
        <f>'04 FIIs'!$N$6</f>
        <v>0</v>
      </c>
      <c r="T10" s="65">
        <f>'04 FIIs'!$O$6</f>
        <v>0</v>
      </c>
      <c r="U10" s="67">
        <f>IF(S10&gt;0,T10/S10,0)</f>
        <v>0</v>
      </c>
      <c r="W10" s="71">
        <f>IF(AND(G10&gt;0,G10&gt;=p_DifMin),I10,0)</f>
        <v>100</v>
      </c>
      <c r="X10" s="71">
        <f>IF(AND(W10&gt;0,N(K10)&lt;=p_MaxClasses),W10,0)</f>
        <v>100</v>
      </c>
    </row>
    <row r="11" ht="22" customHeight="1">
      <c r="B11" s="24" t="inlineStr">
        <is>
          <t>Renda Fixa</t>
        </is>
      </c>
      <c r="C11" s="64" t="inlineStr">
        <is>
          <t>Brasil</t>
        </is>
      </c>
      <c r="D11" s="65">
        <f>'07 Renda Fixa'!$J$6</f>
        <v>0</v>
      </c>
      <c r="E11" s="25">
        <f>IF($D$16&gt;0,D11/$D$16,0)</f>
        <v>0</v>
      </c>
      <c r="F11" s="66" t="n">
        <v>0.05</v>
      </c>
      <c r="G11" s="67">
        <f>F11-E11</f>
        <v>0.05</v>
      </c>
      <c r="H11" s="68" t="str">
        <f>IF(ABS(G11)&lt;p_DifMin,"Alinhado",IF(G11&gt;0,"Subpeso","Sobrepeso"))</f>
        <v>Subpeso</v>
      </c>
      <c r="I11" s="65">
        <f>ROUND(MAX(0,F11*($D$16+p_Aporte)-D11),2)</f>
        <v>25</v>
      </c>
      <c r="J11" s="25">
        <f>IF($W$16&gt;0,W11/$W$16,0)</f>
        <v>0.05</v>
      </c>
      <c r="K11" s="69">
        <f>IF(W11&lt;=0,"",COUNTIF($W$9:$W$15,"&gt;"&amp;W11)+COUNTIF($W$9:W11,W11))</f>
        <v>5</v>
      </c>
      <c r="L11" s="68" t="str">
        <f>IF(M11&gt;0,"BUY","HOLD")</f>
        <v>BUY</v>
      </c>
      <c r="M11" s="70">
        <f>IF(p_Aporte&lt;=0,0,IF($X$16&gt;0,p_Aporte*X11/$X$16,IF($F$16&gt;0,p_Aporte*F11/$F$16,0)))</f>
        <v>25</v>
      </c>
      <c r="N11" s="25">
        <f>IF(p_Aporte&gt;0,M11/p_Aporte,0)</f>
        <v>0.05</v>
      </c>
      <c r="O11" s="65">
        <f>D11+M11</f>
        <v>25</v>
      </c>
      <c r="P11" s="25">
        <f>IF($D$16+p_Aporte&gt;0,O11/($D$16+p_Aporte),0)</f>
        <v>0.05</v>
      </c>
      <c r="Q11" s="65">
        <f>'07 Renda Fixa'!$U$6</f>
        <v>0</v>
      </c>
      <c r="R11" s="65">
        <f>M11-Q11</f>
        <v>25</v>
      </c>
      <c r="S11" s="65">
        <f>'07 Renda Fixa'!$K$6</f>
        <v>0</v>
      </c>
      <c r="T11" s="65">
        <f>'07 Renda Fixa'!$L$6</f>
        <v>0</v>
      </c>
      <c r="U11" s="67">
        <f>IF(S11&gt;0,T11/S11,0)</f>
        <v>0</v>
      </c>
      <c r="W11" s="71">
        <f>IF(AND(G11&gt;0,G11&gt;=p_DifMin),I11,0)</f>
        <v>25</v>
      </c>
      <c r="X11" s="71">
        <f>IF(AND(W11&gt;0,N(K11)&lt;=p_MaxClasses),W11,0)</f>
        <v>25</v>
      </c>
    </row>
    <row r="12" ht="22" customHeight="1">
      <c r="B12" s="24" t="inlineStr">
        <is>
          <t>Stocks</t>
        </is>
      </c>
      <c r="C12" s="64" t="inlineStr">
        <is>
          <t>Exterior</t>
        </is>
      </c>
      <c r="D12" s="65">
        <f>'05 Stocks'!$M$6</f>
        <v>0</v>
      </c>
      <c r="E12" s="25">
        <f>IF($D$16&gt;0,D12/$D$16,0)</f>
        <v>0</v>
      </c>
      <c r="F12" s="66" t="n">
        <v>0.2</v>
      </c>
      <c r="G12" s="67">
        <f>F12-E12</f>
        <v>0.2</v>
      </c>
      <c r="H12" s="68" t="str">
        <f>IF(ABS(G12)&lt;p_DifMin,"Alinhado",IF(G12&gt;0,"Subpeso","Sobrepeso"))</f>
        <v>Subpeso</v>
      </c>
      <c r="I12" s="65">
        <f>ROUND(MAX(0,F12*($D$16+p_Aporte)-D12),2)</f>
        <v>100</v>
      </c>
      <c r="J12" s="25">
        <f>IF($W$16&gt;0,W12/$W$16,0)</f>
        <v>0.2</v>
      </c>
      <c r="K12" s="69">
        <f>IF(W12&lt;=0,"",COUNTIF($W$9:$W$15,"&gt;"&amp;W12)+COUNTIF($W$9:W12,W12))</f>
        <v>3</v>
      </c>
      <c r="L12" s="68" t="str">
        <f>IF(M12&gt;0,"BUY","HOLD")</f>
        <v>BUY</v>
      </c>
      <c r="M12" s="70">
        <f>IF(p_Aporte&lt;=0,0,IF($X$16&gt;0,p_Aporte*X12/$X$16,IF($F$16&gt;0,p_Aporte*F12/$F$16,0)))</f>
        <v>100</v>
      </c>
      <c r="N12" s="25">
        <f>IF(p_Aporte&gt;0,M12/p_Aporte,0)</f>
        <v>0.2</v>
      </c>
      <c r="O12" s="65">
        <f>D12+M12</f>
        <v>100</v>
      </c>
      <c r="P12" s="25">
        <f>IF($D$16+p_Aporte&gt;0,O12/($D$16+p_Aporte),0)</f>
        <v>0.2</v>
      </c>
      <c r="Q12" s="65">
        <f>'05 Stocks'!$Y$6</f>
        <v>0</v>
      </c>
      <c r="R12" s="65">
        <f>M12-Q12</f>
        <v>100</v>
      </c>
      <c r="S12" s="65">
        <f>'05 Stocks'!$N$6</f>
        <v>0</v>
      </c>
      <c r="T12" s="65">
        <f>'05 Stocks'!$O$6</f>
        <v>0</v>
      </c>
      <c r="U12" s="67">
        <f>IF(S12&gt;0,T12/S12,0)</f>
        <v>0</v>
      </c>
      <c r="W12" s="71">
        <f>IF(AND(G12&gt;0,G12&gt;=p_DifMin),I12,0)</f>
        <v>100</v>
      </c>
      <c r="X12" s="71">
        <f>IF(AND(W12&gt;0,N(K12)&lt;=p_MaxClasses),W12,0)</f>
        <v>100</v>
      </c>
    </row>
    <row r="13" ht="22" customHeight="1">
      <c r="B13" s="24" t="inlineStr">
        <is>
          <t>REITs</t>
        </is>
      </c>
      <c r="C13" s="64" t="inlineStr">
        <is>
          <t>Exterior</t>
        </is>
      </c>
      <c r="D13" s="65">
        <f>'06 REITs'!$M$6</f>
        <v>0</v>
      </c>
      <c r="E13" s="25">
        <f>IF($D$16&gt;0,D13/$D$16,0)</f>
        <v>0</v>
      </c>
      <c r="F13" s="66" t="n">
        <v>0.1</v>
      </c>
      <c r="G13" s="67">
        <f>F13-E13</f>
        <v>0.1</v>
      </c>
      <c r="H13" s="68" t="str">
        <f>IF(ABS(G13)&lt;p_DifMin,"Alinhado",IF(G13&gt;0,"Subpeso","Sobrepeso"))</f>
        <v>Subpeso</v>
      </c>
      <c r="I13" s="65">
        <f>ROUND(MAX(0,F13*($D$16+p_Aporte)-D13),2)</f>
        <v>50</v>
      </c>
      <c r="J13" s="25">
        <f>IF($W$16&gt;0,W13/$W$16,0)</f>
        <v>0.1</v>
      </c>
      <c r="K13" s="69">
        <f>IF(W13&lt;=0,"",COUNTIF($W$9:$W$15,"&gt;"&amp;W13)+COUNTIF($W$9:W13,W13))</f>
        <v>4</v>
      </c>
      <c r="L13" s="68" t="str">
        <f>IF(M13&gt;0,"BUY","HOLD")</f>
        <v>BUY</v>
      </c>
      <c r="M13" s="70">
        <f>IF(p_Aporte&lt;=0,0,IF($X$16&gt;0,p_Aporte*X13/$X$16,IF($F$16&gt;0,p_Aporte*F13/$F$16,0)))</f>
        <v>50</v>
      </c>
      <c r="N13" s="25">
        <f>IF(p_Aporte&gt;0,M13/p_Aporte,0)</f>
        <v>0.1</v>
      </c>
      <c r="O13" s="65">
        <f>D13+M13</f>
        <v>50</v>
      </c>
      <c r="P13" s="25">
        <f>IF($D$16+p_Aporte&gt;0,O13/($D$16+p_Aporte),0)</f>
        <v>0.1</v>
      </c>
      <c r="Q13" s="65">
        <f>'06 REITs'!$Y$6</f>
        <v>0</v>
      </c>
      <c r="R13" s="65">
        <f>M13-Q13</f>
        <v>50</v>
      </c>
      <c r="S13" s="65">
        <f>'06 REITs'!$N$6</f>
        <v>0</v>
      </c>
      <c r="T13" s="65">
        <f>'06 REITs'!$O$6</f>
        <v>0</v>
      </c>
      <c r="U13" s="67">
        <f>IF(S13&gt;0,T13/S13,0)</f>
        <v>0</v>
      </c>
      <c r="W13" s="71">
        <f>IF(AND(G13&gt;0,G13&gt;=p_DifMin),I13,0)</f>
        <v>50</v>
      </c>
      <c r="X13" s="71">
        <f>IF(AND(W13&gt;0,N(K13)&lt;=p_MaxClasses),W13,0)</f>
        <v>50</v>
      </c>
    </row>
    <row r="14" ht="22" customHeight="1">
      <c r="B14" s="24" t="inlineStr">
        <is>
          <t>Criptomoedas</t>
        </is>
      </c>
      <c r="C14" s="64" t="inlineStr">
        <is>
          <t>Alternativos</t>
        </is>
      </c>
      <c r="D14" s="65">
        <f>'08 Criptomoedas'!$N$6</f>
        <v>0</v>
      </c>
      <c r="E14" s="25">
        <f>IF($D$16&gt;0,D14/$D$16,0)</f>
        <v>0</v>
      </c>
      <c r="F14" s="66" t="n">
        <v>0.05</v>
      </c>
      <c r="G14" s="67">
        <f>F14-E14</f>
        <v>0.05</v>
      </c>
      <c r="H14" s="68" t="str">
        <f>IF(ABS(G14)&lt;p_DifMin,"Alinhado",IF(G14&gt;0,"Subpeso","Sobrepeso"))</f>
        <v>Subpeso</v>
      </c>
      <c r="I14" s="65">
        <f>ROUND(MAX(0,F14*($D$16+p_Aporte)-D14),2)</f>
        <v>25</v>
      </c>
      <c r="J14" s="25">
        <f>IF($W$16&gt;0,W14/$W$16,0)</f>
        <v>0.05</v>
      </c>
      <c r="K14" s="69">
        <f>IF(W14&lt;=0,"",COUNTIF($W$9:$W$15,"&gt;"&amp;W14)+COUNTIF($W$9:W14,W14))</f>
        <v>6</v>
      </c>
      <c r="L14" s="68" t="str">
        <f>IF(M14&gt;0,"BUY","HOLD")</f>
        <v>BUY</v>
      </c>
      <c r="M14" s="70">
        <f>IF(p_Aporte&lt;=0,0,IF($X$16&gt;0,p_Aporte*X14/$X$16,IF($F$16&gt;0,p_Aporte*F14/$F$16,0)))</f>
        <v>25</v>
      </c>
      <c r="N14" s="25">
        <f>IF(p_Aporte&gt;0,M14/p_Aporte,0)</f>
        <v>0.05</v>
      </c>
      <c r="O14" s="65">
        <f>D14+M14</f>
        <v>25</v>
      </c>
      <c r="P14" s="25">
        <f>IF($D$16+p_Aporte&gt;0,O14/($D$16+p_Aporte),0)</f>
        <v>0.05</v>
      </c>
      <c r="Q14" s="65">
        <f>'08 Criptomoedas'!$Z$6</f>
        <v>0</v>
      </c>
      <c r="R14" s="65">
        <f>M14-Q14</f>
        <v>25</v>
      </c>
      <c r="S14" s="65">
        <f>'08 Criptomoedas'!$O$6</f>
        <v>0</v>
      </c>
      <c r="T14" s="65">
        <f>'08 Criptomoedas'!$P$6</f>
        <v>0</v>
      </c>
      <c r="U14" s="67">
        <f>IF(S14&gt;0,T14/S14,0)</f>
        <v>0</v>
      </c>
      <c r="W14" s="71">
        <f>IF(AND(G14&gt;0,G14&gt;=p_DifMin),I14,0)</f>
        <v>25</v>
      </c>
      <c r="X14" s="71">
        <f>IF(AND(W14&gt;0,N(K14)&lt;=p_MaxClasses),W14,0)</f>
        <v>25</v>
      </c>
    </row>
    <row r="15" ht="22" customHeight="1">
      <c r="B15" s="24" t="inlineStr">
        <is>
          <t>Ativos Ilíquidos</t>
        </is>
      </c>
      <c r="C15" s="64" t="inlineStr">
        <is>
          <t>Alternativos</t>
        </is>
      </c>
      <c r="D15" s="65">
        <f>'09 Ativos Ilíquidos'!$H$6</f>
        <v>0</v>
      </c>
      <c r="E15" s="25">
        <f>IF($D$16&gt;0,D15/$D$16,0)</f>
        <v>0</v>
      </c>
      <c r="F15" s="66" t="n">
        <v>0</v>
      </c>
      <c r="G15" s="67">
        <f>F15-E15</f>
        <v>0</v>
      </c>
      <c r="H15" s="68" t="str">
        <f>IF(ABS(G15)&lt;p_DifMin,"Alinhado",IF(G15&gt;0,"Subpeso","Sobrepeso"))</f>
        <v>Alinhado</v>
      </c>
      <c r="I15" s="65">
        <f>ROUND(MAX(0,F15*($D$16+p_Aporte)-D15),2)</f>
        <v>0</v>
      </c>
      <c r="J15" s="25">
        <f>IF($W$16&gt;0,W15/$W$16,0)</f>
        <v>0</v>
      </c>
      <c r="K15" s="69" t="str">
        <f>IF(W15&lt;=0,"",COUNTIF($W$9:$W$15,"&gt;"&amp;W15)+COUNTIF($W$9:W15,W15))</f>
        <v/>
      </c>
      <c r="L15" s="68" t="str">
        <f>IF(M15&gt;0,"BUY","HOLD")</f>
        <v>HOLD</v>
      </c>
      <c r="M15" s="70">
        <f>IF(p_Aporte&lt;=0,0,IF($X$16&gt;0,p_Aporte*X15/$X$16,IF($F$16&gt;0,p_Aporte*F15/$F$16,0)))</f>
        <v>0</v>
      </c>
      <c r="N15" s="25">
        <f>IF(p_Aporte&gt;0,M15/p_Aporte,0)</f>
        <v>0</v>
      </c>
      <c r="O15" s="65">
        <f>D15+M15</f>
        <v>0</v>
      </c>
      <c r="P15" s="25">
        <f>IF($D$16+p_Aporte&gt;0,O15/($D$16+p_Aporte),0)</f>
        <v>0</v>
      </c>
      <c r="Q15" s="65">
        <f>'09 Ativos Ilíquidos'!$S$6</f>
        <v>0</v>
      </c>
      <c r="R15" s="65">
        <f>M15-Q15</f>
        <v>0</v>
      </c>
      <c r="S15" s="65">
        <f>'09 Ativos Ilíquidos'!$I$6</f>
        <v>0</v>
      </c>
      <c r="T15" s="65">
        <f>'09 Ativos Ilíquidos'!$J$6</f>
        <v>0</v>
      </c>
      <c r="U15" s="67">
        <f>IF(S15&gt;0,T15/S15,0)</f>
        <v>0</v>
      </c>
      <c r="W15" s="71">
        <f>IF(AND(G15&gt;0,G15&gt;=p_DifMin),I15,0)</f>
        <v>0</v>
      </c>
      <c r="X15" s="71">
        <f>IF(AND(W15&gt;0,N(K15)&lt;=p_MaxClasses),W15,0)</f>
        <v>0</v>
      </c>
    </row>
    <row r="16" ht="24" customHeight="1">
      <c r="B16" s="72" t="inlineStr">
        <is>
          <t>TOTAL</t>
        </is>
      </c>
      <c r="C16" s="73" t="n"/>
      <c r="D16" s="74">
        <f>SUM(D9:D15)</f>
        <v>0</v>
      </c>
      <c r="E16" s="75">
        <f>SUM(E9:E15)</f>
        <v>0</v>
      </c>
      <c r="F16" s="76">
        <f>SUM(F9:F15)</f>
        <v>1</v>
      </c>
      <c r="G16" s="73" t="n"/>
      <c r="H16" s="73" t="n"/>
      <c r="I16" s="74">
        <f>SUM(I9:I15)</f>
        <v>500</v>
      </c>
      <c r="J16" s="75">
        <f>SUM(J9:J15)</f>
        <v>1</v>
      </c>
      <c r="K16" s="73" t="n"/>
      <c r="L16" s="73" t="n"/>
      <c r="M16" s="74">
        <f>SUM(M9:M15)</f>
        <v>500</v>
      </c>
      <c r="N16" s="75">
        <f>SUM(N9:N15)</f>
        <v>1</v>
      </c>
      <c r="O16" s="74">
        <f>SUM(O9:O15)</f>
        <v>500</v>
      </c>
      <c r="P16" s="75">
        <f>SUM(P9:P15)</f>
        <v>1</v>
      </c>
      <c r="Q16" s="74">
        <f>SUM(Q9:Q15)</f>
        <v>0</v>
      </c>
      <c r="R16" s="74">
        <f>SUM(R9:R15)</f>
        <v>500</v>
      </c>
      <c r="S16" s="74">
        <f>SUM(S9:S15)</f>
        <v>0</v>
      </c>
      <c r="T16" s="74">
        <f>SUM(T9:T15)</f>
        <v>0</v>
      </c>
      <c r="U16" s="77">
        <f>IF(S16&gt;0,T16/S16,0)</f>
        <v>0</v>
      </c>
      <c r="W16" s="78">
        <f>SUM(W9:W15)</f>
        <v>500</v>
      </c>
      <c r="X16" s="78">
        <f>SUM(X9:X15)</f>
        <v>500</v>
      </c>
    </row>
    <row r="17" ht="30" customHeight="1">
      <c r="B17" s="79" t="inlineStr">
        <is>
          <t>Como funciona: Déficit = máx(0; % Objetivo × (Patrimônio + Aporte) − Valor Atual). O Rebalance Score é o déficit da classe ÷ soma dos déficits das classes elegíveis (diferença ≥ valor mínimo em Configurações). O aporte é dividido proporcionalmente ao Score entre as N classes de maior prioridade. Classes em sobrepeso recebem HOLD. A Compra Efetiva usa as ordens reais das abas de cada classe (lote, fração, custos e reaproveitamento da sobra).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22" customHeight="1">
      <c r="B18" s="18" t="inlineStr">
        <is>
          <t>EXPOSIÇÃO GEOGRÁFICA: BRASIL × EXTERIOR × ALTERNATIVOS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  <row r="19" ht="30" customHeight="1">
      <c r="B19" s="62" t="inlineStr">
        <is>
          <t>Grupo</t>
        </is>
      </c>
      <c r="C19" s="80" t="n"/>
      <c r="D19" s="62" t="inlineStr">
        <is>
          <t>Valor Atual (R$)</t>
        </is>
      </c>
      <c r="E19" s="62" t="inlineStr">
        <is>
          <t>% Atual</t>
        </is>
      </c>
      <c r="F19" s="62" t="inlineStr">
        <is>
          <t>% Objetivo</t>
        </is>
      </c>
      <c r="G19" s="62" t="inlineStr">
        <is>
          <t>Diferença (p.p.)</t>
        </is>
      </c>
      <c r="H19" s="62" t="inlineStr">
        <is>
          <t>Situação</t>
        </is>
      </c>
      <c r="M19" s="62" t="inlineStr">
        <is>
          <t>Aporte Sugerido (R$)</t>
        </is>
      </c>
      <c r="O19" s="62" t="inlineStr">
        <is>
          <t>Valor Pós-Aporte (R$)</t>
        </is>
      </c>
      <c r="P19" s="62" t="inlineStr">
        <is>
          <t>% Pós-Aporte</t>
        </is>
      </c>
    </row>
    <row r="20" ht="20" customHeight="1">
      <c r="B20" s="24" t="inlineStr">
        <is>
          <t>Brasil</t>
        </is>
      </c>
      <c r="C20" s="26" t="n"/>
      <c r="D20" s="65">
        <f>SUMIF($C$9:$C$15,"Brasil",$D$9:$D$15)</f>
        <v>0</v>
      </c>
      <c r="E20" s="25">
        <f>SUMIF($C$9:$C$15,"Brasil",$E$9:$E$15)</f>
        <v>0</v>
      </c>
      <c r="F20" s="25">
        <f>SUMIF($C$9:$C$15,"Brasil",$F$9:$F$15)</f>
        <v>0.65</v>
      </c>
      <c r="G20" s="67">
        <f>F20-E20</f>
        <v>0.65</v>
      </c>
      <c r="H20" s="68" t="str">
        <f>IF(ABS(G20)&lt;p_DifMin,"Alinhado",IF(G20&gt;0,"Subpeso","Sobrepeso"))</f>
        <v>Subpeso</v>
      </c>
      <c r="I20" s="26" t="n"/>
      <c r="J20" s="26" t="n"/>
      <c r="K20" s="26" t="n"/>
      <c r="L20" s="26" t="n"/>
      <c r="M20" s="65">
        <f>SUMIF($C$9:$C$15,"Brasil",$M$9:$M$15)</f>
        <v>325</v>
      </c>
      <c r="N20" s="26" t="n"/>
      <c r="O20" s="65">
        <f>SUMIF($C$9:$C$15,"Brasil",$O$9:$O$15)</f>
        <v>325</v>
      </c>
      <c r="P20" s="25">
        <f>SUMIF($C$9:$C$15,"Brasil",$P$9:$P$15)</f>
        <v>0.65</v>
      </c>
    </row>
    <row r="21" ht="20" customHeight="1">
      <c r="B21" s="24" t="inlineStr">
        <is>
          <t>Exterior</t>
        </is>
      </c>
      <c r="C21" s="26" t="n"/>
      <c r="D21" s="65">
        <f>SUMIF($C$9:$C$15,"Exterior",$D$9:$D$15)</f>
        <v>0</v>
      </c>
      <c r="E21" s="25">
        <f>SUMIF($C$9:$C$15,"Exterior",$E$9:$E$15)</f>
        <v>0</v>
      </c>
      <c r="F21" s="25">
        <f>SUMIF($C$9:$C$15,"Exterior",$F$9:$F$15)</f>
        <v>0.3</v>
      </c>
      <c r="G21" s="67">
        <f>F21-E21</f>
        <v>0.3</v>
      </c>
      <c r="H21" s="68" t="str">
        <f>IF(ABS(G21)&lt;p_DifMin,"Alinhado",IF(G21&gt;0,"Subpeso","Sobrepeso"))</f>
        <v>Subpeso</v>
      </c>
      <c r="I21" s="26" t="n"/>
      <c r="J21" s="26" t="n"/>
      <c r="K21" s="26" t="n"/>
      <c r="L21" s="26" t="n"/>
      <c r="M21" s="65">
        <f>SUMIF($C$9:$C$15,"Exterior",$M$9:$M$15)</f>
        <v>150</v>
      </c>
      <c r="N21" s="26" t="n"/>
      <c r="O21" s="65">
        <f>SUMIF($C$9:$C$15,"Exterior",$O$9:$O$15)</f>
        <v>150</v>
      </c>
      <c r="P21" s="25">
        <f>SUMIF($C$9:$C$15,"Exterior",$P$9:$P$15)</f>
        <v>0.3</v>
      </c>
    </row>
    <row r="22" ht="20" customHeight="1">
      <c r="B22" s="24" t="inlineStr">
        <is>
          <t>Alternativos</t>
        </is>
      </c>
      <c r="C22" s="26" t="n"/>
      <c r="D22" s="65">
        <f>SUMIF($C$9:$C$15,"Alternativos",$D$9:$D$15)</f>
        <v>0</v>
      </c>
      <c r="E22" s="25">
        <f>SUMIF($C$9:$C$15,"Alternativos",$E$9:$E$15)</f>
        <v>0</v>
      </c>
      <c r="F22" s="25">
        <f>SUMIF($C$9:$C$15,"Alternativos",$F$9:$F$15)</f>
        <v>0.05</v>
      </c>
      <c r="G22" s="67">
        <f>F22-E22</f>
        <v>0.05</v>
      </c>
      <c r="H22" s="68" t="str">
        <f>IF(ABS(G22)&lt;p_DifMin,"Alinhado",IF(G22&gt;0,"Subpeso","Sobrepeso"))</f>
        <v>Subpeso</v>
      </c>
      <c r="I22" s="26" t="n"/>
      <c r="J22" s="26" t="n"/>
      <c r="K22" s="26" t="n"/>
      <c r="L22" s="26" t="n"/>
      <c r="M22" s="65">
        <f>SUMIF($C$9:$C$15,"Alternativos",$M$9:$M$15)</f>
        <v>25</v>
      </c>
      <c r="N22" s="26" t="n"/>
      <c r="O22" s="65">
        <f>SUMIF($C$9:$C$15,"Alternativos",$O$9:$O$15)</f>
        <v>25</v>
      </c>
      <c r="P22" s="25">
        <f>SUMIF($C$9:$C$15,"Alternativos",$P$9:$P$15)</f>
        <v>0.05</v>
      </c>
    </row>
    <row r="23">
      <c r="B23" s="72" t="inlineStr">
        <is>
          <t>TOTAL</t>
        </is>
      </c>
      <c r="C23" s="73" t="n"/>
      <c r="D23" s="74">
        <f>SUM(D20:D22)</f>
        <v>0</v>
      </c>
      <c r="E23" s="75">
        <f>SUM(E20:E22)</f>
        <v>0</v>
      </c>
      <c r="F23" s="75">
        <f>SUM(F20:F22)</f>
        <v>1</v>
      </c>
      <c r="G23" s="73" t="n"/>
      <c r="H23" s="73" t="n"/>
      <c r="I23" s="73" t="n"/>
      <c r="J23" s="73" t="n"/>
      <c r="K23" s="73" t="n"/>
      <c r="L23" s="73" t="n"/>
      <c r="M23" s="74">
        <f>SUM(M20:M22)</f>
        <v>500</v>
      </c>
      <c r="N23" s="73" t="n"/>
      <c r="O23" s="74">
        <f>SUM(O20:O22)</f>
        <v>500</v>
      </c>
      <c r="P23" s="75">
        <f>SUM(P20:P22)</f>
        <v>1</v>
      </c>
    </row>
  </sheetData>
  <mergeCells count="20">
    <mergeCell ref="Q5:S5"/>
    <mergeCell ref="F5:H5"/>
    <mergeCell ref="Q4:S4"/>
    <mergeCell ref="N5:P5"/>
    <mergeCell ref="B22:C22"/>
    <mergeCell ref="B21:C21"/>
    <mergeCell ref="B23:C23"/>
    <mergeCell ref="B17:U17"/>
    <mergeCell ref="K4:M4"/>
    <mergeCell ref="B19:C19"/>
    <mergeCell ref="F4:H4"/>
    <mergeCell ref="D4:E4"/>
    <mergeCell ref="I5:J5"/>
    <mergeCell ref="N4:P4"/>
    <mergeCell ref="I4:J4"/>
    <mergeCell ref="B5:C5"/>
    <mergeCell ref="K5:M5"/>
    <mergeCell ref="B20:C20"/>
    <mergeCell ref="D5:E5"/>
    <mergeCell ref="B4:C4"/>
  </mergeCells>
  <conditionalFormatting sqref="K5">
    <cfRule type="expression" priority="1" dxfId="6">
      <formula>ABS(K5-1)&gt;0.0001</formula>
    </cfRule>
    <cfRule type="expression" priority="2" dxfId="7">
      <formula>ABS(K5-1)&lt;=0.0001</formula>
    </cfRule>
  </conditionalFormatting>
  <conditionalFormatting sqref="L9:L15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H9:H15">
    <cfRule type="cellIs" priority="5" operator="equal" dxfId="5">
      <formula>"Subpeso"</formula>
    </cfRule>
    <cfRule type="cellIs" priority="6" operator="equal" dxfId="4">
      <formula>"Sobrepeso"</formula>
    </cfRule>
    <cfRule type="cellIs" priority="7" operator="equal" dxfId="8">
      <formula>"Alinhado"</formula>
    </cfRule>
  </conditionalFormatting>
  <conditionalFormatting sqref="H20:H22">
    <cfRule type="cellIs" priority="8" operator="equal" dxfId="5">
      <formula>"Subpeso"</formula>
    </cfRule>
    <cfRule type="cellIs" priority="9" operator="equal" dxfId="4">
      <formula>"Sobrepeso"</formula>
    </cfRule>
    <cfRule type="cellIs" priority="10" operator="equal" dxfId="8">
      <formula>"Alinhado"</formula>
    </cfRule>
  </conditionalFormatting>
  <conditionalFormatting sqref="G9:G15">
    <cfRule type="expression" priority="11" dxfId="9">
      <formula>AND(ISNUMBER(G9),G9&lt;0)</formula>
    </cfRule>
    <cfRule type="expression" priority="12" dxfId="10">
      <formula>AND(ISNUMBER(G9),G9&gt;0)</formula>
    </cfRule>
  </conditionalFormatting>
  <conditionalFormatting sqref="U9:U15">
    <cfRule type="expression" priority="13" dxfId="9">
      <formula>AND(ISNUMBER(U9),U9&lt;0)</formula>
    </cfRule>
    <cfRule type="expression" priority="14" dxfId="10">
      <formula>AND(ISNUMBER(U9),U9&gt;0)</formula>
    </cfRule>
  </conditionalFormatting>
  <conditionalFormatting sqref="T9:T15">
    <cfRule type="expression" priority="15" dxfId="9">
      <formula>AND(ISNUMBER(T9),T9&lt;0)</formula>
    </cfRule>
    <cfRule type="expression" priority="16" dxfId="10">
      <formula>AND(ISNUMBER(T9),T9&gt;0)</formula>
    </cfRule>
  </conditionalFormatting>
  <conditionalFormatting sqref="G20:G22">
    <cfRule type="expression" priority="17" dxfId="9">
      <formula>AND(ISNUMBER(G20),G20&lt;0)</formula>
    </cfRule>
    <cfRule type="expression" priority="18" dxfId="10">
      <formula>AND(ISNUMBER(G20),G20&gt;0)</formula>
    </cfRule>
  </conditionalFormatting>
  <conditionalFormatting sqref="F16">
    <cfRule type="expression" priority="19" dxfId="4">
      <formula>ABS(F16-1)&gt;0.0001</formula>
    </cfRule>
  </conditionalFormatting>
  <dataValidations count="1">
    <dataValidation sqref="F9:F15" showDropDown="0" showInputMessage="0" showErrorMessage="0" allowBlank="0" errorTitle="Objetivo inválido" error="Informe um percentual entre 0% e 100%." type="decimal" operator="between">
      <formula1>0</formula1>
      <formula2>1</formula2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AÇÕES BR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Configurações'!$D$36:$D$42,MATCH("Ações",'13 Configurações'!$B$36:$B$42,0))&amp;""</f>
        <v>BRL</v>
      </c>
      <c r="AH1" s="81" t="inlineStr">
        <is>
          <t>Sobra da 1ª passada (R$)</t>
        </is>
      </c>
      <c r="AI1" s="82">
        <f>MAX(0,$AE$7-SUM($AO$9:$AO$208))</f>
        <v>200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Configurações'!$E$36:$E$42,MATCH("Ações",'13 Configurações'!$B$36:$B$42,0))&amp;""</f>
        <v>.SA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Configurações'!$G$36:$G$42,MATCH("Ações",'13 Configurações'!$B$36:$B$42,0))&amp;""</f>
        <v>Não</v>
      </c>
    </row>
    <row r="4" ht="26" customHeight="1">
      <c r="A4" s="59">
        <f>$M$6</f>
        <v>0</v>
      </c>
      <c r="B4" s="1" t="n"/>
      <c r="C4" s="60">
        <f>SUMPRODUCT(--($A$9:$A$208&lt;&gt;""))</f>
        <v>0</v>
      </c>
      <c r="D4" s="1" t="n"/>
      <c r="E4" s="59">
        <f>$AE$7</f>
        <v>200</v>
      </c>
      <c r="F4" s="1" t="n"/>
      <c r="G4" s="1" t="n"/>
      <c r="H4" s="59">
        <f>$Y$6</f>
        <v>0</v>
      </c>
      <c r="I4" s="1" t="n"/>
      <c r="J4" s="83">
        <f>$P$6</f>
        <v>0</v>
      </c>
      <c r="K4" s="1" t="n"/>
      <c r="L4" s="84">
        <f>$AA$6</f>
        <v>0</v>
      </c>
      <c r="M4" s="1" t="n"/>
      <c r="N4" s="61">
        <f>$R$6</f>
        <v>0</v>
      </c>
      <c r="O4" s="1" t="n"/>
      <c r="AD4" s="81" t="inlineStr">
        <is>
          <t>Casas decimais</t>
        </is>
      </c>
      <c r="AE4" s="82">
        <f>N(INDEX('13 Configurações'!$H$36:$H$42,MATCH("Ações",'13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Configurações'!$I$36:$I$42,MATCH("Ações",'13 Configurações'!$B$36:$B$42,0))="Sim",MAX(1,N(INDEX('13 Configurações'!$J$36:$J$42,MATCH("Ações",'13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0</v>
      </c>
      <c r="N6" s="70">
        <f>SUM($N$9:$N$208)</f>
        <v>0</v>
      </c>
      <c r="O6" s="70">
        <f>SUM($O$9:$O$208)</f>
        <v>0</v>
      </c>
      <c r="P6" s="87">
        <f>IF($N$6&gt;0,$O$6/$N$6,0)</f>
        <v>0</v>
      </c>
      <c r="Q6" s="50">
        <f>SUM($Q$9:$Q$208)</f>
        <v>0</v>
      </c>
      <c r="R6" s="50">
        <f>SUM($R$9:$R$208)</f>
        <v>0</v>
      </c>
      <c r="S6" s="26" t="n"/>
      <c r="T6" s="50">
        <f>SUM($T$9:$T$208)</f>
        <v>0</v>
      </c>
      <c r="U6" s="26" t="n"/>
      <c r="V6" s="26" t="n"/>
      <c r="W6" s="70">
        <f>SUM($W$9:$W$208)</f>
        <v>0</v>
      </c>
      <c r="X6" s="26" t="n"/>
      <c r="Y6" s="70">
        <f>SUM($Y$9:$Y$208)</f>
        <v>0</v>
      </c>
      <c r="Z6" s="70">
        <f>SUM($Z$9:$Z$208)</f>
        <v>0</v>
      </c>
      <c r="AA6" s="88">
        <f>IF($M$6&gt;0,$Z$6/$M$6,0)</f>
        <v>0</v>
      </c>
      <c r="AB6" s="88">
        <f>IF($N$6&gt;0,$Z$6/$N$6,0)</f>
        <v>0</v>
      </c>
      <c r="AD6" s="81" t="inlineStr">
        <is>
          <t>Fator de custo (1 + custos)</t>
        </is>
      </c>
      <c r="AE6" s="82">
        <f>1+N(INDEX('13 Configurações'!$K$36:$K$42,MATCH("Ações",'13 Configurações'!$B$36:$B$42,0)))</f>
        <v>1</v>
      </c>
      <c r="AL6" s="89">
        <f>SUM($AL$9:$AL$208)</f>
        <v>0</v>
      </c>
      <c r="AM6" s="89">
        <f>SUM($AM$9:$AM$208)</f>
        <v>0</v>
      </c>
      <c r="AR6" s="89">
        <f>MAX($AR$9:$AR$208)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Alocação'!$M$9</f>
        <v>200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n"/>
      <c r="B9" s="97" t="n"/>
      <c r="C9" s="97" t="n"/>
      <c r="D9" s="98" t="n"/>
      <c r="E9" s="99" t="n"/>
      <c r="F9" s="100" t="n"/>
      <c r="G9" s="101" t="n"/>
      <c r="H9" s="100" t="n"/>
      <c r="I9" s="100" t="n"/>
      <c r="J9" s="102" t="str">
        <f>IF(A9="","",IF(AND(p_ModoCot="Automático",ISNUMBER(AH9)),AH9,IF(N(H9)&gt;0,H9,N(F9))))</f>
        <v/>
      </c>
      <c r="K9" s="68" t="str">
        <f>IF(A9="","",IF(AE9=0,"Sem câmbio",IF(AND(p_ModoCot="Automático",ISNUMBER(AH9)),"Auto",IF(N(H9)&gt;0,"Manual",IF(N(F9)&gt;0,"PM","Sem cotação")))))</f>
        <v/>
      </c>
      <c r="L9" s="103" t="str">
        <f>IF(A9="","",N(E9)*J9)</f>
        <v/>
      </c>
      <c r="M9" s="65" t="str">
        <f>IF(A9="","",L9*AE9)</f>
        <v/>
      </c>
      <c r="N9" s="65" t="str">
        <f>IF(A9="","",N(E9)*N(F9)*IF(N(G9)&gt;0,G9,AE9))</f>
        <v/>
      </c>
      <c r="O9" s="65" t="str">
        <f>IF(A9="","",M9-N9)</f>
        <v/>
      </c>
      <c r="P9" s="67" t="str">
        <f>IF(A9="","",IF(N9&gt;0,O9/N9,0))</f>
        <v/>
      </c>
      <c r="Q9" s="25" t="str">
        <f>IF(A9="","",IF($M$6&gt;0,M9/$M$6,0))</f>
        <v/>
      </c>
      <c r="R9" s="104" t="n"/>
      <c r="S9" s="67" t="str">
        <f>IF(A9="","",N(R9)-Q9)</f>
        <v/>
      </c>
      <c r="T9" s="25" t="str">
        <f>IF(A9="","",IF($AL$6&gt;0,AL9/$AL$6,0))</f>
        <v/>
      </c>
      <c r="U9" s="69" t="str">
        <f>IF(A9="","",IF(AL9&lt;=0,"",COUNTIF($AL$9:$AL$208,"&gt;"&amp;AL9)+COUNTIF($AL$9:AL9,AL9)))</f>
        <v/>
      </c>
      <c r="V9" s="68" t="str">
        <f>IF(A9="","",IF(W9&gt;0,"BUY","HOLD"))</f>
        <v/>
      </c>
      <c r="W9" s="65" t="str">
        <f>IF(A9="","",IF($AE$7&lt;=0,0,IF($AM$6&gt;0,$AE$7*AM9/$AM$6,IF($R$6&gt;0,$AE$7*N(R9)/$R$6,0))))</f>
        <v/>
      </c>
      <c r="X9" s="105" t="str">
        <f>IF(A9="","",N(AN9)+IF(AS9=1,N(AQ9),0))</f>
        <v/>
      </c>
      <c r="Y9" s="65" t="str">
        <f>IF(A9="","",IF(N(X9)&gt;0,X9*J9*AE9*$AE$6+p_CorrFixa,0))</f>
        <v/>
      </c>
      <c r="Z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AA9" s="106" t="str">
        <f>IF(A9="","",IF(M9&gt;0,Z9/M9,0))</f>
        <v/>
      </c>
      <c r="AB9" s="106" t="str">
        <f>IF(A9="","",IF(N9&gt;0,Z9/N9,0))</f>
        <v/>
      </c>
      <c r="AD9" s="81" t="str">
        <f>IF(A9="","",IF(D9="",$AE$1,D9))</f>
        <v/>
      </c>
      <c r="AE9" s="81" t="str">
        <f>IF(A9="","",IFERROR(INDEX(moeda_fx,MATCH(AD9,moeda_cod,0)),0))</f>
        <v/>
      </c>
      <c r="AF9" s="81" t="str">
        <f>IF(A9="","",IF($AE$2="",UPPER(TRIM(A9)),IF(RIGHT(UPPER(TRIM(A9)),LEN($AE$2))=$AE$2,UPPER(TRIM(A9)),UPPER(TRIM(A9))&amp;$AE$2)))</f>
        <v/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 t="str">
        <f>IF(A9="","",N(E9)*IF(AND(p_ModoCot="Automático",ISNUMBER(AI9)),AI9,IF(N(I9)&gt;0,I9,J9))*AE9)</f>
        <v/>
      </c>
      <c r="AK9" s="81" t="str">
        <f>IF(A9="","",ROUND(MAX(0,N(R9)*($M$6+$AE$7)-M9),2))</f>
        <v/>
      </c>
      <c r="AL9" s="81" t="str">
        <f>IF(A9="","",IF(AND(S9&gt;0,S9&gt;=p_DifMin),AK9,0))</f>
        <v/>
      </c>
      <c r="AM9" s="81" t="str">
        <f>IF(A9="","",IF(AND(AL9&gt;0,N(U9)&lt;=p_MaxAtivos),AL9,0))</f>
        <v/>
      </c>
      <c r="AN9" s="81" t="str">
        <f>IF(A9="","",IF(OR(W9&lt;=0,W9&lt;p_CompraMin,N(J9)&lt;=0,N(AE9)&lt;=0),0,IF($AE$3="Sim",TRUNC(ROUND(MAX(0,(W9-p_CorrFixa)/(J9*AE9*$AE$6)),9),$AE$4),TRUNC(ROUND(MAX(0,(W9-p_CorrFixa)/(J9*AE9*$AE$6)),9)/$AE$5)*$AE$5)))</f>
        <v/>
      </c>
      <c r="AO9" s="81" t="str">
        <f>IF(A9="","",IF(N(AN9)&gt;0,AN9*J9*AE9*$AE$6+p_CorrFixa,0))</f>
        <v/>
      </c>
      <c r="AP9" s="81" t="str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/>
      </c>
      <c r="AQ9" s="81" t="str">
        <f>IF(A9="","",IF(AND(N(AN9)=0,N(AP9)*(J9*AE9*$AE$6)+p_CorrFixa&lt;p_CompraMin),0,AP9))</f>
        <v/>
      </c>
      <c r="AR9" s="81" t="str">
        <f>IF(A9="","",IF(N(AQ9)&gt;0,AL9,0))</f>
        <v/>
      </c>
      <c r="AS9" s="81" t="str">
        <f>IF(A9="","",IF(AND(AR9&gt;0,AR9=$AR$6,COUNTIF($AR$9:AR9,AR9)=1),1,0))</f>
        <v/>
      </c>
    </row>
    <row r="10">
      <c r="A10" s="97" t="n"/>
      <c r="B10" s="97" t="n"/>
      <c r="C10" s="97" t="n"/>
      <c r="D10" s="98" t="n"/>
      <c r="E10" s="99" t="n"/>
      <c r="F10" s="100" t="n"/>
      <c r="G10" s="101" t="n"/>
      <c r="H10" s="100" t="n"/>
      <c r="I10" s="100" t="n"/>
      <c r="J10" s="107" t="str">
        <f>IF(A10="","",IF(AND(p_ModoCot="Automático",ISNUMBER(AH10)),AH10,IF(N(H10)&gt;0,H10,N(F10))))</f>
        <v/>
      </c>
      <c r="K10" s="108" t="str">
        <f>IF(A10="","",IF(AE10=0,"Sem câmbio",IF(AND(p_ModoCot="Automático",ISNUMBER(AH10)),"Auto",IF(N(H10)&gt;0,"Manual",IF(N(F10)&gt;0,"PM","Sem cotação")))))</f>
        <v/>
      </c>
      <c r="L10" s="109" t="str">
        <f>IF(A10="","",N(E10)*J10)</f>
        <v/>
      </c>
      <c r="M10" s="110" t="str">
        <f>IF(A10="","",L10*AE10)</f>
        <v/>
      </c>
      <c r="N10" s="110" t="str">
        <f>IF(A10="","",N(E10)*N(F10)*IF(N(G10)&gt;0,G10,AE10))</f>
        <v/>
      </c>
      <c r="O10" s="110" t="str">
        <f>IF(A10="","",M10-N10)</f>
        <v/>
      </c>
      <c r="P10" s="111" t="str">
        <f>IF(A10="","",IF(N10&gt;0,O10/N10,0))</f>
        <v/>
      </c>
      <c r="Q10" s="112" t="str">
        <f>IF(A10="","",IF($M$6&gt;0,M10/$M$6,0))</f>
        <v/>
      </c>
      <c r="R10" s="104" t="n"/>
      <c r="S10" s="111" t="str">
        <f>IF(A10="","",N(R10)-Q10)</f>
        <v/>
      </c>
      <c r="T10" s="112" t="str">
        <f>IF(A10="","",IF($AL$6&gt;0,AL10/$AL$6,0))</f>
        <v/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/>
      </c>
      <c r="W10" s="110" t="str">
        <f>IF(A10="","",IF($AE$7&lt;=0,0,IF($AM$6&gt;0,$AE$7*AM10/$AM$6,IF($R$6&gt;0,$AE$7*N(R10)/$R$6,0))))</f>
        <v/>
      </c>
      <c r="X10" s="114" t="str">
        <f>IF(A10="","",N(AN10)+IF(AS10=1,N(AQ10),0))</f>
        <v/>
      </c>
      <c r="Y10" s="110" t="str">
        <f>IF(A10="","",IF(N(X10)&gt;0,X10*J10*AE10*$AE$6+p_CorrFixa,0))</f>
        <v/>
      </c>
      <c r="Z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AA10" s="115" t="str">
        <f>IF(A10="","",IF(M10&gt;0,Z10/M10,0))</f>
        <v/>
      </c>
      <c r="AB10" s="115" t="str">
        <f>IF(A10="","",IF(N10&gt;0,Z10/N10,0))</f>
        <v/>
      </c>
      <c r="AD10" s="81" t="str">
        <f>IF(A10="","",IF(D10="",$AE$1,D10))</f>
        <v/>
      </c>
      <c r="AE10" s="81" t="str">
        <f>IF(A10="","",IFERROR(INDEX(moeda_fx,MATCH(AD10,moeda_cod,0)),0))</f>
        <v/>
      </c>
      <c r="AF10" s="81" t="str">
        <f>IF(A10="","",IF($AE$2="",UPPER(TRIM(A10)),IF(RIGHT(UPPER(TRIM(A10)),LEN($AE$2))=$AE$2,UPPER(TRIM(A10)),UPPER(TRIM(A10))&amp;$AE$2)))</f>
        <v/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 t="str">
        <f>IF(A10="","",N(E10)*IF(AND(p_ModoCot="Automático",ISNUMBER(AI10)),AI10,IF(N(I10)&gt;0,I10,J10))*AE10)</f>
        <v/>
      </c>
      <c r="AK10" s="81" t="str">
        <f>IF(A10="","",ROUND(MAX(0,N(R10)*($M$6+$AE$7)-M10),2))</f>
        <v/>
      </c>
      <c r="AL10" s="81" t="str">
        <f>IF(A10="","",IF(AND(S10&gt;0,S10&gt;=p_DifMin),AK10,0))</f>
        <v/>
      </c>
      <c r="AM10" s="81" t="str">
        <f>IF(A10="","",IF(AND(AL10&gt;0,N(U10)&lt;=p_MaxAtivos),AL10,0))</f>
        <v/>
      </c>
      <c r="AN10" s="81" t="str">
        <f>IF(A10="","",IF(OR(W10&lt;=0,W10&lt;p_CompraMin,N(J10)&lt;=0,N(AE10)&lt;=0),0,IF($AE$3="Sim",TRUNC(ROUND(MAX(0,(W10-p_CorrFixa)/(J10*AE10*$AE$6)),9),$AE$4),TRUNC(ROUND(MAX(0,(W10-p_CorrFixa)/(J10*AE10*$AE$6)),9)/$AE$5)*$AE$5)))</f>
        <v/>
      </c>
      <c r="AO10" s="81" t="str">
        <f>IF(A10="","",IF(N(AN10)&gt;0,AN10*J10*AE10*$AE$6+p_CorrFixa,0))</f>
        <v/>
      </c>
      <c r="AP10" s="81" t="str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/>
      </c>
      <c r="AQ10" s="81" t="str">
        <f>IF(A10="","",IF(AND(N(AN10)=0,N(AP10)*(J10*AE10*$AE$6)+p_CorrFixa&lt;p_CompraMin),0,AP10))</f>
        <v/>
      </c>
      <c r="AR10" s="81" t="str">
        <f>IF(A10="","",IF(N(AQ10)&gt;0,AL10,0))</f>
        <v/>
      </c>
      <c r="AS10" s="81" t="str">
        <f>IF(A10="","",IF(AND(AR10&gt;0,AR10=$AR$6,COUNTIF($AR$9:AR10,AR10)=1),1,0))</f>
        <v/>
      </c>
    </row>
    <row r="11">
      <c r="A11" s="97" t="n"/>
      <c r="B11" s="97" t="n"/>
      <c r="C11" s="97" t="n"/>
      <c r="D11" s="98" t="n"/>
      <c r="E11" s="99" t="n"/>
      <c r="F11" s="100" t="n"/>
      <c r="G11" s="101" t="n"/>
      <c r="H11" s="100" t="n"/>
      <c r="I11" s="100" t="n"/>
      <c r="J11" s="102" t="str">
        <f>IF(A11="","",IF(AND(p_ModoCot="Automático",ISNUMBER(AH11)),AH11,IF(N(H11)&gt;0,H11,N(F11))))</f>
        <v/>
      </c>
      <c r="K11" s="68" t="str">
        <f>IF(A11="","",IF(AE11=0,"Sem câmbio",IF(AND(p_ModoCot="Automático",ISNUMBER(AH11)),"Auto",IF(N(H11)&gt;0,"Manual",IF(N(F11)&gt;0,"PM","Sem cotação")))))</f>
        <v/>
      </c>
      <c r="L11" s="103" t="str">
        <f>IF(A11="","",N(E11)*J11)</f>
        <v/>
      </c>
      <c r="M11" s="65" t="str">
        <f>IF(A11="","",L11*AE11)</f>
        <v/>
      </c>
      <c r="N11" s="65" t="str">
        <f>IF(A11="","",N(E11)*N(F11)*IF(N(G11)&gt;0,G11,AE11))</f>
        <v/>
      </c>
      <c r="O11" s="65" t="str">
        <f>IF(A11="","",M11-N11)</f>
        <v/>
      </c>
      <c r="P11" s="67" t="str">
        <f>IF(A11="","",IF(N11&gt;0,O11/N11,0))</f>
        <v/>
      </c>
      <c r="Q11" s="25" t="str">
        <f>IF(A11="","",IF($M$6&gt;0,M11/$M$6,0))</f>
        <v/>
      </c>
      <c r="R11" s="104" t="n"/>
      <c r="S11" s="67" t="str">
        <f>IF(A11="","",N(R11)-Q11)</f>
        <v/>
      </c>
      <c r="T11" s="25" t="str">
        <f>IF(A11="","",IF($AL$6&gt;0,AL11/$AL$6,0))</f>
        <v/>
      </c>
      <c r="U11" s="69" t="str">
        <f>IF(A11="","",IF(AL11&lt;=0,"",COUNTIF($AL$9:$AL$208,"&gt;"&amp;AL11)+COUNTIF($AL$9:AL11,AL11)))</f>
        <v/>
      </c>
      <c r="V11" s="68" t="str">
        <f>IF(A11="","",IF(W11&gt;0,"BUY","HOLD"))</f>
        <v/>
      </c>
      <c r="W11" s="65" t="str">
        <f>IF(A11="","",IF($AE$7&lt;=0,0,IF($AM$6&gt;0,$AE$7*AM11/$AM$6,IF($R$6&gt;0,$AE$7*N(R11)/$R$6,0))))</f>
        <v/>
      </c>
      <c r="X11" s="105" t="str">
        <f>IF(A11="","",N(AN11)+IF(AS11=1,N(AQ11),0))</f>
        <v/>
      </c>
      <c r="Y11" s="65" t="str">
        <f>IF(A11="","",IF(N(X11)&gt;0,X11*J11*AE11*$AE$6+p_CorrFixa,0))</f>
        <v/>
      </c>
      <c r="Z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AA11" s="106" t="str">
        <f>IF(A11="","",IF(M11&gt;0,Z11/M11,0))</f>
        <v/>
      </c>
      <c r="AB11" s="106" t="str">
        <f>IF(A11="","",IF(N11&gt;0,Z11/N11,0))</f>
        <v/>
      </c>
      <c r="AD11" s="81" t="str">
        <f>IF(A11="","",IF(D11="",$AE$1,D11))</f>
        <v/>
      </c>
      <c r="AE11" s="81" t="str">
        <f>IF(A11="","",IFERROR(INDEX(moeda_fx,MATCH(AD11,moeda_cod,0)),0))</f>
        <v/>
      </c>
      <c r="AF11" s="81" t="str">
        <f>IF(A11="","",IF($AE$2="",UPPER(TRIM(A11)),IF(RIGHT(UPPER(TRIM(A11)),LEN($AE$2))=$AE$2,UPPER(TRIM(A11)),UPPER(TRIM(A11))&amp;$AE$2)))</f>
        <v/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 t="str">
        <f>IF(A11="","",N(E11)*IF(AND(p_ModoCot="Automático",ISNUMBER(AI11)),AI11,IF(N(I11)&gt;0,I11,J11))*AE11)</f>
        <v/>
      </c>
      <c r="AK11" s="81" t="str">
        <f>IF(A11="","",ROUND(MAX(0,N(R11)*($M$6+$AE$7)-M11),2))</f>
        <v/>
      </c>
      <c r="AL11" s="81" t="str">
        <f>IF(A11="","",IF(AND(S11&gt;0,S11&gt;=p_DifMin),AK11,0))</f>
        <v/>
      </c>
      <c r="AM11" s="81" t="str">
        <f>IF(A11="","",IF(AND(AL11&gt;0,N(U11)&lt;=p_MaxAtivos),AL11,0))</f>
        <v/>
      </c>
      <c r="AN11" s="81" t="str">
        <f>IF(A11="","",IF(OR(W11&lt;=0,W11&lt;p_CompraMin,N(J11)&lt;=0,N(AE11)&lt;=0),0,IF($AE$3="Sim",TRUNC(ROUND(MAX(0,(W11-p_CorrFixa)/(J11*AE11*$AE$6)),9),$AE$4),TRUNC(ROUND(MAX(0,(W11-p_CorrFixa)/(J11*AE11*$AE$6)),9)/$AE$5)*$AE$5)))</f>
        <v/>
      </c>
      <c r="AO11" s="81" t="str">
        <f>IF(A11="","",IF(N(AN11)&gt;0,AN11*J11*AE11*$AE$6+p_CorrFixa,0))</f>
        <v/>
      </c>
      <c r="AP11" s="81" t="str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/>
      </c>
      <c r="AQ11" s="81" t="str">
        <f>IF(A11="","",IF(AND(N(AN11)=0,N(AP11)*(J11*AE11*$AE$6)+p_CorrFixa&lt;p_CompraMin),0,AP11))</f>
        <v/>
      </c>
      <c r="AR11" s="81" t="str">
        <f>IF(A11="","",IF(N(AQ11)&gt;0,AL11,0))</f>
        <v/>
      </c>
      <c r="AS11" s="81" t="str">
        <f>IF(A11="","",IF(AND(AR11&gt;0,AR11=$AR$6,COUNTIF($AR$9:AR11,AR11)=1),1,0))</f>
        <v/>
      </c>
    </row>
    <row r="12">
      <c r="A12" s="97" t="n"/>
      <c r="B12" s="97" t="n"/>
      <c r="C12" s="97" t="n"/>
      <c r="D12" s="98" t="n"/>
      <c r="E12" s="99" t="n"/>
      <c r="F12" s="100" t="n"/>
      <c r="G12" s="101" t="n"/>
      <c r="H12" s="100" t="n"/>
      <c r="I12" s="100" t="n"/>
      <c r="J12" s="107" t="str">
        <f>IF(A12="","",IF(AND(p_ModoCot="Automático",ISNUMBER(AH12)),AH12,IF(N(H12)&gt;0,H12,N(F12))))</f>
        <v/>
      </c>
      <c r="K12" s="108" t="str">
        <f>IF(A12="","",IF(AE12=0,"Sem câmbio",IF(AND(p_ModoCot="Automático",ISNUMBER(AH12)),"Auto",IF(N(H12)&gt;0,"Manual",IF(N(F12)&gt;0,"PM","Sem cotação")))))</f>
        <v/>
      </c>
      <c r="L12" s="109" t="str">
        <f>IF(A12="","",N(E12)*J12)</f>
        <v/>
      </c>
      <c r="M12" s="110" t="str">
        <f>IF(A12="","",L12*AE12)</f>
        <v/>
      </c>
      <c r="N12" s="110" t="str">
        <f>IF(A12="","",N(E12)*N(F12)*IF(N(G12)&gt;0,G12,AE12))</f>
        <v/>
      </c>
      <c r="O12" s="110" t="str">
        <f>IF(A12="","",M12-N12)</f>
        <v/>
      </c>
      <c r="P12" s="111" t="str">
        <f>IF(A12="","",IF(N12&gt;0,O12/N12,0))</f>
        <v/>
      </c>
      <c r="Q12" s="112" t="str">
        <f>IF(A12="","",IF($M$6&gt;0,M12/$M$6,0))</f>
        <v/>
      </c>
      <c r="R12" s="104" t="n"/>
      <c r="S12" s="111" t="str">
        <f>IF(A12="","",N(R12)-Q12)</f>
        <v/>
      </c>
      <c r="T12" s="112" t="str">
        <f>IF(A12="","",IF($AL$6&gt;0,AL12/$AL$6,0))</f>
        <v/>
      </c>
      <c r="U12" s="113" t="str">
        <f>IF(A12="","",IF(AL12&lt;=0,"",COUNTIF($AL$9:$AL$208,"&gt;"&amp;AL12)+COUNTIF($AL$9:AL12,AL12)))</f>
        <v/>
      </c>
      <c r="V12" s="108" t="str">
        <f>IF(A12="","",IF(W12&gt;0,"BUY","HOLD"))</f>
        <v/>
      </c>
      <c r="W12" s="110" t="str">
        <f>IF(A12="","",IF($AE$7&lt;=0,0,IF($AM$6&gt;0,$AE$7*AM12/$AM$6,IF($R$6&gt;0,$AE$7*N(R12)/$R$6,0))))</f>
        <v/>
      </c>
      <c r="X12" s="114" t="str">
        <f>IF(A12="","",N(AN12)+IF(AS12=1,N(AQ12),0))</f>
        <v/>
      </c>
      <c r="Y12" s="110" t="str">
        <f>IF(A12="","",IF(N(X12)&gt;0,X12*J12*AE12*$AE$6+p_CorrFixa,0))</f>
        <v/>
      </c>
      <c r="Z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A12" s="115" t="str">
        <f>IF(A12="","",IF(M12&gt;0,Z12/M12,0))</f>
        <v/>
      </c>
      <c r="AB12" s="115" t="str">
        <f>IF(A12="","",IF(N12&gt;0,Z12/N12,0))</f>
        <v/>
      </c>
      <c r="AD12" s="81" t="str">
        <f>IF(A12="","",IF(D12="",$AE$1,D12))</f>
        <v/>
      </c>
      <c r="AE12" s="81" t="str">
        <f>IF(A12="","",IFERROR(INDEX(moeda_fx,MATCH(AD12,moeda_cod,0)),0))</f>
        <v/>
      </c>
      <c r="AF12" s="81" t="str">
        <f>IF(A12="","",IF($AE$2="",UPPER(TRIM(A12)),IF(RIGHT(UPPER(TRIM(A12)),LEN($AE$2))=$AE$2,UPPER(TRIM(A12)),UPPER(TRIM(A12))&amp;$AE$2)))</f>
        <v/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 t="str">
        <f>IF(A12="","",N(E12)*IF(AND(p_ModoCot="Automático",ISNUMBER(AI12)),AI12,IF(N(I12)&gt;0,I12,J12))*AE12)</f>
        <v/>
      </c>
      <c r="AK12" s="81" t="str">
        <f>IF(A12="","",ROUND(MAX(0,N(R12)*($M$6+$AE$7)-M12),2))</f>
        <v/>
      </c>
      <c r="AL12" s="81" t="str">
        <f>IF(A12="","",IF(AND(S12&gt;0,S12&gt;=p_DifMin),AK12,0))</f>
        <v/>
      </c>
      <c r="AM12" s="81" t="str">
        <f>IF(A12="","",IF(AND(AL12&gt;0,N(U12)&lt;=p_MaxAtivos),AL12,0))</f>
        <v/>
      </c>
      <c r="AN12" s="81" t="str">
        <f>IF(A12="","",IF(OR(W12&lt;=0,W12&lt;p_CompraMin,N(J12)&lt;=0,N(AE12)&lt;=0),0,IF($AE$3="Sim",TRUNC(ROUND(MAX(0,(W12-p_CorrFixa)/(J12*AE12*$AE$6)),9),$AE$4),TRUNC(ROUND(MAX(0,(W12-p_CorrFixa)/(J12*AE12*$AE$6)),9)/$AE$5)*$AE$5)))</f>
        <v/>
      </c>
      <c r="AO12" s="81" t="str">
        <f>IF(A12="","",IF(N(AN12)&gt;0,AN12*J12*AE12*$AE$6+p_CorrFixa,0))</f>
        <v/>
      </c>
      <c r="AP12" s="81" t="str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/>
      </c>
      <c r="AQ12" s="81" t="str">
        <f>IF(A12="","",IF(AND(N(AN12)=0,N(AP12)*(J12*AE12*$AE$6)+p_CorrFixa&lt;p_CompraMin),0,AP12))</f>
        <v/>
      </c>
      <c r="AR12" s="81" t="str">
        <f>IF(A12="","",IF(N(AQ12)&gt;0,AL12,0))</f>
        <v/>
      </c>
      <c r="AS12" s="81" t="str">
        <f>IF(A12="","",IF(AND(AR12&gt;0,AR12=$AR$6,COUNTIF($AR$9:AR12,AR12)=1),1,0))</f>
        <v/>
      </c>
    </row>
    <row r="13">
      <c r="A13" s="97" t="n"/>
      <c r="B13" s="97" t="n"/>
      <c r="C13" s="97" t="n"/>
      <c r="D13" s="98" t="n"/>
      <c r="E13" s="99" t="n"/>
      <c r="F13" s="100" t="n"/>
      <c r="G13" s="101" t="n"/>
      <c r="H13" s="100" t="n"/>
      <c r="I13" s="100" t="n"/>
      <c r="J13" s="102" t="str">
        <f>IF(A13="","",IF(AND(p_ModoCot="Automático",ISNUMBER(AH13)),AH13,IF(N(H13)&gt;0,H13,N(F13))))</f>
        <v/>
      </c>
      <c r="K13" s="68" t="str">
        <f>IF(A13="","",IF(AE13=0,"Sem câmbio",IF(AND(p_ModoCot="Automático",ISNUMBER(AH13)),"Auto",IF(N(H13)&gt;0,"Manual",IF(N(F13)&gt;0,"PM","Sem cotação")))))</f>
        <v/>
      </c>
      <c r="L13" s="103" t="str">
        <f>IF(A13="","",N(E13)*J13)</f>
        <v/>
      </c>
      <c r="M13" s="65" t="str">
        <f>IF(A13="","",L13*AE13)</f>
        <v/>
      </c>
      <c r="N13" s="65" t="str">
        <f>IF(A13="","",N(E13)*N(F13)*IF(N(G13)&gt;0,G13,AE13))</f>
        <v/>
      </c>
      <c r="O13" s="65" t="str">
        <f>IF(A13="","",M13-N13)</f>
        <v/>
      </c>
      <c r="P13" s="67" t="str">
        <f>IF(A13="","",IF(N13&gt;0,O13/N13,0))</f>
        <v/>
      </c>
      <c r="Q13" s="25" t="str">
        <f>IF(A13="","",IF($M$6&gt;0,M13/$M$6,0))</f>
        <v/>
      </c>
      <c r="R13" s="104" t="n"/>
      <c r="S13" s="67" t="str">
        <f>IF(A13="","",N(R13)-Q13)</f>
        <v/>
      </c>
      <c r="T13" s="25" t="str">
        <f>IF(A13="","",IF($AL$6&gt;0,AL13/$AL$6,0))</f>
        <v/>
      </c>
      <c r="U13" s="69" t="str">
        <f>IF(A13="","",IF(AL13&lt;=0,"",COUNTIF($AL$9:$AL$208,"&gt;"&amp;AL13)+COUNTIF($AL$9:AL13,AL13)))</f>
        <v/>
      </c>
      <c r="V13" s="68" t="str">
        <f>IF(A13="","",IF(W13&gt;0,"BUY","HOLD"))</f>
        <v/>
      </c>
      <c r="W13" s="65" t="str">
        <f>IF(A13="","",IF($AE$7&lt;=0,0,IF($AM$6&gt;0,$AE$7*AM13/$AM$6,IF($R$6&gt;0,$AE$7*N(R13)/$R$6,0))))</f>
        <v/>
      </c>
      <c r="X13" s="105" t="str">
        <f>IF(A13="","",N(AN13)+IF(AS13=1,N(AQ13),0))</f>
        <v/>
      </c>
      <c r="Y13" s="65" t="str">
        <f>IF(A13="","",IF(N(X13)&gt;0,X13*J13*AE13*$AE$6+p_CorrFixa,0))</f>
        <v/>
      </c>
      <c r="Z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A13" s="106" t="str">
        <f>IF(A13="","",IF(M13&gt;0,Z13/M13,0))</f>
        <v/>
      </c>
      <c r="AB13" s="106" t="str">
        <f>IF(A13="","",IF(N13&gt;0,Z13/N13,0))</f>
        <v/>
      </c>
      <c r="AD13" s="81" t="str">
        <f>IF(A13="","",IF(D13="",$AE$1,D13))</f>
        <v/>
      </c>
      <c r="AE13" s="81" t="str">
        <f>IF(A13="","",IFERROR(INDEX(moeda_fx,MATCH(AD13,moeda_cod,0)),0))</f>
        <v/>
      </c>
      <c r="AF13" s="81" t="str">
        <f>IF(A13="","",IF($AE$2="",UPPER(TRIM(A13)),IF(RIGHT(UPPER(TRIM(A13)),LEN($AE$2))=$AE$2,UPPER(TRIM(A13)),UPPER(TRIM(A13))&amp;$AE$2)))</f>
        <v/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 t="str">
        <f>IF(A13="","",N(E13)*IF(AND(p_ModoCot="Automático",ISNUMBER(AI13)),AI13,IF(N(I13)&gt;0,I13,J13))*AE13)</f>
        <v/>
      </c>
      <c r="AK13" s="81" t="str">
        <f>IF(A13="","",ROUND(MAX(0,N(R13)*($M$6+$AE$7)-M13),2))</f>
        <v/>
      </c>
      <c r="AL13" s="81" t="str">
        <f>IF(A13="","",IF(AND(S13&gt;0,S13&gt;=p_DifMin),AK13,0))</f>
        <v/>
      </c>
      <c r="AM13" s="81" t="str">
        <f>IF(A13="","",IF(AND(AL13&gt;0,N(U13)&lt;=p_MaxAtivos),AL13,0))</f>
        <v/>
      </c>
      <c r="AN13" s="81" t="str">
        <f>IF(A13="","",IF(OR(W13&lt;=0,W13&lt;p_CompraMin,N(J13)&lt;=0,N(AE13)&lt;=0),0,IF($AE$3="Sim",TRUNC(ROUND(MAX(0,(W13-p_CorrFixa)/(J13*AE13*$AE$6)),9),$AE$4),TRUNC(ROUND(MAX(0,(W13-p_CorrFixa)/(J13*AE13*$AE$6)),9)/$AE$5)*$AE$5)))</f>
        <v/>
      </c>
      <c r="AO13" s="81" t="str">
        <f>IF(A13="","",IF(N(AN13)&gt;0,AN13*J13*AE13*$AE$6+p_CorrFixa,0))</f>
        <v/>
      </c>
      <c r="AP13" s="81" t="str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/>
      </c>
      <c r="AQ13" s="81" t="str">
        <f>IF(A13="","",IF(AND(N(AN13)=0,N(AP13)*(J13*AE13*$AE$6)+p_CorrFixa&lt;p_CompraMin),0,AP13))</f>
        <v/>
      </c>
      <c r="AR13" s="81" t="str">
        <f>IF(A13="","",IF(N(AQ13)&gt;0,AL13,0))</f>
        <v/>
      </c>
      <c r="AS13" s="81" t="str">
        <f>IF(A13="","",IF(AND(AR13&gt;0,AR13=$AR$6,COUNTIF($AR$9:AR13,AR13)=1),1,0))</f>
        <v/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IF(A14="","",IF(AL14&lt;=0,"",COUNTIF($AL$9:$AL$208,"&gt;"&amp;AL14)+COUNTIF($AL$9:AL14,AL14)))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IF(A15="","",IF(AL15&lt;=0,"",COUNTIF($AL$9:$AL$208,"&gt;"&amp;AL15)+COUNTIF($AL$9:AL15,AL15)))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IF(A16="","",IF(AL16&lt;=0,"",COUNTIF($AL$9:$AL$208,"&gt;"&amp;AL16)+COUNTIF($AL$9:AL16,AL16)))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IF(A17="","",IF(AL17&lt;=0,"",COUNTIF($AL$9:$AL$208,"&gt;"&amp;AL17)+COUNTIF($AL$9:AL17,AL17)))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FIIS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Configurações'!$D$36:$D$42,MATCH("FIIs",'13 Configurações'!$B$36:$B$42,0))&amp;""</f>
        <v>BRL</v>
      </c>
      <c r="AH1" s="81" t="inlineStr">
        <is>
          <t>Sobra da 1ª passada (R$)</t>
        </is>
      </c>
      <c r="AI1" s="82">
        <f>MAX(0,$AE$7-SUM($AO$9:$AO$208))</f>
        <v>100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Configurações'!$E$36:$E$42,MATCH("FIIs",'13 Configurações'!$B$36:$B$42,0))&amp;""</f>
        <v>.SA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Configurações'!$G$36:$G$42,MATCH("FIIs",'13 Configurações'!$B$36:$B$42,0))&amp;""</f>
        <v>Não</v>
      </c>
    </row>
    <row r="4" ht="26" customHeight="1">
      <c r="A4" s="59">
        <f>$M$6</f>
        <v>0</v>
      </c>
      <c r="B4" s="1" t="n"/>
      <c r="C4" s="60">
        <f>SUMPRODUCT(--($A$9:$A$208&lt;&gt;""))</f>
        <v>0</v>
      </c>
      <c r="D4" s="1" t="n"/>
      <c r="E4" s="59">
        <f>$AE$7</f>
        <v>100</v>
      </c>
      <c r="F4" s="1" t="n"/>
      <c r="G4" s="1" t="n"/>
      <c r="H4" s="59">
        <f>$Y$6</f>
        <v>0</v>
      </c>
      <c r="I4" s="1" t="n"/>
      <c r="J4" s="83">
        <f>$P$6</f>
        <v>0</v>
      </c>
      <c r="K4" s="1" t="n"/>
      <c r="L4" s="84">
        <f>$AA$6</f>
        <v>0</v>
      </c>
      <c r="M4" s="1" t="n"/>
      <c r="N4" s="61">
        <f>$R$6</f>
        <v>0</v>
      </c>
      <c r="O4" s="1" t="n"/>
      <c r="AD4" s="81" t="inlineStr">
        <is>
          <t>Casas decimais</t>
        </is>
      </c>
      <c r="AE4" s="82">
        <f>N(INDEX('13 Configurações'!$H$36:$H$42,MATCH("FIIs",'13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Configurações'!$I$36:$I$42,MATCH("FIIs",'13 Configurações'!$B$36:$B$42,0))="Sim",MAX(1,N(INDEX('13 Configurações'!$J$36:$J$42,MATCH("FIIs",'13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0</v>
      </c>
      <c r="N6" s="70">
        <f>SUM($N$9:$N$208)</f>
        <v>0</v>
      </c>
      <c r="O6" s="70">
        <f>SUM($O$9:$O$208)</f>
        <v>0</v>
      </c>
      <c r="P6" s="87">
        <f>IF($N$6&gt;0,$O$6/$N$6,0)</f>
        <v>0</v>
      </c>
      <c r="Q6" s="50">
        <f>SUM($Q$9:$Q$208)</f>
        <v>0</v>
      </c>
      <c r="R6" s="50">
        <f>SUM($R$9:$R$208)</f>
        <v>0</v>
      </c>
      <c r="S6" s="26" t="n"/>
      <c r="T6" s="50">
        <f>SUM($T$9:$T$208)</f>
        <v>0</v>
      </c>
      <c r="U6" s="26" t="n"/>
      <c r="V6" s="26" t="n"/>
      <c r="W6" s="70">
        <f>SUM($W$9:$W$208)</f>
        <v>0</v>
      </c>
      <c r="X6" s="26" t="n"/>
      <c r="Y6" s="70">
        <f>SUM($Y$9:$Y$208)</f>
        <v>0</v>
      </c>
      <c r="Z6" s="70">
        <f>SUM($Z$9:$Z$208)</f>
        <v>0</v>
      </c>
      <c r="AA6" s="88">
        <f>IF($M$6&gt;0,$Z$6/$M$6,0)</f>
        <v>0</v>
      </c>
      <c r="AB6" s="88">
        <f>IF($N$6&gt;0,$Z$6/$N$6,0)</f>
        <v>0</v>
      </c>
      <c r="AD6" s="81" t="inlineStr">
        <is>
          <t>Fator de custo (1 + custos)</t>
        </is>
      </c>
      <c r="AE6" s="82">
        <f>1+N(INDEX('13 Configurações'!$K$36:$K$42,MATCH("FIIs",'13 Configurações'!$B$36:$B$42,0)))</f>
        <v>1</v>
      </c>
      <c r="AL6" s="89">
        <f>SUM($AL$9:$AL$208)</f>
        <v>0</v>
      </c>
      <c r="AM6" s="89">
        <f>SUM($AM$9:$AM$208)</f>
        <v>0</v>
      </c>
      <c r="AR6" s="89">
        <f>MAX($AR$9:$AR$208)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Alocação'!$M$10</f>
        <v>100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n"/>
      <c r="B9" s="97" t="n"/>
      <c r="C9" s="97" t="n"/>
      <c r="D9" s="98" t="n"/>
      <c r="E9" s="99" t="n"/>
      <c r="F9" s="100" t="n"/>
      <c r="G9" s="101" t="n"/>
      <c r="H9" s="100" t="n"/>
      <c r="I9" s="100" t="n"/>
      <c r="J9" s="102" t="str">
        <f>IF(A9="","",IF(AND(p_ModoCot="Automático",ISNUMBER(AH9)),AH9,IF(N(H9)&gt;0,H9,N(F9))))</f>
        <v/>
      </c>
      <c r="K9" s="68" t="str">
        <f>IF(A9="","",IF(AE9=0,"Sem câmbio",IF(AND(p_ModoCot="Automático",ISNUMBER(AH9)),"Auto",IF(N(H9)&gt;0,"Manual",IF(N(F9)&gt;0,"PM","Sem cotação")))))</f>
        <v/>
      </c>
      <c r="L9" s="103" t="str">
        <f>IF(A9="","",N(E9)*J9)</f>
        <v/>
      </c>
      <c r="M9" s="65" t="str">
        <f>IF(A9="","",L9*AE9)</f>
        <v/>
      </c>
      <c r="N9" s="65" t="str">
        <f>IF(A9="","",N(E9)*N(F9)*IF(N(G9)&gt;0,G9,AE9))</f>
        <v/>
      </c>
      <c r="O9" s="65" t="str">
        <f>IF(A9="","",M9-N9)</f>
        <v/>
      </c>
      <c r="P9" s="67" t="str">
        <f>IF(A9="","",IF(N9&gt;0,O9/N9,0))</f>
        <v/>
      </c>
      <c r="Q9" s="25" t="str">
        <f>IF(A9="","",IF($M$6&gt;0,M9/$M$6,0))</f>
        <v/>
      </c>
      <c r="R9" s="104" t="n"/>
      <c r="S9" s="67" t="str">
        <f>IF(A9="","",N(R9)-Q9)</f>
        <v/>
      </c>
      <c r="T9" s="25" t="str">
        <f>IF(A9="","",IF($AL$6&gt;0,AL9/$AL$6,0))</f>
        <v/>
      </c>
      <c r="U9" s="69" t="str">
        <f>IF(A9="","",IF(AL9&lt;=0,"",COUNTIF($AL$9:$AL$208,"&gt;"&amp;AL9)+COUNTIF($AL$9:AL9,AL9)))</f>
        <v/>
      </c>
      <c r="V9" s="68" t="str">
        <f>IF(A9="","",IF(W9&gt;0,"BUY","HOLD"))</f>
        <v/>
      </c>
      <c r="W9" s="65" t="str">
        <f>IF(A9="","",IF($AE$7&lt;=0,0,IF($AM$6&gt;0,$AE$7*AM9/$AM$6,IF($R$6&gt;0,$AE$7*N(R9)/$R$6,0))))</f>
        <v/>
      </c>
      <c r="X9" s="105" t="str">
        <f>IF(A9="","",N(AN9)+IF(AS9=1,N(AQ9),0))</f>
        <v/>
      </c>
      <c r="Y9" s="65" t="str">
        <f>IF(A9="","",IF(N(X9)&gt;0,X9*J9*AE9*$AE$6+p_CorrFixa,0))</f>
        <v/>
      </c>
      <c r="Z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AA9" s="106" t="str">
        <f>IF(A9="","",IF(M9&gt;0,Z9/M9,0))</f>
        <v/>
      </c>
      <c r="AB9" s="106" t="str">
        <f>IF(A9="","",IF(N9&gt;0,Z9/N9,0))</f>
        <v/>
      </c>
      <c r="AD9" s="81" t="str">
        <f>IF(A9="","",IF(D9="",$AE$1,D9))</f>
        <v/>
      </c>
      <c r="AE9" s="81" t="str">
        <f>IF(A9="","",IFERROR(INDEX(moeda_fx,MATCH(AD9,moeda_cod,0)),0))</f>
        <v/>
      </c>
      <c r="AF9" s="81" t="str">
        <f>IF(A9="","",IF($AE$2="",UPPER(TRIM(A9)),IF(RIGHT(UPPER(TRIM(A9)),LEN($AE$2))=$AE$2,UPPER(TRIM(A9)),UPPER(TRIM(A9))&amp;$AE$2)))</f>
        <v/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 t="str">
        <f>IF(A9="","",N(E9)*IF(AND(p_ModoCot="Automático",ISNUMBER(AI9)),AI9,IF(N(I9)&gt;0,I9,J9))*AE9)</f>
        <v/>
      </c>
      <c r="AK9" s="81" t="str">
        <f>IF(A9="","",ROUND(MAX(0,N(R9)*($M$6+$AE$7)-M9),2))</f>
        <v/>
      </c>
      <c r="AL9" s="81" t="str">
        <f>IF(A9="","",IF(AND(S9&gt;0,S9&gt;=p_DifMin),AK9,0))</f>
        <v/>
      </c>
      <c r="AM9" s="81" t="str">
        <f>IF(A9="","",IF(AND(AL9&gt;0,N(U9)&lt;=p_MaxAtivos),AL9,0))</f>
        <v/>
      </c>
      <c r="AN9" s="81" t="str">
        <f>IF(A9="","",IF(OR(W9&lt;=0,W9&lt;p_CompraMin,N(J9)&lt;=0,N(AE9)&lt;=0),0,IF($AE$3="Sim",TRUNC(ROUND(MAX(0,(W9-p_CorrFixa)/(J9*AE9*$AE$6)),9),$AE$4),TRUNC(ROUND(MAX(0,(W9-p_CorrFixa)/(J9*AE9*$AE$6)),9)/$AE$5)*$AE$5)))</f>
        <v/>
      </c>
      <c r="AO9" s="81" t="str">
        <f>IF(A9="","",IF(N(AN9)&gt;0,AN9*J9*AE9*$AE$6+p_CorrFixa,0))</f>
        <v/>
      </c>
      <c r="AP9" s="81" t="str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/>
      </c>
      <c r="AQ9" s="81" t="str">
        <f>IF(A9="","",IF(AND(N(AN9)=0,N(AP9)*(J9*AE9*$AE$6)+p_CorrFixa&lt;p_CompraMin),0,AP9))</f>
        <v/>
      </c>
      <c r="AR9" s="81" t="str">
        <f>IF(A9="","",IF(N(AQ9)&gt;0,AL9,0))</f>
        <v/>
      </c>
      <c r="AS9" s="81" t="str">
        <f>IF(A9="","",IF(AND(AR9&gt;0,AR9=$AR$6,COUNTIF($AR$9:AR9,AR9)=1),1,0))</f>
        <v/>
      </c>
    </row>
    <row r="10">
      <c r="A10" s="97" t="n"/>
      <c r="B10" s="97" t="n"/>
      <c r="C10" s="97" t="n"/>
      <c r="D10" s="98" t="n"/>
      <c r="E10" s="99" t="n"/>
      <c r="F10" s="100" t="n"/>
      <c r="G10" s="101" t="n"/>
      <c r="H10" s="100" t="n"/>
      <c r="I10" s="100" t="n"/>
      <c r="J10" s="107" t="str">
        <f>IF(A10="","",IF(AND(p_ModoCot="Automático",ISNUMBER(AH10)),AH10,IF(N(H10)&gt;0,H10,N(F10))))</f>
        <v/>
      </c>
      <c r="K10" s="108" t="str">
        <f>IF(A10="","",IF(AE10=0,"Sem câmbio",IF(AND(p_ModoCot="Automático",ISNUMBER(AH10)),"Auto",IF(N(H10)&gt;0,"Manual",IF(N(F10)&gt;0,"PM","Sem cotação")))))</f>
        <v/>
      </c>
      <c r="L10" s="109" t="str">
        <f>IF(A10="","",N(E10)*J10)</f>
        <v/>
      </c>
      <c r="M10" s="110" t="str">
        <f>IF(A10="","",L10*AE10)</f>
        <v/>
      </c>
      <c r="N10" s="110" t="str">
        <f>IF(A10="","",N(E10)*N(F10)*IF(N(G10)&gt;0,G10,AE10))</f>
        <v/>
      </c>
      <c r="O10" s="110" t="str">
        <f>IF(A10="","",M10-N10)</f>
        <v/>
      </c>
      <c r="P10" s="111" t="str">
        <f>IF(A10="","",IF(N10&gt;0,O10/N10,0))</f>
        <v/>
      </c>
      <c r="Q10" s="112" t="str">
        <f>IF(A10="","",IF($M$6&gt;0,M10/$M$6,0))</f>
        <v/>
      </c>
      <c r="R10" s="104" t="n"/>
      <c r="S10" s="111" t="str">
        <f>IF(A10="","",N(R10)-Q10)</f>
        <v/>
      </c>
      <c r="T10" s="112" t="str">
        <f>IF(A10="","",IF($AL$6&gt;0,AL10/$AL$6,0))</f>
        <v/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/>
      </c>
      <c r="W10" s="110" t="str">
        <f>IF(A10="","",IF($AE$7&lt;=0,0,IF($AM$6&gt;0,$AE$7*AM10/$AM$6,IF($R$6&gt;0,$AE$7*N(R10)/$R$6,0))))</f>
        <v/>
      </c>
      <c r="X10" s="114" t="str">
        <f>IF(A10="","",N(AN10)+IF(AS10=1,N(AQ10),0))</f>
        <v/>
      </c>
      <c r="Y10" s="110" t="str">
        <f>IF(A10="","",IF(N(X10)&gt;0,X10*J10*AE10*$AE$6+p_CorrFixa,0))</f>
        <v/>
      </c>
      <c r="Z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AA10" s="115" t="str">
        <f>IF(A10="","",IF(M10&gt;0,Z10/M10,0))</f>
        <v/>
      </c>
      <c r="AB10" s="115" t="str">
        <f>IF(A10="","",IF(N10&gt;0,Z10/N10,0))</f>
        <v/>
      </c>
      <c r="AD10" s="81" t="str">
        <f>IF(A10="","",IF(D10="",$AE$1,D10))</f>
        <v/>
      </c>
      <c r="AE10" s="81" t="str">
        <f>IF(A10="","",IFERROR(INDEX(moeda_fx,MATCH(AD10,moeda_cod,0)),0))</f>
        <v/>
      </c>
      <c r="AF10" s="81" t="str">
        <f>IF(A10="","",IF($AE$2="",UPPER(TRIM(A10)),IF(RIGHT(UPPER(TRIM(A10)),LEN($AE$2))=$AE$2,UPPER(TRIM(A10)),UPPER(TRIM(A10))&amp;$AE$2)))</f>
        <v/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 t="str">
        <f>IF(A10="","",N(E10)*IF(AND(p_ModoCot="Automático",ISNUMBER(AI10)),AI10,IF(N(I10)&gt;0,I10,J10))*AE10)</f>
        <v/>
      </c>
      <c r="AK10" s="81" t="str">
        <f>IF(A10="","",ROUND(MAX(0,N(R10)*($M$6+$AE$7)-M10),2))</f>
        <v/>
      </c>
      <c r="AL10" s="81" t="str">
        <f>IF(A10="","",IF(AND(S10&gt;0,S10&gt;=p_DifMin),AK10,0))</f>
        <v/>
      </c>
      <c r="AM10" s="81" t="str">
        <f>IF(A10="","",IF(AND(AL10&gt;0,N(U10)&lt;=p_MaxAtivos),AL10,0))</f>
        <v/>
      </c>
      <c r="AN10" s="81" t="str">
        <f>IF(A10="","",IF(OR(W10&lt;=0,W10&lt;p_CompraMin,N(J10)&lt;=0,N(AE10)&lt;=0),0,IF($AE$3="Sim",TRUNC(ROUND(MAX(0,(W10-p_CorrFixa)/(J10*AE10*$AE$6)),9),$AE$4),TRUNC(ROUND(MAX(0,(W10-p_CorrFixa)/(J10*AE10*$AE$6)),9)/$AE$5)*$AE$5)))</f>
        <v/>
      </c>
      <c r="AO10" s="81" t="str">
        <f>IF(A10="","",IF(N(AN10)&gt;0,AN10*J10*AE10*$AE$6+p_CorrFixa,0))</f>
        <v/>
      </c>
      <c r="AP10" s="81" t="str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/>
      </c>
      <c r="AQ10" s="81" t="str">
        <f>IF(A10="","",IF(AND(N(AN10)=0,N(AP10)*(J10*AE10*$AE$6)+p_CorrFixa&lt;p_CompraMin),0,AP10))</f>
        <v/>
      </c>
      <c r="AR10" s="81" t="str">
        <f>IF(A10="","",IF(N(AQ10)&gt;0,AL10,0))</f>
        <v/>
      </c>
      <c r="AS10" s="81" t="str">
        <f>IF(A10="","",IF(AND(AR10&gt;0,AR10=$AR$6,COUNTIF($AR$9:AR10,AR10)=1),1,0))</f>
        <v/>
      </c>
    </row>
    <row r="11">
      <c r="A11" s="97" t="n"/>
      <c r="B11" s="97" t="n"/>
      <c r="C11" s="97" t="n"/>
      <c r="D11" s="98" t="n"/>
      <c r="E11" s="99" t="n"/>
      <c r="F11" s="100" t="n"/>
      <c r="G11" s="101" t="n"/>
      <c r="H11" s="100" t="n"/>
      <c r="I11" s="100" t="n"/>
      <c r="J11" s="102" t="str">
        <f>IF(A11="","",IF(AND(p_ModoCot="Automático",ISNUMBER(AH11)),AH11,IF(N(H11)&gt;0,H11,N(F11))))</f>
        <v/>
      </c>
      <c r="K11" s="68" t="str">
        <f>IF(A11="","",IF(AE11=0,"Sem câmbio",IF(AND(p_ModoCot="Automático",ISNUMBER(AH11)),"Auto",IF(N(H11)&gt;0,"Manual",IF(N(F11)&gt;0,"PM","Sem cotação")))))</f>
        <v/>
      </c>
      <c r="L11" s="103" t="str">
        <f>IF(A11="","",N(E11)*J11)</f>
        <v/>
      </c>
      <c r="M11" s="65" t="str">
        <f>IF(A11="","",L11*AE11)</f>
        <v/>
      </c>
      <c r="N11" s="65" t="str">
        <f>IF(A11="","",N(E11)*N(F11)*IF(N(G11)&gt;0,G11,AE11))</f>
        <v/>
      </c>
      <c r="O11" s="65" t="str">
        <f>IF(A11="","",M11-N11)</f>
        <v/>
      </c>
      <c r="P11" s="67" t="str">
        <f>IF(A11="","",IF(N11&gt;0,O11/N11,0))</f>
        <v/>
      </c>
      <c r="Q11" s="25" t="str">
        <f>IF(A11="","",IF($M$6&gt;0,M11/$M$6,0))</f>
        <v/>
      </c>
      <c r="R11" s="104" t="n"/>
      <c r="S11" s="67" t="str">
        <f>IF(A11="","",N(R11)-Q11)</f>
        <v/>
      </c>
      <c r="T11" s="25" t="str">
        <f>IF(A11="","",IF($AL$6&gt;0,AL11/$AL$6,0))</f>
        <v/>
      </c>
      <c r="U11" s="69" t="str">
        <f>IF(A11="","",IF(AL11&lt;=0,"",COUNTIF($AL$9:$AL$208,"&gt;"&amp;AL11)+COUNTIF($AL$9:AL11,AL11)))</f>
        <v/>
      </c>
      <c r="V11" s="68" t="str">
        <f>IF(A11="","",IF(W11&gt;0,"BUY","HOLD"))</f>
        <v/>
      </c>
      <c r="W11" s="65" t="str">
        <f>IF(A11="","",IF($AE$7&lt;=0,0,IF($AM$6&gt;0,$AE$7*AM11/$AM$6,IF($R$6&gt;0,$AE$7*N(R11)/$R$6,0))))</f>
        <v/>
      </c>
      <c r="X11" s="105" t="str">
        <f>IF(A11="","",N(AN11)+IF(AS11=1,N(AQ11),0))</f>
        <v/>
      </c>
      <c r="Y11" s="65" t="str">
        <f>IF(A11="","",IF(N(X11)&gt;0,X11*J11*AE11*$AE$6+p_CorrFixa,0))</f>
        <v/>
      </c>
      <c r="Z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AA11" s="106" t="str">
        <f>IF(A11="","",IF(M11&gt;0,Z11/M11,0))</f>
        <v/>
      </c>
      <c r="AB11" s="106" t="str">
        <f>IF(A11="","",IF(N11&gt;0,Z11/N11,0))</f>
        <v/>
      </c>
      <c r="AD11" s="81" t="str">
        <f>IF(A11="","",IF(D11="",$AE$1,D11))</f>
        <v/>
      </c>
      <c r="AE11" s="81" t="str">
        <f>IF(A11="","",IFERROR(INDEX(moeda_fx,MATCH(AD11,moeda_cod,0)),0))</f>
        <v/>
      </c>
      <c r="AF11" s="81" t="str">
        <f>IF(A11="","",IF($AE$2="",UPPER(TRIM(A11)),IF(RIGHT(UPPER(TRIM(A11)),LEN($AE$2))=$AE$2,UPPER(TRIM(A11)),UPPER(TRIM(A11))&amp;$AE$2)))</f>
        <v/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 t="str">
        <f>IF(A11="","",N(E11)*IF(AND(p_ModoCot="Automático",ISNUMBER(AI11)),AI11,IF(N(I11)&gt;0,I11,J11))*AE11)</f>
        <v/>
      </c>
      <c r="AK11" s="81" t="str">
        <f>IF(A11="","",ROUND(MAX(0,N(R11)*($M$6+$AE$7)-M11),2))</f>
        <v/>
      </c>
      <c r="AL11" s="81" t="str">
        <f>IF(A11="","",IF(AND(S11&gt;0,S11&gt;=p_DifMin),AK11,0))</f>
        <v/>
      </c>
      <c r="AM11" s="81" t="str">
        <f>IF(A11="","",IF(AND(AL11&gt;0,N(U11)&lt;=p_MaxAtivos),AL11,0))</f>
        <v/>
      </c>
      <c r="AN11" s="81" t="str">
        <f>IF(A11="","",IF(OR(W11&lt;=0,W11&lt;p_CompraMin,N(J11)&lt;=0,N(AE11)&lt;=0),0,IF($AE$3="Sim",TRUNC(ROUND(MAX(0,(W11-p_CorrFixa)/(J11*AE11*$AE$6)),9),$AE$4),TRUNC(ROUND(MAX(0,(W11-p_CorrFixa)/(J11*AE11*$AE$6)),9)/$AE$5)*$AE$5)))</f>
        <v/>
      </c>
      <c r="AO11" s="81" t="str">
        <f>IF(A11="","",IF(N(AN11)&gt;0,AN11*J11*AE11*$AE$6+p_CorrFixa,0))</f>
        <v/>
      </c>
      <c r="AP11" s="81" t="str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/>
      </c>
      <c r="AQ11" s="81" t="str">
        <f>IF(A11="","",IF(AND(N(AN11)=0,N(AP11)*(J11*AE11*$AE$6)+p_CorrFixa&lt;p_CompraMin),0,AP11))</f>
        <v/>
      </c>
      <c r="AR11" s="81" t="str">
        <f>IF(A11="","",IF(N(AQ11)&gt;0,AL11,0))</f>
        <v/>
      </c>
      <c r="AS11" s="81" t="str">
        <f>IF(A11="","",IF(AND(AR11&gt;0,AR11=$AR$6,COUNTIF($AR$9:AR11,AR11)=1),1,0))</f>
        <v/>
      </c>
    </row>
    <row r="12">
      <c r="A12" s="97" t="n"/>
      <c r="B12" s="97" t="n"/>
      <c r="C12" s="97" t="n"/>
      <c r="D12" s="98" t="n"/>
      <c r="E12" s="99" t="n"/>
      <c r="F12" s="100" t="n"/>
      <c r="G12" s="101" t="n"/>
      <c r="H12" s="100" t="n"/>
      <c r="I12" s="100" t="n"/>
      <c r="J12" s="107" t="str">
        <f>IF(A12="","",IF(AND(p_ModoCot="Automático",ISNUMBER(AH12)),AH12,IF(N(H12)&gt;0,H12,N(F12))))</f>
        <v/>
      </c>
      <c r="K12" s="108" t="str">
        <f>IF(A12="","",IF(AE12=0,"Sem câmbio",IF(AND(p_ModoCot="Automático",ISNUMBER(AH12)),"Auto",IF(N(H12)&gt;0,"Manual",IF(N(F12)&gt;0,"PM","Sem cotação")))))</f>
        <v/>
      </c>
      <c r="L12" s="109" t="str">
        <f>IF(A12="","",N(E12)*J12)</f>
        <v/>
      </c>
      <c r="M12" s="110" t="str">
        <f>IF(A12="","",L12*AE12)</f>
        <v/>
      </c>
      <c r="N12" s="110" t="str">
        <f>IF(A12="","",N(E12)*N(F12)*IF(N(G12)&gt;0,G12,AE12))</f>
        <v/>
      </c>
      <c r="O12" s="110" t="str">
        <f>IF(A12="","",M12-N12)</f>
        <v/>
      </c>
      <c r="P12" s="111" t="str">
        <f>IF(A12="","",IF(N12&gt;0,O12/N12,0))</f>
        <v/>
      </c>
      <c r="Q12" s="112" t="str">
        <f>IF(A12="","",IF($M$6&gt;0,M12/$M$6,0))</f>
        <v/>
      </c>
      <c r="R12" s="104" t="n"/>
      <c r="S12" s="111" t="str">
        <f>IF(A12="","",N(R12)-Q12)</f>
        <v/>
      </c>
      <c r="T12" s="112" t="str">
        <f>IF(A12="","",IF($AL$6&gt;0,AL12/$AL$6,0))</f>
        <v/>
      </c>
      <c r="U12" s="113" t="str">
        <f>IF(A12="","",IF(AL12&lt;=0,"",COUNTIF($AL$9:$AL$208,"&gt;"&amp;AL12)+COUNTIF($AL$9:AL12,AL12)))</f>
        <v/>
      </c>
      <c r="V12" s="108" t="str">
        <f>IF(A12="","",IF(W12&gt;0,"BUY","HOLD"))</f>
        <v/>
      </c>
      <c r="W12" s="110" t="str">
        <f>IF(A12="","",IF($AE$7&lt;=0,0,IF($AM$6&gt;0,$AE$7*AM12/$AM$6,IF($R$6&gt;0,$AE$7*N(R12)/$R$6,0))))</f>
        <v/>
      </c>
      <c r="X12" s="114" t="str">
        <f>IF(A12="","",N(AN12)+IF(AS12=1,N(AQ12),0))</f>
        <v/>
      </c>
      <c r="Y12" s="110" t="str">
        <f>IF(A12="","",IF(N(X12)&gt;0,X12*J12*AE12*$AE$6+p_CorrFixa,0))</f>
        <v/>
      </c>
      <c r="Z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A12" s="115" t="str">
        <f>IF(A12="","",IF(M12&gt;0,Z12/M12,0))</f>
        <v/>
      </c>
      <c r="AB12" s="115" t="str">
        <f>IF(A12="","",IF(N12&gt;0,Z12/N12,0))</f>
        <v/>
      </c>
      <c r="AD12" s="81" t="str">
        <f>IF(A12="","",IF(D12="",$AE$1,D12))</f>
        <v/>
      </c>
      <c r="AE12" s="81" t="str">
        <f>IF(A12="","",IFERROR(INDEX(moeda_fx,MATCH(AD12,moeda_cod,0)),0))</f>
        <v/>
      </c>
      <c r="AF12" s="81" t="str">
        <f>IF(A12="","",IF($AE$2="",UPPER(TRIM(A12)),IF(RIGHT(UPPER(TRIM(A12)),LEN($AE$2))=$AE$2,UPPER(TRIM(A12)),UPPER(TRIM(A12))&amp;$AE$2)))</f>
        <v/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 t="str">
        <f>IF(A12="","",N(E12)*IF(AND(p_ModoCot="Automático",ISNUMBER(AI12)),AI12,IF(N(I12)&gt;0,I12,J12))*AE12)</f>
        <v/>
      </c>
      <c r="AK12" s="81" t="str">
        <f>IF(A12="","",ROUND(MAX(0,N(R12)*($M$6+$AE$7)-M12),2))</f>
        <v/>
      </c>
      <c r="AL12" s="81" t="str">
        <f>IF(A12="","",IF(AND(S12&gt;0,S12&gt;=p_DifMin),AK12,0))</f>
        <v/>
      </c>
      <c r="AM12" s="81" t="str">
        <f>IF(A12="","",IF(AND(AL12&gt;0,N(U12)&lt;=p_MaxAtivos),AL12,0))</f>
        <v/>
      </c>
      <c r="AN12" s="81" t="str">
        <f>IF(A12="","",IF(OR(W12&lt;=0,W12&lt;p_CompraMin,N(J12)&lt;=0,N(AE12)&lt;=0),0,IF($AE$3="Sim",TRUNC(ROUND(MAX(0,(W12-p_CorrFixa)/(J12*AE12*$AE$6)),9),$AE$4),TRUNC(ROUND(MAX(0,(W12-p_CorrFixa)/(J12*AE12*$AE$6)),9)/$AE$5)*$AE$5)))</f>
        <v/>
      </c>
      <c r="AO12" s="81" t="str">
        <f>IF(A12="","",IF(N(AN12)&gt;0,AN12*J12*AE12*$AE$6+p_CorrFixa,0))</f>
        <v/>
      </c>
      <c r="AP12" s="81" t="str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/>
      </c>
      <c r="AQ12" s="81" t="str">
        <f>IF(A12="","",IF(AND(N(AN12)=0,N(AP12)*(J12*AE12*$AE$6)+p_CorrFixa&lt;p_CompraMin),0,AP12))</f>
        <v/>
      </c>
      <c r="AR12" s="81" t="str">
        <f>IF(A12="","",IF(N(AQ12)&gt;0,AL12,0))</f>
        <v/>
      </c>
      <c r="AS12" s="81" t="str">
        <f>IF(A12="","",IF(AND(AR12&gt;0,AR12=$AR$6,COUNTIF($AR$9:AR12,AR12)=1),1,0))</f>
        <v/>
      </c>
    </row>
    <row r="13">
      <c r="A13" s="97" t="n"/>
      <c r="B13" s="97" t="n"/>
      <c r="C13" s="97" t="n"/>
      <c r="D13" s="98" t="n"/>
      <c r="E13" s="99" t="n"/>
      <c r="F13" s="100" t="n"/>
      <c r="G13" s="101" t="n"/>
      <c r="H13" s="100" t="n"/>
      <c r="I13" s="100" t="n"/>
      <c r="J13" s="102" t="str">
        <f>IF(A13="","",IF(AND(p_ModoCot="Automático",ISNUMBER(AH13)),AH13,IF(N(H13)&gt;0,H13,N(F13))))</f>
        <v/>
      </c>
      <c r="K13" s="68" t="str">
        <f>IF(A13="","",IF(AE13=0,"Sem câmbio",IF(AND(p_ModoCot="Automático",ISNUMBER(AH13)),"Auto",IF(N(H13)&gt;0,"Manual",IF(N(F13)&gt;0,"PM","Sem cotação")))))</f>
        <v/>
      </c>
      <c r="L13" s="103" t="str">
        <f>IF(A13="","",N(E13)*J13)</f>
        <v/>
      </c>
      <c r="M13" s="65" t="str">
        <f>IF(A13="","",L13*AE13)</f>
        <v/>
      </c>
      <c r="N13" s="65" t="str">
        <f>IF(A13="","",N(E13)*N(F13)*IF(N(G13)&gt;0,G13,AE13))</f>
        <v/>
      </c>
      <c r="O13" s="65" t="str">
        <f>IF(A13="","",M13-N13)</f>
        <v/>
      </c>
      <c r="P13" s="67" t="str">
        <f>IF(A13="","",IF(N13&gt;0,O13/N13,0))</f>
        <v/>
      </c>
      <c r="Q13" s="25" t="str">
        <f>IF(A13="","",IF($M$6&gt;0,M13/$M$6,0))</f>
        <v/>
      </c>
      <c r="R13" s="104" t="n"/>
      <c r="S13" s="67" t="str">
        <f>IF(A13="","",N(R13)-Q13)</f>
        <v/>
      </c>
      <c r="T13" s="25" t="str">
        <f>IF(A13="","",IF($AL$6&gt;0,AL13/$AL$6,0))</f>
        <v/>
      </c>
      <c r="U13" s="69" t="str">
        <f>IF(A13="","",IF(AL13&lt;=0,"",COUNTIF($AL$9:$AL$208,"&gt;"&amp;AL13)+COUNTIF($AL$9:AL13,AL13)))</f>
        <v/>
      </c>
      <c r="V13" s="68" t="str">
        <f>IF(A13="","",IF(W13&gt;0,"BUY","HOLD"))</f>
        <v/>
      </c>
      <c r="W13" s="65" t="str">
        <f>IF(A13="","",IF($AE$7&lt;=0,0,IF($AM$6&gt;0,$AE$7*AM13/$AM$6,IF($R$6&gt;0,$AE$7*N(R13)/$R$6,0))))</f>
        <v/>
      </c>
      <c r="X13" s="105" t="str">
        <f>IF(A13="","",N(AN13)+IF(AS13=1,N(AQ13),0))</f>
        <v/>
      </c>
      <c r="Y13" s="65" t="str">
        <f>IF(A13="","",IF(N(X13)&gt;0,X13*J13*AE13*$AE$6+p_CorrFixa,0))</f>
        <v/>
      </c>
      <c r="Z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A13" s="106" t="str">
        <f>IF(A13="","",IF(M13&gt;0,Z13/M13,0))</f>
        <v/>
      </c>
      <c r="AB13" s="106" t="str">
        <f>IF(A13="","",IF(N13&gt;0,Z13/N13,0))</f>
        <v/>
      </c>
      <c r="AD13" s="81" t="str">
        <f>IF(A13="","",IF(D13="",$AE$1,D13))</f>
        <v/>
      </c>
      <c r="AE13" s="81" t="str">
        <f>IF(A13="","",IFERROR(INDEX(moeda_fx,MATCH(AD13,moeda_cod,0)),0))</f>
        <v/>
      </c>
      <c r="AF13" s="81" t="str">
        <f>IF(A13="","",IF($AE$2="",UPPER(TRIM(A13)),IF(RIGHT(UPPER(TRIM(A13)),LEN($AE$2))=$AE$2,UPPER(TRIM(A13)),UPPER(TRIM(A13))&amp;$AE$2)))</f>
        <v/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 t="str">
        <f>IF(A13="","",N(E13)*IF(AND(p_ModoCot="Automático",ISNUMBER(AI13)),AI13,IF(N(I13)&gt;0,I13,J13))*AE13)</f>
        <v/>
      </c>
      <c r="AK13" s="81" t="str">
        <f>IF(A13="","",ROUND(MAX(0,N(R13)*($M$6+$AE$7)-M13),2))</f>
        <v/>
      </c>
      <c r="AL13" s="81" t="str">
        <f>IF(A13="","",IF(AND(S13&gt;0,S13&gt;=p_DifMin),AK13,0))</f>
        <v/>
      </c>
      <c r="AM13" s="81" t="str">
        <f>IF(A13="","",IF(AND(AL13&gt;0,N(U13)&lt;=p_MaxAtivos),AL13,0))</f>
        <v/>
      </c>
      <c r="AN13" s="81" t="str">
        <f>IF(A13="","",IF(OR(W13&lt;=0,W13&lt;p_CompraMin,N(J13)&lt;=0,N(AE13)&lt;=0),0,IF($AE$3="Sim",TRUNC(ROUND(MAX(0,(W13-p_CorrFixa)/(J13*AE13*$AE$6)),9),$AE$4),TRUNC(ROUND(MAX(0,(W13-p_CorrFixa)/(J13*AE13*$AE$6)),9)/$AE$5)*$AE$5)))</f>
        <v/>
      </c>
      <c r="AO13" s="81" t="str">
        <f>IF(A13="","",IF(N(AN13)&gt;0,AN13*J13*AE13*$AE$6+p_CorrFixa,0))</f>
        <v/>
      </c>
      <c r="AP13" s="81" t="str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/>
      </c>
      <c r="AQ13" s="81" t="str">
        <f>IF(A13="","",IF(AND(N(AN13)=0,N(AP13)*(J13*AE13*$AE$6)+p_CorrFixa&lt;p_CompraMin),0,AP13))</f>
        <v/>
      </c>
      <c r="AR13" s="81" t="str">
        <f>IF(A13="","",IF(N(AQ13)&gt;0,AL13,0))</f>
        <v/>
      </c>
      <c r="AS13" s="81" t="str">
        <f>IF(A13="","",IF(AND(AR13&gt;0,AR13=$AR$6,COUNTIF($AR$9:AR13,AR13)=1),1,0))</f>
        <v/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IF(A14="","",IF(AL14&lt;=0,"",COUNTIF($AL$9:$AL$208,"&gt;"&amp;AL14)+COUNTIF($AL$9:AL14,AL14)))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IF(A15="","",IF(AL15&lt;=0,"",COUNTIF($AL$9:$AL$208,"&gt;"&amp;AL15)+COUNTIF($AL$9:AL15,AL15)))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IF(A16="","",IF(AL16&lt;=0,"",COUNTIF($AL$9:$AL$208,"&gt;"&amp;AL16)+COUNTIF($AL$9:AL16,AL16)))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IF(A17="","",IF(AL17&lt;=0,"",COUNTIF($AL$9:$AL$208,"&gt;"&amp;AL17)+COUNTIF($AL$9:AL17,AL17)))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STOCKS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Configurações'!$D$36:$D$42,MATCH("Stocks",'13 Configurações'!$B$36:$B$42,0))&amp;""</f>
        <v>USD</v>
      </c>
      <c r="AH1" s="81" t="inlineStr">
        <is>
          <t>Sobra da 1ª passada (R$)</t>
        </is>
      </c>
      <c r="AI1" s="82">
        <f>MAX(0,$AE$7-SUM($AO$9:$AO$208))</f>
        <v>100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Configurações'!$E$36:$E$42,MATCH("Stocks",'13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Configurações'!$G$36:$G$42,MATCH("Stocks",'13 Configurações'!$B$36:$B$42,0))&amp;""</f>
        <v>Sim</v>
      </c>
    </row>
    <row r="4" ht="26" customHeight="1">
      <c r="A4" s="59">
        <f>$M$6</f>
        <v>0</v>
      </c>
      <c r="B4" s="1" t="n"/>
      <c r="C4" s="60">
        <f>SUMPRODUCT(--($A$9:$A$208&lt;&gt;""))</f>
        <v>0</v>
      </c>
      <c r="D4" s="1" t="n"/>
      <c r="E4" s="59">
        <f>$AE$7</f>
        <v>100</v>
      </c>
      <c r="F4" s="1" t="n"/>
      <c r="G4" s="1" t="n"/>
      <c r="H4" s="59">
        <f>$Y$6</f>
        <v>0</v>
      </c>
      <c r="I4" s="1" t="n"/>
      <c r="J4" s="83">
        <f>$P$6</f>
        <v>0</v>
      </c>
      <c r="K4" s="1" t="n"/>
      <c r="L4" s="84">
        <f>$AA$6</f>
        <v>0</v>
      </c>
      <c r="M4" s="1" t="n"/>
      <c r="N4" s="61">
        <f>$R$6</f>
        <v>0</v>
      </c>
      <c r="O4" s="1" t="n"/>
      <c r="AD4" s="81" t="inlineStr">
        <is>
          <t>Casas decimais</t>
        </is>
      </c>
      <c r="AE4" s="82">
        <f>N(INDEX('13 Configurações'!$H$36:$H$42,MATCH("Stocks",'13 Configurações'!$B$36:$B$42,0)))</f>
        <v>4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Configurações'!$I$36:$I$42,MATCH("Stocks",'13 Configurações'!$B$36:$B$42,0))="Sim",MAX(1,N(INDEX('13 Configurações'!$J$36:$J$42,MATCH("Stocks",'13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0</v>
      </c>
      <c r="N6" s="70">
        <f>SUM($N$9:$N$208)</f>
        <v>0</v>
      </c>
      <c r="O6" s="70">
        <f>SUM($O$9:$O$208)</f>
        <v>0</v>
      </c>
      <c r="P6" s="87">
        <f>IF($N$6&gt;0,$O$6/$N$6,0)</f>
        <v>0</v>
      </c>
      <c r="Q6" s="50">
        <f>SUM($Q$9:$Q$208)</f>
        <v>0</v>
      </c>
      <c r="R6" s="50">
        <f>SUM($R$9:$R$208)</f>
        <v>0</v>
      </c>
      <c r="S6" s="26" t="n"/>
      <c r="T6" s="50">
        <f>SUM($T$9:$T$208)</f>
        <v>0</v>
      </c>
      <c r="U6" s="26" t="n"/>
      <c r="V6" s="26" t="n"/>
      <c r="W6" s="70">
        <f>SUM($W$9:$W$208)</f>
        <v>0</v>
      </c>
      <c r="X6" s="26" t="n"/>
      <c r="Y6" s="70">
        <f>SUM($Y$9:$Y$208)</f>
        <v>0</v>
      </c>
      <c r="Z6" s="70">
        <f>SUM($Z$9:$Z$208)</f>
        <v>0</v>
      </c>
      <c r="AA6" s="88">
        <f>IF($M$6&gt;0,$Z$6/$M$6,0)</f>
        <v>0</v>
      </c>
      <c r="AB6" s="88">
        <f>IF($N$6&gt;0,$Z$6/$N$6,0)</f>
        <v>0</v>
      </c>
      <c r="AD6" s="81" t="inlineStr">
        <is>
          <t>Fator de custo (1 + custos)</t>
        </is>
      </c>
      <c r="AE6" s="82">
        <f>1+N(INDEX('13 Configurações'!$K$36:$K$42,MATCH("Stocks",'13 Configurações'!$B$36:$B$42,0)))</f>
        <v>1.0188</v>
      </c>
      <c r="AL6" s="89">
        <f>SUM($AL$9:$AL$208)</f>
        <v>0</v>
      </c>
      <c r="AM6" s="89">
        <f>SUM($AM$9:$AM$208)</f>
        <v>0</v>
      </c>
      <c r="AR6" s="89">
        <f>MAX($AR$9:$AR$208)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Alocação'!$M$12</f>
        <v>100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n"/>
      <c r="B9" s="97" t="n"/>
      <c r="C9" s="97" t="n"/>
      <c r="D9" s="98" t="n"/>
      <c r="E9" s="99" t="n"/>
      <c r="F9" s="100" t="n"/>
      <c r="G9" s="101" t="n"/>
      <c r="H9" s="100" t="n"/>
      <c r="I9" s="100" t="n"/>
      <c r="J9" s="102" t="str">
        <f>IF(A9="","",IF(AND(p_ModoCot="Automático",ISNUMBER(AH9)),AH9,IF(N(H9)&gt;0,H9,N(F9))))</f>
        <v/>
      </c>
      <c r="K9" s="68" t="str">
        <f>IF(A9="","",IF(AE9=0,"Sem câmbio",IF(AND(p_ModoCot="Automático",ISNUMBER(AH9)),"Auto",IF(N(H9)&gt;0,"Manual",IF(N(F9)&gt;0,"PM","Sem cotação")))))</f>
        <v/>
      </c>
      <c r="L9" s="103" t="str">
        <f>IF(A9="","",N(E9)*J9)</f>
        <v/>
      </c>
      <c r="M9" s="65" t="str">
        <f>IF(A9="","",L9*AE9)</f>
        <v/>
      </c>
      <c r="N9" s="65" t="str">
        <f>IF(A9="","",N(E9)*N(F9)*IF(N(G9)&gt;0,G9,AE9))</f>
        <v/>
      </c>
      <c r="O9" s="65" t="str">
        <f>IF(A9="","",M9-N9)</f>
        <v/>
      </c>
      <c r="P9" s="67" t="str">
        <f>IF(A9="","",IF(N9&gt;0,O9/N9,0))</f>
        <v/>
      </c>
      <c r="Q9" s="25" t="str">
        <f>IF(A9="","",IF($M$6&gt;0,M9/$M$6,0))</f>
        <v/>
      </c>
      <c r="R9" s="104" t="n"/>
      <c r="S9" s="67" t="str">
        <f>IF(A9="","",N(R9)-Q9)</f>
        <v/>
      </c>
      <c r="T9" s="25" t="str">
        <f>IF(A9="","",IF($AL$6&gt;0,AL9/$AL$6,0))</f>
        <v/>
      </c>
      <c r="U9" s="69" t="str">
        <f>IF(A9="","",IF(AL9&lt;=0,"",COUNTIF($AL$9:$AL$208,"&gt;"&amp;AL9)+COUNTIF($AL$9:AL9,AL9)))</f>
        <v/>
      </c>
      <c r="V9" s="68" t="str">
        <f>IF(A9="","",IF(W9&gt;0,"BUY","HOLD"))</f>
        <v/>
      </c>
      <c r="W9" s="65" t="str">
        <f>IF(A9="","",IF($AE$7&lt;=0,0,IF($AM$6&gt;0,$AE$7*AM9/$AM$6,IF($R$6&gt;0,$AE$7*N(R9)/$R$6,0))))</f>
        <v/>
      </c>
      <c r="X9" s="105" t="str">
        <f>IF(A9="","",N(AN9)+IF(AS9=1,N(AQ9),0))</f>
        <v/>
      </c>
      <c r="Y9" s="65" t="str">
        <f>IF(A9="","",IF(N(X9)&gt;0,X9*J9*AE9*$AE$6+p_CorrFixa,0))</f>
        <v/>
      </c>
      <c r="Z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AA9" s="106" t="str">
        <f>IF(A9="","",IF(M9&gt;0,Z9/M9,0))</f>
        <v/>
      </c>
      <c r="AB9" s="106" t="str">
        <f>IF(A9="","",IF(N9&gt;0,Z9/N9,0))</f>
        <v/>
      </c>
      <c r="AD9" s="81" t="str">
        <f>IF(A9="","",IF(D9="",$AE$1,D9))</f>
        <v/>
      </c>
      <c r="AE9" s="81" t="str">
        <f>IF(A9="","",IFERROR(INDEX(moeda_fx,MATCH(AD9,moeda_cod,0)),0))</f>
        <v/>
      </c>
      <c r="AF9" s="81" t="str">
        <f>IF(A9="","",IF($AE$2="",UPPER(TRIM(A9)),IF(RIGHT(UPPER(TRIM(A9)),LEN($AE$2))=$AE$2,UPPER(TRIM(A9)),UPPER(TRIM(A9))&amp;$AE$2)))</f>
        <v/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 t="str">
        <f>IF(A9="","",N(E9)*IF(AND(p_ModoCot="Automático",ISNUMBER(AI9)),AI9,IF(N(I9)&gt;0,I9,J9))*AE9)</f>
        <v/>
      </c>
      <c r="AK9" s="81" t="str">
        <f>IF(A9="","",ROUND(MAX(0,N(R9)*($M$6+$AE$7)-M9),2))</f>
        <v/>
      </c>
      <c r="AL9" s="81" t="str">
        <f>IF(A9="","",IF(AND(S9&gt;0,S9&gt;=p_DifMin),AK9,0))</f>
        <v/>
      </c>
      <c r="AM9" s="81" t="str">
        <f>IF(A9="","",IF(AND(AL9&gt;0,N(U9)&lt;=p_MaxAtivos),AL9,0))</f>
        <v/>
      </c>
      <c r="AN9" s="81" t="str">
        <f>IF(A9="","",IF(OR(W9&lt;=0,W9&lt;p_CompraMin,N(J9)&lt;=0,N(AE9)&lt;=0),0,IF($AE$3="Sim",TRUNC(ROUND(MAX(0,(W9-p_CorrFixa)/(J9*AE9*$AE$6)),9),$AE$4),TRUNC(ROUND(MAX(0,(W9-p_CorrFixa)/(J9*AE9*$AE$6)),9)/$AE$5)*$AE$5)))</f>
        <v/>
      </c>
      <c r="AO9" s="81" t="str">
        <f>IF(A9="","",IF(N(AN9)&gt;0,AN9*J9*AE9*$AE$6+p_CorrFixa,0))</f>
        <v/>
      </c>
      <c r="AP9" s="81" t="str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/>
      </c>
      <c r="AQ9" s="81" t="str">
        <f>IF(A9="","",IF(AND(N(AN9)=0,N(AP9)*(J9*AE9*$AE$6)+p_CorrFixa&lt;p_CompraMin),0,AP9))</f>
        <v/>
      </c>
      <c r="AR9" s="81" t="str">
        <f>IF(A9="","",IF(N(AQ9)&gt;0,AL9,0))</f>
        <v/>
      </c>
      <c r="AS9" s="81" t="str">
        <f>IF(A9="","",IF(AND(AR9&gt;0,AR9=$AR$6,COUNTIF($AR$9:AR9,AR9)=1),1,0))</f>
        <v/>
      </c>
    </row>
    <row r="10">
      <c r="A10" s="97" t="n"/>
      <c r="B10" s="97" t="n"/>
      <c r="C10" s="97" t="n"/>
      <c r="D10" s="98" t="n"/>
      <c r="E10" s="99" t="n"/>
      <c r="F10" s="100" t="n"/>
      <c r="G10" s="101" t="n"/>
      <c r="H10" s="100" t="n"/>
      <c r="I10" s="100" t="n"/>
      <c r="J10" s="107" t="str">
        <f>IF(A10="","",IF(AND(p_ModoCot="Automático",ISNUMBER(AH10)),AH10,IF(N(H10)&gt;0,H10,N(F10))))</f>
        <v/>
      </c>
      <c r="K10" s="108" t="str">
        <f>IF(A10="","",IF(AE10=0,"Sem câmbio",IF(AND(p_ModoCot="Automático",ISNUMBER(AH10)),"Auto",IF(N(H10)&gt;0,"Manual",IF(N(F10)&gt;0,"PM","Sem cotação")))))</f>
        <v/>
      </c>
      <c r="L10" s="109" t="str">
        <f>IF(A10="","",N(E10)*J10)</f>
        <v/>
      </c>
      <c r="M10" s="110" t="str">
        <f>IF(A10="","",L10*AE10)</f>
        <v/>
      </c>
      <c r="N10" s="110" t="str">
        <f>IF(A10="","",N(E10)*N(F10)*IF(N(G10)&gt;0,G10,AE10))</f>
        <v/>
      </c>
      <c r="O10" s="110" t="str">
        <f>IF(A10="","",M10-N10)</f>
        <v/>
      </c>
      <c r="P10" s="111" t="str">
        <f>IF(A10="","",IF(N10&gt;0,O10/N10,0))</f>
        <v/>
      </c>
      <c r="Q10" s="112" t="str">
        <f>IF(A10="","",IF($M$6&gt;0,M10/$M$6,0))</f>
        <v/>
      </c>
      <c r="R10" s="104" t="n"/>
      <c r="S10" s="111" t="str">
        <f>IF(A10="","",N(R10)-Q10)</f>
        <v/>
      </c>
      <c r="T10" s="112" t="str">
        <f>IF(A10="","",IF($AL$6&gt;0,AL10/$AL$6,0))</f>
        <v/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/>
      </c>
      <c r="W10" s="110" t="str">
        <f>IF(A10="","",IF($AE$7&lt;=0,0,IF($AM$6&gt;0,$AE$7*AM10/$AM$6,IF($R$6&gt;0,$AE$7*N(R10)/$R$6,0))))</f>
        <v/>
      </c>
      <c r="X10" s="114" t="str">
        <f>IF(A10="","",N(AN10)+IF(AS10=1,N(AQ10),0))</f>
        <v/>
      </c>
      <c r="Y10" s="110" t="str">
        <f>IF(A10="","",IF(N(X10)&gt;0,X10*J10*AE10*$AE$6+p_CorrFixa,0))</f>
        <v/>
      </c>
      <c r="Z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AA10" s="115" t="str">
        <f>IF(A10="","",IF(M10&gt;0,Z10/M10,0))</f>
        <v/>
      </c>
      <c r="AB10" s="115" t="str">
        <f>IF(A10="","",IF(N10&gt;0,Z10/N10,0))</f>
        <v/>
      </c>
      <c r="AD10" s="81" t="str">
        <f>IF(A10="","",IF(D10="",$AE$1,D10))</f>
        <v/>
      </c>
      <c r="AE10" s="81" t="str">
        <f>IF(A10="","",IFERROR(INDEX(moeda_fx,MATCH(AD10,moeda_cod,0)),0))</f>
        <v/>
      </c>
      <c r="AF10" s="81" t="str">
        <f>IF(A10="","",IF($AE$2="",UPPER(TRIM(A10)),IF(RIGHT(UPPER(TRIM(A10)),LEN($AE$2))=$AE$2,UPPER(TRIM(A10)),UPPER(TRIM(A10))&amp;$AE$2)))</f>
        <v/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 t="str">
        <f>IF(A10="","",N(E10)*IF(AND(p_ModoCot="Automático",ISNUMBER(AI10)),AI10,IF(N(I10)&gt;0,I10,J10))*AE10)</f>
        <v/>
      </c>
      <c r="AK10" s="81" t="str">
        <f>IF(A10="","",ROUND(MAX(0,N(R10)*($M$6+$AE$7)-M10),2))</f>
        <v/>
      </c>
      <c r="AL10" s="81" t="str">
        <f>IF(A10="","",IF(AND(S10&gt;0,S10&gt;=p_DifMin),AK10,0))</f>
        <v/>
      </c>
      <c r="AM10" s="81" t="str">
        <f>IF(A10="","",IF(AND(AL10&gt;0,N(U10)&lt;=p_MaxAtivos),AL10,0))</f>
        <v/>
      </c>
      <c r="AN10" s="81" t="str">
        <f>IF(A10="","",IF(OR(W10&lt;=0,W10&lt;p_CompraMin,N(J10)&lt;=0,N(AE10)&lt;=0),0,IF($AE$3="Sim",TRUNC(ROUND(MAX(0,(W10-p_CorrFixa)/(J10*AE10*$AE$6)),9),$AE$4),TRUNC(ROUND(MAX(0,(W10-p_CorrFixa)/(J10*AE10*$AE$6)),9)/$AE$5)*$AE$5)))</f>
        <v/>
      </c>
      <c r="AO10" s="81" t="str">
        <f>IF(A10="","",IF(N(AN10)&gt;0,AN10*J10*AE10*$AE$6+p_CorrFixa,0))</f>
        <v/>
      </c>
      <c r="AP10" s="81" t="str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/>
      </c>
      <c r="AQ10" s="81" t="str">
        <f>IF(A10="","",IF(AND(N(AN10)=0,N(AP10)*(J10*AE10*$AE$6)+p_CorrFixa&lt;p_CompraMin),0,AP10))</f>
        <v/>
      </c>
      <c r="AR10" s="81" t="str">
        <f>IF(A10="","",IF(N(AQ10)&gt;0,AL10,0))</f>
        <v/>
      </c>
      <c r="AS10" s="81" t="str">
        <f>IF(A10="","",IF(AND(AR10&gt;0,AR10=$AR$6,COUNTIF($AR$9:AR10,AR10)=1),1,0))</f>
        <v/>
      </c>
    </row>
    <row r="11">
      <c r="A11" s="97" t="n"/>
      <c r="B11" s="97" t="n"/>
      <c r="C11" s="97" t="n"/>
      <c r="D11" s="98" t="n"/>
      <c r="E11" s="99" t="n"/>
      <c r="F11" s="100" t="n"/>
      <c r="G11" s="101" t="n"/>
      <c r="H11" s="100" t="n"/>
      <c r="I11" s="100" t="n"/>
      <c r="J11" s="102" t="str">
        <f>IF(A11="","",IF(AND(p_ModoCot="Automático",ISNUMBER(AH11)),AH11,IF(N(H11)&gt;0,H11,N(F11))))</f>
        <v/>
      </c>
      <c r="K11" s="68" t="str">
        <f>IF(A11="","",IF(AE11=0,"Sem câmbio",IF(AND(p_ModoCot="Automático",ISNUMBER(AH11)),"Auto",IF(N(H11)&gt;0,"Manual",IF(N(F11)&gt;0,"PM","Sem cotação")))))</f>
        <v/>
      </c>
      <c r="L11" s="103" t="str">
        <f>IF(A11="","",N(E11)*J11)</f>
        <v/>
      </c>
      <c r="M11" s="65" t="str">
        <f>IF(A11="","",L11*AE11)</f>
        <v/>
      </c>
      <c r="N11" s="65" t="str">
        <f>IF(A11="","",N(E11)*N(F11)*IF(N(G11)&gt;0,G11,AE11))</f>
        <v/>
      </c>
      <c r="O11" s="65" t="str">
        <f>IF(A11="","",M11-N11)</f>
        <v/>
      </c>
      <c r="P11" s="67" t="str">
        <f>IF(A11="","",IF(N11&gt;0,O11/N11,0))</f>
        <v/>
      </c>
      <c r="Q11" s="25" t="str">
        <f>IF(A11="","",IF($M$6&gt;0,M11/$M$6,0))</f>
        <v/>
      </c>
      <c r="R11" s="104" t="n"/>
      <c r="S11" s="67" t="str">
        <f>IF(A11="","",N(R11)-Q11)</f>
        <v/>
      </c>
      <c r="T11" s="25" t="str">
        <f>IF(A11="","",IF($AL$6&gt;0,AL11/$AL$6,0))</f>
        <v/>
      </c>
      <c r="U11" s="69" t="str">
        <f>IF(A11="","",IF(AL11&lt;=0,"",COUNTIF($AL$9:$AL$208,"&gt;"&amp;AL11)+COUNTIF($AL$9:AL11,AL11)))</f>
        <v/>
      </c>
      <c r="V11" s="68" t="str">
        <f>IF(A11="","",IF(W11&gt;0,"BUY","HOLD"))</f>
        <v/>
      </c>
      <c r="W11" s="65" t="str">
        <f>IF(A11="","",IF($AE$7&lt;=0,0,IF($AM$6&gt;0,$AE$7*AM11/$AM$6,IF($R$6&gt;0,$AE$7*N(R11)/$R$6,0))))</f>
        <v/>
      </c>
      <c r="X11" s="105" t="str">
        <f>IF(A11="","",N(AN11)+IF(AS11=1,N(AQ11),0))</f>
        <v/>
      </c>
      <c r="Y11" s="65" t="str">
        <f>IF(A11="","",IF(N(X11)&gt;0,X11*J11*AE11*$AE$6+p_CorrFixa,0))</f>
        <v/>
      </c>
      <c r="Z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AA11" s="106" t="str">
        <f>IF(A11="","",IF(M11&gt;0,Z11/M11,0))</f>
        <v/>
      </c>
      <c r="AB11" s="106" t="str">
        <f>IF(A11="","",IF(N11&gt;0,Z11/N11,0))</f>
        <v/>
      </c>
      <c r="AD11" s="81" t="str">
        <f>IF(A11="","",IF(D11="",$AE$1,D11))</f>
        <v/>
      </c>
      <c r="AE11" s="81" t="str">
        <f>IF(A11="","",IFERROR(INDEX(moeda_fx,MATCH(AD11,moeda_cod,0)),0))</f>
        <v/>
      </c>
      <c r="AF11" s="81" t="str">
        <f>IF(A11="","",IF($AE$2="",UPPER(TRIM(A11)),IF(RIGHT(UPPER(TRIM(A11)),LEN($AE$2))=$AE$2,UPPER(TRIM(A11)),UPPER(TRIM(A11))&amp;$AE$2)))</f>
        <v/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 t="str">
        <f>IF(A11="","",N(E11)*IF(AND(p_ModoCot="Automático",ISNUMBER(AI11)),AI11,IF(N(I11)&gt;0,I11,J11))*AE11)</f>
        <v/>
      </c>
      <c r="AK11" s="81" t="str">
        <f>IF(A11="","",ROUND(MAX(0,N(R11)*($M$6+$AE$7)-M11),2))</f>
        <v/>
      </c>
      <c r="AL11" s="81" t="str">
        <f>IF(A11="","",IF(AND(S11&gt;0,S11&gt;=p_DifMin),AK11,0))</f>
        <v/>
      </c>
      <c r="AM11" s="81" t="str">
        <f>IF(A11="","",IF(AND(AL11&gt;0,N(U11)&lt;=p_MaxAtivos),AL11,0))</f>
        <v/>
      </c>
      <c r="AN11" s="81" t="str">
        <f>IF(A11="","",IF(OR(W11&lt;=0,W11&lt;p_CompraMin,N(J11)&lt;=0,N(AE11)&lt;=0),0,IF($AE$3="Sim",TRUNC(ROUND(MAX(0,(W11-p_CorrFixa)/(J11*AE11*$AE$6)),9),$AE$4),TRUNC(ROUND(MAX(0,(W11-p_CorrFixa)/(J11*AE11*$AE$6)),9)/$AE$5)*$AE$5)))</f>
        <v/>
      </c>
      <c r="AO11" s="81" t="str">
        <f>IF(A11="","",IF(N(AN11)&gt;0,AN11*J11*AE11*$AE$6+p_CorrFixa,0))</f>
        <v/>
      </c>
      <c r="AP11" s="81" t="str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/>
      </c>
      <c r="AQ11" s="81" t="str">
        <f>IF(A11="","",IF(AND(N(AN11)=0,N(AP11)*(J11*AE11*$AE$6)+p_CorrFixa&lt;p_CompraMin),0,AP11))</f>
        <v/>
      </c>
      <c r="AR11" s="81" t="str">
        <f>IF(A11="","",IF(N(AQ11)&gt;0,AL11,0))</f>
        <v/>
      </c>
      <c r="AS11" s="81" t="str">
        <f>IF(A11="","",IF(AND(AR11&gt;0,AR11=$AR$6,COUNTIF($AR$9:AR11,AR11)=1),1,0))</f>
        <v/>
      </c>
    </row>
    <row r="12">
      <c r="A12" s="97" t="n"/>
      <c r="B12" s="97" t="n"/>
      <c r="C12" s="97" t="n"/>
      <c r="D12" s="98" t="n"/>
      <c r="E12" s="99" t="n"/>
      <c r="F12" s="100" t="n"/>
      <c r="G12" s="101" t="n"/>
      <c r="H12" s="100" t="n"/>
      <c r="I12" s="100" t="n"/>
      <c r="J12" s="107" t="str">
        <f>IF(A12="","",IF(AND(p_ModoCot="Automático",ISNUMBER(AH12)),AH12,IF(N(H12)&gt;0,H12,N(F12))))</f>
        <v/>
      </c>
      <c r="K12" s="108" t="str">
        <f>IF(A12="","",IF(AE12=0,"Sem câmbio",IF(AND(p_ModoCot="Automático",ISNUMBER(AH12)),"Auto",IF(N(H12)&gt;0,"Manual",IF(N(F12)&gt;0,"PM","Sem cotação")))))</f>
        <v/>
      </c>
      <c r="L12" s="109" t="str">
        <f>IF(A12="","",N(E12)*J12)</f>
        <v/>
      </c>
      <c r="M12" s="110" t="str">
        <f>IF(A12="","",L12*AE12)</f>
        <v/>
      </c>
      <c r="N12" s="110" t="str">
        <f>IF(A12="","",N(E12)*N(F12)*IF(N(G12)&gt;0,G12,AE12))</f>
        <v/>
      </c>
      <c r="O12" s="110" t="str">
        <f>IF(A12="","",M12-N12)</f>
        <v/>
      </c>
      <c r="P12" s="111" t="str">
        <f>IF(A12="","",IF(N12&gt;0,O12/N12,0))</f>
        <v/>
      </c>
      <c r="Q12" s="112" t="str">
        <f>IF(A12="","",IF($M$6&gt;0,M12/$M$6,0))</f>
        <v/>
      </c>
      <c r="R12" s="104" t="n"/>
      <c r="S12" s="111" t="str">
        <f>IF(A12="","",N(R12)-Q12)</f>
        <v/>
      </c>
      <c r="T12" s="112" t="str">
        <f>IF(A12="","",IF($AL$6&gt;0,AL12/$AL$6,0))</f>
        <v/>
      </c>
      <c r="U12" s="113" t="str">
        <f>IF(A12="","",IF(AL12&lt;=0,"",COUNTIF($AL$9:$AL$208,"&gt;"&amp;AL12)+COUNTIF($AL$9:AL12,AL12)))</f>
        <v/>
      </c>
      <c r="V12" s="108" t="str">
        <f>IF(A12="","",IF(W12&gt;0,"BUY","HOLD"))</f>
        <v/>
      </c>
      <c r="W12" s="110" t="str">
        <f>IF(A12="","",IF($AE$7&lt;=0,0,IF($AM$6&gt;0,$AE$7*AM12/$AM$6,IF($R$6&gt;0,$AE$7*N(R12)/$R$6,0))))</f>
        <v/>
      </c>
      <c r="X12" s="114" t="str">
        <f>IF(A12="","",N(AN12)+IF(AS12=1,N(AQ12),0))</f>
        <v/>
      </c>
      <c r="Y12" s="110" t="str">
        <f>IF(A12="","",IF(N(X12)&gt;0,X12*J12*AE12*$AE$6+p_CorrFixa,0))</f>
        <v/>
      </c>
      <c r="Z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A12" s="115" t="str">
        <f>IF(A12="","",IF(M12&gt;0,Z12/M12,0))</f>
        <v/>
      </c>
      <c r="AB12" s="115" t="str">
        <f>IF(A12="","",IF(N12&gt;0,Z12/N12,0))</f>
        <v/>
      </c>
      <c r="AD12" s="81" t="str">
        <f>IF(A12="","",IF(D12="",$AE$1,D12))</f>
        <v/>
      </c>
      <c r="AE12" s="81" t="str">
        <f>IF(A12="","",IFERROR(INDEX(moeda_fx,MATCH(AD12,moeda_cod,0)),0))</f>
        <v/>
      </c>
      <c r="AF12" s="81" t="str">
        <f>IF(A12="","",IF($AE$2="",UPPER(TRIM(A12)),IF(RIGHT(UPPER(TRIM(A12)),LEN($AE$2))=$AE$2,UPPER(TRIM(A12)),UPPER(TRIM(A12))&amp;$AE$2)))</f>
        <v/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 t="str">
        <f>IF(A12="","",N(E12)*IF(AND(p_ModoCot="Automático",ISNUMBER(AI12)),AI12,IF(N(I12)&gt;0,I12,J12))*AE12)</f>
        <v/>
      </c>
      <c r="AK12" s="81" t="str">
        <f>IF(A12="","",ROUND(MAX(0,N(R12)*($M$6+$AE$7)-M12),2))</f>
        <v/>
      </c>
      <c r="AL12" s="81" t="str">
        <f>IF(A12="","",IF(AND(S12&gt;0,S12&gt;=p_DifMin),AK12,0))</f>
        <v/>
      </c>
      <c r="AM12" s="81" t="str">
        <f>IF(A12="","",IF(AND(AL12&gt;0,N(U12)&lt;=p_MaxAtivos),AL12,0))</f>
        <v/>
      </c>
      <c r="AN12" s="81" t="str">
        <f>IF(A12="","",IF(OR(W12&lt;=0,W12&lt;p_CompraMin,N(J12)&lt;=0,N(AE12)&lt;=0),0,IF($AE$3="Sim",TRUNC(ROUND(MAX(0,(W12-p_CorrFixa)/(J12*AE12*$AE$6)),9),$AE$4),TRUNC(ROUND(MAX(0,(W12-p_CorrFixa)/(J12*AE12*$AE$6)),9)/$AE$5)*$AE$5)))</f>
        <v/>
      </c>
      <c r="AO12" s="81" t="str">
        <f>IF(A12="","",IF(N(AN12)&gt;0,AN12*J12*AE12*$AE$6+p_CorrFixa,0))</f>
        <v/>
      </c>
      <c r="AP12" s="81" t="str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/>
      </c>
      <c r="AQ12" s="81" t="str">
        <f>IF(A12="","",IF(AND(N(AN12)=0,N(AP12)*(J12*AE12*$AE$6)+p_CorrFixa&lt;p_CompraMin),0,AP12))</f>
        <v/>
      </c>
      <c r="AR12" s="81" t="str">
        <f>IF(A12="","",IF(N(AQ12)&gt;0,AL12,0))</f>
        <v/>
      </c>
      <c r="AS12" s="81" t="str">
        <f>IF(A12="","",IF(AND(AR12&gt;0,AR12=$AR$6,COUNTIF($AR$9:AR12,AR12)=1),1,0))</f>
        <v/>
      </c>
    </row>
    <row r="13">
      <c r="A13" s="97" t="n"/>
      <c r="B13" s="97" t="n"/>
      <c r="C13" s="97" t="n"/>
      <c r="D13" s="98" t="n"/>
      <c r="E13" s="99" t="n"/>
      <c r="F13" s="100" t="n"/>
      <c r="G13" s="101" t="n"/>
      <c r="H13" s="100" t="n"/>
      <c r="I13" s="100" t="n"/>
      <c r="J13" s="102" t="str">
        <f>IF(A13="","",IF(AND(p_ModoCot="Automático",ISNUMBER(AH13)),AH13,IF(N(H13)&gt;0,H13,N(F13))))</f>
        <v/>
      </c>
      <c r="K13" s="68" t="str">
        <f>IF(A13="","",IF(AE13=0,"Sem câmbio",IF(AND(p_ModoCot="Automático",ISNUMBER(AH13)),"Auto",IF(N(H13)&gt;0,"Manual",IF(N(F13)&gt;0,"PM","Sem cotação")))))</f>
        <v/>
      </c>
      <c r="L13" s="103" t="str">
        <f>IF(A13="","",N(E13)*J13)</f>
        <v/>
      </c>
      <c r="M13" s="65" t="str">
        <f>IF(A13="","",L13*AE13)</f>
        <v/>
      </c>
      <c r="N13" s="65" t="str">
        <f>IF(A13="","",N(E13)*N(F13)*IF(N(G13)&gt;0,G13,AE13))</f>
        <v/>
      </c>
      <c r="O13" s="65" t="str">
        <f>IF(A13="","",M13-N13)</f>
        <v/>
      </c>
      <c r="P13" s="67" t="str">
        <f>IF(A13="","",IF(N13&gt;0,O13/N13,0))</f>
        <v/>
      </c>
      <c r="Q13" s="25" t="str">
        <f>IF(A13="","",IF($M$6&gt;0,M13/$M$6,0))</f>
        <v/>
      </c>
      <c r="R13" s="104" t="n"/>
      <c r="S13" s="67" t="str">
        <f>IF(A13="","",N(R13)-Q13)</f>
        <v/>
      </c>
      <c r="T13" s="25" t="str">
        <f>IF(A13="","",IF($AL$6&gt;0,AL13/$AL$6,0))</f>
        <v/>
      </c>
      <c r="U13" s="69" t="str">
        <f>IF(A13="","",IF(AL13&lt;=0,"",COUNTIF($AL$9:$AL$208,"&gt;"&amp;AL13)+COUNTIF($AL$9:AL13,AL13)))</f>
        <v/>
      </c>
      <c r="V13" s="68" t="str">
        <f>IF(A13="","",IF(W13&gt;0,"BUY","HOLD"))</f>
        <v/>
      </c>
      <c r="W13" s="65" t="str">
        <f>IF(A13="","",IF($AE$7&lt;=0,0,IF($AM$6&gt;0,$AE$7*AM13/$AM$6,IF($R$6&gt;0,$AE$7*N(R13)/$R$6,0))))</f>
        <v/>
      </c>
      <c r="X13" s="105" t="str">
        <f>IF(A13="","",N(AN13)+IF(AS13=1,N(AQ13),0))</f>
        <v/>
      </c>
      <c r="Y13" s="65" t="str">
        <f>IF(A13="","",IF(N(X13)&gt;0,X13*J13*AE13*$AE$6+p_CorrFixa,0))</f>
        <v/>
      </c>
      <c r="Z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A13" s="106" t="str">
        <f>IF(A13="","",IF(M13&gt;0,Z13/M13,0))</f>
        <v/>
      </c>
      <c r="AB13" s="106" t="str">
        <f>IF(A13="","",IF(N13&gt;0,Z13/N13,0))</f>
        <v/>
      </c>
      <c r="AD13" s="81" t="str">
        <f>IF(A13="","",IF(D13="",$AE$1,D13))</f>
        <v/>
      </c>
      <c r="AE13" s="81" t="str">
        <f>IF(A13="","",IFERROR(INDEX(moeda_fx,MATCH(AD13,moeda_cod,0)),0))</f>
        <v/>
      </c>
      <c r="AF13" s="81" t="str">
        <f>IF(A13="","",IF($AE$2="",UPPER(TRIM(A13)),IF(RIGHT(UPPER(TRIM(A13)),LEN($AE$2))=$AE$2,UPPER(TRIM(A13)),UPPER(TRIM(A13))&amp;$AE$2)))</f>
        <v/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 t="str">
        <f>IF(A13="","",N(E13)*IF(AND(p_ModoCot="Automático",ISNUMBER(AI13)),AI13,IF(N(I13)&gt;0,I13,J13))*AE13)</f>
        <v/>
      </c>
      <c r="AK13" s="81" t="str">
        <f>IF(A13="","",ROUND(MAX(0,N(R13)*($M$6+$AE$7)-M13),2))</f>
        <v/>
      </c>
      <c r="AL13" s="81" t="str">
        <f>IF(A13="","",IF(AND(S13&gt;0,S13&gt;=p_DifMin),AK13,0))</f>
        <v/>
      </c>
      <c r="AM13" s="81" t="str">
        <f>IF(A13="","",IF(AND(AL13&gt;0,N(U13)&lt;=p_MaxAtivos),AL13,0))</f>
        <v/>
      </c>
      <c r="AN13" s="81" t="str">
        <f>IF(A13="","",IF(OR(W13&lt;=0,W13&lt;p_CompraMin,N(J13)&lt;=0,N(AE13)&lt;=0),0,IF($AE$3="Sim",TRUNC(ROUND(MAX(0,(W13-p_CorrFixa)/(J13*AE13*$AE$6)),9),$AE$4),TRUNC(ROUND(MAX(0,(W13-p_CorrFixa)/(J13*AE13*$AE$6)),9)/$AE$5)*$AE$5)))</f>
        <v/>
      </c>
      <c r="AO13" s="81" t="str">
        <f>IF(A13="","",IF(N(AN13)&gt;0,AN13*J13*AE13*$AE$6+p_CorrFixa,0))</f>
        <v/>
      </c>
      <c r="AP13" s="81" t="str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/>
      </c>
      <c r="AQ13" s="81" t="str">
        <f>IF(A13="","",IF(AND(N(AN13)=0,N(AP13)*(J13*AE13*$AE$6)+p_CorrFixa&lt;p_CompraMin),0,AP13))</f>
        <v/>
      </c>
      <c r="AR13" s="81" t="str">
        <f>IF(A13="","",IF(N(AQ13)&gt;0,AL13,0))</f>
        <v/>
      </c>
      <c r="AS13" s="81" t="str">
        <f>IF(A13="","",IF(AND(AR13&gt;0,AR13=$AR$6,COUNTIF($AR$9:AR13,AR13)=1),1,0))</f>
        <v/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IF(A14="","",IF(AL14&lt;=0,"",COUNTIF($AL$9:$AL$208,"&gt;"&amp;AL14)+COUNTIF($AL$9:AL14,AL14)))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IF(A15="","",IF(AL15&lt;=0,"",COUNTIF($AL$9:$AL$208,"&gt;"&amp;AL15)+COUNTIF($AL$9:AL15,AL15)))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IF(A16="","",IF(AL16&lt;=0,"",COUNTIF($AL$9:$AL$208,"&gt;"&amp;AL16)+COUNTIF($AL$9:AL16,AL16)))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IF(A17="","",IF(AL17&lt;=0,"",COUNTIF($AL$9:$AL$208,"&gt;"&amp;AL17)+COUNTIF($AL$9:AL17,AL17)))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S1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REITS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Configurações'!$D$36:$D$42,MATCH("REITs",'13 Configurações'!$B$36:$B$42,0))&amp;""</f>
        <v>USD</v>
      </c>
      <c r="AH1" s="81" t="inlineStr">
        <is>
          <t>Sobra da 1ª passada (R$)</t>
        </is>
      </c>
      <c r="AI1" s="82">
        <f>MAX(0,$AE$7-SUM($AO$9:$AO$108))</f>
        <v>50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Configurações'!$E$36:$E$42,MATCH("REITs",'13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Configurações'!$G$36:$G$42,MATCH("REITs",'13 Configurações'!$B$36:$B$42,0))&amp;""</f>
        <v>Sim</v>
      </c>
    </row>
    <row r="4" ht="26" customHeight="1">
      <c r="A4" s="59">
        <f>$M$6</f>
        <v>0</v>
      </c>
      <c r="B4" s="1" t="n"/>
      <c r="C4" s="60">
        <f>SUMPRODUCT(--($A$9:$A$108&lt;&gt;""))</f>
        <v>0</v>
      </c>
      <c r="D4" s="1" t="n"/>
      <c r="E4" s="59">
        <f>$AE$7</f>
        <v>50</v>
      </c>
      <c r="F4" s="1" t="n"/>
      <c r="G4" s="1" t="n"/>
      <c r="H4" s="59">
        <f>$Y$6</f>
        <v>0</v>
      </c>
      <c r="I4" s="1" t="n"/>
      <c r="J4" s="83">
        <f>$P$6</f>
        <v>0</v>
      </c>
      <c r="K4" s="1" t="n"/>
      <c r="L4" s="84">
        <f>$AA$6</f>
        <v>0</v>
      </c>
      <c r="M4" s="1" t="n"/>
      <c r="N4" s="61">
        <f>$R$6</f>
        <v>0</v>
      </c>
      <c r="O4" s="1" t="n"/>
      <c r="AD4" s="81" t="inlineStr">
        <is>
          <t>Casas decimais</t>
        </is>
      </c>
      <c r="AE4" s="82">
        <f>N(INDEX('13 Configurações'!$H$36:$H$42,MATCH("REITs",'13 Configurações'!$B$36:$B$42,0)))</f>
        <v>4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Configurações'!$I$36:$I$42,MATCH("REITs",'13 Configurações'!$B$36:$B$42,0))="Sim",MAX(1,N(INDEX('13 Configurações'!$J$36:$J$42,MATCH("REITs",'13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SUM($M$9:$M$108)</f>
        <v>0</v>
      </c>
      <c r="N6" s="70">
        <f>SUM($N$9:$N$108)</f>
        <v>0</v>
      </c>
      <c r="O6" s="70">
        <f>SUM($O$9:$O$108)</f>
        <v>0</v>
      </c>
      <c r="P6" s="87">
        <f>IF($N$6&gt;0,$O$6/$N$6,0)</f>
        <v>0</v>
      </c>
      <c r="Q6" s="50">
        <f>SUM($Q$9:$Q$108)</f>
        <v>0</v>
      </c>
      <c r="R6" s="50">
        <f>SUM($R$9:$R$108)</f>
        <v>0</v>
      </c>
      <c r="S6" s="26" t="n"/>
      <c r="T6" s="50">
        <f>SUM($T$9:$T$108)</f>
        <v>0</v>
      </c>
      <c r="U6" s="26" t="n"/>
      <c r="V6" s="26" t="n"/>
      <c r="W6" s="70">
        <f>SUM($W$9:$W$108)</f>
        <v>0</v>
      </c>
      <c r="X6" s="26" t="n"/>
      <c r="Y6" s="70">
        <f>SUM($Y$9:$Y$108)</f>
        <v>0</v>
      </c>
      <c r="Z6" s="70">
        <f>SUM($Z$9:$Z$108)</f>
        <v>0</v>
      </c>
      <c r="AA6" s="88">
        <f>IF($M$6&gt;0,$Z$6/$M$6,0)</f>
        <v>0</v>
      </c>
      <c r="AB6" s="88">
        <f>IF($N$6&gt;0,$Z$6/$N$6,0)</f>
        <v>0</v>
      </c>
      <c r="AD6" s="81" t="inlineStr">
        <is>
          <t>Fator de custo (1 + custos)</t>
        </is>
      </c>
      <c r="AE6" s="82">
        <f>1+N(INDEX('13 Configurações'!$K$36:$K$42,MATCH("REITs",'13 Configurações'!$B$36:$B$42,0)))</f>
        <v>1.0188</v>
      </c>
      <c r="AL6" s="89">
        <f>SUM($AL$9:$AL$108)</f>
        <v>0</v>
      </c>
      <c r="AM6" s="89">
        <f>SUM($AM$9:$AM$108)</f>
        <v>0</v>
      </c>
      <c r="AR6" s="89">
        <f>MAX($AR$9:$AR$108)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Alocação'!$M$13</f>
        <v>50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n"/>
      <c r="B9" s="97" t="n"/>
      <c r="C9" s="97" t="n"/>
      <c r="D9" s="98" t="n"/>
      <c r="E9" s="99" t="n"/>
      <c r="F9" s="100" t="n"/>
      <c r="G9" s="101" t="n"/>
      <c r="H9" s="100" t="n"/>
      <c r="I9" s="100" t="n"/>
      <c r="J9" s="102" t="str">
        <f>IF(A9="","",IF(AND(p_ModoCot="Automático",ISNUMBER(AH9)),AH9,IF(N(H9)&gt;0,H9,N(F9))))</f>
        <v/>
      </c>
      <c r="K9" s="68" t="str">
        <f>IF(A9="","",IF(AE9=0,"Sem câmbio",IF(AND(p_ModoCot="Automático",ISNUMBER(AH9)),"Auto",IF(N(H9)&gt;0,"Manual",IF(N(F9)&gt;0,"PM","Sem cotação")))))</f>
        <v/>
      </c>
      <c r="L9" s="103" t="str">
        <f>IF(A9="","",N(E9)*J9)</f>
        <v/>
      </c>
      <c r="M9" s="65" t="str">
        <f>IF(A9="","",L9*AE9)</f>
        <v/>
      </c>
      <c r="N9" s="65" t="str">
        <f>IF(A9="","",N(E9)*N(F9)*IF(N(G9)&gt;0,G9,AE9))</f>
        <v/>
      </c>
      <c r="O9" s="65" t="str">
        <f>IF(A9="","",M9-N9)</f>
        <v/>
      </c>
      <c r="P9" s="67" t="str">
        <f>IF(A9="","",IF(N9&gt;0,O9/N9,0))</f>
        <v/>
      </c>
      <c r="Q9" s="25" t="str">
        <f>IF(A9="","",IF($M$6&gt;0,M9/$M$6,0))</f>
        <v/>
      </c>
      <c r="R9" s="104" t="n"/>
      <c r="S9" s="67" t="str">
        <f>IF(A9="","",N(R9)-Q9)</f>
        <v/>
      </c>
      <c r="T9" s="25" t="str">
        <f>IF(A9="","",IF($AL$6&gt;0,AL9/$AL$6,0))</f>
        <v/>
      </c>
      <c r="U9" s="69" t="str">
        <f>IF(A9="","",IF(AL9&lt;=0,"",COUNTIF($AL$9:$AL$108,"&gt;"&amp;AL9)+COUNTIF($AL$9:AL9,AL9)))</f>
        <v/>
      </c>
      <c r="V9" s="68" t="str">
        <f>IF(A9="","",IF(W9&gt;0,"BUY","HOLD"))</f>
        <v/>
      </c>
      <c r="W9" s="65" t="str">
        <f>IF(A9="","",IF($AE$7&lt;=0,0,IF($AM$6&gt;0,$AE$7*AM9/$AM$6,IF($R$6&gt;0,$AE$7*N(R9)/$R$6,0))))</f>
        <v/>
      </c>
      <c r="X9" s="105" t="str">
        <f>IF(A9="","",N(AN9)+IF(AS9=1,N(AQ9),0))</f>
        <v/>
      </c>
      <c r="Y9" s="65" t="str">
        <f>IF(A9="","",IF(N(X9)&gt;0,X9*J9*AE9*$AE$6+p_CorrFixa,0))</f>
        <v/>
      </c>
      <c r="Z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AA9" s="106" t="str">
        <f>IF(A9="","",IF(M9&gt;0,Z9/M9,0))</f>
        <v/>
      </c>
      <c r="AB9" s="106" t="str">
        <f>IF(A9="","",IF(N9&gt;0,Z9/N9,0))</f>
        <v/>
      </c>
      <c r="AD9" s="81" t="str">
        <f>IF(A9="","",IF(D9="",$AE$1,D9))</f>
        <v/>
      </c>
      <c r="AE9" s="81" t="str">
        <f>IF(A9="","",IFERROR(INDEX(moeda_fx,MATCH(AD9,moeda_cod,0)),0))</f>
        <v/>
      </c>
      <c r="AF9" s="81" t="str">
        <f>IF(A9="","",IF($AE$2="",UPPER(TRIM(A9)),IF(RIGHT(UPPER(TRIM(A9)),LEN($AE$2))=$AE$2,UPPER(TRIM(A9)),UPPER(TRIM(A9))&amp;$AE$2)))</f>
        <v/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 t="str">
        <f>IF(A9="","",N(E9)*IF(AND(p_ModoCot="Automático",ISNUMBER(AI9)),AI9,IF(N(I9)&gt;0,I9,J9))*AE9)</f>
        <v/>
      </c>
      <c r="AK9" s="81" t="str">
        <f>IF(A9="","",ROUND(MAX(0,N(R9)*($M$6+$AE$7)-M9),2))</f>
        <v/>
      </c>
      <c r="AL9" s="81" t="str">
        <f>IF(A9="","",IF(AND(S9&gt;0,S9&gt;=p_DifMin),AK9,0))</f>
        <v/>
      </c>
      <c r="AM9" s="81" t="str">
        <f>IF(A9="","",IF(AND(AL9&gt;0,N(U9)&lt;=p_MaxAtivos),AL9,0))</f>
        <v/>
      </c>
      <c r="AN9" s="81" t="str">
        <f>IF(A9="","",IF(OR(W9&lt;=0,W9&lt;p_CompraMin,N(J9)&lt;=0,N(AE9)&lt;=0),0,IF($AE$3="Sim",TRUNC(ROUND(MAX(0,(W9-p_CorrFixa)/(J9*AE9*$AE$6)),9),$AE$4),TRUNC(ROUND(MAX(0,(W9-p_CorrFixa)/(J9*AE9*$AE$6)),9)/$AE$5)*$AE$5)))</f>
        <v/>
      </c>
      <c r="AO9" s="81" t="str">
        <f>IF(A9="","",IF(N(AN9)&gt;0,AN9*J9*AE9*$AE$6+p_CorrFixa,0))</f>
        <v/>
      </c>
      <c r="AP9" s="81" t="str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/>
      </c>
      <c r="AQ9" s="81" t="str">
        <f>IF(A9="","",IF(AND(N(AN9)=0,N(AP9)*(J9*AE9*$AE$6)+p_CorrFixa&lt;p_CompraMin),0,AP9))</f>
        <v/>
      </c>
      <c r="AR9" s="81" t="str">
        <f>IF(A9="","",IF(N(AQ9)&gt;0,AL9,0))</f>
        <v/>
      </c>
      <c r="AS9" s="81" t="str">
        <f>IF(A9="","",IF(AND(AR9&gt;0,AR9=$AR$6,COUNTIF($AR$9:AR9,AR9)=1),1,0))</f>
        <v/>
      </c>
    </row>
    <row r="10">
      <c r="A10" s="97" t="n"/>
      <c r="B10" s="97" t="n"/>
      <c r="C10" s="97" t="n"/>
      <c r="D10" s="98" t="n"/>
      <c r="E10" s="99" t="n"/>
      <c r="F10" s="100" t="n"/>
      <c r="G10" s="101" t="n"/>
      <c r="H10" s="100" t="n"/>
      <c r="I10" s="100" t="n"/>
      <c r="J10" s="107" t="str">
        <f>IF(A10="","",IF(AND(p_ModoCot="Automático",ISNUMBER(AH10)),AH10,IF(N(H10)&gt;0,H10,N(F10))))</f>
        <v/>
      </c>
      <c r="K10" s="108" t="str">
        <f>IF(A10="","",IF(AE10=0,"Sem câmbio",IF(AND(p_ModoCot="Automático",ISNUMBER(AH10)),"Auto",IF(N(H10)&gt;0,"Manual",IF(N(F10)&gt;0,"PM","Sem cotação")))))</f>
        <v/>
      </c>
      <c r="L10" s="109" t="str">
        <f>IF(A10="","",N(E10)*J10)</f>
        <v/>
      </c>
      <c r="M10" s="110" t="str">
        <f>IF(A10="","",L10*AE10)</f>
        <v/>
      </c>
      <c r="N10" s="110" t="str">
        <f>IF(A10="","",N(E10)*N(F10)*IF(N(G10)&gt;0,G10,AE10))</f>
        <v/>
      </c>
      <c r="O10" s="110" t="str">
        <f>IF(A10="","",M10-N10)</f>
        <v/>
      </c>
      <c r="P10" s="111" t="str">
        <f>IF(A10="","",IF(N10&gt;0,O10/N10,0))</f>
        <v/>
      </c>
      <c r="Q10" s="112" t="str">
        <f>IF(A10="","",IF($M$6&gt;0,M10/$M$6,0))</f>
        <v/>
      </c>
      <c r="R10" s="104" t="n"/>
      <c r="S10" s="111" t="str">
        <f>IF(A10="","",N(R10)-Q10)</f>
        <v/>
      </c>
      <c r="T10" s="112" t="str">
        <f>IF(A10="","",IF($AL$6&gt;0,AL10/$AL$6,0))</f>
        <v/>
      </c>
      <c r="U10" s="113" t="str">
        <f>IF(A10="","",IF(AL10&lt;=0,"",COUNTIF($AL$9:$AL$108,"&gt;"&amp;AL10)+COUNTIF($AL$9:AL10,AL10)))</f>
        <v/>
      </c>
      <c r="V10" s="108" t="str">
        <f>IF(A10="","",IF(W10&gt;0,"BUY","HOLD"))</f>
        <v/>
      </c>
      <c r="W10" s="110" t="str">
        <f>IF(A10="","",IF($AE$7&lt;=0,0,IF($AM$6&gt;0,$AE$7*AM10/$AM$6,IF($R$6&gt;0,$AE$7*N(R10)/$R$6,0))))</f>
        <v/>
      </c>
      <c r="X10" s="114" t="str">
        <f>IF(A10="","",N(AN10)+IF(AS10=1,N(AQ10),0))</f>
        <v/>
      </c>
      <c r="Y10" s="110" t="str">
        <f>IF(A10="","",IF(N(X10)&gt;0,X10*J10*AE10*$AE$6+p_CorrFixa,0))</f>
        <v/>
      </c>
      <c r="Z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AA10" s="115" t="str">
        <f>IF(A10="","",IF(M10&gt;0,Z10/M10,0))</f>
        <v/>
      </c>
      <c r="AB10" s="115" t="str">
        <f>IF(A10="","",IF(N10&gt;0,Z10/N10,0))</f>
        <v/>
      </c>
      <c r="AD10" s="81" t="str">
        <f>IF(A10="","",IF(D10="",$AE$1,D10))</f>
        <v/>
      </c>
      <c r="AE10" s="81" t="str">
        <f>IF(A10="","",IFERROR(INDEX(moeda_fx,MATCH(AD10,moeda_cod,0)),0))</f>
        <v/>
      </c>
      <c r="AF10" s="81" t="str">
        <f>IF(A10="","",IF($AE$2="",UPPER(TRIM(A10)),IF(RIGHT(UPPER(TRIM(A10)),LEN($AE$2))=$AE$2,UPPER(TRIM(A10)),UPPER(TRIM(A10))&amp;$AE$2)))</f>
        <v/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 t="str">
        <f>IF(A10="","",N(E10)*IF(AND(p_ModoCot="Automático",ISNUMBER(AI10)),AI10,IF(N(I10)&gt;0,I10,J10))*AE10)</f>
        <v/>
      </c>
      <c r="AK10" s="81" t="str">
        <f>IF(A10="","",ROUND(MAX(0,N(R10)*($M$6+$AE$7)-M10),2))</f>
        <v/>
      </c>
      <c r="AL10" s="81" t="str">
        <f>IF(A10="","",IF(AND(S10&gt;0,S10&gt;=p_DifMin),AK10,0))</f>
        <v/>
      </c>
      <c r="AM10" s="81" t="str">
        <f>IF(A10="","",IF(AND(AL10&gt;0,N(U10)&lt;=p_MaxAtivos),AL10,0))</f>
        <v/>
      </c>
      <c r="AN10" s="81" t="str">
        <f>IF(A10="","",IF(OR(W10&lt;=0,W10&lt;p_CompraMin,N(J10)&lt;=0,N(AE10)&lt;=0),0,IF($AE$3="Sim",TRUNC(ROUND(MAX(0,(W10-p_CorrFixa)/(J10*AE10*$AE$6)),9),$AE$4),TRUNC(ROUND(MAX(0,(W10-p_CorrFixa)/(J10*AE10*$AE$6)),9)/$AE$5)*$AE$5)))</f>
        <v/>
      </c>
      <c r="AO10" s="81" t="str">
        <f>IF(A10="","",IF(N(AN10)&gt;0,AN10*J10*AE10*$AE$6+p_CorrFixa,0))</f>
        <v/>
      </c>
      <c r="AP10" s="81" t="str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/>
      </c>
      <c r="AQ10" s="81" t="str">
        <f>IF(A10="","",IF(AND(N(AN10)=0,N(AP10)*(J10*AE10*$AE$6)+p_CorrFixa&lt;p_CompraMin),0,AP10))</f>
        <v/>
      </c>
      <c r="AR10" s="81" t="str">
        <f>IF(A10="","",IF(N(AQ10)&gt;0,AL10,0))</f>
        <v/>
      </c>
      <c r="AS10" s="81" t="str">
        <f>IF(A10="","",IF(AND(AR10&gt;0,AR10=$AR$6,COUNTIF($AR$9:AR10,AR10)=1),1,0))</f>
        <v/>
      </c>
    </row>
    <row r="11">
      <c r="A11" s="97" t="n"/>
      <c r="B11" s="97" t="n"/>
      <c r="C11" s="97" t="n"/>
      <c r="D11" s="98" t="n"/>
      <c r="E11" s="99" t="n"/>
      <c r="F11" s="100" t="n"/>
      <c r="G11" s="101" t="n"/>
      <c r="H11" s="100" t="n"/>
      <c r="I11" s="100" t="n"/>
      <c r="J11" s="102" t="str">
        <f>IF(A11="","",IF(AND(p_ModoCot="Automático",ISNUMBER(AH11)),AH11,IF(N(H11)&gt;0,H11,N(F11))))</f>
        <v/>
      </c>
      <c r="K11" s="68" t="str">
        <f>IF(A11="","",IF(AE11=0,"Sem câmbio",IF(AND(p_ModoCot="Automático",ISNUMBER(AH11)),"Auto",IF(N(H11)&gt;0,"Manual",IF(N(F11)&gt;0,"PM","Sem cotação")))))</f>
        <v/>
      </c>
      <c r="L11" s="103" t="str">
        <f>IF(A11="","",N(E11)*J11)</f>
        <v/>
      </c>
      <c r="M11" s="65" t="str">
        <f>IF(A11="","",L11*AE11)</f>
        <v/>
      </c>
      <c r="N11" s="65" t="str">
        <f>IF(A11="","",N(E11)*N(F11)*IF(N(G11)&gt;0,G11,AE11))</f>
        <v/>
      </c>
      <c r="O11" s="65" t="str">
        <f>IF(A11="","",M11-N11)</f>
        <v/>
      </c>
      <c r="P11" s="67" t="str">
        <f>IF(A11="","",IF(N11&gt;0,O11/N11,0))</f>
        <v/>
      </c>
      <c r="Q11" s="25" t="str">
        <f>IF(A11="","",IF($M$6&gt;0,M11/$M$6,0))</f>
        <v/>
      </c>
      <c r="R11" s="104" t="n"/>
      <c r="S11" s="67" t="str">
        <f>IF(A11="","",N(R11)-Q11)</f>
        <v/>
      </c>
      <c r="T11" s="25" t="str">
        <f>IF(A11="","",IF($AL$6&gt;0,AL11/$AL$6,0))</f>
        <v/>
      </c>
      <c r="U11" s="69" t="str">
        <f>IF(A11="","",IF(AL11&lt;=0,"",COUNTIF($AL$9:$AL$108,"&gt;"&amp;AL11)+COUNTIF($AL$9:AL11,AL11)))</f>
        <v/>
      </c>
      <c r="V11" s="68" t="str">
        <f>IF(A11="","",IF(W11&gt;0,"BUY","HOLD"))</f>
        <v/>
      </c>
      <c r="W11" s="65" t="str">
        <f>IF(A11="","",IF($AE$7&lt;=0,0,IF($AM$6&gt;0,$AE$7*AM11/$AM$6,IF($R$6&gt;0,$AE$7*N(R11)/$R$6,0))))</f>
        <v/>
      </c>
      <c r="X11" s="105" t="str">
        <f>IF(A11="","",N(AN11)+IF(AS11=1,N(AQ11),0))</f>
        <v/>
      </c>
      <c r="Y11" s="65" t="str">
        <f>IF(A11="","",IF(N(X11)&gt;0,X11*J11*AE11*$AE$6+p_CorrFixa,0))</f>
        <v/>
      </c>
      <c r="Z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AA11" s="106" t="str">
        <f>IF(A11="","",IF(M11&gt;0,Z11/M11,0))</f>
        <v/>
      </c>
      <c r="AB11" s="106" t="str">
        <f>IF(A11="","",IF(N11&gt;0,Z11/N11,0))</f>
        <v/>
      </c>
      <c r="AD11" s="81" t="str">
        <f>IF(A11="","",IF(D11="",$AE$1,D11))</f>
        <v/>
      </c>
      <c r="AE11" s="81" t="str">
        <f>IF(A11="","",IFERROR(INDEX(moeda_fx,MATCH(AD11,moeda_cod,0)),0))</f>
        <v/>
      </c>
      <c r="AF11" s="81" t="str">
        <f>IF(A11="","",IF($AE$2="",UPPER(TRIM(A11)),IF(RIGHT(UPPER(TRIM(A11)),LEN($AE$2))=$AE$2,UPPER(TRIM(A11)),UPPER(TRIM(A11))&amp;$AE$2)))</f>
        <v/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 t="str">
        <f>IF(A11="","",N(E11)*IF(AND(p_ModoCot="Automático",ISNUMBER(AI11)),AI11,IF(N(I11)&gt;0,I11,J11))*AE11)</f>
        <v/>
      </c>
      <c r="AK11" s="81" t="str">
        <f>IF(A11="","",ROUND(MAX(0,N(R11)*($M$6+$AE$7)-M11),2))</f>
        <v/>
      </c>
      <c r="AL11" s="81" t="str">
        <f>IF(A11="","",IF(AND(S11&gt;0,S11&gt;=p_DifMin),AK11,0))</f>
        <v/>
      </c>
      <c r="AM11" s="81" t="str">
        <f>IF(A11="","",IF(AND(AL11&gt;0,N(U11)&lt;=p_MaxAtivos),AL11,0))</f>
        <v/>
      </c>
      <c r="AN11" s="81" t="str">
        <f>IF(A11="","",IF(OR(W11&lt;=0,W11&lt;p_CompraMin,N(J11)&lt;=0,N(AE11)&lt;=0),0,IF($AE$3="Sim",TRUNC(ROUND(MAX(0,(W11-p_CorrFixa)/(J11*AE11*$AE$6)),9),$AE$4),TRUNC(ROUND(MAX(0,(W11-p_CorrFixa)/(J11*AE11*$AE$6)),9)/$AE$5)*$AE$5)))</f>
        <v/>
      </c>
      <c r="AO11" s="81" t="str">
        <f>IF(A11="","",IF(N(AN11)&gt;0,AN11*J11*AE11*$AE$6+p_CorrFixa,0))</f>
        <v/>
      </c>
      <c r="AP11" s="81" t="str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/>
      </c>
      <c r="AQ11" s="81" t="str">
        <f>IF(A11="","",IF(AND(N(AN11)=0,N(AP11)*(J11*AE11*$AE$6)+p_CorrFixa&lt;p_CompraMin),0,AP11))</f>
        <v/>
      </c>
      <c r="AR11" s="81" t="str">
        <f>IF(A11="","",IF(N(AQ11)&gt;0,AL11,0))</f>
        <v/>
      </c>
      <c r="AS11" s="81" t="str">
        <f>IF(A11="","",IF(AND(AR11&gt;0,AR11=$AR$6,COUNTIF($AR$9:AR11,AR11)=1),1,0))</f>
        <v/>
      </c>
    </row>
    <row r="12">
      <c r="A12" s="97" t="n"/>
      <c r="B12" s="97" t="n"/>
      <c r="C12" s="97" t="n"/>
      <c r="D12" s="98" t="n"/>
      <c r="E12" s="99" t="n"/>
      <c r="F12" s="100" t="n"/>
      <c r="G12" s="101" t="n"/>
      <c r="H12" s="100" t="n"/>
      <c r="I12" s="100" t="n"/>
      <c r="J12" s="107" t="str">
        <f>IF(A12="","",IF(AND(p_ModoCot="Automático",ISNUMBER(AH12)),AH12,IF(N(H12)&gt;0,H12,N(F12))))</f>
        <v/>
      </c>
      <c r="K12" s="108" t="str">
        <f>IF(A12="","",IF(AE12=0,"Sem câmbio",IF(AND(p_ModoCot="Automático",ISNUMBER(AH12)),"Auto",IF(N(H12)&gt;0,"Manual",IF(N(F12)&gt;0,"PM","Sem cotação")))))</f>
        <v/>
      </c>
      <c r="L12" s="109" t="str">
        <f>IF(A12="","",N(E12)*J12)</f>
        <v/>
      </c>
      <c r="M12" s="110" t="str">
        <f>IF(A12="","",L12*AE12)</f>
        <v/>
      </c>
      <c r="N12" s="110" t="str">
        <f>IF(A12="","",N(E12)*N(F12)*IF(N(G12)&gt;0,G12,AE12))</f>
        <v/>
      </c>
      <c r="O12" s="110" t="str">
        <f>IF(A12="","",M12-N12)</f>
        <v/>
      </c>
      <c r="P12" s="111" t="str">
        <f>IF(A12="","",IF(N12&gt;0,O12/N12,0))</f>
        <v/>
      </c>
      <c r="Q12" s="112" t="str">
        <f>IF(A12="","",IF($M$6&gt;0,M12/$M$6,0))</f>
        <v/>
      </c>
      <c r="R12" s="104" t="n"/>
      <c r="S12" s="111" t="str">
        <f>IF(A12="","",N(R12)-Q12)</f>
        <v/>
      </c>
      <c r="T12" s="112" t="str">
        <f>IF(A12="","",IF($AL$6&gt;0,AL12/$AL$6,0))</f>
        <v/>
      </c>
      <c r="U12" s="113" t="str">
        <f>IF(A12="","",IF(AL12&lt;=0,"",COUNTIF($AL$9:$AL$108,"&gt;"&amp;AL12)+COUNTIF($AL$9:AL12,AL12)))</f>
        <v/>
      </c>
      <c r="V12" s="108" t="str">
        <f>IF(A12="","",IF(W12&gt;0,"BUY","HOLD"))</f>
        <v/>
      </c>
      <c r="W12" s="110" t="str">
        <f>IF(A12="","",IF($AE$7&lt;=0,0,IF($AM$6&gt;0,$AE$7*AM12/$AM$6,IF($R$6&gt;0,$AE$7*N(R12)/$R$6,0))))</f>
        <v/>
      </c>
      <c r="X12" s="114" t="str">
        <f>IF(A12="","",N(AN12)+IF(AS12=1,N(AQ12),0))</f>
        <v/>
      </c>
      <c r="Y12" s="110" t="str">
        <f>IF(A12="","",IF(N(X12)&gt;0,X12*J12*AE12*$AE$6+p_CorrFixa,0))</f>
        <v/>
      </c>
      <c r="Z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A12" s="115" t="str">
        <f>IF(A12="","",IF(M12&gt;0,Z12/M12,0))</f>
        <v/>
      </c>
      <c r="AB12" s="115" t="str">
        <f>IF(A12="","",IF(N12&gt;0,Z12/N12,0))</f>
        <v/>
      </c>
      <c r="AD12" s="81" t="str">
        <f>IF(A12="","",IF(D12="",$AE$1,D12))</f>
        <v/>
      </c>
      <c r="AE12" s="81" t="str">
        <f>IF(A12="","",IFERROR(INDEX(moeda_fx,MATCH(AD12,moeda_cod,0)),0))</f>
        <v/>
      </c>
      <c r="AF12" s="81" t="str">
        <f>IF(A12="","",IF($AE$2="",UPPER(TRIM(A12)),IF(RIGHT(UPPER(TRIM(A12)),LEN($AE$2))=$AE$2,UPPER(TRIM(A12)),UPPER(TRIM(A12))&amp;$AE$2)))</f>
        <v/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 t="str">
        <f>IF(A12="","",N(E12)*IF(AND(p_ModoCot="Automático",ISNUMBER(AI12)),AI12,IF(N(I12)&gt;0,I12,J12))*AE12)</f>
        <v/>
      </c>
      <c r="AK12" s="81" t="str">
        <f>IF(A12="","",ROUND(MAX(0,N(R12)*($M$6+$AE$7)-M12),2))</f>
        <v/>
      </c>
      <c r="AL12" s="81" t="str">
        <f>IF(A12="","",IF(AND(S12&gt;0,S12&gt;=p_DifMin),AK12,0))</f>
        <v/>
      </c>
      <c r="AM12" s="81" t="str">
        <f>IF(A12="","",IF(AND(AL12&gt;0,N(U12)&lt;=p_MaxAtivos),AL12,0))</f>
        <v/>
      </c>
      <c r="AN12" s="81" t="str">
        <f>IF(A12="","",IF(OR(W12&lt;=0,W12&lt;p_CompraMin,N(J12)&lt;=0,N(AE12)&lt;=0),0,IF($AE$3="Sim",TRUNC(ROUND(MAX(0,(W12-p_CorrFixa)/(J12*AE12*$AE$6)),9),$AE$4),TRUNC(ROUND(MAX(0,(W12-p_CorrFixa)/(J12*AE12*$AE$6)),9)/$AE$5)*$AE$5)))</f>
        <v/>
      </c>
      <c r="AO12" s="81" t="str">
        <f>IF(A12="","",IF(N(AN12)&gt;0,AN12*J12*AE12*$AE$6+p_CorrFixa,0))</f>
        <v/>
      </c>
      <c r="AP12" s="81" t="str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/>
      </c>
      <c r="AQ12" s="81" t="str">
        <f>IF(A12="","",IF(AND(N(AN12)=0,N(AP12)*(J12*AE12*$AE$6)+p_CorrFixa&lt;p_CompraMin),0,AP12))</f>
        <v/>
      </c>
      <c r="AR12" s="81" t="str">
        <f>IF(A12="","",IF(N(AQ12)&gt;0,AL12,0))</f>
        <v/>
      </c>
      <c r="AS12" s="81" t="str">
        <f>IF(A12="","",IF(AND(AR12&gt;0,AR12=$AR$6,COUNTIF($AR$9:AR12,AR12)=1),1,0))</f>
        <v/>
      </c>
    </row>
    <row r="13">
      <c r="A13" s="97" t="n"/>
      <c r="B13" s="97" t="n"/>
      <c r="C13" s="97" t="n"/>
      <c r="D13" s="98" t="n"/>
      <c r="E13" s="99" t="n"/>
      <c r="F13" s="100" t="n"/>
      <c r="G13" s="101" t="n"/>
      <c r="H13" s="100" t="n"/>
      <c r="I13" s="100" t="n"/>
      <c r="J13" s="102" t="str">
        <f>IF(A13="","",IF(AND(p_ModoCot="Automático",ISNUMBER(AH13)),AH13,IF(N(H13)&gt;0,H13,N(F13))))</f>
        <v/>
      </c>
      <c r="K13" s="68" t="str">
        <f>IF(A13="","",IF(AE13=0,"Sem câmbio",IF(AND(p_ModoCot="Automático",ISNUMBER(AH13)),"Auto",IF(N(H13)&gt;0,"Manual",IF(N(F13)&gt;0,"PM","Sem cotação")))))</f>
        <v/>
      </c>
      <c r="L13" s="103" t="str">
        <f>IF(A13="","",N(E13)*J13)</f>
        <v/>
      </c>
      <c r="M13" s="65" t="str">
        <f>IF(A13="","",L13*AE13)</f>
        <v/>
      </c>
      <c r="N13" s="65" t="str">
        <f>IF(A13="","",N(E13)*N(F13)*IF(N(G13)&gt;0,G13,AE13))</f>
        <v/>
      </c>
      <c r="O13" s="65" t="str">
        <f>IF(A13="","",M13-N13)</f>
        <v/>
      </c>
      <c r="P13" s="67" t="str">
        <f>IF(A13="","",IF(N13&gt;0,O13/N13,0))</f>
        <v/>
      </c>
      <c r="Q13" s="25" t="str">
        <f>IF(A13="","",IF($M$6&gt;0,M13/$M$6,0))</f>
        <v/>
      </c>
      <c r="R13" s="104" t="n"/>
      <c r="S13" s="67" t="str">
        <f>IF(A13="","",N(R13)-Q13)</f>
        <v/>
      </c>
      <c r="T13" s="25" t="str">
        <f>IF(A13="","",IF($AL$6&gt;0,AL13/$AL$6,0))</f>
        <v/>
      </c>
      <c r="U13" s="69" t="str">
        <f>IF(A13="","",IF(AL13&lt;=0,"",COUNTIF($AL$9:$AL$108,"&gt;"&amp;AL13)+COUNTIF($AL$9:AL13,AL13)))</f>
        <v/>
      </c>
      <c r="V13" s="68" t="str">
        <f>IF(A13="","",IF(W13&gt;0,"BUY","HOLD"))</f>
        <v/>
      </c>
      <c r="W13" s="65" t="str">
        <f>IF(A13="","",IF($AE$7&lt;=0,0,IF($AM$6&gt;0,$AE$7*AM13/$AM$6,IF($R$6&gt;0,$AE$7*N(R13)/$R$6,0))))</f>
        <v/>
      </c>
      <c r="X13" s="105" t="str">
        <f>IF(A13="","",N(AN13)+IF(AS13=1,N(AQ13),0))</f>
        <v/>
      </c>
      <c r="Y13" s="65" t="str">
        <f>IF(A13="","",IF(N(X13)&gt;0,X13*J13*AE13*$AE$6+p_CorrFixa,0))</f>
        <v/>
      </c>
      <c r="Z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A13" s="106" t="str">
        <f>IF(A13="","",IF(M13&gt;0,Z13/M13,0))</f>
        <v/>
      </c>
      <c r="AB13" s="106" t="str">
        <f>IF(A13="","",IF(N13&gt;0,Z13/N13,0))</f>
        <v/>
      </c>
      <c r="AD13" s="81" t="str">
        <f>IF(A13="","",IF(D13="",$AE$1,D13))</f>
        <v/>
      </c>
      <c r="AE13" s="81" t="str">
        <f>IF(A13="","",IFERROR(INDEX(moeda_fx,MATCH(AD13,moeda_cod,0)),0))</f>
        <v/>
      </c>
      <c r="AF13" s="81" t="str">
        <f>IF(A13="","",IF($AE$2="",UPPER(TRIM(A13)),IF(RIGHT(UPPER(TRIM(A13)),LEN($AE$2))=$AE$2,UPPER(TRIM(A13)),UPPER(TRIM(A13))&amp;$AE$2)))</f>
        <v/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 t="str">
        <f>IF(A13="","",N(E13)*IF(AND(p_ModoCot="Automático",ISNUMBER(AI13)),AI13,IF(N(I13)&gt;0,I13,J13))*AE13)</f>
        <v/>
      </c>
      <c r="AK13" s="81" t="str">
        <f>IF(A13="","",ROUND(MAX(0,N(R13)*($M$6+$AE$7)-M13),2))</f>
        <v/>
      </c>
      <c r="AL13" s="81" t="str">
        <f>IF(A13="","",IF(AND(S13&gt;0,S13&gt;=p_DifMin),AK13,0))</f>
        <v/>
      </c>
      <c r="AM13" s="81" t="str">
        <f>IF(A13="","",IF(AND(AL13&gt;0,N(U13)&lt;=p_MaxAtivos),AL13,0))</f>
        <v/>
      </c>
      <c r="AN13" s="81" t="str">
        <f>IF(A13="","",IF(OR(W13&lt;=0,W13&lt;p_CompraMin,N(J13)&lt;=0,N(AE13)&lt;=0),0,IF($AE$3="Sim",TRUNC(ROUND(MAX(0,(W13-p_CorrFixa)/(J13*AE13*$AE$6)),9),$AE$4),TRUNC(ROUND(MAX(0,(W13-p_CorrFixa)/(J13*AE13*$AE$6)),9)/$AE$5)*$AE$5)))</f>
        <v/>
      </c>
      <c r="AO13" s="81" t="str">
        <f>IF(A13="","",IF(N(AN13)&gt;0,AN13*J13*AE13*$AE$6+p_CorrFixa,0))</f>
        <v/>
      </c>
      <c r="AP13" s="81" t="str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/>
      </c>
      <c r="AQ13" s="81" t="str">
        <f>IF(A13="","",IF(AND(N(AN13)=0,N(AP13)*(J13*AE13*$AE$6)+p_CorrFixa&lt;p_CompraMin),0,AP13))</f>
        <v/>
      </c>
      <c r="AR13" s="81" t="str">
        <f>IF(A13="","",IF(N(AQ13)&gt;0,AL13,0))</f>
        <v/>
      </c>
      <c r="AS13" s="81" t="str">
        <f>IF(A13="","",IF(AND(AR13&gt;0,AR13=$AR$6,COUNTIF($AR$9:AR13,AR13)=1),1,0))</f>
        <v/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IF(A14="","",IF(AL14&lt;=0,"",COUNTIF($AL$9:$AL$108,"&gt;"&amp;AL14)+COUNTIF($AL$9:AL14,AL14)))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IF(A15="","",IF(AL15&lt;=0,"",COUNTIF($AL$9:$AL$108,"&gt;"&amp;AL15)+COUNTIF($AL$9:AL15,AL15)))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IF(A16="","",IF(AL16&lt;=0,"",COUNTIF($AL$9:$AL$108,"&gt;"&amp;AL16)+COUNTIF($AL$9:AL16,AL16)))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IF(A17="","",IF(AL17&lt;=0,"",COUNTIF($AL$9:$AL$108,"&gt;"&amp;AL17)+COUNTIF($AL$9:AL17,AL17)))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IF(A18="","",IF(AL18&lt;=0,"",COUNTIF($AL$9:$AL$108,"&gt;"&amp;AL18)+COUNTIF($AL$9:AL18,AL18)))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IF(A19="","",IF(AL19&lt;=0,"",COUNTIF($AL$9:$AL$108,"&gt;"&amp;AL19)+COUNTIF($AL$9:AL19,AL19)))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IF(A20="","",IF(AL20&lt;=0,"",COUNTIF($AL$9:$AL$108,"&gt;"&amp;AL20)+COUNTIF($AL$9:AL20,AL20)))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IF(A21="","",IF(AL21&lt;=0,"",COUNTIF($AL$9:$AL$108,"&gt;"&amp;AL21)+COUNTIF($AL$9:AL21,AL21)))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IF(A22="","",IF(AL22&lt;=0,"",COUNTIF($AL$9:$AL$108,"&gt;"&amp;AL22)+COUNTIF($AL$9:AL22,AL22)))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IF(A23="","",IF(AL23&lt;=0,"",COUNTIF($AL$9:$AL$108,"&gt;"&amp;AL23)+COUNTIF($AL$9:AL23,AL23)))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IF(A24="","",IF(AL24&lt;=0,"",COUNTIF($AL$9:$AL$108,"&gt;"&amp;AL24)+COUNTIF($AL$9:AL24,AL24)))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IF(A25="","",IF(AL25&lt;=0,"",COUNTIF($AL$9:$AL$108,"&gt;"&amp;AL25)+COUNTIF($AL$9:AL25,AL25)))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IF(A26="","",IF(AL26&lt;=0,"",COUNTIF($AL$9:$AL$108,"&gt;"&amp;AL26)+COUNTIF($AL$9:AL26,AL26)))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IF(A27="","",IF(AL27&lt;=0,"",COUNTIF($AL$9:$AL$108,"&gt;"&amp;AL27)+COUNTIF($AL$9:AL27,AL27)))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IF(A28="","",IF(AL28&lt;=0,"",COUNTIF($AL$9:$AL$108,"&gt;"&amp;AL28)+COUNTIF($AL$9:AL28,AL28)))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IF(A29="","",IF(AL29&lt;=0,"",COUNTIF($AL$9:$AL$108,"&gt;"&amp;AL29)+COUNTIF($AL$9:AL29,AL29)))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IF(A30="","",IF(AL30&lt;=0,"",COUNTIF($AL$9:$AL$108,"&gt;"&amp;AL30)+COUNTIF($AL$9:AL30,AL30)))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IF(A31="","",IF(AL31&lt;=0,"",COUNTIF($AL$9:$AL$108,"&gt;"&amp;AL31)+COUNTIF($AL$9:AL31,AL31)))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IF(A32="","",IF(AL32&lt;=0,"",COUNTIF($AL$9:$AL$108,"&gt;"&amp;AL32)+COUNTIF($AL$9:AL32,AL32)))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IF(A33="","",IF(AL33&lt;=0,"",COUNTIF($AL$9:$AL$108,"&gt;"&amp;AL33)+COUNTIF($AL$9:AL33,AL33)))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IF(A34="","",IF(AL34&lt;=0,"",COUNTIF($AL$9:$AL$108,"&gt;"&amp;AL34)+COUNTIF($AL$9:AL34,AL34)))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IF(A35="","",IF(AL35&lt;=0,"",COUNTIF($AL$9:$AL$108,"&gt;"&amp;AL35)+COUNTIF($AL$9:AL35,AL35)))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IF(A36="","",IF(AL36&lt;=0,"",COUNTIF($AL$9:$AL$108,"&gt;"&amp;AL36)+COUNTIF($AL$9:AL36,AL36)))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IF(A37="","",IF(AL37&lt;=0,"",COUNTIF($AL$9:$AL$108,"&gt;"&amp;AL37)+COUNTIF($AL$9:AL37,AL37)))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IF(A38="","",IF(AL38&lt;=0,"",COUNTIF($AL$9:$AL$108,"&gt;"&amp;AL38)+COUNTIF($AL$9:AL38,AL38)))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IF(A39="","",IF(AL39&lt;=0,"",COUNTIF($AL$9:$AL$108,"&gt;"&amp;AL39)+COUNTIF($AL$9:AL39,AL39)))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IF(A40="","",IF(AL40&lt;=0,"",COUNTIF($AL$9:$AL$108,"&gt;"&amp;AL40)+COUNTIF($AL$9:AL40,AL40)))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IF(A41="","",IF(AL41&lt;=0,"",COUNTIF($AL$9:$AL$108,"&gt;"&amp;AL41)+COUNTIF($AL$9:AL41,AL41)))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IF(A42="","",IF(AL42&lt;=0,"",COUNTIF($AL$9:$AL$108,"&gt;"&amp;AL42)+COUNTIF($AL$9:AL42,AL42)))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IF(A43="","",IF(AL43&lt;=0,"",COUNTIF($AL$9:$AL$108,"&gt;"&amp;AL43)+COUNTIF($AL$9:AL43,AL43)))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IF(A44="","",IF(AL44&lt;=0,"",COUNTIF($AL$9:$AL$108,"&gt;"&amp;AL44)+COUNTIF($AL$9:AL44,AL44)))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IF(A45="","",IF(AL45&lt;=0,"",COUNTIF($AL$9:$AL$108,"&gt;"&amp;AL45)+COUNTIF($AL$9:AL45,AL45)))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IF(A46="","",IF(AL46&lt;=0,"",COUNTIF($AL$9:$AL$108,"&gt;"&amp;AL46)+COUNTIF($AL$9:AL46,AL46)))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IF(A47="","",IF(AL47&lt;=0,"",COUNTIF($AL$9:$AL$108,"&gt;"&amp;AL47)+COUNTIF($AL$9:AL47,AL47)))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IF(A48="","",IF(AL48&lt;=0,"",COUNTIF($AL$9:$AL$108,"&gt;"&amp;AL48)+COUNTIF($AL$9:AL48,AL48)))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IF(A49="","",IF(AL49&lt;=0,"",COUNTIF($AL$9:$AL$108,"&gt;"&amp;AL49)+COUNTIF($AL$9:AL49,AL49)))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IF(A50="","",IF(AL50&lt;=0,"",COUNTIF($AL$9:$AL$108,"&gt;"&amp;AL50)+COUNTIF($AL$9:AL50,AL50)))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IF(A51="","",IF(AL51&lt;=0,"",COUNTIF($AL$9:$AL$108,"&gt;"&amp;AL51)+COUNTIF($AL$9:AL51,AL51)))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IF(A52="","",IF(AL52&lt;=0,"",COUNTIF($AL$9:$AL$108,"&gt;"&amp;AL52)+COUNTIF($AL$9:AL52,AL52)))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IF(A53="","",IF(AL53&lt;=0,"",COUNTIF($AL$9:$AL$108,"&gt;"&amp;AL53)+COUNTIF($AL$9:AL53,AL53)))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IF(A54="","",IF(AL54&lt;=0,"",COUNTIF($AL$9:$AL$108,"&gt;"&amp;AL54)+COUNTIF($AL$9:AL54,AL54)))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IF(A55="","",IF(AL55&lt;=0,"",COUNTIF($AL$9:$AL$108,"&gt;"&amp;AL55)+COUNTIF($AL$9:AL55,AL55)))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IF(A56="","",IF(AL56&lt;=0,"",COUNTIF($AL$9:$AL$108,"&gt;"&amp;AL56)+COUNTIF($AL$9:AL56,AL56)))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IF(A57="","",IF(AL57&lt;=0,"",COUNTIF($AL$9:$AL$108,"&gt;"&amp;AL57)+COUNTIF($AL$9:AL57,AL57)))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IF(A58="","",IF(AL58&lt;=0,"",COUNTIF($AL$9:$AL$108,"&gt;"&amp;AL58)+COUNTIF($AL$9:AL58,AL58)))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IF(A59="","",IF(AL59&lt;=0,"",COUNTIF($AL$9:$AL$108,"&gt;"&amp;AL59)+COUNTIF($AL$9:AL59,AL59)))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IF(A60="","",IF(AL60&lt;=0,"",COUNTIF($AL$9:$AL$108,"&gt;"&amp;AL60)+COUNTIF($AL$9:AL60,AL60)))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IF(A61="","",IF(AL61&lt;=0,"",COUNTIF($AL$9:$AL$108,"&gt;"&amp;AL61)+COUNTIF($AL$9:AL61,AL61)))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IF(A62="","",IF(AL62&lt;=0,"",COUNTIF($AL$9:$AL$108,"&gt;"&amp;AL62)+COUNTIF($AL$9:AL62,AL62)))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IF(A63="","",IF(AL63&lt;=0,"",COUNTIF($AL$9:$AL$108,"&gt;"&amp;AL63)+COUNTIF($AL$9:AL63,AL63)))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IF(A64="","",IF(AL64&lt;=0,"",COUNTIF($AL$9:$AL$108,"&gt;"&amp;AL64)+COUNTIF($AL$9:AL64,AL64)))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IF(A65="","",IF(AL65&lt;=0,"",COUNTIF($AL$9:$AL$108,"&gt;"&amp;AL65)+COUNTIF($AL$9:AL65,AL65)))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IF(A66="","",IF(AL66&lt;=0,"",COUNTIF($AL$9:$AL$108,"&gt;"&amp;AL66)+COUNTIF($AL$9:AL66,AL66)))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IF(A67="","",IF(AL67&lt;=0,"",COUNTIF($AL$9:$AL$108,"&gt;"&amp;AL67)+COUNTIF($AL$9:AL67,AL67)))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IF(A68="","",IF(AL68&lt;=0,"",COUNTIF($AL$9:$AL$108,"&gt;"&amp;AL68)+COUNTIF($AL$9:AL68,AL68)))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IF(A69="","",IF(AL69&lt;=0,"",COUNTIF($AL$9:$AL$108,"&gt;"&amp;AL69)+COUNTIF($AL$9:AL69,AL69)))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IF(A70="","",IF(AL70&lt;=0,"",COUNTIF($AL$9:$AL$108,"&gt;"&amp;AL70)+COUNTIF($AL$9:AL70,AL70)))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IF(A71="","",IF(AL71&lt;=0,"",COUNTIF($AL$9:$AL$108,"&gt;"&amp;AL71)+COUNTIF($AL$9:AL71,AL71)))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IF(A72="","",IF(AL72&lt;=0,"",COUNTIF($AL$9:$AL$108,"&gt;"&amp;AL72)+COUNTIF($AL$9:AL72,AL72)))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IF(A73="","",IF(AL73&lt;=0,"",COUNTIF($AL$9:$AL$108,"&gt;"&amp;AL73)+COUNTIF($AL$9:AL73,AL73)))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IF(A74="","",IF(AL74&lt;=0,"",COUNTIF($AL$9:$AL$108,"&gt;"&amp;AL74)+COUNTIF($AL$9:AL74,AL74)))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IF(A75="","",IF(AL75&lt;=0,"",COUNTIF($AL$9:$AL$108,"&gt;"&amp;AL75)+COUNTIF($AL$9:AL75,AL75)))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IF(A76="","",IF(AL76&lt;=0,"",COUNTIF($AL$9:$AL$108,"&gt;"&amp;AL76)+COUNTIF($AL$9:AL76,AL76)))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IF(A77="","",IF(AL77&lt;=0,"",COUNTIF($AL$9:$AL$108,"&gt;"&amp;AL77)+COUNTIF($AL$9:AL77,AL77)))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IF(A78="","",IF(AL78&lt;=0,"",COUNTIF($AL$9:$AL$108,"&gt;"&amp;AL78)+COUNTIF($AL$9:AL78,AL78)))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IF(A79="","",IF(AL79&lt;=0,"",COUNTIF($AL$9:$AL$108,"&gt;"&amp;AL79)+COUNTIF($AL$9:AL79,AL79)))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IF(A80="","",IF(AL80&lt;=0,"",COUNTIF($AL$9:$AL$108,"&gt;"&amp;AL80)+COUNTIF($AL$9:AL80,AL80)))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IF(A81="","",IF(AL81&lt;=0,"",COUNTIF($AL$9:$AL$108,"&gt;"&amp;AL81)+COUNTIF($AL$9:AL81,AL81)))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IF(A82="","",IF(AL82&lt;=0,"",COUNTIF($AL$9:$AL$108,"&gt;"&amp;AL82)+COUNTIF($AL$9:AL82,AL82)))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IF(A83="","",IF(AL83&lt;=0,"",COUNTIF($AL$9:$AL$108,"&gt;"&amp;AL83)+COUNTIF($AL$9:AL83,AL83)))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IF(A84="","",IF(AL84&lt;=0,"",COUNTIF($AL$9:$AL$108,"&gt;"&amp;AL84)+COUNTIF($AL$9:AL84,AL84)))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IF(A85="","",IF(AL85&lt;=0,"",COUNTIF($AL$9:$AL$108,"&gt;"&amp;AL85)+COUNTIF($AL$9:AL85,AL85)))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IF(A86="","",IF(AL86&lt;=0,"",COUNTIF($AL$9:$AL$108,"&gt;"&amp;AL86)+COUNTIF($AL$9:AL86,AL86)))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IF(A87="","",IF(AL87&lt;=0,"",COUNTIF($AL$9:$AL$108,"&gt;"&amp;AL87)+COUNTIF($AL$9:AL87,AL87)))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IF(A88="","",IF(AL88&lt;=0,"",COUNTIF($AL$9:$AL$108,"&gt;"&amp;AL88)+COUNTIF($AL$9:AL88,AL88)))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IF(A89="","",IF(AL89&lt;=0,"",COUNTIF($AL$9:$AL$108,"&gt;"&amp;AL89)+COUNTIF($AL$9:AL89,AL89)))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IF(A90="","",IF(AL90&lt;=0,"",COUNTIF($AL$9:$AL$108,"&gt;"&amp;AL90)+COUNTIF($AL$9:AL90,AL90)))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IF(A91="","",IF(AL91&lt;=0,"",COUNTIF($AL$9:$AL$108,"&gt;"&amp;AL91)+COUNTIF($AL$9:AL91,AL91)))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IF(A92="","",IF(AL92&lt;=0,"",COUNTIF($AL$9:$AL$108,"&gt;"&amp;AL92)+COUNTIF($AL$9:AL92,AL92)))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IF(A93="","",IF(AL93&lt;=0,"",COUNTIF($AL$9:$AL$108,"&gt;"&amp;AL93)+COUNTIF($AL$9:AL93,AL93)))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IF(A94="","",IF(AL94&lt;=0,"",COUNTIF($AL$9:$AL$108,"&gt;"&amp;AL94)+COUNTIF($AL$9:AL94,AL94)))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IF(A95="","",IF(AL95&lt;=0,"",COUNTIF($AL$9:$AL$108,"&gt;"&amp;AL95)+COUNTIF($AL$9:AL95,AL95)))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IF(A96="","",IF(AL96&lt;=0,"",COUNTIF($AL$9:$AL$108,"&gt;"&amp;AL96)+COUNTIF($AL$9:AL96,AL96)))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IF(A97="","",IF(AL97&lt;=0,"",COUNTIF($AL$9:$AL$108,"&gt;"&amp;AL97)+COUNTIF($AL$9:AL97,AL97)))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IF(A98="","",IF(AL98&lt;=0,"",COUNTIF($AL$9:$AL$108,"&gt;"&amp;AL98)+COUNTIF($AL$9:AL98,AL98)))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IF(A99="","",IF(AL99&lt;=0,"",COUNTIF($AL$9:$AL$108,"&gt;"&amp;AL99)+COUNTIF($AL$9:AL99,AL99)))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IF(A100="","",IF(AL100&lt;=0,"",COUNTIF($AL$9:$AL$108,"&gt;"&amp;AL100)+COUNTIF($AL$9:AL100,AL100)))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IF(A101="","",IF(AL101&lt;=0,"",COUNTIF($AL$9:$AL$108,"&gt;"&amp;AL101)+COUNTIF($AL$9:AL101,AL101)))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IF(A102="","",IF(AL102&lt;=0,"",COUNTIF($AL$9:$AL$108,"&gt;"&amp;AL102)+COUNTIF($AL$9:AL102,AL102)))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IF(A103="","",IF(AL103&lt;=0,"",COUNTIF($AL$9:$AL$108,"&gt;"&amp;AL103)+COUNTIF($AL$9:AL103,AL103)))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IF(A104="","",IF(AL104&lt;=0,"",COUNTIF($AL$9:$AL$108,"&gt;"&amp;AL104)+COUNTIF($AL$9:AL104,AL104)))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IF(A105="","",IF(AL105&lt;=0,"",COUNTIF($AL$9:$AL$108,"&gt;"&amp;AL105)+COUNTIF($AL$9:AL105,AL105)))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IF(A106="","",IF(AL106&lt;=0,"",COUNTIF($AL$9:$AL$108,"&gt;"&amp;AL106)+COUNTIF($AL$9:AL106,AL106)))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IF(A107="","",IF(AL107&lt;=0,"",COUNTIF($AL$9:$AL$108,"&gt;"&amp;AL107)+COUNTIF($AL$9:AL107,AL107)))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IF(A108="","",IF(AL108&lt;=0,"",COUNTIF($AL$9:$AL$108,"&gt;"&amp;AL108)+COUNTIF($AL$9:AL108,AL108)))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1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1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1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1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1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1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AD1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2" customWidth="1" style="1" min="4" max="4"/>
    <col width="12" customWidth="1" style="1" min="5" max="5"/>
    <col width="12" customWidth="1" style="1" min="6" max="6"/>
    <col width="8" customWidth="1" style="1" min="7" max="7"/>
    <col width="15" customWidth="1" style="1" min="8" max="8"/>
    <col width="15" customWidth="1" style="1" min="9" max="9"/>
    <col width="15" customWidth="1" style="1" min="10" max="10"/>
    <col width="15" customWidth="1" style="1" min="11" max="11"/>
    <col width="14" customWidth="1" style="1" min="12" max="12"/>
    <col width="9" customWidth="1" style="1" min="13" max="13"/>
    <col width="10" customWidth="1" style="1" min="14" max="14"/>
    <col width="10" customWidth="1" style="1" min="15" max="15"/>
    <col width="10" customWidth="1" style="1" min="16" max="16"/>
    <col width="11" customWidth="1" style="1" min="17" max="17"/>
    <col width="7" customWidth="1" style="1" min="18" max="18"/>
    <col width="9" customWidth="1" style="1" min="19" max="19"/>
    <col width="14" customWidth="1" style="1" min="20" max="20"/>
    <col width="14" customWidth="1" style="1" min="21" max="21"/>
    <col width="10" customWidth="1" style="1" min="22" max="22"/>
    <col width="14" customWidth="1" style="1" min="23" max="23"/>
    <col width="9" customWidth="1" style="1" min="24" max="24"/>
    <col width="3" customWidth="1" style="1" min="25" max="25"/>
    <col hidden="1" outlineLevel="1" width="16" customWidth="1" style="1" min="26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RENDA FIXA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57" t="inlineStr">
        <is>
          <t>◄ Dashboard</t>
        </is>
      </c>
      <c r="Z1" s="81" t="inlineStr">
        <is>
          <t>Moeda padrão da classe</t>
        </is>
      </c>
      <c r="AA1" s="82" t="str">
        <f>INDEX('13 Configurações'!$D$36:$D$42,MATCH("Renda Fixa",'13 Configurações'!$B$36:$B$42,0))&amp;""</f>
        <v>BRL</v>
      </c>
    </row>
    <row r="2" ht="18" customHeight="1">
      <c r="A2" s="58" t="str">
        <f>"Moeda padrão: "&amp;$AA$1&amp;"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Z2" s="81" t="inlineStr">
        <is>
          <t>Sufixo Yahoo</t>
        </is>
      </c>
      <c r="AA2" s="82" t="str">
        <f>INDEX('13 Configurações'!$E$36:$E$42,MATCH("Renda Fixa",'13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G3" s="10" t="inlineStr">
        <is>
          <t>APORTE DESTINADO (R$)</t>
        </is>
      </c>
      <c r="H3" s="11" t="n"/>
      <c r="I3" s="10" t="inlineStr">
        <is>
          <t>COMPRA EFETIVA (R$)</t>
        </is>
      </c>
      <c r="J3" s="11" t="n"/>
      <c r="K3" s="8" t="inlineStr">
        <is>
          <t>RENTABILIDADE</t>
        </is>
      </c>
      <c r="L3" s="9" t="n"/>
      <c r="M3" s="8" t="inlineStr">
        <is>
          <t>YIELD 12M</t>
        </is>
      </c>
      <c r="N3" s="9" t="n"/>
      <c r="O3" s="9" t="n"/>
      <c r="P3" s="12" t="inlineStr">
        <is>
          <t>SOMA DOS OBJETIVOS</t>
        </is>
      </c>
      <c r="Q3" s="13" t="n"/>
      <c r="Z3" s="81" t="inlineStr">
        <is>
          <t>Permite fração?</t>
        </is>
      </c>
      <c r="AA3" s="82" t="str">
        <f>INDEX('13 Configurações'!$G$36:$G$42,MATCH("Renda Fixa",'13 Configurações'!$B$36:$B$42,0))&amp;""</f>
        <v>Não</v>
      </c>
    </row>
    <row r="4" ht="26" customHeight="1">
      <c r="A4" s="59">
        <f>$J$6</f>
        <v>0</v>
      </c>
      <c r="B4" s="1" t="n"/>
      <c r="C4" s="60">
        <f>SUMPRODUCT(--($A$9:$A$108&lt;&gt;""))</f>
        <v>0</v>
      </c>
      <c r="D4" s="1" t="n"/>
      <c r="G4" s="59">
        <f>$AA$7</f>
        <v>25</v>
      </c>
      <c r="H4" s="1" t="n"/>
      <c r="I4" s="59">
        <f>$U$6</f>
        <v>0</v>
      </c>
      <c r="J4" s="1" t="n"/>
      <c r="K4" s="83">
        <f>$M$6</f>
        <v>0</v>
      </c>
      <c r="L4" s="1" t="n"/>
      <c r="M4" s="84">
        <f>$X$6</f>
        <v>0</v>
      </c>
      <c r="N4" s="1" t="n"/>
      <c r="O4" s="1" t="n"/>
      <c r="P4" s="61">
        <f>$O$6</f>
        <v>0</v>
      </c>
      <c r="Q4" s="1" t="n"/>
      <c r="Z4" s="81" t="inlineStr">
        <is>
          <t>Casas decimais</t>
        </is>
      </c>
      <c r="AA4" s="82">
        <f>N(INDEX('13 Configurações'!$H$36:$H$42,MATCH("Renda Fixa",'13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Z5" s="81" t="inlineStr">
        <is>
          <t>Lote efetivo</t>
        </is>
      </c>
      <c r="AA5" s="82">
        <f>IF(INDEX('13 Configurações'!$I$36:$I$42,MATCH("Renda Fixa",'13 Configurações'!$B$36:$B$42,0))="Sim",MAX(1,N(INDEX('13 Configurações'!$J$36:$J$42,MATCH("Renda Fixa",'13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70">
        <f>SUM($J$9:$J$108)</f>
        <v>0</v>
      </c>
      <c r="K6" s="70">
        <f>SUM($K$9:$K$108)</f>
        <v>0</v>
      </c>
      <c r="L6" s="70">
        <f>SUM($L$9:$L$108)</f>
        <v>0</v>
      </c>
      <c r="M6" s="87">
        <f>IF($K$6&gt;0,$L$6/$K$6,0)</f>
        <v>0</v>
      </c>
      <c r="N6" s="50">
        <f>SUM($N$9:$N$108)</f>
        <v>0</v>
      </c>
      <c r="O6" s="50">
        <f>SUM($O$9:$O$108)</f>
        <v>0</v>
      </c>
      <c r="P6" s="26" t="n"/>
      <c r="Q6" s="50">
        <f>SUM($Q$9:$Q$108)</f>
        <v>0</v>
      </c>
      <c r="R6" s="26" t="n"/>
      <c r="S6" s="26" t="n"/>
      <c r="T6" s="70">
        <f>SUM($T$9:$T$108)</f>
        <v>0</v>
      </c>
      <c r="U6" s="70">
        <f>SUM($U$9:$U$108)</f>
        <v>0</v>
      </c>
      <c r="V6" s="26" t="n"/>
      <c r="W6" s="70">
        <f>SUM($W$9:$W$108)</f>
        <v>0</v>
      </c>
      <c r="X6" s="88">
        <f>IF($J$6&gt;0,$W$6/$J$6,0)</f>
        <v>0</v>
      </c>
      <c r="Z6" s="81" t="inlineStr">
        <is>
          <t>Fator de custo (1 + custos)</t>
        </is>
      </c>
      <c r="AA6" s="82">
        <f>1+N(INDEX('13 Configurações'!$K$36:$K$42,MATCH("Renda Fixa",'13 Configurações'!$B$36:$B$42,0)))</f>
        <v>1</v>
      </c>
      <c r="AC6" s="89">
        <f>SUM($AC$9:$AC$108)</f>
        <v>0</v>
      </c>
      <c r="AD6" s="89">
        <f>SUM($AD$9:$AD$108)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0" t="n"/>
      <c r="G7" s="90" t="n"/>
      <c r="H7" s="91" t="inlineStr">
        <is>
          <t>POSIÇÃO</t>
        </is>
      </c>
      <c r="I7" s="91" t="n"/>
      <c r="J7" s="93" t="inlineStr">
        <is>
          <t>RESULTADO</t>
        </is>
      </c>
      <c r="K7" s="93" t="n"/>
      <c r="L7" s="93" t="n"/>
      <c r="M7" s="93" t="n"/>
      <c r="N7" s="94" t="inlineStr">
        <is>
          <t>REBALANCEAMENTO</t>
        </is>
      </c>
      <c r="O7" s="94" t="n"/>
      <c r="P7" s="94" t="n"/>
      <c r="Q7" s="94" t="n"/>
      <c r="R7" s="94" t="n"/>
      <c r="S7" s="94" t="n"/>
      <c r="T7" s="94" t="n"/>
      <c r="U7" s="94" t="n"/>
      <c r="V7" s="95" t="inlineStr">
        <is>
          <t>PROVENTOS</t>
        </is>
      </c>
      <c r="W7" s="95" t="n"/>
      <c r="X7" s="95" t="n"/>
      <c r="Z7" s="81" t="inlineStr">
        <is>
          <t>Aporte destinado à classe (R$)</t>
        </is>
      </c>
      <c r="AA7" s="82">
        <f>'02 Macro Alocação'!$M$11</f>
        <v>25</v>
      </c>
    </row>
    <row r="8" ht="34" customHeight="1">
      <c r="A8" s="63" t="inlineStr">
        <is>
          <t>Título / Ativo</t>
        </is>
      </c>
      <c r="B8" s="63" t="inlineStr">
        <is>
          <t>Emissor / Instituição</t>
        </is>
      </c>
      <c r="C8" s="63" t="inlineStr">
        <is>
          <t>Tipo</t>
        </is>
      </c>
      <c r="D8" s="63" t="inlineStr">
        <is>
          <t>Indexador</t>
        </is>
      </c>
      <c r="E8" s="63" t="inlineStr">
        <is>
          <t>Taxa contratada</t>
        </is>
      </c>
      <c r="F8" s="63" t="inlineStr">
        <is>
          <t>Vencimento</t>
        </is>
      </c>
      <c r="G8" s="63" t="inlineStr">
        <is>
          <t>Moeda</t>
        </is>
      </c>
      <c r="H8" s="63" t="inlineStr">
        <is>
          <t>Valor Investido (Moeda)</t>
        </is>
      </c>
      <c r="I8" s="63" t="inlineStr">
        <is>
          <t>Valor Atual (Moeda)</t>
        </is>
      </c>
      <c r="J8" s="62" t="inlineStr">
        <is>
          <t>Valor Atual (R$)</t>
        </is>
      </c>
      <c r="K8" s="62" t="inlineStr">
        <is>
          <t>Investido (R$)</t>
        </is>
      </c>
      <c r="L8" s="62" t="inlineStr">
        <is>
          <t>Resultado (R$)</t>
        </is>
      </c>
      <c r="M8" s="62" t="inlineStr">
        <is>
          <t>Rentab.</t>
        </is>
      </c>
      <c r="N8" s="62" t="inlineStr">
        <is>
          <t>Part. na Classe</t>
        </is>
      </c>
      <c r="O8" s="63" t="inlineStr">
        <is>
          <t>Objetivo</t>
        </is>
      </c>
      <c r="P8" s="62" t="inlineStr">
        <is>
          <t>Diferença</t>
        </is>
      </c>
      <c r="Q8" s="62" t="inlineStr">
        <is>
          <t>Rebalance Score</t>
        </is>
      </c>
      <c r="R8" s="62" t="inlineStr">
        <is>
          <t>Prior.</t>
        </is>
      </c>
      <c r="S8" s="62" t="inlineStr">
        <is>
          <t>Ação</t>
        </is>
      </c>
      <c r="T8" s="62" t="inlineStr">
        <is>
          <t>Valor Sugerido (R$)</t>
        </is>
      </c>
      <c r="U8" s="62" t="inlineStr">
        <is>
          <t>Valor Efetivo (R$)</t>
        </is>
      </c>
      <c r="V8" s="62" t="inlineStr">
        <is>
          <t>Dias p/ Vencer</t>
        </is>
      </c>
      <c r="W8" s="62" t="inlineStr">
        <is>
          <t>Proventos 12M (R$)</t>
        </is>
      </c>
      <c r="X8" s="62" t="inlineStr">
        <is>
          <t>Yield 12M</t>
        </is>
      </c>
      <c r="Z8" s="96" t="inlineStr">
        <is>
          <t>Moeda efetiva</t>
        </is>
      </c>
      <c r="AA8" s="96" t="inlineStr">
        <is>
          <t>Câmbio (R$)</t>
        </is>
      </c>
      <c r="AB8" s="96" t="inlineStr">
        <is>
          <t>Déficit (R$)</t>
        </is>
      </c>
      <c r="AC8" s="96" t="inlineStr">
        <is>
          <t>Déficit elegível</t>
        </is>
      </c>
      <c r="AD8" s="96" t="inlineStr">
        <is>
          <t>Déficit final</t>
        </is>
      </c>
    </row>
    <row r="9">
      <c r="A9" s="97" t="n"/>
      <c r="B9" s="97" t="n"/>
      <c r="C9" s="97" t="n"/>
      <c r="D9" s="97" t="n"/>
      <c r="E9" s="97" t="n"/>
      <c r="F9" s="116" t="n"/>
      <c r="G9" s="98" t="n"/>
      <c r="H9" s="117" t="n"/>
      <c r="I9" s="117" t="n"/>
      <c r="J9" s="65" t="str">
        <f>IF(A9="","",N(I9)*AA9)</f>
        <v/>
      </c>
      <c r="K9" s="65" t="str">
        <f>IF(A9="","",N(H9)*AA9)</f>
        <v/>
      </c>
      <c r="L9" s="65" t="str">
        <f>IF(A9="","",J9-K9)</f>
        <v/>
      </c>
      <c r="M9" s="67" t="str">
        <f>IF(A9="","",IF(K9&gt;0,L9/K9,0))</f>
        <v/>
      </c>
      <c r="N9" s="25" t="str">
        <f>IF(A9="","",IF($J$6&gt;0,J9/$J$6,0))</f>
        <v/>
      </c>
      <c r="O9" s="104" t="n"/>
      <c r="P9" s="67" t="str">
        <f>IF(A9="","",N(O9)-N9)</f>
        <v/>
      </c>
      <c r="Q9" s="25" t="str">
        <f>IF(A9="","",IF($AC$6&gt;0,AC9/$AC$6,0))</f>
        <v/>
      </c>
      <c r="R9" s="69" t="str">
        <f>IF(A9="","",IF(AC9&lt;=0,"",COUNTIF($AC$9:$AC$108,"&gt;"&amp;AC9)+COUNTIF($AC$9:AC9,AC9)))</f>
        <v/>
      </c>
      <c r="S9" s="68" t="str">
        <f>IF(A9="","",IF(T9&gt;0,"BUY","HOLD"))</f>
        <v/>
      </c>
      <c r="T9" s="65" t="str">
        <f>IF(A9="","",IF($AA$7&lt;=0,0,IF($AD$6&gt;0,$AA$7*AD9/$AD$6,IF($O$6&gt;0,$AA$7*N(O9)/$O$6,0))))</f>
        <v/>
      </c>
      <c r="U9" s="65" t="str">
        <f>IF(A9="","",IF(AND(T9&gt;0,T9&gt;=p_CompraMin),T9,0))</f>
        <v/>
      </c>
      <c r="V9" s="118" t="str">
        <f>IF(OR(A9="",F9=""),"",MAX(0,F9-ref_data))</f>
        <v/>
      </c>
      <c r="W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X9" s="106" t="str">
        <f>IF(A9="","",IF(J9&gt;0,W9/J9,0))</f>
        <v/>
      </c>
      <c r="Z9" s="81" t="str">
        <f>IF(A9="","",IF(G9="",$AA$1,G9))</f>
        <v/>
      </c>
      <c r="AA9" s="81" t="str">
        <f>IF(A9="","",IFERROR(INDEX(moeda_fx,MATCH(Z9,moeda_cod,0)),0))</f>
        <v/>
      </c>
      <c r="AB9" s="81" t="str">
        <f>IF(A9="","",ROUND(MAX(0,N(O9)*($J$6+$AA$7)-J9),2))</f>
        <v/>
      </c>
      <c r="AC9" s="81" t="str">
        <f>IF(A9="","",IF(AND(P9&gt;0,P9&gt;=p_DifMin),AB9,0))</f>
        <v/>
      </c>
      <c r="AD9" s="81" t="str">
        <f>IF(A9="","",IF(AND(AC9&gt;0,N(R9)&lt;=p_MaxAtivos),AC9,0))</f>
        <v/>
      </c>
    </row>
    <row r="10">
      <c r="A10" s="97" t="n"/>
      <c r="B10" s="97" t="n"/>
      <c r="C10" s="97" t="n"/>
      <c r="D10" s="97" t="n"/>
      <c r="E10" s="97" t="n"/>
      <c r="F10" s="116" t="n"/>
      <c r="G10" s="98" t="n"/>
      <c r="H10" s="117" t="n"/>
      <c r="I10" s="117" t="n"/>
      <c r="J10" s="110" t="str">
        <f>IF(A10="","",N(I10)*AA10)</f>
        <v/>
      </c>
      <c r="K10" s="110" t="str">
        <f>IF(A10="","",N(H10)*AA10)</f>
        <v/>
      </c>
      <c r="L10" s="110" t="str">
        <f>IF(A10="","",J10-K10)</f>
        <v/>
      </c>
      <c r="M10" s="111" t="str">
        <f>IF(A10="","",IF(K10&gt;0,L10/K10,0))</f>
        <v/>
      </c>
      <c r="N10" s="112" t="str">
        <f>IF(A10="","",IF($J$6&gt;0,J10/$J$6,0))</f>
        <v/>
      </c>
      <c r="O10" s="104" t="n"/>
      <c r="P10" s="111" t="str">
        <f>IF(A10="","",N(O10)-N10)</f>
        <v/>
      </c>
      <c r="Q10" s="112" t="str">
        <f>IF(A10="","",IF($AC$6&gt;0,AC10/$AC$6,0))</f>
        <v/>
      </c>
      <c r="R10" s="113" t="str">
        <f>IF(A10="","",IF(AC10&lt;=0,"",COUNTIF($AC$9:$AC$108,"&gt;"&amp;AC10)+COUNTIF($AC$9:AC10,AC10)))</f>
        <v/>
      </c>
      <c r="S10" s="108" t="str">
        <f>IF(A10="","",IF(T10&gt;0,"BUY","HOLD"))</f>
        <v/>
      </c>
      <c r="T10" s="110" t="str">
        <f>IF(A10="","",IF($AA$7&lt;=0,0,IF($AD$6&gt;0,$AA$7*AD10/$AD$6,IF($O$6&gt;0,$AA$7*N(O10)/$O$6,0))))</f>
        <v/>
      </c>
      <c r="U10" s="110" t="str">
        <f>IF(A10="","",IF(AND(T10&gt;0,T10&gt;=p_CompraMin),T10,0))</f>
        <v/>
      </c>
      <c r="V10" s="119" t="str">
        <f>IF(OR(A10="",F10=""),"",MAX(0,F10-ref_data))</f>
        <v/>
      </c>
      <c r="W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X10" s="115" t="str">
        <f>IF(A10="","",IF(J10&gt;0,W10/J10,0))</f>
        <v/>
      </c>
      <c r="Z10" s="81" t="str">
        <f>IF(A10="","",IF(G10="",$AA$1,G10))</f>
        <v/>
      </c>
      <c r="AA10" s="81" t="str">
        <f>IF(A10="","",IFERROR(INDEX(moeda_fx,MATCH(Z10,moeda_cod,0)),0))</f>
        <v/>
      </c>
      <c r="AB10" s="81" t="str">
        <f>IF(A10="","",ROUND(MAX(0,N(O10)*($J$6+$AA$7)-J10),2))</f>
        <v/>
      </c>
      <c r="AC10" s="81" t="str">
        <f>IF(A10="","",IF(AND(P10&gt;0,P10&gt;=p_DifMin),AB10,0))</f>
        <v/>
      </c>
      <c r="AD10" s="81" t="str">
        <f>IF(A10="","",IF(AND(AC10&gt;0,N(R10)&lt;=p_MaxAtivos),AC10,0))</f>
        <v/>
      </c>
    </row>
    <row r="11">
      <c r="A11" s="97" t="n"/>
      <c r="B11" s="97" t="n"/>
      <c r="C11" s="97" t="n"/>
      <c r="D11" s="97" t="n"/>
      <c r="E11" s="97" t="n"/>
      <c r="F11" s="116" t="n"/>
      <c r="G11" s="98" t="n"/>
      <c r="H11" s="117" t="n"/>
      <c r="I11" s="117" t="n"/>
      <c r="J11" s="65" t="str">
        <f>IF(A11="","",N(I11)*AA11)</f>
        <v/>
      </c>
      <c r="K11" s="65" t="str">
        <f>IF(A11="","",N(H11)*AA11)</f>
        <v/>
      </c>
      <c r="L11" s="65" t="str">
        <f>IF(A11="","",J11-K11)</f>
        <v/>
      </c>
      <c r="M11" s="67" t="str">
        <f>IF(A11="","",IF(K11&gt;0,L11/K11,0))</f>
        <v/>
      </c>
      <c r="N11" s="25" t="str">
        <f>IF(A11="","",IF($J$6&gt;0,J11/$J$6,0))</f>
        <v/>
      </c>
      <c r="O11" s="104" t="n"/>
      <c r="P11" s="67" t="str">
        <f>IF(A11="","",N(O11)-N11)</f>
        <v/>
      </c>
      <c r="Q11" s="25" t="str">
        <f>IF(A11="","",IF($AC$6&gt;0,AC11/$AC$6,0))</f>
        <v/>
      </c>
      <c r="R11" s="69" t="str">
        <f>IF(A11="","",IF(AC11&lt;=0,"",COUNTIF($AC$9:$AC$108,"&gt;"&amp;AC11)+COUNTIF($AC$9:AC11,AC11)))</f>
        <v/>
      </c>
      <c r="S11" s="68" t="str">
        <f>IF(A11="","",IF(T11&gt;0,"BUY","HOLD"))</f>
        <v/>
      </c>
      <c r="T11" s="65" t="str">
        <f>IF(A11="","",IF($AA$7&lt;=0,0,IF($AD$6&gt;0,$AA$7*AD11/$AD$6,IF($O$6&gt;0,$AA$7*N(O11)/$O$6,0))))</f>
        <v/>
      </c>
      <c r="U11" s="65" t="str">
        <f>IF(A11="","",IF(AND(T11&gt;0,T11&gt;=p_CompraMin),T11,0))</f>
        <v/>
      </c>
      <c r="V11" s="118" t="str">
        <f>IF(OR(A11="",F11=""),"",MAX(0,F11-ref_data))</f>
        <v/>
      </c>
      <c r="W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X11" s="106" t="str">
        <f>IF(A11="","",IF(J11&gt;0,W11/J11,0))</f>
        <v/>
      </c>
      <c r="Z11" s="81" t="str">
        <f>IF(A11="","",IF(G11="",$AA$1,G11))</f>
        <v/>
      </c>
      <c r="AA11" s="81" t="str">
        <f>IF(A11="","",IFERROR(INDEX(moeda_fx,MATCH(Z11,moeda_cod,0)),0))</f>
        <v/>
      </c>
      <c r="AB11" s="81" t="str">
        <f>IF(A11="","",ROUND(MAX(0,N(O11)*($J$6+$AA$7)-J11),2))</f>
        <v/>
      </c>
      <c r="AC11" s="81" t="str">
        <f>IF(A11="","",IF(AND(P11&gt;0,P11&gt;=p_DifMin),AB11,0))</f>
        <v/>
      </c>
      <c r="AD11" s="81" t="str">
        <f>IF(A11="","",IF(AND(AC11&gt;0,N(R11)&lt;=p_MaxAtivos),AC11,0))</f>
        <v/>
      </c>
    </row>
    <row r="12">
      <c r="A12" s="97" t="n"/>
      <c r="B12" s="97" t="n"/>
      <c r="C12" s="97" t="n"/>
      <c r="D12" s="97" t="n"/>
      <c r="E12" s="97" t="n"/>
      <c r="F12" s="116" t="n"/>
      <c r="G12" s="98" t="n"/>
      <c r="H12" s="117" t="n"/>
      <c r="I12" s="117" t="n"/>
      <c r="J12" s="110" t="str">
        <f>IF(A12="","",N(I12)*AA12)</f>
        <v/>
      </c>
      <c r="K12" s="110" t="str">
        <f>IF(A12="","",N(H12)*AA12)</f>
        <v/>
      </c>
      <c r="L12" s="110" t="str">
        <f>IF(A12="","",J12-K12)</f>
        <v/>
      </c>
      <c r="M12" s="111" t="str">
        <f>IF(A12="","",IF(K12&gt;0,L12/K12,0))</f>
        <v/>
      </c>
      <c r="N12" s="112" t="str">
        <f>IF(A12="","",IF($J$6&gt;0,J12/$J$6,0))</f>
        <v/>
      </c>
      <c r="O12" s="104" t="n"/>
      <c r="P12" s="111" t="str">
        <f>IF(A12="","",N(O12)-N12)</f>
        <v/>
      </c>
      <c r="Q12" s="112" t="str">
        <f>IF(A12="","",IF($AC$6&gt;0,AC12/$AC$6,0))</f>
        <v/>
      </c>
      <c r="R12" s="113" t="str">
        <f>IF(A12="","",IF(AC12&lt;=0,"",COUNTIF($AC$9:$AC$108,"&gt;"&amp;AC12)+COUNTIF($AC$9:AC12,AC12)))</f>
        <v/>
      </c>
      <c r="S12" s="108" t="str">
        <f>IF(A12="","",IF(T12&gt;0,"BUY","HOLD"))</f>
        <v/>
      </c>
      <c r="T12" s="110" t="str">
        <f>IF(A12="","",IF($AA$7&lt;=0,0,IF($AD$6&gt;0,$AA$7*AD12/$AD$6,IF($O$6&gt;0,$AA$7*N(O12)/$O$6,0))))</f>
        <v/>
      </c>
      <c r="U12" s="110" t="str">
        <f>IF(A12="","",IF(AND(T12&gt;0,T12&gt;=p_CompraMin),T12,0))</f>
        <v/>
      </c>
      <c r="V12" s="119" t="str">
        <f>IF(OR(A12="",F12=""),"",MAX(0,F12-ref_data))</f>
        <v/>
      </c>
      <c r="W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X12" s="115" t="str">
        <f>IF(A12="","",IF(J12&gt;0,W12/J12,0))</f>
        <v/>
      </c>
      <c r="Z12" s="81" t="str">
        <f>IF(A12="","",IF(G12="",$AA$1,G12))</f>
        <v/>
      </c>
      <c r="AA12" s="81" t="str">
        <f>IF(A12="","",IFERROR(INDEX(moeda_fx,MATCH(Z12,moeda_cod,0)),0))</f>
        <v/>
      </c>
      <c r="AB12" s="81" t="str">
        <f>IF(A12="","",ROUND(MAX(0,N(O12)*($J$6+$AA$7)-J12),2))</f>
        <v/>
      </c>
      <c r="AC12" s="81" t="str">
        <f>IF(A12="","",IF(AND(P12&gt;0,P12&gt;=p_DifMin),AB12,0))</f>
        <v/>
      </c>
      <c r="AD12" s="81" t="str">
        <f>IF(A12="","",IF(AND(AC12&gt;0,N(R12)&lt;=p_MaxAtivos),AC12,0))</f>
        <v/>
      </c>
    </row>
    <row r="13">
      <c r="A13" s="97" t="n"/>
      <c r="B13" s="97" t="n"/>
      <c r="C13" s="97" t="n"/>
      <c r="D13" s="97" t="n"/>
      <c r="E13" s="97" t="n"/>
      <c r="F13" s="116" t="n"/>
      <c r="G13" s="98" t="n"/>
      <c r="H13" s="117" t="n"/>
      <c r="I13" s="117" t="n"/>
      <c r="J13" s="65" t="str">
        <f>IF(A13="","",N(I13)*AA13)</f>
        <v/>
      </c>
      <c r="K13" s="65" t="str">
        <f>IF(A13="","",N(H13)*AA13)</f>
        <v/>
      </c>
      <c r="L13" s="65" t="str">
        <f>IF(A13="","",J13-K13)</f>
        <v/>
      </c>
      <c r="M13" s="67" t="str">
        <f>IF(A13="","",IF(K13&gt;0,L13/K13,0))</f>
        <v/>
      </c>
      <c r="N13" s="25" t="str">
        <f>IF(A13="","",IF($J$6&gt;0,J13/$J$6,0))</f>
        <v/>
      </c>
      <c r="O13" s="104" t="n"/>
      <c r="P13" s="67" t="str">
        <f>IF(A13="","",N(O13)-N13)</f>
        <v/>
      </c>
      <c r="Q13" s="25" t="str">
        <f>IF(A13="","",IF($AC$6&gt;0,AC13/$AC$6,0))</f>
        <v/>
      </c>
      <c r="R13" s="69" t="str">
        <f>IF(A13="","",IF(AC13&lt;=0,"",COUNTIF($AC$9:$AC$108,"&gt;"&amp;AC13)+COUNTIF($AC$9:AC13,AC13)))</f>
        <v/>
      </c>
      <c r="S13" s="68" t="str">
        <f>IF(A13="","",IF(T13&gt;0,"BUY","HOLD"))</f>
        <v/>
      </c>
      <c r="T13" s="65" t="str">
        <f>IF(A13="","",IF($AA$7&lt;=0,0,IF($AD$6&gt;0,$AA$7*AD13/$AD$6,IF($O$6&gt;0,$AA$7*N(O13)/$O$6,0))))</f>
        <v/>
      </c>
      <c r="U13" s="65" t="str">
        <f>IF(A13="","",IF(AND(T13&gt;0,T13&gt;=p_CompraMin),T13,0))</f>
        <v/>
      </c>
      <c r="V13" s="118" t="str">
        <f>IF(OR(A13="",F13=""),"",MAX(0,F13-ref_data))</f>
        <v/>
      </c>
      <c r="W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X13" s="106" t="str">
        <f>IF(A13="","",IF(J13&gt;0,W13/J13,0))</f>
        <v/>
      </c>
      <c r="Z13" s="81" t="str">
        <f>IF(A13="","",IF(G13="",$AA$1,G13))</f>
        <v/>
      </c>
      <c r="AA13" s="81" t="str">
        <f>IF(A13="","",IFERROR(INDEX(moeda_fx,MATCH(Z13,moeda_cod,0)),0))</f>
        <v/>
      </c>
      <c r="AB13" s="81" t="str">
        <f>IF(A13="","",ROUND(MAX(0,N(O13)*($J$6+$AA$7)-J13),2))</f>
        <v/>
      </c>
      <c r="AC13" s="81" t="str">
        <f>IF(A13="","",IF(AND(P13&gt;0,P13&gt;=p_DifMin),AB13,0))</f>
        <v/>
      </c>
      <c r="AD13" s="81" t="str">
        <f>IF(A13="","",IF(AND(AC13&gt;0,N(R13)&lt;=p_MaxAtivos),AC13,0))</f>
        <v/>
      </c>
    </row>
    <row r="14">
      <c r="A14" s="97" t="n"/>
      <c r="B14" s="97" t="n"/>
      <c r="C14" s="97" t="n"/>
      <c r="D14" s="97" t="n"/>
      <c r="E14" s="97" t="n"/>
      <c r="F14" s="116" t="n"/>
      <c r="G14" s="98" t="n"/>
      <c r="H14" s="117" t="n"/>
      <c r="I14" s="117" t="n"/>
      <c r="J14" s="110" t="str">
        <f>IF(A14="","",N(I14)*AA14)</f>
        <v/>
      </c>
      <c r="K14" s="110" t="str">
        <f>IF(A14="","",N(H14)*AA14)</f>
        <v/>
      </c>
      <c r="L14" s="110" t="str">
        <f>IF(A14="","",J14-K14)</f>
        <v/>
      </c>
      <c r="M14" s="111" t="str">
        <f>IF(A14="","",IF(K14&gt;0,L14/K14,0))</f>
        <v/>
      </c>
      <c r="N14" s="112" t="str">
        <f>IF(A14="","",IF($J$6&gt;0,J14/$J$6,0))</f>
        <v/>
      </c>
      <c r="O14" s="104" t="n"/>
      <c r="P14" s="111" t="str">
        <f>IF(A14="","",N(O14)-N14)</f>
        <v/>
      </c>
      <c r="Q14" s="112" t="str">
        <f>IF(A14="","",IF($AC$6&gt;0,AC14/$AC$6,0))</f>
        <v/>
      </c>
      <c r="R14" s="113" t="str">
        <f>IF(A14="","",IF(AC14&lt;=0,"",COUNTIF($AC$9:$AC$108,"&gt;"&amp;AC14)+COUNTIF($AC$9:AC14,AC14)))</f>
        <v/>
      </c>
      <c r="S14" s="108" t="str">
        <f>IF(A14="","",IF(T14&gt;0,"BUY","HOLD"))</f>
        <v/>
      </c>
      <c r="T14" s="110" t="str">
        <f>IF(A14="","",IF($AA$7&lt;=0,0,IF($AD$6&gt;0,$AA$7*AD14/$AD$6,IF($O$6&gt;0,$AA$7*N(O14)/$O$6,0))))</f>
        <v/>
      </c>
      <c r="U14" s="110" t="str">
        <f>IF(A14="","",IF(AND(T14&gt;0,T14&gt;=p_CompraMin),T14,0))</f>
        <v/>
      </c>
      <c r="V14" s="119" t="str">
        <f>IF(OR(A14="",F14=""),"",MAX(0,F14-ref_data))</f>
        <v/>
      </c>
      <c r="W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X14" s="115" t="str">
        <f>IF(A14="","",IF(J14&gt;0,W14/J14,0))</f>
        <v/>
      </c>
      <c r="Z14" s="81" t="str">
        <f>IF(A14="","",IF(G14="",$AA$1,G14))</f>
        <v/>
      </c>
      <c r="AA14" s="81" t="str">
        <f>IF(A14="","",IFERROR(INDEX(moeda_fx,MATCH(Z14,moeda_cod,0)),0))</f>
        <v/>
      </c>
      <c r="AB14" s="81" t="str">
        <f>IF(A14="","",ROUND(MAX(0,N(O14)*($J$6+$AA$7)-J14),2))</f>
        <v/>
      </c>
      <c r="AC14" s="81" t="str">
        <f>IF(A14="","",IF(AND(P14&gt;0,P14&gt;=p_DifMin),AB14,0))</f>
        <v/>
      </c>
      <c r="AD14" s="81" t="str">
        <f>IF(A14="","",IF(AND(AC14&gt;0,N(R14)&lt;=p_MaxAtivos),AC14,0))</f>
        <v/>
      </c>
    </row>
    <row r="15">
      <c r="A15" s="97" t="n"/>
      <c r="B15" s="97" t="n"/>
      <c r="C15" s="97" t="n"/>
      <c r="D15" s="97" t="n"/>
      <c r="E15" s="97" t="n"/>
      <c r="F15" s="116" t="n"/>
      <c r="G15" s="98" t="n"/>
      <c r="H15" s="117" t="n"/>
      <c r="I15" s="117" t="n"/>
      <c r="J15" s="65" t="str">
        <f>IF(A15="","",N(I15)*AA15)</f>
        <v/>
      </c>
      <c r="K15" s="65" t="str">
        <f>IF(A15="","",N(H15)*AA15)</f>
        <v/>
      </c>
      <c r="L15" s="65" t="str">
        <f>IF(A15="","",J15-K15)</f>
        <v/>
      </c>
      <c r="M15" s="67" t="str">
        <f>IF(A15="","",IF(K15&gt;0,L15/K15,0))</f>
        <v/>
      </c>
      <c r="N15" s="25" t="str">
        <f>IF(A15="","",IF($J$6&gt;0,J15/$J$6,0))</f>
        <v/>
      </c>
      <c r="O15" s="104" t="n"/>
      <c r="P15" s="67" t="str">
        <f>IF(A15="","",N(O15)-N15)</f>
        <v/>
      </c>
      <c r="Q15" s="25" t="str">
        <f>IF(A15="","",IF($AC$6&gt;0,AC15/$AC$6,0))</f>
        <v/>
      </c>
      <c r="R15" s="69" t="str">
        <f>IF(A15="","",IF(AC15&lt;=0,"",COUNTIF($AC$9:$AC$108,"&gt;"&amp;AC15)+COUNTIF($AC$9:AC15,AC15)))</f>
        <v/>
      </c>
      <c r="S15" s="68" t="str">
        <f>IF(A15="","",IF(T15&gt;0,"BUY","HOLD"))</f>
        <v/>
      </c>
      <c r="T15" s="65" t="str">
        <f>IF(A15="","",IF($AA$7&lt;=0,0,IF($AD$6&gt;0,$AA$7*AD15/$AD$6,IF($O$6&gt;0,$AA$7*N(O15)/$O$6,0))))</f>
        <v/>
      </c>
      <c r="U15" s="65" t="str">
        <f>IF(A15="","",IF(AND(T15&gt;0,T15&gt;=p_CompraMin),T15,0))</f>
        <v/>
      </c>
      <c r="V15" s="118" t="str">
        <f>IF(OR(A15="",F15=""),"",MAX(0,F15-ref_data))</f>
        <v/>
      </c>
      <c r="W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X15" s="106" t="str">
        <f>IF(A15="","",IF(J15&gt;0,W15/J15,0))</f>
        <v/>
      </c>
      <c r="Z15" s="81" t="str">
        <f>IF(A15="","",IF(G15="",$AA$1,G15))</f>
        <v/>
      </c>
      <c r="AA15" s="81" t="str">
        <f>IF(A15="","",IFERROR(INDEX(moeda_fx,MATCH(Z15,moeda_cod,0)),0))</f>
        <v/>
      </c>
      <c r="AB15" s="81" t="str">
        <f>IF(A15="","",ROUND(MAX(0,N(O15)*($J$6+$AA$7)-J15),2))</f>
        <v/>
      </c>
      <c r="AC15" s="81" t="str">
        <f>IF(A15="","",IF(AND(P15&gt;0,P15&gt;=p_DifMin),AB15,0))</f>
        <v/>
      </c>
      <c r="AD15" s="81" t="str">
        <f>IF(A15="","",IF(AND(AC15&gt;0,N(R15)&lt;=p_MaxAtivos),AC15,0))</f>
        <v/>
      </c>
    </row>
    <row r="16">
      <c r="A16" s="97" t="n"/>
      <c r="B16" s="97" t="n"/>
      <c r="C16" s="97" t="n"/>
      <c r="D16" s="97" t="n"/>
      <c r="E16" s="97" t="n"/>
      <c r="F16" s="116" t="n"/>
      <c r="G16" s="98" t="n"/>
      <c r="H16" s="117" t="n"/>
      <c r="I16" s="117" t="n"/>
      <c r="J16" s="110" t="str">
        <f>IF(A16="","",N(I16)*AA16)</f>
        <v/>
      </c>
      <c r="K16" s="110" t="str">
        <f>IF(A16="","",N(H16)*AA16)</f>
        <v/>
      </c>
      <c r="L16" s="110" t="str">
        <f>IF(A16="","",J16-K16)</f>
        <v/>
      </c>
      <c r="M16" s="111" t="str">
        <f>IF(A16="","",IF(K16&gt;0,L16/K16,0))</f>
        <v/>
      </c>
      <c r="N16" s="112" t="str">
        <f>IF(A16="","",IF($J$6&gt;0,J16/$J$6,0))</f>
        <v/>
      </c>
      <c r="O16" s="104" t="n"/>
      <c r="P16" s="111" t="str">
        <f>IF(A16="","",N(O16)-N16)</f>
        <v/>
      </c>
      <c r="Q16" s="112" t="str">
        <f>IF(A16="","",IF($AC$6&gt;0,AC16/$AC$6,0))</f>
        <v/>
      </c>
      <c r="R16" s="113" t="str">
        <f>IF(A16="","",IF(AC16&lt;=0,"",COUNTIF($AC$9:$AC$108,"&gt;"&amp;AC16)+COUNTIF($AC$9:AC16,AC16)))</f>
        <v/>
      </c>
      <c r="S16" s="108" t="str">
        <f>IF(A16="","",IF(T16&gt;0,"BUY","HOLD"))</f>
        <v/>
      </c>
      <c r="T16" s="110" t="str">
        <f>IF(A16="","",IF($AA$7&lt;=0,0,IF($AD$6&gt;0,$AA$7*AD16/$AD$6,IF($O$6&gt;0,$AA$7*N(O16)/$O$6,0))))</f>
        <v/>
      </c>
      <c r="U16" s="110" t="str">
        <f>IF(A16="","",IF(AND(T16&gt;0,T16&gt;=p_CompraMin),T16,0))</f>
        <v/>
      </c>
      <c r="V16" s="119" t="str">
        <f>IF(OR(A16="",F16=""),"",MAX(0,F16-ref_data))</f>
        <v/>
      </c>
      <c r="W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X16" s="115" t="str">
        <f>IF(A16="","",IF(J16&gt;0,W16/J16,0))</f>
        <v/>
      </c>
      <c r="Z16" s="81" t="str">
        <f>IF(A16="","",IF(G16="",$AA$1,G16))</f>
        <v/>
      </c>
      <c r="AA16" s="81" t="str">
        <f>IF(A16="","",IFERROR(INDEX(moeda_fx,MATCH(Z16,moeda_cod,0)),0))</f>
        <v/>
      </c>
      <c r="AB16" s="81" t="str">
        <f>IF(A16="","",ROUND(MAX(0,N(O16)*($J$6+$AA$7)-J16),2))</f>
        <v/>
      </c>
      <c r="AC16" s="81" t="str">
        <f>IF(A16="","",IF(AND(P16&gt;0,P16&gt;=p_DifMin),AB16,0))</f>
        <v/>
      </c>
      <c r="AD16" s="81" t="str">
        <f>IF(A16="","",IF(AND(AC16&gt;0,N(R16)&lt;=p_MaxAtivos),AC16,0))</f>
        <v/>
      </c>
    </row>
    <row r="17">
      <c r="A17" s="97" t="n"/>
      <c r="B17" s="97" t="n"/>
      <c r="C17" s="97" t="n"/>
      <c r="D17" s="97" t="n"/>
      <c r="E17" s="97" t="n"/>
      <c r="F17" s="116" t="n"/>
      <c r="G17" s="98" t="n"/>
      <c r="H17" s="117" t="n"/>
      <c r="I17" s="117" t="n"/>
      <c r="J17" s="65" t="str">
        <f>IF(A17="","",N(I17)*AA17)</f>
        <v/>
      </c>
      <c r="K17" s="65" t="str">
        <f>IF(A17="","",N(H17)*AA17)</f>
        <v/>
      </c>
      <c r="L17" s="65" t="str">
        <f>IF(A17="","",J17-K17)</f>
        <v/>
      </c>
      <c r="M17" s="67" t="str">
        <f>IF(A17="","",IF(K17&gt;0,L17/K17,0))</f>
        <v/>
      </c>
      <c r="N17" s="25" t="str">
        <f>IF(A17="","",IF($J$6&gt;0,J17/$J$6,0))</f>
        <v/>
      </c>
      <c r="O17" s="104" t="n"/>
      <c r="P17" s="67" t="str">
        <f>IF(A17="","",N(O17)-N17)</f>
        <v/>
      </c>
      <c r="Q17" s="25" t="str">
        <f>IF(A17="","",IF($AC$6&gt;0,AC17/$AC$6,0))</f>
        <v/>
      </c>
      <c r="R17" s="69" t="str">
        <f>IF(A17="","",IF(AC17&lt;=0,"",COUNTIF($AC$9:$AC$108,"&gt;"&amp;AC17)+COUNTIF($AC$9:AC17,AC17)))</f>
        <v/>
      </c>
      <c r="S17" s="68" t="str">
        <f>IF(A17="","",IF(T17&gt;0,"BUY","HOLD"))</f>
        <v/>
      </c>
      <c r="T17" s="65" t="str">
        <f>IF(A17="","",IF($AA$7&lt;=0,0,IF($AD$6&gt;0,$AA$7*AD17/$AD$6,IF($O$6&gt;0,$AA$7*N(O17)/$O$6,0))))</f>
        <v/>
      </c>
      <c r="U17" s="65" t="str">
        <f>IF(A17="","",IF(AND(T17&gt;0,T17&gt;=p_CompraMin),T17,0))</f>
        <v/>
      </c>
      <c r="V17" s="118" t="str">
        <f>IF(OR(A17="",F17=""),"",MAX(0,F17-ref_data))</f>
        <v/>
      </c>
      <c r="W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X17" s="106" t="str">
        <f>IF(A17="","",IF(J17&gt;0,W17/J17,0))</f>
        <v/>
      </c>
      <c r="Z17" s="81" t="str">
        <f>IF(A17="","",IF(G17="",$AA$1,G17))</f>
        <v/>
      </c>
      <c r="AA17" s="81" t="str">
        <f>IF(A17="","",IFERROR(INDEX(moeda_fx,MATCH(Z17,moeda_cod,0)),0))</f>
        <v/>
      </c>
      <c r="AB17" s="81" t="str">
        <f>IF(A17="","",ROUND(MAX(0,N(O17)*($J$6+$AA$7)-J17),2))</f>
        <v/>
      </c>
      <c r="AC17" s="81" t="str">
        <f>IF(A17="","",IF(AND(P17&gt;0,P17&gt;=p_DifMin),AB17,0))</f>
        <v/>
      </c>
      <c r="AD17" s="81" t="str">
        <f>IF(A17="","",IF(AND(AC17&gt;0,N(R17)&lt;=p_MaxAtivos),AC17,0))</f>
        <v/>
      </c>
    </row>
    <row r="18">
      <c r="A18" s="97" t="n"/>
      <c r="B18" s="97" t="n"/>
      <c r="C18" s="97" t="n"/>
      <c r="D18" s="97" t="n"/>
      <c r="E18" s="97" t="n"/>
      <c r="F18" s="116" t="n"/>
      <c r="G18" s="98" t="n"/>
      <c r="H18" s="117" t="n"/>
      <c r="I18" s="117" t="n"/>
      <c r="J18" s="110" t="str">
        <f>IF(A18="","",N(I18)*AA18)</f>
        <v/>
      </c>
      <c r="K18" s="110" t="str">
        <f>IF(A18="","",N(H18)*AA18)</f>
        <v/>
      </c>
      <c r="L18" s="110" t="str">
        <f>IF(A18="","",J18-K18)</f>
        <v/>
      </c>
      <c r="M18" s="111" t="str">
        <f>IF(A18="","",IF(K18&gt;0,L18/K18,0))</f>
        <v/>
      </c>
      <c r="N18" s="112" t="str">
        <f>IF(A18="","",IF($J$6&gt;0,J18/$J$6,0))</f>
        <v/>
      </c>
      <c r="O18" s="104" t="n"/>
      <c r="P18" s="111" t="str">
        <f>IF(A18="","",N(O18)-N18)</f>
        <v/>
      </c>
      <c r="Q18" s="112" t="str">
        <f>IF(A18="","",IF($AC$6&gt;0,AC18/$AC$6,0))</f>
        <v/>
      </c>
      <c r="R18" s="113" t="str">
        <f>IF(A18="","",IF(AC18&lt;=0,"",COUNTIF($AC$9:$AC$108,"&gt;"&amp;AC18)+COUNTIF($AC$9:AC18,AC18)))</f>
        <v/>
      </c>
      <c r="S18" s="108" t="str">
        <f>IF(A18="","",IF(T18&gt;0,"BUY","HOLD"))</f>
        <v/>
      </c>
      <c r="T18" s="110" t="str">
        <f>IF(A18="","",IF($AA$7&lt;=0,0,IF($AD$6&gt;0,$AA$7*AD18/$AD$6,IF($O$6&gt;0,$AA$7*N(O18)/$O$6,0))))</f>
        <v/>
      </c>
      <c r="U18" s="110" t="str">
        <f>IF(A18="","",IF(AND(T18&gt;0,T18&gt;=p_CompraMin),T18,0))</f>
        <v/>
      </c>
      <c r="V18" s="119" t="str">
        <f>IF(OR(A18="",F18=""),"",MAX(0,F18-ref_data))</f>
        <v/>
      </c>
      <c r="W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X18" s="115" t="str">
        <f>IF(A18="","",IF(J18&gt;0,W18/J18,0))</f>
        <v/>
      </c>
      <c r="Z18" s="81" t="str">
        <f>IF(A18="","",IF(G18="",$AA$1,G18))</f>
        <v/>
      </c>
      <c r="AA18" s="81" t="str">
        <f>IF(A18="","",IFERROR(INDEX(moeda_fx,MATCH(Z18,moeda_cod,0)),0))</f>
        <v/>
      </c>
      <c r="AB18" s="81" t="str">
        <f>IF(A18="","",ROUND(MAX(0,N(O18)*($J$6+$AA$7)-J18),2))</f>
        <v/>
      </c>
      <c r="AC18" s="81" t="str">
        <f>IF(A18="","",IF(AND(P18&gt;0,P18&gt;=p_DifMin),AB18,0))</f>
        <v/>
      </c>
      <c r="AD18" s="81" t="str">
        <f>IF(A18="","",IF(AND(AC18&gt;0,N(R18)&lt;=p_MaxAtivos),AC18,0))</f>
        <v/>
      </c>
    </row>
    <row r="19">
      <c r="A19" s="97" t="n"/>
      <c r="B19" s="97" t="n"/>
      <c r="C19" s="97" t="n"/>
      <c r="D19" s="97" t="n"/>
      <c r="E19" s="97" t="n"/>
      <c r="F19" s="116" t="n"/>
      <c r="G19" s="98" t="n"/>
      <c r="H19" s="117" t="n"/>
      <c r="I19" s="117" t="n"/>
      <c r="J19" s="65" t="str">
        <f>IF(A19="","",N(I19)*AA19)</f>
        <v/>
      </c>
      <c r="K19" s="65" t="str">
        <f>IF(A19="","",N(H19)*AA19)</f>
        <v/>
      </c>
      <c r="L19" s="65" t="str">
        <f>IF(A19="","",J19-K19)</f>
        <v/>
      </c>
      <c r="M19" s="67" t="str">
        <f>IF(A19="","",IF(K19&gt;0,L19/K19,0))</f>
        <v/>
      </c>
      <c r="N19" s="25" t="str">
        <f>IF(A19="","",IF($J$6&gt;0,J19/$J$6,0))</f>
        <v/>
      </c>
      <c r="O19" s="104" t="n"/>
      <c r="P19" s="67" t="str">
        <f>IF(A19="","",N(O19)-N19)</f>
        <v/>
      </c>
      <c r="Q19" s="25" t="str">
        <f>IF(A19="","",IF($AC$6&gt;0,AC19/$AC$6,0))</f>
        <v/>
      </c>
      <c r="R19" s="69" t="str">
        <f>IF(A19="","",IF(AC19&lt;=0,"",COUNTIF($AC$9:$AC$108,"&gt;"&amp;AC19)+COUNTIF($AC$9:AC19,AC19)))</f>
        <v/>
      </c>
      <c r="S19" s="68" t="str">
        <f>IF(A19="","",IF(T19&gt;0,"BUY","HOLD"))</f>
        <v/>
      </c>
      <c r="T19" s="65" t="str">
        <f>IF(A19="","",IF($AA$7&lt;=0,0,IF($AD$6&gt;0,$AA$7*AD19/$AD$6,IF($O$6&gt;0,$AA$7*N(O19)/$O$6,0))))</f>
        <v/>
      </c>
      <c r="U19" s="65" t="str">
        <f>IF(A19="","",IF(AND(T19&gt;0,T19&gt;=p_CompraMin),T19,0))</f>
        <v/>
      </c>
      <c r="V19" s="118" t="str">
        <f>IF(OR(A19="",F19=""),"",MAX(0,F19-ref_data))</f>
        <v/>
      </c>
      <c r="W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X19" s="106" t="str">
        <f>IF(A19="","",IF(J19&gt;0,W19/J19,0))</f>
        <v/>
      </c>
      <c r="Z19" s="81" t="str">
        <f>IF(A19="","",IF(G19="",$AA$1,G19))</f>
        <v/>
      </c>
      <c r="AA19" s="81" t="str">
        <f>IF(A19="","",IFERROR(INDEX(moeda_fx,MATCH(Z19,moeda_cod,0)),0))</f>
        <v/>
      </c>
      <c r="AB19" s="81" t="str">
        <f>IF(A19="","",ROUND(MAX(0,N(O19)*($J$6+$AA$7)-J19),2))</f>
        <v/>
      </c>
      <c r="AC19" s="81" t="str">
        <f>IF(A19="","",IF(AND(P19&gt;0,P19&gt;=p_DifMin),AB19,0))</f>
        <v/>
      </c>
      <c r="AD19" s="81" t="str">
        <f>IF(A19="","",IF(AND(AC19&gt;0,N(R19)&lt;=p_MaxAtivos),AC19,0))</f>
        <v/>
      </c>
    </row>
    <row r="20">
      <c r="A20" s="97" t="n"/>
      <c r="B20" s="97" t="n"/>
      <c r="C20" s="97" t="n"/>
      <c r="D20" s="97" t="n"/>
      <c r="E20" s="97" t="n"/>
      <c r="F20" s="116" t="n"/>
      <c r="G20" s="98" t="n"/>
      <c r="H20" s="117" t="n"/>
      <c r="I20" s="117" t="n"/>
      <c r="J20" s="110" t="str">
        <f>IF(A20="","",N(I20)*AA20)</f>
        <v/>
      </c>
      <c r="K20" s="110" t="str">
        <f>IF(A20="","",N(H20)*AA20)</f>
        <v/>
      </c>
      <c r="L20" s="110" t="str">
        <f>IF(A20="","",J20-K20)</f>
        <v/>
      </c>
      <c r="M20" s="111" t="str">
        <f>IF(A20="","",IF(K20&gt;0,L20/K20,0))</f>
        <v/>
      </c>
      <c r="N20" s="112" t="str">
        <f>IF(A20="","",IF($J$6&gt;0,J20/$J$6,0))</f>
        <v/>
      </c>
      <c r="O20" s="104" t="n"/>
      <c r="P20" s="111" t="str">
        <f>IF(A20="","",N(O20)-N20)</f>
        <v/>
      </c>
      <c r="Q20" s="112" t="str">
        <f>IF(A20="","",IF($AC$6&gt;0,AC20/$AC$6,0))</f>
        <v/>
      </c>
      <c r="R20" s="113" t="str">
        <f>IF(A20="","",IF(AC20&lt;=0,"",COUNTIF($AC$9:$AC$108,"&gt;"&amp;AC20)+COUNTIF($AC$9:AC20,AC20)))</f>
        <v/>
      </c>
      <c r="S20" s="108" t="str">
        <f>IF(A20="","",IF(T20&gt;0,"BUY","HOLD"))</f>
        <v/>
      </c>
      <c r="T20" s="110" t="str">
        <f>IF(A20="","",IF($AA$7&lt;=0,0,IF($AD$6&gt;0,$AA$7*AD20/$AD$6,IF($O$6&gt;0,$AA$7*N(O20)/$O$6,0))))</f>
        <v/>
      </c>
      <c r="U20" s="110" t="str">
        <f>IF(A20="","",IF(AND(T20&gt;0,T20&gt;=p_CompraMin),T20,0))</f>
        <v/>
      </c>
      <c r="V20" s="119" t="str">
        <f>IF(OR(A20="",F20=""),"",MAX(0,F20-ref_data))</f>
        <v/>
      </c>
      <c r="W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X20" s="115" t="str">
        <f>IF(A20="","",IF(J20&gt;0,W20/J20,0))</f>
        <v/>
      </c>
      <c r="Z20" s="81" t="str">
        <f>IF(A20="","",IF(G20="",$AA$1,G20))</f>
        <v/>
      </c>
      <c r="AA20" s="81" t="str">
        <f>IF(A20="","",IFERROR(INDEX(moeda_fx,MATCH(Z20,moeda_cod,0)),0))</f>
        <v/>
      </c>
      <c r="AB20" s="81" t="str">
        <f>IF(A20="","",ROUND(MAX(0,N(O20)*($J$6+$AA$7)-J20),2))</f>
        <v/>
      </c>
      <c r="AC20" s="81" t="str">
        <f>IF(A20="","",IF(AND(P20&gt;0,P20&gt;=p_DifMin),AB20,0))</f>
        <v/>
      </c>
      <c r="AD20" s="81" t="str">
        <f>IF(A20="","",IF(AND(AC20&gt;0,N(R20)&lt;=p_MaxAtivos),AC20,0))</f>
        <v/>
      </c>
    </row>
    <row r="21">
      <c r="A21" s="97" t="n"/>
      <c r="B21" s="97" t="n"/>
      <c r="C21" s="97" t="n"/>
      <c r="D21" s="97" t="n"/>
      <c r="E21" s="97" t="n"/>
      <c r="F21" s="116" t="n"/>
      <c r="G21" s="98" t="n"/>
      <c r="H21" s="117" t="n"/>
      <c r="I21" s="117" t="n"/>
      <c r="J21" s="65" t="str">
        <f>IF(A21="","",N(I21)*AA21)</f>
        <v/>
      </c>
      <c r="K21" s="65" t="str">
        <f>IF(A21="","",N(H21)*AA21)</f>
        <v/>
      </c>
      <c r="L21" s="65" t="str">
        <f>IF(A21="","",J21-K21)</f>
        <v/>
      </c>
      <c r="M21" s="67" t="str">
        <f>IF(A21="","",IF(K21&gt;0,L21/K21,0))</f>
        <v/>
      </c>
      <c r="N21" s="25" t="str">
        <f>IF(A21="","",IF($J$6&gt;0,J21/$J$6,0))</f>
        <v/>
      </c>
      <c r="O21" s="104" t="n"/>
      <c r="P21" s="67" t="str">
        <f>IF(A21="","",N(O21)-N21)</f>
        <v/>
      </c>
      <c r="Q21" s="25" t="str">
        <f>IF(A21="","",IF($AC$6&gt;0,AC21/$AC$6,0))</f>
        <v/>
      </c>
      <c r="R21" s="69" t="str">
        <f>IF(A21="","",IF(AC21&lt;=0,"",COUNTIF($AC$9:$AC$108,"&gt;"&amp;AC21)+COUNTIF($AC$9:AC21,AC21)))</f>
        <v/>
      </c>
      <c r="S21" s="68" t="str">
        <f>IF(A21="","",IF(T21&gt;0,"BUY","HOLD"))</f>
        <v/>
      </c>
      <c r="T21" s="65" t="str">
        <f>IF(A21="","",IF($AA$7&lt;=0,0,IF($AD$6&gt;0,$AA$7*AD21/$AD$6,IF($O$6&gt;0,$AA$7*N(O21)/$O$6,0))))</f>
        <v/>
      </c>
      <c r="U21" s="65" t="str">
        <f>IF(A21="","",IF(AND(T21&gt;0,T21&gt;=p_CompraMin),T21,0))</f>
        <v/>
      </c>
      <c r="V21" s="118" t="str">
        <f>IF(OR(A21="",F21=""),"",MAX(0,F21-ref_data))</f>
        <v/>
      </c>
      <c r="W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X21" s="106" t="str">
        <f>IF(A21="","",IF(J21&gt;0,W21/J21,0))</f>
        <v/>
      </c>
      <c r="Z21" s="81" t="str">
        <f>IF(A21="","",IF(G21="",$AA$1,G21))</f>
        <v/>
      </c>
      <c r="AA21" s="81" t="str">
        <f>IF(A21="","",IFERROR(INDEX(moeda_fx,MATCH(Z21,moeda_cod,0)),0))</f>
        <v/>
      </c>
      <c r="AB21" s="81" t="str">
        <f>IF(A21="","",ROUND(MAX(0,N(O21)*($J$6+$AA$7)-J21),2))</f>
        <v/>
      </c>
      <c r="AC21" s="81" t="str">
        <f>IF(A21="","",IF(AND(P21&gt;0,P21&gt;=p_DifMin),AB21,0))</f>
        <v/>
      </c>
      <c r="AD21" s="81" t="str">
        <f>IF(A21="","",IF(AND(AC21&gt;0,N(R21)&lt;=p_MaxAtivos),AC21,0))</f>
        <v/>
      </c>
    </row>
    <row r="22">
      <c r="A22" s="97" t="n"/>
      <c r="B22" s="97" t="n"/>
      <c r="C22" s="97" t="n"/>
      <c r="D22" s="97" t="n"/>
      <c r="E22" s="97" t="n"/>
      <c r="F22" s="116" t="n"/>
      <c r="G22" s="98" t="n"/>
      <c r="H22" s="117" t="n"/>
      <c r="I22" s="117" t="n"/>
      <c r="J22" s="110" t="str">
        <f>IF(A22="","",N(I22)*AA22)</f>
        <v/>
      </c>
      <c r="K22" s="110" t="str">
        <f>IF(A22="","",N(H22)*AA22)</f>
        <v/>
      </c>
      <c r="L22" s="110" t="str">
        <f>IF(A22="","",J22-K22)</f>
        <v/>
      </c>
      <c r="M22" s="111" t="str">
        <f>IF(A22="","",IF(K22&gt;0,L22/K22,0))</f>
        <v/>
      </c>
      <c r="N22" s="112" t="str">
        <f>IF(A22="","",IF($J$6&gt;0,J22/$J$6,0))</f>
        <v/>
      </c>
      <c r="O22" s="104" t="n"/>
      <c r="P22" s="111" t="str">
        <f>IF(A22="","",N(O22)-N22)</f>
        <v/>
      </c>
      <c r="Q22" s="112" t="str">
        <f>IF(A22="","",IF($AC$6&gt;0,AC22/$AC$6,0))</f>
        <v/>
      </c>
      <c r="R22" s="113" t="str">
        <f>IF(A22="","",IF(AC22&lt;=0,"",COUNTIF($AC$9:$AC$108,"&gt;"&amp;AC22)+COUNTIF($AC$9:AC22,AC22)))</f>
        <v/>
      </c>
      <c r="S22" s="108" t="str">
        <f>IF(A22="","",IF(T22&gt;0,"BUY","HOLD"))</f>
        <v/>
      </c>
      <c r="T22" s="110" t="str">
        <f>IF(A22="","",IF($AA$7&lt;=0,0,IF($AD$6&gt;0,$AA$7*AD22/$AD$6,IF($O$6&gt;0,$AA$7*N(O22)/$O$6,0))))</f>
        <v/>
      </c>
      <c r="U22" s="110" t="str">
        <f>IF(A22="","",IF(AND(T22&gt;0,T22&gt;=p_CompraMin),T22,0))</f>
        <v/>
      </c>
      <c r="V22" s="119" t="str">
        <f>IF(OR(A22="",F22=""),"",MAX(0,F22-ref_data))</f>
        <v/>
      </c>
      <c r="W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X22" s="115" t="str">
        <f>IF(A22="","",IF(J22&gt;0,W22/J22,0))</f>
        <v/>
      </c>
      <c r="Z22" s="81" t="str">
        <f>IF(A22="","",IF(G22="",$AA$1,G22))</f>
        <v/>
      </c>
      <c r="AA22" s="81" t="str">
        <f>IF(A22="","",IFERROR(INDEX(moeda_fx,MATCH(Z22,moeda_cod,0)),0))</f>
        <v/>
      </c>
      <c r="AB22" s="81" t="str">
        <f>IF(A22="","",ROUND(MAX(0,N(O22)*($J$6+$AA$7)-J22),2))</f>
        <v/>
      </c>
      <c r="AC22" s="81" t="str">
        <f>IF(A22="","",IF(AND(P22&gt;0,P22&gt;=p_DifMin),AB22,0))</f>
        <v/>
      </c>
      <c r="AD22" s="81" t="str">
        <f>IF(A22="","",IF(AND(AC22&gt;0,N(R22)&lt;=p_MaxAtivos),AC22,0))</f>
        <v/>
      </c>
    </row>
    <row r="23">
      <c r="A23" s="97" t="n"/>
      <c r="B23" s="97" t="n"/>
      <c r="C23" s="97" t="n"/>
      <c r="D23" s="97" t="n"/>
      <c r="E23" s="97" t="n"/>
      <c r="F23" s="116" t="n"/>
      <c r="G23" s="98" t="n"/>
      <c r="H23" s="117" t="n"/>
      <c r="I23" s="117" t="n"/>
      <c r="J23" s="65" t="str">
        <f>IF(A23="","",N(I23)*AA23)</f>
        <v/>
      </c>
      <c r="K23" s="65" t="str">
        <f>IF(A23="","",N(H23)*AA23)</f>
        <v/>
      </c>
      <c r="L23" s="65" t="str">
        <f>IF(A23="","",J23-K23)</f>
        <v/>
      </c>
      <c r="M23" s="67" t="str">
        <f>IF(A23="","",IF(K23&gt;0,L23/K23,0))</f>
        <v/>
      </c>
      <c r="N23" s="25" t="str">
        <f>IF(A23="","",IF($J$6&gt;0,J23/$J$6,0))</f>
        <v/>
      </c>
      <c r="O23" s="104" t="n"/>
      <c r="P23" s="67" t="str">
        <f>IF(A23="","",N(O23)-N23)</f>
        <v/>
      </c>
      <c r="Q23" s="25" t="str">
        <f>IF(A23="","",IF($AC$6&gt;0,AC23/$AC$6,0))</f>
        <v/>
      </c>
      <c r="R23" s="69" t="str">
        <f>IF(A23="","",IF(AC23&lt;=0,"",COUNTIF($AC$9:$AC$108,"&gt;"&amp;AC23)+COUNTIF($AC$9:AC23,AC23)))</f>
        <v/>
      </c>
      <c r="S23" s="68" t="str">
        <f>IF(A23="","",IF(T23&gt;0,"BUY","HOLD"))</f>
        <v/>
      </c>
      <c r="T23" s="65" t="str">
        <f>IF(A23="","",IF($AA$7&lt;=0,0,IF($AD$6&gt;0,$AA$7*AD23/$AD$6,IF($O$6&gt;0,$AA$7*N(O23)/$O$6,0))))</f>
        <v/>
      </c>
      <c r="U23" s="65" t="str">
        <f>IF(A23="","",IF(AND(T23&gt;0,T23&gt;=p_CompraMin),T23,0))</f>
        <v/>
      </c>
      <c r="V23" s="118" t="str">
        <f>IF(OR(A23="",F23=""),"",MAX(0,F23-ref_data))</f>
        <v/>
      </c>
      <c r="W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X23" s="106" t="str">
        <f>IF(A23="","",IF(J23&gt;0,W23/J23,0))</f>
        <v/>
      </c>
      <c r="Z23" s="81" t="str">
        <f>IF(A23="","",IF(G23="",$AA$1,G23))</f>
        <v/>
      </c>
      <c r="AA23" s="81" t="str">
        <f>IF(A23="","",IFERROR(INDEX(moeda_fx,MATCH(Z23,moeda_cod,0)),0))</f>
        <v/>
      </c>
      <c r="AB23" s="81" t="str">
        <f>IF(A23="","",ROUND(MAX(0,N(O23)*($J$6+$AA$7)-J23),2))</f>
        <v/>
      </c>
      <c r="AC23" s="81" t="str">
        <f>IF(A23="","",IF(AND(P23&gt;0,P23&gt;=p_DifMin),AB23,0))</f>
        <v/>
      </c>
      <c r="AD23" s="81" t="str">
        <f>IF(A23="","",IF(AND(AC23&gt;0,N(R23)&lt;=p_MaxAtivos),AC23,0))</f>
        <v/>
      </c>
    </row>
    <row r="24">
      <c r="A24" s="97" t="n"/>
      <c r="B24" s="97" t="n"/>
      <c r="C24" s="97" t="n"/>
      <c r="D24" s="97" t="n"/>
      <c r="E24" s="97" t="n"/>
      <c r="F24" s="116" t="n"/>
      <c r="G24" s="98" t="n"/>
      <c r="H24" s="117" t="n"/>
      <c r="I24" s="117" t="n"/>
      <c r="J24" s="110" t="str">
        <f>IF(A24="","",N(I24)*AA24)</f>
        <v/>
      </c>
      <c r="K24" s="110" t="str">
        <f>IF(A24="","",N(H24)*AA24)</f>
        <v/>
      </c>
      <c r="L24" s="110" t="str">
        <f>IF(A24="","",J24-K24)</f>
        <v/>
      </c>
      <c r="M24" s="111" t="str">
        <f>IF(A24="","",IF(K24&gt;0,L24/K24,0))</f>
        <v/>
      </c>
      <c r="N24" s="112" t="str">
        <f>IF(A24="","",IF($J$6&gt;0,J24/$J$6,0))</f>
        <v/>
      </c>
      <c r="O24" s="104" t="n"/>
      <c r="P24" s="111" t="str">
        <f>IF(A24="","",N(O24)-N24)</f>
        <v/>
      </c>
      <c r="Q24" s="112" t="str">
        <f>IF(A24="","",IF($AC$6&gt;0,AC24/$AC$6,0))</f>
        <v/>
      </c>
      <c r="R24" s="113" t="str">
        <f>IF(A24="","",IF(AC24&lt;=0,"",COUNTIF($AC$9:$AC$108,"&gt;"&amp;AC24)+COUNTIF($AC$9:AC24,AC24)))</f>
        <v/>
      </c>
      <c r="S24" s="108" t="str">
        <f>IF(A24="","",IF(T24&gt;0,"BUY","HOLD"))</f>
        <v/>
      </c>
      <c r="T24" s="110" t="str">
        <f>IF(A24="","",IF($AA$7&lt;=0,0,IF($AD$6&gt;0,$AA$7*AD24/$AD$6,IF($O$6&gt;0,$AA$7*N(O24)/$O$6,0))))</f>
        <v/>
      </c>
      <c r="U24" s="110" t="str">
        <f>IF(A24="","",IF(AND(T24&gt;0,T24&gt;=p_CompraMin),T24,0))</f>
        <v/>
      </c>
      <c r="V24" s="119" t="str">
        <f>IF(OR(A24="",F24=""),"",MAX(0,F24-ref_data))</f>
        <v/>
      </c>
      <c r="W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X24" s="115" t="str">
        <f>IF(A24="","",IF(J24&gt;0,W24/J24,0))</f>
        <v/>
      </c>
      <c r="Z24" s="81" t="str">
        <f>IF(A24="","",IF(G24="",$AA$1,G24))</f>
        <v/>
      </c>
      <c r="AA24" s="81" t="str">
        <f>IF(A24="","",IFERROR(INDEX(moeda_fx,MATCH(Z24,moeda_cod,0)),0))</f>
        <v/>
      </c>
      <c r="AB24" s="81" t="str">
        <f>IF(A24="","",ROUND(MAX(0,N(O24)*($J$6+$AA$7)-J24),2))</f>
        <v/>
      </c>
      <c r="AC24" s="81" t="str">
        <f>IF(A24="","",IF(AND(P24&gt;0,P24&gt;=p_DifMin),AB24,0))</f>
        <v/>
      </c>
      <c r="AD24" s="81" t="str">
        <f>IF(A24="","",IF(AND(AC24&gt;0,N(R24)&lt;=p_MaxAtivos),AC24,0))</f>
        <v/>
      </c>
    </row>
    <row r="25">
      <c r="A25" s="97" t="n"/>
      <c r="B25" s="97" t="n"/>
      <c r="C25" s="97" t="n"/>
      <c r="D25" s="97" t="n"/>
      <c r="E25" s="97" t="n"/>
      <c r="F25" s="116" t="n"/>
      <c r="G25" s="98" t="n"/>
      <c r="H25" s="117" t="n"/>
      <c r="I25" s="117" t="n"/>
      <c r="J25" s="65" t="str">
        <f>IF(A25="","",N(I25)*AA25)</f>
        <v/>
      </c>
      <c r="K25" s="65" t="str">
        <f>IF(A25="","",N(H25)*AA25)</f>
        <v/>
      </c>
      <c r="L25" s="65" t="str">
        <f>IF(A25="","",J25-K25)</f>
        <v/>
      </c>
      <c r="M25" s="67" t="str">
        <f>IF(A25="","",IF(K25&gt;0,L25/K25,0))</f>
        <v/>
      </c>
      <c r="N25" s="25" t="str">
        <f>IF(A25="","",IF($J$6&gt;0,J25/$J$6,0))</f>
        <v/>
      </c>
      <c r="O25" s="104" t="n"/>
      <c r="P25" s="67" t="str">
        <f>IF(A25="","",N(O25)-N25)</f>
        <v/>
      </c>
      <c r="Q25" s="25" t="str">
        <f>IF(A25="","",IF($AC$6&gt;0,AC25/$AC$6,0))</f>
        <v/>
      </c>
      <c r="R25" s="69" t="str">
        <f>IF(A25="","",IF(AC25&lt;=0,"",COUNTIF($AC$9:$AC$108,"&gt;"&amp;AC25)+COUNTIF($AC$9:AC25,AC25)))</f>
        <v/>
      </c>
      <c r="S25" s="68" t="str">
        <f>IF(A25="","",IF(T25&gt;0,"BUY","HOLD"))</f>
        <v/>
      </c>
      <c r="T25" s="65" t="str">
        <f>IF(A25="","",IF($AA$7&lt;=0,0,IF($AD$6&gt;0,$AA$7*AD25/$AD$6,IF($O$6&gt;0,$AA$7*N(O25)/$O$6,0))))</f>
        <v/>
      </c>
      <c r="U25" s="65" t="str">
        <f>IF(A25="","",IF(AND(T25&gt;0,T25&gt;=p_CompraMin),T25,0))</f>
        <v/>
      </c>
      <c r="V25" s="118" t="str">
        <f>IF(OR(A25="",F25=""),"",MAX(0,F25-ref_data))</f>
        <v/>
      </c>
      <c r="W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X25" s="106" t="str">
        <f>IF(A25="","",IF(J25&gt;0,W25/J25,0))</f>
        <v/>
      </c>
      <c r="Z25" s="81" t="str">
        <f>IF(A25="","",IF(G25="",$AA$1,G25))</f>
        <v/>
      </c>
      <c r="AA25" s="81" t="str">
        <f>IF(A25="","",IFERROR(INDEX(moeda_fx,MATCH(Z25,moeda_cod,0)),0))</f>
        <v/>
      </c>
      <c r="AB25" s="81" t="str">
        <f>IF(A25="","",ROUND(MAX(0,N(O25)*($J$6+$AA$7)-J25),2))</f>
        <v/>
      </c>
      <c r="AC25" s="81" t="str">
        <f>IF(A25="","",IF(AND(P25&gt;0,P25&gt;=p_DifMin),AB25,0))</f>
        <v/>
      </c>
      <c r="AD25" s="81" t="str">
        <f>IF(A25="","",IF(AND(AC25&gt;0,N(R25)&lt;=p_MaxAtivos),AC25,0))</f>
        <v/>
      </c>
    </row>
    <row r="26">
      <c r="A26" s="97" t="n"/>
      <c r="B26" s="97" t="n"/>
      <c r="C26" s="97" t="n"/>
      <c r="D26" s="97" t="n"/>
      <c r="E26" s="97" t="n"/>
      <c r="F26" s="116" t="n"/>
      <c r="G26" s="98" t="n"/>
      <c r="H26" s="117" t="n"/>
      <c r="I26" s="117" t="n"/>
      <c r="J26" s="110" t="str">
        <f>IF(A26="","",N(I26)*AA26)</f>
        <v/>
      </c>
      <c r="K26" s="110" t="str">
        <f>IF(A26="","",N(H26)*AA26)</f>
        <v/>
      </c>
      <c r="L26" s="110" t="str">
        <f>IF(A26="","",J26-K26)</f>
        <v/>
      </c>
      <c r="M26" s="111" t="str">
        <f>IF(A26="","",IF(K26&gt;0,L26/K26,0))</f>
        <v/>
      </c>
      <c r="N26" s="112" t="str">
        <f>IF(A26="","",IF($J$6&gt;0,J26/$J$6,0))</f>
        <v/>
      </c>
      <c r="O26" s="104" t="n"/>
      <c r="P26" s="111" t="str">
        <f>IF(A26="","",N(O26)-N26)</f>
        <v/>
      </c>
      <c r="Q26" s="112" t="str">
        <f>IF(A26="","",IF($AC$6&gt;0,AC26/$AC$6,0))</f>
        <v/>
      </c>
      <c r="R26" s="113" t="str">
        <f>IF(A26="","",IF(AC26&lt;=0,"",COUNTIF($AC$9:$AC$108,"&gt;"&amp;AC26)+COUNTIF($AC$9:AC26,AC26)))</f>
        <v/>
      </c>
      <c r="S26" s="108" t="str">
        <f>IF(A26="","",IF(T26&gt;0,"BUY","HOLD"))</f>
        <v/>
      </c>
      <c r="T26" s="110" t="str">
        <f>IF(A26="","",IF($AA$7&lt;=0,0,IF($AD$6&gt;0,$AA$7*AD26/$AD$6,IF($O$6&gt;0,$AA$7*N(O26)/$O$6,0))))</f>
        <v/>
      </c>
      <c r="U26" s="110" t="str">
        <f>IF(A26="","",IF(AND(T26&gt;0,T26&gt;=p_CompraMin),T26,0))</f>
        <v/>
      </c>
      <c r="V26" s="119" t="str">
        <f>IF(OR(A26="",F26=""),"",MAX(0,F26-ref_data))</f>
        <v/>
      </c>
      <c r="W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X26" s="115" t="str">
        <f>IF(A26="","",IF(J26&gt;0,W26/J26,0))</f>
        <v/>
      </c>
      <c r="Z26" s="81" t="str">
        <f>IF(A26="","",IF(G26="",$AA$1,G26))</f>
        <v/>
      </c>
      <c r="AA26" s="81" t="str">
        <f>IF(A26="","",IFERROR(INDEX(moeda_fx,MATCH(Z26,moeda_cod,0)),0))</f>
        <v/>
      </c>
      <c r="AB26" s="81" t="str">
        <f>IF(A26="","",ROUND(MAX(0,N(O26)*($J$6+$AA$7)-J26),2))</f>
        <v/>
      </c>
      <c r="AC26" s="81" t="str">
        <f>IF(A26="","",IF(AND(P26&gt;0,P26&gt;=p_DifMin),AB26,0))</f>
        <v/>
      </c>
      <c r="AD26" s="81" t="str">
        <f>IF(A26="","",IF(AND(AC26&gt;0,N(R26)&lt;=p_MaxAtivos),AC26,0))</f>
        <v/>
      </c>
    </row>
    <row r="27">
      <c r="A27" s="97" t="n"/>
      <c r="B27" s="97" t="n"/>
      <c r="C27" s="97" t="n"/>
      <c r="D27" s="97" t="n"/>
      <c r="E27" s="97" t="n"/>
      <c r="F27" s="116" t="n"/>
      <c r="G27" s="98" t="n"/>
      <c r="H27" s="117" t="n"/>
      <c r="I27" s="117" t="n"/>
      <c r="J27" s="65" t="str">
        <f>IF(A27="","",N(I27)*AA27)</f>
        <v/>
      </c>
      <c r="K27" s="65" t="str">
        <f>IF(A27="","",N(H27)*AA27)</f>
        <v/>
      </c>
      <c r="L27" s="65" t="str">
        <f>IF(A27="","",J27-K27)</f>
        <v/>
      </c>
      <c r="M27" s="67" t="str">
        <f>IF(A27="","",IF(K27&gt;0,L27/K27,0))</f>
        <v/>
      </c>
      <c r="N27" s="25" t="str">
        <f>IF(A27="","",IF($J$6&gt;0,J27/$J$6,0))</f>
        <v/>
      </c>
      <c r="O27" s="104" t="n"/>
      <c r="P27" s="67" t="str">
        <f>IF(A27="","",N(O27)-N27)</f>
        <v/>
      </c>
      <c r="Q27" s="25" t="str">
        <f>IF(A27="","",IF($AC$6&gt;0,AC27/$AC$6,0))</f>
        <v/>
      </c>
      <c r="R27" s="69" t="str">
        <f>IF(A27="","",IF(AC27&lt;=0,"",COUNTIF($AC$9:$AC$108,"&gt;"&amp;AC27)+COUNTIF($AC$9:AC27,AC27)))</f>
        <v/>
      </c>
      <c r="S27" s="68" t="str">
        <f>IF(A27="","",IF(T27&gt;0,"BUY","HOLD"))</f>
        <v/>
      </c>
      <c r="T27" s="65" t="str">
        <f>IF(A27="","",IF($AA$7&lt;=0,0,IF($AD$6&gt;0,$AA$7*AD27/$AD$6,IF($O$6&gt;0,$AA$7*N(O27)/$O$6,0))))</f>
        <v/>
      </c>
      <c r="U27" s="65" t="str">
        <f>IF(A27="","",IF(AND(T27&gt;0,T27&gt;=p_CompraMin),T27,0))</f>
        <v/>
      </c>
      <c r="V27" s="118" t="str">
        <f>IF(OR(A27="",F27=""),"",MAX(0,F27-ref_data))</f>
        <v/>
      </c>
      <c r="W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X27" s="106" t="str">
        <f>IF(A27="","",IF(J27&gt;0,W27/J27,0))</f>
        <v/>
      </c>
      <c r="Z27" s="81" t="str">
        <f>IF(A27="","",IF(G27="",$AA$1,G27))</f>
        <v/>
      </c>
      <c r="AA27" s="81" t="str">
        <f>IF(A27="","",IFERROR(INDEX(moeda_fx,MATCH(Z27,moeda_cod,0)),0))</f>
        <v/>
      </c>
      <c r="AB27" s="81" t="str">
        <f>IF(A27="","",ROUND(MAX(0,N(O27)*($J$6+$AA$7)-J27),2))</f>
        <v/>
      </c>
      <c r="AC27" s="81" t="str">
        <f>IF(A27="","",IF(AND(P27&gt;0,P27&gt;=p_DifMin),AB27,0))</f>
        <v/>
      </c>
      <c r="AD27" s="81" t="str">
        <f>IF(A27="","",IF(AND(AC27&gt;0,N(R27)&lt;=p_MaxAtivos),AC27,0))</f>
        <v/>
      </c>
    </row>
    <row r="28">
      <c r="A28" s="97" t="n"/>
      <c r="B28" s="97" t="n"/>
      <c r="C28" s="97" t="n"/>
      <c r="D28" s="97" t="n"/>
      <c r="E28" s="97" t="n"/>
      <c r="F28" s="116" t="n"/>
      <c r="G28" s="98" t="n"/>
      <c r="H28" s="117" t="n"/>
      <c r="I28" s="117" t="n"/>
      <c r="J28" s="110" t="str">
        <f>IF(A28="","",N(I28)*AA28)</f>
        <v/>
      </c>
      <c r="K28" s="110" t="str">
        <f>IF(A28="","",N(H28)*AA28)</f>
        <v/>
      </c>
      <c r="L28" s="110" t="str">
        <f>IF(A28="","",J28-K28)</f>
        <v/>
      </c>
      <c r="M28" s="111" t="str">
        <f>IF(A28="","",IF(K28&gt;0,L28/K28,0))</f>
        <v/>
      </c>
      <c r="N28" s="112" t="str">
        <f>IF(A28="","",IF($J$6&gt;0,J28/$J$6,0))</f>
        <v/>
      </c>
      <c r="O28" s="104" t="n"/>
      <c r="P28" s="111" t="str">
        <f>IF(A28="","",N(O28)-N28)</f>
        <v/>
      </c>
      <c r="Q28" s="112" t="str">
        <f>IF(A28="","",IF($AC$6&gt;0,AC28/$AC$6,0))</f>
        <v/>
      </c>
      <c r="R28" s="113" t="str">
        <f>IF(A28="","",IF(AC28&lt;=0,"",COUNTIF($AC$9:$AC$108,"&gt;"&amp;AC28)+COUNTIF($AC$9:AC28,AC28)))</f>
        <v/>
      </c>
      <c r="S28" s="108" t="str">
        <f>IF(A28="","",IF(T28&gt;0,"BUY","HOLD"))</f>
        <v/>
      </c>
      <c r="T28" s="110" t="str">
        <f>IF(A28="","",IF($AA$7&lt;=0,0,IF($AD$6&gt;0,$AA$7*AD28/$AD$6,IF($O$6&gt;0,$AA$7*N(O28)/$O$6,0))))</f>
        <v/>
      </c>
      <c r="U28" s="110" t="str">
        <f>IF(A28="","",IF(AND(T28&gt;0,T28&gt;=p_CompraMin),T28,0))</f>
        <v/>
      </c>
      <c r="V28" s="119" t="str">
        <f>IF(OR(A28="",F28=""),"",MAX(0,F28-ref_data))</f>
        <v/>
      </c>
      <c r="W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X28" s="115" t="str">
        <f>IF(A28="","",IF(J28&gt;0,W28/J28,0))</f>
        <v/>
      </c>
      <c r="Z28" s="81" t="str">
        <f>IF(A28="","",IF(G28="",$AA$1,G28))</f>
        <v/>
      </c>
      <c r="AA28" s="81" t="str">
        <f>IF(A28="","",IFERROR(INDEX(moeda_fx,MATCH(Z28,moeda_cod,0)),0))</f>
        <v/>
      </c>
      <c r="AB28" s="81" t="str">
        <f>IF(A28="","",ROUND(MAX(0,N(O28)*($J$6+$AA$7)-J28),2))</f>
        <v/>
      </c>
      <c r="AC28" s="81" t="str">
        <f>IF(A28="","",IF(AND(P28&gt;0,P28&gt;=p_DifMin),AB28,0))</f>
        <v/>
      </c>
      <c r="AD28" s="81" t="str">
        <f>IF(A28="","",IF(AND(AC28&gt;0,N(R28)&lt;=p_MaxAtivos),AC28,0))</f>
        <v/>
      </c>
    </row>
    <row r="29">
      <c r="A29" s="97" t="n"/>
      <c r="B29" s="97" t="n"/>
      <c r="C29" s="97" t="n"/>
      <c r="D29" s="97" t="n"/>
      <c r="E29" s="97" t="n"/>
      <c r="F29" s="116" t="n"/>
      <c r="G29" s="98" t="n"/>
      <c r="H29" s="117" t="n"/>
      <c r="I29" s="117" t="n"/>
      <c r="J29" s="65" t="str">
        <f>IF(A29="","",N(I29)*AA29)</f>
        <v/>
      </c>
      <c r="K29" s="65" t="str">
        <f>IF(A29="","",N(H29)*AA29)</f>
        <v/>
      </c>
      <c r="L29" s="65" t="str">
        <f>IF(A29="","",J29-K29)</f>
        <v/>
      </c>
      <c r="M29" s="67" t="str">
        <f>IF(A29="","",IF(K29&gt;0,L29/K29,0))</f>
        <v/>
      </c>
      <c r="N29" s="25" t="str">
        <f>IF(A29="","",IF($J$6&gt;0,J29/$J$6,0))</f>
        <v/>
      </c>
      <c r="O29" s="104" t="n"/>
      <c r="P29" s="67" t="str">
        <f>IF(A29="","",N(O29)-N29)</f>
        <v/>
      </c>
      <c r="Q29" s="25" t="str">
        <f>IF(A29="","",IF($AC$6&gt;0,AC29/$AC$6,0))</f>
        <v/>
      </c>
      <c r="R29" s="69" t="str">
        <f>IF(A29="","",IF(AC29&lt;=0,"",COUNTIF($AC$9:$AC$108,"&gt;"&amp;AC29)+COUNTIF($AC$9:AC29,AC29)))</f>
        <v/>
      </c>
      <c r="S29" s="68" t="str">
        <f>IF(A29="","",IF(T29&gt;0,"BUY","HOLD"))</f>
        <v/>
      </c>
      <c r="T29" s="65" t="str">
        <f>IF(A29="","",IF($AA$7&lt;=0,0,IF($AD$6&gt;0,$AA$7*AD29/$AD$6,IF($O$6&gt;0,$AA$7*N(O29)/$O$6,0))))</f>
        <v/>
      </c>
      <c r="U29" s="65" t="str">
        <f>IF(A29="","",IF(AND(T29&gt;0,T29&gt;=p_CompraMin),T29,0))</f>
        <v/>
      </c>
      <c r="V29" s="118" t="str">
        <f>IF(OR(A29="",F29=""),"",MAX(0,F29-ref_data))</f>
        <v/>
      </c>
      <c r="W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X29" s="106" t="str">
        <f>IF(A29="","",IF(J29&gt;0,W29/J29,0))</f>
        <v/>
      </c>
      <c r="Z29" s="81" t="str">
        <f>IF(A29="","",IF(G29="",$AA$1,G29))</f>
        <v/>
      </c>
      <c r="AA29" s="81" t="str">
        <f>IF(A29="","",IFERROR(INDEX(moeda_fx,MATCH(Z29,moeda_cod,0)),0))</f>
        <v/>
      </c>
      <c r="AB29" s="81" t="str">
        <f>IF(A29="","",ROUND(MAX(0,N(O29)*($J$6+$AA$7)-J29),2))</f>
        <v/>
      </c>
      <c r="AC29" s="81" t="str">
        <f>IF(A29="","",IF(AND(P29&gt;0,P29&gt;=p_DifMin),AB29,0))</f>
        <v/>
      </c>
      <c r="AD29" s="81" t="str">
        <f>IF(A29="","",IF(AND(AC29&gt;0,N(R29)&lt;=p_MaxAtivos),AC29,0))</f>
        <v/>
      </c>
    </row>
    <row r="30">
      <c r="A30" s="97" t="n"/>
      <c r="B30" s="97" t="n"/>
      <c r="C30" s="97" t="n"/>
      <c r="D30" s="97" t="n"/>
      <c r="E30" s="97" t="n"/>
      <c r="F30" s="116" t="n"/>
      <c r="G30" s="98" t="n"/>
      <c r="H30" s="117" t="n"/>
      <c r="I30" s="117" t="n"/>
      <c r="J30" s="110" t="str">
        <f>IF(A30="","",N(I30)*AA30)</f>
        <v/>
      </c>
      <c r="K30" s="110" t="str">
        <f>IF(A30="","",N(H30)*AA30)</f>
        <v/>
      </c>
      <c r="L30" s="110" t="str">
        <f>IF(A30="","",J30-K30)</f>
        <v/>
      </c>
      <c r="M30" s="111" t="str">
        <f>IF(A30="","",IF(K30&gt;0,L30/K30,0))</f>
        <v/>
      </c>
      <c r="N30" s="112" t="str">
        <f>IF(A30="","",IF($J$6&gt;0,J30/$J$6,0))</f>
        <v/>
      </c>
      <c r="O30" s="104" t="n"/>
      <c r="P30" s="111" t="str">
        <f>IF(A30="","",N(O30)-N30)</f>
        <v/>
      </c>
      <c r="Q30" s="112" t="str">
        <f>IF(A30="","",IF($AC$6&gt;0,AC30/$AC$6,0))</f>
        <v/>
      </c>
      <c r="R30" s="113" t="str">
        <f>IF(A30="","",IF(AC30&lt;=0,"",COUNTIF($AC$9:$AC$108,"&gt;"&amp;AC30)+COUNTIF($AC$9:AC30,AC30)))</f>
        <v/>
      </c>
      <c r="S30" s="108" t="str">
        <f>IF(A30="","",IF(T30&gt;0,"BUY","HOLD"))</f>
        <v/>
      </c>
      <c r="T30" s="110" t="str">
        <f>IF(A30="","",IF($AA$7&lt;=0,0,IF($AD$6&gt;0,$AA$7*AD30/$AD$6,IF($O$6&gt;0,$AA$7*N(O30)/$O$6,0))))</f>
        <v/>
      </c>
      <c r="U30" s="110" t="str">
        <f>IF(A30="","",IF(AND(T30&gt;0,T30&gt;=p_CompraMin),T30,0))</f>
        <v/>
      </c>
      <c r="V30" s="119" t="str">
        <f>IF(OR(A30="",F30=""),"",MAX(0,F30-ref_data))</f>
        <v/>
      </c>
      <c r="W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X30" s="115" t="str">
        <f>IF(A30="","",IF(J30&gt;0,W30/J30,0))</f>
        <v/>
      </c>
      <c r="Z30" s="81" t="str">
        <f>IF(A30="","",IF(G30="",$AA$1,G30))</f>
        <v/>
      </c>
      <c r="AA30" s="81" t="str">
        <f>IF(A30="","",IFERROR(INDEX(moeda_fx,MATCH(Z30,moeda_cod,0)),0))</f>
        <v/>
      </c>
      <c r="AB30" s="81" t="str">
        <f>IF(A30="","",ROUND(MAX(0,N(O30)*($J$6+$AA$7)-J30),2))</f>
        <v/>
      </c>
      <c r="AC30" s="81" t="str">
        <f>IF(A30="","",IF(AND(P30&gt;0,P30&gt;=p_DifMin),AB30,0))</f>
        <v/>
      </c>
      <c r="AD30" s="81" t="str">
        <f>IF(A30="","",IF(AND(AC30&gt;0,N(R30)&lt;=p_MaxAtivos),AC30,0))</f>
        <v/>
      </c>
    </row>
    <row r="31">
      <c r="A31" s="97" t="n"/>
      <c r="B31" s="97" t="n"/>
      <c r="C31" s="97" t="n"/>
      <c r="D31" s="97" t="n"/>
      <c r="E31" s="97" t="n"/>
      <c r="F31" s="116" t="n"/>
      <c r="G31" s="98" t="n"/>
      <c r="H31" s="117" t="n"/>
      <c r="I31" s="117" t="n"/>
      <c r="J31" s="65" t="str">
        <f>IF(A31="","",N(I31)*AA31)</f>
        <v/>
      </c>
      <c r="K31" s="65" t="str">
        <f>IF(A31="","",N(H31)*AA31)</f>
        <v/>
      </c>
      <c r="L31" s="65" t="str">
        <f>IF(A31="","",J31-K31)</f>
        <v/>
      </c>
      <c r="M31" s="67" t="str">
        <f>IF(A31="","",IF(K31&gt;0,L31/K31,0))</f>
        <v/>
      </c>
      <c r="N31" s="25" t="str">
        <f>IF(A31="","",IF($J$6&gt;0,J31/$J$6,0))</f>
        <v/>
      </c>
      <c r="O31" s="104" t="n"/>
      <c r="P31" s="67" t="str">
        <f>IF(A31="","",N(O31)-N31)</f>
        <v/>
      </c>
      <c r="Q31" s="25" t="str">
        <f>IF(A31="","",IF($AC$6&gt;0,AC31/$AC$6,0))</f>
        <v/>
      </c>
      <c r="R31" s="69" t="str">
        <f>IF(A31="","",IF(AC31&lt;=0,"",COUNTIF($AC$9:$AC$108,"&gt;"&amp;AC31)+COUNTIF($AC$9:AC31,AC31)))</f>
        <v/>
      </c>
      <c r="S31" s="68" t="str">
        <f>IF(A31="","",IF(T31&gt;0,"BUY","HOLD"))</f>
        <v/>
      </c>
      <c r="T31" s="65" t="str">
        <f>IF(A31="","",IF($AA$7&lt;=0,0,IF($AD$6&gt;0,$AA$7*AD31/$AD$6,IF($O$6&gt;0,$AA$7*N(O31)/$O$6,0))))</f>
        <v/>
      </c>
      <c r="U31" s="65" t="str">
        <f>IF(A31="","",IF(AND(T31&gt;0,T31&gt;=p_CompraMin),T31,0))</f>
        <v/>
      </c>
      <c r="V31" s="118" t="str">
        <f>IF(OR(A31="",F31=""),"",MAX(0,F31-ref_data))</f>
        <v/>
      </c>
      <c r="W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X31" s="106" t="str">
        <f>IF(A31="","",IF(J31&gt;0,W31/J31,0))</f>
        <v/>
      </c>
      <c r="Z31" s="81" t="str">
        <f>IF(A31="","",IF(G31="",$AA$1,G31))</f>
        <v/>
      </c>
      <c r="AA31" s="81" t="str">
        <f>IF(A31="","",IFERROR(INDEX(moeda_fx,MATCH(Z31,moeda_cod,0)),0))</f>
        <v/>
      </c>
      <c r="AB31" s="81" t="str">
        <f>IF(A31="","",ROUND(MAX(0,N(O31)*($J$6+$AA$7)-J31),2))</f>
        <v/>
      </c>
      <c r="AC31" s="81" t="str">
        <f>IF(A31="","",IF(AND(P31&gt;0,P31&gt;=p_DifMin),AB31,0))</f>
        <v/>
      </c>
      <c r="AD31" s="81" t="str">
        <f>IF(A31="","",IF(AND(AC31&gt;0,N(R31)&lt;=p_MaxAtivos),AC31,0))</f>
        <v/>
      </c>
    </row>
    <row r="32">
      <c r="A32" s="97" t="n"/>
      <c r="B32" s="97" t="n"/>
      <c r="C32" s="97" t="n"/>
      <c r="D32" s="97" t="n"/>
      <c r="E32" s="97" t="n"/>
      <c r="F32" s="116" t="n"/>
      <c r="G32" s="98" t="n"/>
      <c r="H32" s="117" t="n"/>
      <c r="I32" s="117" t="n"/>
      <c r="J32" s="110" t="str">
        <f>IF(A32="","",N(I32)*AA32)</f>
        <v/>
      </c>
      <c r="K32" s="110" t="str">
        <f>IF(A32="","",N(H32)*AA32)</f>
        <v/>
      </c>
      <c r="L32" s="110" t="str">
        <f>IF(A32="","",J32-K32)</f>
        <v/>
      </c>
      <c r="M32" s="111" t="str">
        <f>IF(A32="","",IF(K32&gt;0,L32/K32,0))</f>
        <v/>
      </c>
      <c r="N32" s="112" t="str">
        <f>IF(A32="","",IF($J$6&gt;0,J32/$J$6,0))</f>
        <v/>
      </c>
      <c r="O32" s="104" t="n"/>
      <c r="P32" s="111" t="str">
        <f>IF(A32="","",N(O32)-N32)</f>
        <v/>
      </c>
      <c r="Q32" s="112" t="str">
        <f>IF(A32="","",IF($AC$6&gt;0,AC32/$AC$6,0))</f>
        <v/>
      </c>
      <c r="R32" s="113" t="str">
        <f>IF(A32="","",IF(AC32&lt;=0,"",COUNTIF($AC$9:$AC$108,"&gt;"&amp;AC32)+COUNTIF($AC$9:AC32,AC32)))</f>
        <v/>
      </c>
      <c r="S32" s="108" t="str">
        <f>IF(A32="","",IF(T32&gt;0,"BUY","HOLD"))</f>
        <v/>
      </c>
      <c r="T32" s="110" t="str">
        <f>IF(A32="","",IF($AA$7&lt;=0,0,IF($AD$6&gt;0,$AA$7*AD32/$AD$6,IF($O$6&gt;0,$AA$7*N(O32)/$O$6,0))))</f>
        <v/>
      </c>
      <c r="U32" s="110" t="str">
        <f>IF(A32="","",IF(AND(T32&gt;0,T32&gt;=p_CompraMin),T32,0))</f>
        <v/>
      </c>
      <c r="V32" s="119" t="str">
        <f>IF(OR(A32="",F32=""),"",MAX(0,F32-ref_data))</f>
        <v/>
      </c>
      <c r="W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X32" s="115" t="str">
        <f>IF(A32="","",IF(J32&gt;0,W32/J32,0))</f>
        <v/>
      </c>
      <c r="Z32" s="81" t="str">
        <f>IF(A32="","",IF(G32="",$AA$1,G32))</f>
        <v/>
      </c>
      <c r="AA32" s="81" t="str">
        <f>IF(A32="","",IFERROR(INDEX(moeda_fx,MATCH(Z32,moeda_cod,0)),0))</f>
        <v/>
      </c>
      <c r="AB32" s="81" t="str">
        <f>IF(A32="","",ROUND(MAX(0,N(O32)*($J$6+$AA$7)-J32),2))</f>
        <v/>
      </c>
      <c r="AC32" s="81" t="str">
        <f>IF(A32="","",IF(AND(P32&gt;0,P32&gt;=p_DifMin),AB32,0))</f>
        <v/>
      </c>
      <c r="AD32" s="81" t="str">
        <f>IF(A32="","",IF(AND(AC32&gt;0,N(R32)&lt;=p_MaxAtivos),AC32,0))</f>
        <v/>
      </c>
    </row>
    <row r="33">
      <c r="A33" s="97" t="n"/>
      <c r="B33" s="97" t="n"/>
      <c r="C33" s="97" t="n"/>
      <c r="D33" s="97" t="n"/>
      <c r="E33" s="97" t="n"/>
      <c r="F33" s="116" t="n"/>
      <c r="G33" s="98" t="n"/>
      <c r="H33" s="117" t="n"/>
      <c r="I33" s="117" t="n"/>
      <c r="J33" s="65" t="str">
        <f>IF(A33="","",N(I33)*AA33)</f>
        <v/>
      </c>
      <c r="K33" s="65" t="str">
        <f>IF(A33="","",N(H33)*AA33)</f>
        <v/>
      </c>
      <c r="L33" s="65" t="str">
        <f>IF(A33="","",J33-K33)</f>
        <v/>
      </c>
      <c r="M33" s="67" t="str">
        <f>IF(A33="","",IF(K33&gt;0,L33/K33,0))</f>
        <v/>
      </c>
      <c r="N33" s="25" t="str">
        <f>IF(A33="","",IF($J$6&gt;0,J33/$J$6,0))</f>
        <v/>
      </c>
      <c r="O33" s="104" t="n"/>
      <c r="P33" s="67" t="str">
        <f>IF(A33="","",N(O33)-N33)</f>
        <v/>
      </c>
      <c r="Q33" s="25" t="str">
        <f>IF(A33="","",IF($AC$6&gt;0,AC33/$AC$6,0))</f>
        <v/>
      </c>
      <c r="R33" s="69" t="str">
        <f>IF(A33="","",IF(AC33&lt;=0,"",COUNTIF($AC$9:$AC$108,"&gt;"&amp;AC33)+COUNTIF($AC$9:AC33,AC33)))</f>
        <v/>
      </c>
      <c r="S33" s="68" t="str">
        <f>IF(A33="","",IF(T33&gt;0,"BUY","HOLD"))</f>
        <v/>
      </c>
      <c r="T33" s="65" t="str">
        <f>IF(A33="","",IF($AA$7&lt;=0,0,IF($AD$6&gt;0,$AA$7*AD33/$AD$6,IF($O$6&gt;0,$AA$7*N(O33)/$O$6,0))))</f>
        <v/>
      </c>
      <c r="U33" s="65" t="str">
        <f>IF(A33="","",IF(AND(T33&gt;0,T33&gt;=p_CompraMin),T33,0))</f>
        <v/>
      </c>
      <c r="V33" s="118" t="str">
        <f>IF(OR(A33="",F33=""),"",MAX(0,F33-ref_data))</f>
        <v/>
      </c>
      <c r="W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X33" s="106" t="str">
        <f>IF(A33="","",IF(J33&gt;0,W33/J33,0))</f>
        <v/>
      </c>
      <c r="Z33" s="81" t="str">
        <f>IF(A33="","",IF(G33="",$AA$1,G33))</f>
        <v/>
      </c>
      <c r="AA33" s="81" t="str">
        <f>IF(A33="","",IFERROR(INDEX(moeda_fx,MATCH(Z33,moeda_cod,0)),0))</f>
        <v/>
      </c>
      <c r="AB33" s="81" t="str">
        <f>IF(A33="","",ROUND(MAX(0,N(O33)*($J$6+$AA$7)-J33),2))</f>
        <v/>
      </c>
      <c r="AC33" s="81" t="str">
        <f>IF(A33="","",IF(AND(P33&gt;0,P33&gt;=p_DifMin),AB33,0))</f>
        <v/>
      </c>
      <c r="AD33" s="81" t="str">
        <f>IF(A33="","",IF(AND(AC33&gt;0,N(R33)&lt;=p_MaxAtivos),AC33,0))</f>
        <v/>
      </c>
    </row>
    <row r="34">
      <c r="A34" s="97" t="n"/>
      <c r="B34" s="97" t="n"/>
      <c r="C34" s="97" t="n"/>
      <c r="D34" s="97" t="n"/>
      <c r="E34" s="97" t="n"/>
      <c r="F34" s="116" t="n"/>
      <c r="G34" s="98" t="n"/>
      <c r="H34" s="117" t="n"/>
      <c r="I34" s="117" t="n"/>
      <c r="J34" s="110" t="str">
        <f>IF(A34="","",N(I34)*AA34)</f>
        <v/>
      </c>
      <c r="K34" s="110" t="str">
        <f>IF(A34="","",N(H34)*AA34)</f>
        <v/>
      </c>
      <c r="L34" s="110" t="str">
        <f>IF(A34="","",J34-K34)</f>
        <v/>
      </c>
      <c r="M34" s="111" t="str">
        <f>IF(A34="","",IF(K34&gt;0,L34/K34,0))</f>
        <v/>
      </c>
      <c r="N34" s="112" t="str">
        <f>IF(A34="","",IF($J$6&gt;0,J34/$J$6,0))</f>
        <v/>
      </c>
      <c r="O34" s="104" t="n"/>
      <c r="P34" s="111" t="str">
        <f>IF(A34="","",N(O34)-N34)</f>
        <v/>
      </c>
      <c r="Q34" s="112" t="str">
        <f>IF(A34="","",IF($AC$6&gt;0,AC34/$AC$6,0))</f>
        <v/>
      </c>
      <c r="R34" s="113" t="str">
        <f>IF(A34="","",IF(AC34&lt;=0,"",COUNTIF($AC$9:$AC$108,"&gt;"&amp;AC34)+COUNTIF($AC$9:AC34,AC34)))</f>
        <v/>
      </c>
      <c r="S34" s="108" t="str">
        <f>IF(A34="","",IF(T34&gt;0,"BUY","HOLD"))</f>
        <v/>
      </c>
      <c r="T34" s="110" t="str">
        <f>IF(A34="","",IF($AA$7&lt;=0,0,IF($AD$6&gt;0,$AA$7*AD34/$AD$6,IF($O$6&gt;0,$AA$7*N(O34)/$O$6,0))))</f>
        <v/>
      </c>
      <c r="U34" s="110" t="str">
        <f>IF(A34="","",IF(AND(T34&gt;0,T34&gt;=p_CompraMin),T34,0))</f>
        <v/>
      </c>
      <c r="V34" s="119" t="str">
        <f>IF(OR(A34="",F34=""),"",MAX(0,F34-ref_data))</f>
        <v/>
      </c>
      <c r="W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X34" s="115" t="str">
        <f>IF(A34="","",IF(J34&gt;0,W34/J34,0))</f>
        <v/>
      </c>
      <c r="Z34" s="81" t="str">
        <f>IF(A34="","",IF(G34="",$AA$1,G34))</f>
        <v/>
      </c>
      <c r="AA34" s="81" t="str">
        <f>IF(A34="","",IFERROR(INDEX(moeda_fx,MATCH(Z34,moeda_cod,0)),0))</f>
        <v/>
      </c>
      <c r="AB34" s="81" t="str">
        <f>IF(A34="","",ROUND(MAX(0,N(O34)*($J$6+$AA$7)-J34),2))</f>
        <v/>
      </c>
      <c r="AC34" s="81" t="str">
        <f>IF(A34="","",IF(AND(P34&gt;0,P34&gt;=p_DifMin),AB34,0))</f>
        <v/>
      </c>
      <c r="AD34" s="81" t="str">
        <f>IF(A34="","",IF(AND(AC34&gt;0,N(R34)&lt;=p_MaxAtivos),AC34,0))</f>
        <v/>
      </c>
    </row>
    <row r="35">
      <c r="A35" s="97" t="n"/>
      <c r="B35" s="97" t="n"/>
      <c r="C35" s="97" t="n"/>
      <c r="D35" s="97" t="n"/>
      <c r="E35" s="97" t="n"/>
      <c r="F35" s="116" t="n"/>
      <c r="G35" s="98" t="n"/>
      <c r="H35" s="117" t="n"/>
      <c r="I35" s="117" t="n"/>
      <c r="J35" s="65" t="str">
        <f>IF(A35="","",N(I35)*AA35)</f>
        <v/>
      </c>
      <c r="K35" s="65" t="str">
        <f>IF(A35="","",N(H35)*AA35)</f>
        <v/>
      </c>
      <c r="L35" s="65" t="str">
        <f>IF(A35="","",J35-K35)</f>
        <v/>
      </c>
      <c r="M35" s="67" t="str">
        <f>IF(A35="","",IF(K35&gt;0,L35/K35,0))</f>
        <v/>
      </c>
      <c r="N35" s="25" t="str">
        <f>IF(A35="","",IF($J$6&gt;0,J35/$J$6,0))</f>
        <v/>
      </c>
      <c r="O35" s="104" t="n"/>
      <c r="P35" s="67" t="str">
        <f>IF(A35="","",N(O35)-N35)</f>
        <v/>
      </c>
      <c r="Q35" s="25" t="str">
        <f>IF(A35="","",IF($AC$6&gt;0,AC35/$AC$6,0))</f>
        <v/>
      </c>
      <c r="R35" s="69" t="str">
        <f>IF(A35="","",IF(AC35&lt;=0,"",COUNTIF($AC$9:$AC$108,"&gt;"&amp;AC35)+COUNTIF($AC$9:AC35,AC35)))</f>
        <v/>
      </c>
      <c r="S35" s="68" t="str">
        <f>IF(A35="","",IF(T35&gt;0,"BUY","HOLD"))</f>
        <v/>
      </c>
      <c r="T35" s="65" t="str">
        <f>IF(A35="","",IF($AA$7&lt;=0,0,IF($AD$6&gt;0,$AA$7*AD35/$AD$6,IF($O$6&gt;0,$AA$7*N(O35)/$O$6,0))))</f>
        <v/>
      </c>
      <c r="U35" s="65" t="str">
        <f>IF(A35="","",IF(AND(T35&gt;0,T35&gt;=p_CompraMin),T35,0))</f>
        <v/>
      </c>
      <c r="V35" s="118" t="str">
        <f>IF(OR(A35="",F35=""),"",MAX(0,F35-ref_data))</f>
        <v/>
      </c>
      <c r="W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X35" s="106" t="str">
        <f>IF(A35="","",IF(J35&gt;0,W35/J35,0))</f>
        <v/>
      </c>
      <c r="Z35" s="81" t="str">
        <f>IF(A35="","",IF(G35="",$AA$1,G35))</f>
        <v/>
      </c>
      <c r="AA35" s="81" t="str">
        <f>IF(A35="","",IFERROR(INDEX(moeda_fx,MATCH(Z35,moeda_cod,0)),0))</f>
        <v/>
      </c>
      <c r="AB35" s="81" t="str">
        <f>IF(A35="","",ROUND(MAX(0,N(O35)*($J$6+$AA$7)-J35),2))</f>
        <v/>
      </c>
      <c r="AC35" s="81" t="str">
        <f>IF(A35="","",IF(AND(P35&gt;0,P35&gt;=p_DifMin),AB35,0))</f>
        <v/>
      </c>
      <c r="AD35" s="81" t="str">
        <f>IF(A35="","",IF(AND(AC35&gt;0,N(R35)&lt;=p_MaxAtivos),AC35,0))</f>
        <v/>
      </c>
    </row>
    <row r="36">
      <c r="A36" s="97" t="n"/>
      <c r="B36" s="97" t="n"/>
      <c r="C36" s="97" t="n"/>
      <c r="D36" s="97" t="n"/>
      <c r="E36" s="97" t="n"/>
      <c r="F36" s="116" t="n"/>
      <c r="G36" s="98" t="n"/>
      <c r="H36" s="117" t="n"/>
      <c r="I36" s="117" t="n"/>
      <c r="J36" s="110" t="str">
        <f>IF(A36="","",N(I36)*AA36)</f>
        <v/>
      </c>
      <c r="K36" s="110" t="str">
        <f>IF(A36="","",N(H36)*AA36)</f>
        <v/>
      </c>
      <c r="L36" s="110" t="str">
        <f>IF(A36="","",J36-K36)</f>
        <v/>
      </c>
      <c r="M36" s="111" t="str">
        <f>IF(A36="","",IF(K36&gt;0,L36/K36,0))</f>
        <v/>
      </c>
      <c r="N36" s="112" t="str">
        <f>IF(A36="","",IF($J$6&gt;0,J36/$J$6,0))</f>
        <v/>
      </c>
      <c r="O36" s="104" t="n"/>
      <c r="P36" s="111" t="str">
        <f>IF(A36="","",N(O36)-N36)</f>
        <v/>
      </c>
      <c r="Q36" s="112" t="str">
        <f>IF(A36="","",IF($AC$6&gt;0,AC36/$AC$6,0))</f>
        <v/>
      </c>
      <c r="R36" s="113" t="str">
        <f>IF(A36="","",IF(AC36&lt;=0,"",COUNTIF($AC$9:$AC$108,"&gt;"&amp;AC36)+COUNTIF($AC$9:AC36,AC36)))</f>
        <v/>
      </c>
      <c r="S36" s="108" t="str">
        <f>IF(A36="","",IF(T36&gt;0,"BUY","HOLD"))</f>
        <v/>
      </c>
      <c r="T36" s="110" t="str">
        <f>IF(A36="","",IF($AA$7&lt;=0,0,IF($AD$6&gt;0,$AA$7*AD36/$AD$6,IF($O$6&gt;0,$AA$7*N(O36)/$O$6,0))))</f>
        <v/>
      </c>
      <c r="U36" s="110" t="str">
        <f>IF(A36="","",IF(AND(T36&gt;0,T36&gt;=p_CompraMin),T36,0))</f>
        <v/>
      </c>
      <c r="V36" s="119" t="str">
        <f>IF(OR(A36="",F36=""),"",MAX(0,F36-ref_data))</f>
        <v/>
      </c>
      <c r="W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X36" s="115" t="str">
        <f>IF(A36="","",IF(J36&gt;0,W36/J36,0))</f>
        <v/>
      </c>
      <c r="Z36" s="81" t="str">
        <f>IF(A36="","",IF(G36="",$AA$1,G36))</f>
        <v/>
      </c>
      <c r="AA36" s="81" t="str">
        <f>IF(A36="","",IFERROR(INDEX(moeda_fx,MATCH(Z36,moeda_cod,0)),0))</f>
        <v/>
      </c>
      <c r="AB36" s="81" t="str">
        <f>IF(A36="","",ROUND(MAX(0,N(O36)*($J$6+$AA$7)-J36),2))</f>
        <v/>
      </c>
      <c r="AC36" s="81" t="str">
        <f>IF(A36="","",IF(AND(P36&gt;0,P36&gt;=p_DifMin),AB36,0))</f>
        <v/>
      </c>
      <c r="AD36" s="81" t="str">
        <f>IF(A36="","",IF(AND(AC36&gt;0,N(R36)&lt;=p_MaxAtivos),AC36,0))</f>
        <v/>
      </c>
    </row>
    <row r="37">
      <c r="A37" s="97" t="n"/>
      <c r="B37" s="97" t="n"/>
      <c r="C37" s="97" t="n"/>
      <c r="D37" s="97" t="n"/>
      <c r="E37" s="97" t="n"/>
      <c r="F37" s="116" t="n"/>
      <c r="G37" s="98" t="n"/>
      <c r="H37" s="117" t="n"/>
      <c r="I37" s="117" t="n"/>
      <c r="J37" s="65" t="str">
        <f>IF(A37="","",N(I37)*AA37)</f>
        <v/>
      </c>
      <c r="K37" s="65" t="str">
        <f>IF(A37="","",N(H37)*AA37)</f>
        <v/>
      </c>
      <c r="L37" s="65" t="str">
        <f>IF(A37="","",J37-K37)</f>
        <v/>
      </c>
      <c r="M37" s="67" t="str">
        <f>IF(A37="","",IF(K37&gt;0,L37/K37,0))</f>
        <v/>
      </c>
      <c r="N37" s="25" t="str">
        <f>IF(A37="","",IF($J$6&gt;0,J37/$J$6,0))</f>
        <v/>
      </c>
      <c r="O37" s="104" t="n"/>
      <c r="P37" s="67" t="str">
        <f>IF(A37="","",N(O37)-N37)</f>
        <v/>
      </c>
      <c r="Q37" s="25" t="str">
        <f>IF(A37="","",IF($AC$6&gt;0,AC37/$AC$6,0))</f>
        <v/>
      </c>
      <c r="R37" s="69" t="str">
        <f>IF(A37="","",IF(AC37&lt;=0,"",COUNTIF($AC$9:$AC$108,"&gt;"&amp;AC37)+COUNTIF($AC$9:AC37,AC37)))</f>
        <v/>
      </c>
      <c r="S37" s="68" t="str">
        <f>IF(A37="","",IF(T37&gt;0,"BUY","HOLD"))</f>
        <v/>
      </c>
      <c r="T37" s="65" t="str">
        <f>IF(A37="","",IF($AA$7&lt;=0,0,IF($AD$6&gt;0,$AA$7*AD37/$AD$6,IF($O$6&gt;0,$AA$7*N(O37)/$O$6,0))))</f>
        <v/>
      </c>
      <c r="U37" s="65" t="str">
        <f>IF(A37="","",IF(AND(T37&gt;0,T37&gt;=p_CompraMin),T37,0))</f>
        <v/>
      </c>
      <c r="V37" s="118" t="str">
        <f>IF(OR(A37="",F37=""),"",MAX(0,F37-ref_data))</f>
        <v/>
      </c>
      <c r="W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X37" s="106" t="str">
        <f>IF(A37="","",IF(J37&gt;0,W37/J37,0))</f>
        <v/>
      </c>
      <c r="Z37" s="81" t="str">
        <f>IF(A37="","",IF(G37="",$AA$1,G37))</f>
        <v/>
      </c>
      <c r="AA37" s="81" t="str">
        <f>IF(A37="","",IFERROR(INDEX(moeda_fx,MATCH(Z37,moeda_cod,0)),0))</f>
        <v/>
      </c>
      <c r="AB37" s="81" t="str">
        <f>IF(A37="","",ROUND(MAX(0,N(O37)*($J$6+$AA$7)-J37),2))</f>
        <v/>
      </c>
      <c r="AC37" s="81" t="str">
        <f>IF(A37="","",IF(AND(P37&gt;0,P37&gt;=p_DifMin),AB37,0))</f>
        <v/>
      </c>
      <c r="AD37" s="81" t="str">
        <f>IF(A37="","",IF(AND(AC37&gt;0,N(R37)&lt;=p_MaxAtivos),AC37,0))</f>
        <v/>
      </c>
    </row>
    <row r="38">
      <c r="A38" s="97" t="n"/>
      <c r="B38" s="97" t="n"/>
      <c r="C38" s="97" t="n"/>
      <c r="D38" s="97" t="n"/>
      <c r="E38" s="97" t="n"/>
      <c r="F38" s="116" t="n"/>
      <c r="G38" s="98" t="n"/>
      <c r="H38" s="117" t="n"/>
      <c r="I38" s="117" t="n"/>
      <c r="J38" s="110" t="str">
        <f>IF(A38="","",N(I38)*AA38)</f>
        <v/>
      </c>
      <c r="K38" s="110" t="str">
        <f>IF(A38="","",N(H38)*AA38)</f>
        <v/>
      </c>
      <c r="L38" s="110" t="str">
        <f>IF(A38="","",J38-K38)</f>
        <v/>
      </c>
      <c r="M38" s="111" t="str">
        <f>IF(A38="","",IF(K38&gt;0,L38/K38,0))</f>
        <v/>
      </c>
      <c r="N38" s="112" t="str">
        <f>IF(A38="","",IF($J$6&gt;0,J38/$J$6,0))</f>
        <v/>
      </c>
      <c r="O38" s="104" t="n"/>
      <c r="P38" s="111" t="str">
        <f>IF(A38="","",N(O38)-N38)</f>
        <v/>
      </c>
      <c r="Q38" s="112" t="str">
        <f>IF(A38="","",IF($AC$6&gt;0,AC38/$AC$6,0))</f>
        <v/>
      </c>
      <c r="R38" s="113" t="str">
        <f>IF(A38="","",IF(AC38&lt;=0,"",COUNTIF($AC$9:$AC$108,"&gt;"&amp;AC38)+COUNTIF($AC$9:AC38,AC38)))</f>
        <v/>
      </c>
      <c r="S38" s="108" t="str">
        <f>IF(A38="","",IF(T38&gt;0,"BUY","HOLD"))</f>
        <v/>
      </c>
      <c r="T38" s="110" t="str">
        <f>IF(A38="","",IF($AA$7&lt;=0,0,IF($AD$6&gt;0,$AA$7*AD38/$AD$6,IF($O$6&gt;0,$AA$7*N(O38)/$O$6,0))))</f>
        <v/>
      </c>
      <c r="U38" s="110" t="str">
        <f>IF(A38="","",IF(AND(T38&gt;0,T38&gt;=p_CompraMin),T38,0))</f>
        <v/>
      </c>
      <c r="V38" s="119" t="str">
        <f>IF(OR(A38="",F38=""),"",MAX(0,F38-ref_data))</f>
        <v/>
      </c>
      <c r="W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X38" s="115" t="str">
        <f>IF(A38="","",IF(J38&gt;0,W38/J38,0))</f>
        <v/>
      </c>
      <c r="Z38" s="81" t="str">
        <f>IF(A38="","",IF(G38="",$AA$1,G38))</f>
        <v/>
      </c>
      <c r="AA38" s="81" t="str">
        <f>IF(A38="","",IFERROR(INDEX(moeda_fx,MATCH(Z38,moeda_cod,0)),0))</f>
        <v/>
      </c>
      <c r="AB38" s="81" t="str">
        <f>IF(A38="","",ROUND(MAX(0,N(O38)*($J$6+$AA$7)-J38),2))</f>
        <v/>
      </c>
      <c r="AC38" s="81" t="str">
        <f>IF(A38="","",IF(AND(P38&gt;0,P38&gt;=p_DifMin),AB38,0))</f>
        <v/>
      </c>
      <c r="AD38" s="81" t="str">
        <f>IF(A38="","",IF(AND(AC38&gt;0,N(R38)&lt;=p_MaxAtivos),AC38,0))</f>
        <v/>
      </c>
    </row>
    <row r="39">
      <c r="A39" s="97" t="n"/>
      <c r="B39" s="97" t="n"/>
      <c r="C39" s="97" t="n"/>
      <c r="D39" s="97" t="n"/>
      <c r="E39" s="97" t="n"/>
      <c r="F39" s="116" t="n"/>
      <c r="G39" s="98" t="n"/>
      <c r="H39" s="117" t="n"/>
      <c r="I39" s="117" t="n"/>
      <c r="J39" s="65" t="str">
        <f>IF(A39="","",N(I39)*AA39)</f>
        <v/>
      </c>
      <c r="K39" s="65" t="str">
        <f>IF(A39="","",N(H39)*AA39)</f>
        <v/>
      </c>
      <c r="L39" s="65" t="str">
        <f>IF(A39="","",J39-K39)</f>
        <v/>
      </c>
      <c r="M39" s="67" t="str">
        <f>IF(A39="","",IF(K39&gt;0,L39/K39,0))</f>
        <v/>
      </c>
      <c r="N39" s="25" t="str">
        <f>IF(A39="","",IF($J$6&gt;0,J39/$J$6,0))</f>
        <v/>
      </c>
      <c r="O39" s="104" t="n"/>
      <c r="P39" s="67" t="str">
        <f>IF(A39="","",N(O39)-N39)</f>
        <v/>
      </c>
      <c r="Q39" s="25" t="str">
        <f>IF(A39="","",IF($AC$6&gt;0,AC39/$AC$6,0))</f>
        <v/>
      </c>
      <c r="R39" s="69" t="str">
        <f>IF(A39="","",IF(AC39&lt;=0,"",COUNTIF($AC$9:$AC$108,"&gt;"&amp;AC39)+COUNTIF($AC$9:AC39,AC39)))</f>
        <v/>
      </c>
      <c r="S39" s="68" t="str">
        <f>IF(A39="","",IF(T39&gt;0,"BUY","HOLD"))</f>
        <v/>
      </c>
      <c r="T39" s="65" t="str">
        <f>IF(A39="","",IF($AA$7&lt;=0,0,IF($AD$6&gt;0,$AA$7*AD39/$AD$6,IF($O$6&gt;0,$AA$7*N(O39)/$O$6,0))))</f>
        <v/>
      </c>
      <c r="U39" s="65" t="str">
        <f>IF(A39="","",IF(AND(T39&gt;0,T39&gt;=p_CompraMin),T39,0))</f>
        <v/>
      </c>
      <c r="V39" s="118" t="str">
        <f>IF(OR(A39="",F39=""),"",MAX(0,F39-ref_data))</f>
        <v/>
      </c>
      <c r="W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X39" s="106" t="str">
        <f>IF(A39="","",IF(J39&gt;0,W39/J39,0))</f>
        <v/>
      </c>
      <c r="Z39" s="81" t="str">
        <f>IF(A39="","",IF(G39="",$AA$1,G39))</f>
        <v/>
      </c>
      <c r="AA39" s="81" t="str">
        <f>IF(A39="","",IFERROR(INDEX(moeda_fx,MATCH(Z39,moeda_cod,0)),0))</f>
        <v/>
      </c>
      <c r="AB39" s="81" t="str">
        <f>IF(A39="","",ROUND(MAX(0,N(O39)*($J$6+$AA$7)-J39),2))</f>
        <v/>
      </c>
      <c r="AC39" s="81" t="str">
        <f>IF(A39="","",IF(AND(P39&gt;0,P39&gt;=p_DifMin),AB39,0))</f>
        <v/>
      </c>
      <c r="AD39" s="81" t="str">
        <f>IF(A39="","",IF(AND(AC39&gt;0,N(R39)&lt;=p_MaxAtivos),AC39,0))</f>
        <v/>
      </c>
    </row>
    <row r="40">
      <c r="A40" s="97" t="n"/>
      <c r="B40" s="97" t="n"/>
      <c r="C40" s="97" t="n"/>
      <c r="D40" s="97" t="n"/>
      <c r="E40" s="97" t="n"/>
      <c r="F40" s="116" t="n"/>
      <c r="G40" s="98" t="n"/>
      <c r="H40" s="117" t="n"/>
      <c r="I40" s="117" t="n"/>
      <c r="J40" s="110" t="str">
        <f>IF(A40="","",N(I40)*AA40)</f>
        <v/>
      </c>
      <c r="K40" s="110" t="str">
        <f>IF(A40="","",N(H40)*AA40)</f>
        <v/>
      </c>
      <c r="L40" s="110" t="str">
        <f>IF(A40="","",J40-K40)</f>
        <v/>
      </c>
      <c r="M40" s="111" t="str">
        <f>IF(A40="","",IF(K40&gt;0,L40/K40,0))</f>
        <v/>
      </c>
      <c r="N40" s="112" t="str">
        <f>IF(A40="","",IF($J$6&gt;0,J40/$J$6,0))</f>
        <v/>
      </c>
      <c r="O40" s="104" t="n"/>
      <c r="P40" s="111" t="str">
        <f>IF(A40="","",N(O40)-N40)</f>
        <v/>
      </c>
      <c r="Q40" s="112" t="str">
        <f>IF(A40="","",IF($AC$6&gt;0,AC40/$AC$6,0))</f>
        <v/>
      </c>
      <c r="R40" s="113" t="str">
        <f>IF(A40="","",IF(AC40&lt;=0,"",COUNTIF($AC$9:$AC$108,"&gt;"&amp;AC40)+COUNTIF($AC$9:AC40,AC40)))</f>
        <v/>
      </c>
      <c r="S40" s="108" t="str">
        <f>IF(A40="","",IF(T40&gt;0,"BUY","HOLD"))</f>
        <v/>
      </c>
      <c r="T40" s="110" t="str">
        <f>IF(A40="","",IF($AA$7&lt;=0,0,IF($AD$6&gt;0,$AA$7*AD40/$AD$6,IF($O$6&gt;0,$AA$7*N(O40)/$O$6,0))))</f>
        <v/>
      </c>
      <c r="U40" s="110" t="str">
        <f>IF(A40="","",IF(AND(T40&gt;0,T40&gt;=p_CompraMin),T40,0))</f>
        <v/>
      </c>
      <c r="V40" s="119" t="str">
        <f>IF(OR(A40="",F40=""),"",MAX(0,F40-ref_data))</f>
        <v/>
      </c>
      <c r="W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X40" s="115" t="str">
        <f>IF(A40="","",IF(J40&gt;0,W40/J40,0))</f>
        <v/>
      </c>
      <c r="Z40" s="81" t="str">
        <f>IF(A40="","",IF(G40="",$AA$1,G40))</f>
        <v/>
      </c>
      <c r="AA40" s="81" t="str">
        <f>IF(A40="","",IFERROR(INDEX(moeda_fx,MATCH(Z40,moeda_cod,0)),0))</f>
        <v/>
      </c>
      <c r="AB40" s="81" t="str">
        <f>IF(A40="","",ROUND(MAX(0,N(O40)*($J$6+$AA$7)-J40),2))</f>
        <v/>
      </c>
      <c r="AC40" s="81" t="str">
        <f>IF(A40="","",IF(AND(P40&gt;0,P40&gt;=p_DifMin),AB40,0))</f>
        <v/>
      </c>
      <c r="AD40" s="81" t="str">
        <f>IF(A40="","",IF(AND(AC40&gt;0,N(R40)&lt;=p_MaxAtivos),AC40,0))</f>
        <v/>
      </c>
    </row>
    <row r="41">
      <c r="A41" s="97" t="n"/>
      <c r="B41" s="97" t="n"/>
      <c r="C41" s="97" t="n"/>
      <c r="D41" s="97" t="n"/>
      <c r="E41" s="97" t="n"/>
      <c r="F41" s="116" t="n"/>
      <c r="G41" s="98" t="n"/>
      <c r="H41" s="117" t="n"/>
      <c r="I41" s="117" t="n"/>
      <c r="J41" s="65" t="str">
        <f>IF(A41="","",N(I41)*AA41)</f>
        <v/>
      </c>
      <c r="K41" s="65" t="str">
        <f>IF(A41="","",N(H41)*AA41)</f>
        <v/>
      </c>
      <c r="L41" s="65" t="str">
        <f>IF(A41="","",J41-K41)</f>
        <v/>
      </c>
      <c r="M41" s="67" t="str">
        <f>IF(A41="","",IF(K41&gt;0,L41/K41,0))</f>
        <v/>
      </c>
      <c r="N41" s="25" t="str">
        <f>IF(A41="","",IF($J$6&gt;0,J41/$J$6,0))</f>
        <v/>
      </c>
      <c r="O41" s="104" t="n"/>
      <c r="P41" s="67" t="str">
        <f>IF(A41="","",N(O41)-N41)</f>
        <v/>
      </c>
      <c r="Q41" s="25" t="str">
        <f>IF(A41="","",IF($AC$6&gt;0,AC41/$AC$6,0))</f>
        <v/>
      </c>
      <c r="R41" s="69" t="str">
        <f>IF(A41="","",IF(AC41&lt;=0,"",COUNTIF($AC$9:$AC$108,"&gt;"&amp;AC41)+COUNTIF($AC$9:AC41,AC41)))</f>
        <v/>
      </c>
      <c r="S41" s="68" t="str">
        <f>IF(A41="","",IF(T41&gt;0,"BUY","HOLD"))</f>
        <v/>
      </c>
      <c r="T41" s="65" t="str">
        <f>IF(A41="","",IF($AA$7&lt;=0,0,IF($AD$6&gt;0,$AA$7*AD41/$AD$6,IF($O$6&gt;0,$AA$7*N(O41)/$O$6,0))))</f>
        <v/>
      </c>
      <c r="U41" s="65" t="str">
        <f>IF(A41="","",IF(AND(T41&gt;0,T41&gt;=p_CompraMin),T41,0))</f>
        <v/>
      </c>
      <c r="V41" s="118" t="str">
        <f>IF(OR(A41="",F41=""),"",MAX(0,F41-ref_data))</f>
        <v/>
      </c>
      <c r="W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X41" s="106" t="str">
        <f>IF(A41="","",IF(J41&gt;0,W41/J41,0))</f>
        <v/>
      </c>
      <c r="Z41" s="81" t="str">
        <f>IF(A41="","",IF(G41="",$AA$1,G41))</f>
        <v/>
      </c>
      <c r="AA41" s="81" t="str">
        <f>IF(A41="","",IFERROR(INDEX(moeda_fx,MATCH(Z41,moeda_cod,0)),0))</f>
        <v/>
      </c>
      <c r="AB41" s="81" t="str">
        <f>IF(A41="","",ROUND(MAX(0,N(O41)*($J$6+$AA$7)-J41),2))</f>
        <v/>
      </c>
      <c r="AC41" s="81" t="str">
        <f>IF(A41="","",IF(AND(P41&gt;0,P41&gt;=p_DifMin),AB41,0))</f>
        <v/>
      </c>
      <c r="AD41" s="81" t="str">
        <f>IF(A41="","",IF(AND(AC41&gt;0,N(R41)&lt;=p_MaxAtivos),AC41,0))</f>
        <v/>
      </c>
    </row>
    <row r="42">
      <c r="A42" s="97" t="n"/>
      <c r="B42" s="97" t="n"/>
      <c r="C42" s="97" t="n"/>
      <c r="D42" s="97" t="n"/>
      <c r="E42" s="97" t="n"/>
      <c r="F42" s="116" t="n"/>
      <c r="G42" s="98" t="n"/>
      <c r="H42" s="117" t="n"/>
      <c r="I42" s="117" t="n"/>
      <c r="J42" s="110" t="str">
        <f>IF(A42="","",N(I42)*AA42)</f>
        <v/>
      </c>
      <c r="K42" s="110" t="str">
        <f>IF(A42="","",N(H42)*AA42)</f>
        <v/>
      </c>
      <c r="L42" s="110" t="str">
        <f>IF(A42="","",J42-K42)</f>
        <v/>
      </c>
      <c r="M42" s="111" t="str">
        <f>IF(A42="","",IF(K42&gt;0,L42/K42,0))</f>
        <v/>
      </c>
      <c r="N42" s="112" t="str">
        <f>IF(A42="","",IF($J$6&gt;0,J42/$J$6,0))</f>
        <v/>
      </c>
      <c r="O42" s="104" t="n"/>
      <c r="P42" s="111" t="str">
        <f>IF(A42="","",N(O42)-N42)</f>
        <v/>
      </c>
      <c r="Q42" s="112" t="str">
        <f>IF(A42="","",IF($AC$6&gt;0,AC42/$AC$6,0))</f>
        <v/>
      </c>
      <c r="R42" s="113" t="str">
        <f>IF(A42="","",IF(AC42&lt;=0,"",COUNTIF($AC$9:$AC$108,"&gt;"&amp;AC42)+COUNTIF($AC$9:AC42,AC42)))</f>
        <v/>
      </c>
      <c r="S42" s="108" t="str">
        <f>IF(A42="","",IF(T42&gt;0,"BUY","HOLD"))</f>
        <v/>
      </c>
      <c r="T42" s="110" t="str">
        <f>IF(A42="","",IF($AA$7&lt;=0,0,IF($AD$6&gt;0,$AA$7*AD42/$AD$6,IF($O$6&gt;0,$AA$7*N(O42)/$O$6,0))))</f>
        <v/>
      </c>
      <c r="U42" s="110" t="str">
        <f>IF(A42="","",IF(AND(T42&gt;0,T42&gt;=p_CompraMin),T42,0))</f>
        <v/>
      </c>
      <c r="V42" s="119" t="str">
        <f>IF(OR(A42="",F42=""),"",MAX(0,F42-ref_data))</f>
        <v/>
      </c>
      <c r="W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X42" s="115" t="str">
        <f>IF(A42="","",IF(J42&gt;0,W42/J42,0))</f>
        <v/>
      </c>
      <c r="Z42" s="81" t="str">
        <f>IF(A42="","",IF(G42="",$AA$1,G42))</f>
        <v/>
      </c>
      <c r="AA42" s="81" t="str">
        <f>IF(A42="","",IFERROR(INDEX(moeda_fx,MATCH(Z42,moeda_cod,0)),0))</f>
        <v/>
      </c>
      <c r="AB42" s="81" t="str">
        <f>IF(A42="","",ROUND(MAX(0,N(O42)*($J$6+$AA$7)-J42),2))</f>
        <v/>
      </c>
      <c r="AC42" s="81" t="str">
        <f>IF(A42="","",IF(AND(P42&gt;0,P42&gt;=p_DifMin),AB42,0))</f>
        <v/>
      </c>
      <c r="AD42" s="81" t="str">
        <f>IF(A42="","",IF(AND(AC42&gt;0,N(R42)&lt;=p_MaxAtivos),AC42,0))</f>
        <v/>
      </c>
    </row>
    <row r="43">
      <c r="A43" s="97" t="n"/>
      <c r="B43" s="97" t="n"/>
      <c r="C43" s="97" t="n"/>
      <c r="D43" s="97" t="n"/>
      <c r="E43" s="97" t="n"/>
      <c r="F43" s="116" t="n"/>
      <c r="G43" s="98" t="n"/>
      <c r="H43" s="117" t="n"/>
      <c r="I43" s="117" t="n"/>
      <c r="J43" s="65" t="str">
        <f>IF(A43="","",N(I43)*AA43)</f>
        <v/>
      </c>
      <c r="K43" s="65" t="str">
        <f>IF(A43="","",N(H43)*AA43)</f>
        <v/>
      </c>
      <c r="L43" s="65" t="str">
        <f>IF(A43="","",J43-K43)</f>
        <v/>
      </c>
      <c r="M43" s="67" t="str">
        <f>IF(A43="","",IF(K43&gt;0,L43/K43,0))</f>
        <v/>
      </c>
      <c r="N43" s="25" t="str">
        <f>IF(A43="","",IF($J$6&gt;0,J43/$J$6,0))</f>
        <v/>
      </c>
      <c r="O43" s="104" t="n"/>
      <c r="P43" s="67" t="str">
        <f>IF(A43="","",N(O43)-N43)</f>
        <v/>
      </c>
      <c r="Q43" s="25" t="str">
        <f>IF(A43="","",IF($AC$6&gt;0,AC43/$AC$6,0))</f>
        <v/>
      </c>
      <c r="R43" s="69" t="str">
        <f>IF(A43="","",IF(AC43&lt;=0,"",COUNTIF($AC$9:$AC$108,"&gt;"&amp;AC43)+COUNTIF($AC$9:AC43,AC43)))</f>
        <v/>
      </c>
      <c r="S43" s="68" t="str">
        <f>IF(A43="","",IF(T43&gt;0,"BUY","HOLD"))</f>
        <v/>
      </c>
      <c r="T43" s="65" t="str">
        <f>IF(A43="","",IF($AA$7&lt;=0,0,IF($AD$6&gt;0,$AA$7*AD43/$AD$6,IF($O$6&gt;0,$AA$7*N(O43)/$O$6,0))))</f>
        <v/>
      </c>
      <c r="U43" s="65" t="str">
        <f>IF(A43="","",IF(AND(T43&gt;0,T43&gt;=p_CompraMin),T43,0))</f>
        <v/>
      </c>
      <c r="V43" s="118" t="str">
        <f>IF(OR(A43="",F43=""),"",MAX(0,F43-ref_data))</f>
        <v/>
      </c>
      <c r="W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X43" s="106" t="str">
        <f>IF(A43="","",IF(J43&gt;0,W43/J43,0))</f>
        <v/>
      </c>
      <c r="Z43" s="81" t="str">
        <f>IF(A43="","",IF(G43="",$AA$1,G43))</f>
        <v/>
      </c>
      <c r="AA43" s="81" t="str">
        <f>IF(A43="","",IFERROR(INDEX(moeda_fx,MATCH(Z43,moeda_cod,0)),0))</f>
        <v/>
      </c>
      <c r="AB43" s="81" t="str">
        <f>IF(A43="","",ROUND(MAX(0,N(O43)*($J$6+$AA$7)-J43),2))</f>
        <v/>
      </c>
      <c r="AC43" s="81" t="str">
        <f>IF(A43="","",IF(AND(P43&gt;0,P43&gt;=p_DifMin),AB43,0))</f>
        <v/>
      </c>
      <c r="AD43" s="81" t="str">
        <f>IF(A43="","",IF(AND(AC43&gt;0,N(R43)&lt;=p_MaxAtivos),AC43,0))</f>
        <v/>
      </c>
    </row>
    <row r="44">
      <c r="A44" s="97" t="n"/>
      <c r="B44" s="97" t="n"/>
      <c r="C44" s="97" t="n"/>
      <c r="D44" s="97" t="n"/>
      <c r="E44" s="97" t="n"/>
      <c r="F44" s="116" t="n"/>
      <c r="G44" s="98" t="n"/>
      <c r="H44" s="117" t="n"/>
      <c r="I44" s="117" t="n"/>
      <c r="J44" s="110" t="str">
        <f>IF(A44="","",N(I44)*AA44)</f>
        <v/>
      </c>
      <c r="K44" s="110" t="str">
        <f>IF(A44="","",N(H44)*AA44)</f>
        <v/>
      </c>
      <c r="L44" s="110" t="str">
        <f>IF(A44="","",J44-K44)</f>
        <v/>
      </c>
      <c r="M44" s="111" t="str">
        <f>IF(A44="","",IF(K44&gt;0,L44/K44,0))</f>
        <v/>
      </c>
      <c r="N44" s="112" t="str">
        <f>IF(A44="","",IF($J$6&gt;0,J44/$J$6,0))</f>
        <v/>
      </c>
      <c r="O44" s="104" t="n"/>
      <c r="P44" s="111" t="str">
        <f>IF(A44="","",N(O44)-N44)</f>
        <v/>
      </c>
      <c r="Q44" s="112" t="str">
        <f>IF(A44="","",IF($AC$6&gt;0,AC44/$AC$6,0))</f>
        <v/>
      </c>
      <c r="R44" s="113" t="str">
        <f>IF(A44="","",IF(AC44&lt;=0,"",COUNTIF($AC$9:$AC$108,"&gt;"&amp;AC44)+COUNTIF($AC$9:AC44,AC44)))</f>
        <v/>
      </c>
      <c r="S44" s="108" t="str">
        <f>IF(A44="","",IF(T44&gt;0,"BUY","HOLD"))</f>
        <v/>
      </c>
      <c r="T44" s="110" t="str">
        <f>IF(A44="","",IF($AA$7&lt;=0,0,IF($AD$6&gt;0,$AA$7*AD44/$AD$6,IF($O$6&gt;0,$AA$7*N(O44)/$O$6,0))))</f>
        <v/>
      </c>
      <c r="U44" s="110" t="str">
        <f>IF(A44="","",IF(AND(T44&gt;0,T44&gt;=p_CompraMin),T44,0))</f>
        <v/>
      </c>
      <c r="V44" s="119" t="str">
        <f>IF(OR(A44="",F44=""),"",MAX(0,F44-ref_data))</f>
        <v/>
      </c>
      <c r="W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X44" s="115" t="str">
        <f>IF(A44="","",IF(J44&gt;0,W44/J44,0))</f>
        <v/>
      </c>
      <c r="Z44" s="81" t="str">
        <f>IF(A44="","",IF(G44="",$AA$1,G44))</f>
        <v/>
      </c>
      <c r="AA44" s="81" t="str">
        <f>IF(A44="","",IFERROR(INDEX(moeda_fx,MATCH(Z44,moeda_cod,0)),0))</f>
        <v/>
      </c>
      <c r="AB44" s="81" t="str">
        <f>IF(A44="","",ROUND(MAX(0,N(O44)*($J$6+$AA$7)-J44),2))</f>
        <v/>
      </c>
      <c r="AC44" s="81" t="str">
        <f>IF(A44="","",IF(AND(P44&gt;0,P44&gt;=p_DifMin),AB44,0))</f>
        <v/>
      </c>
      <c r="AD44" s="81" t="str">
        <f>IF(A44="","",IF(AND(AC44&gt;0,N(R44)&lt;=p_MaxAtivos),AC44,0))</f>
        <v/>
      </c>
    </row>
    <row r="45">
      <c r="A45" s="97" t="n"/>
      <c r="B45" s="97" t="n"/>
      <c r="C45" s="97" t="n"/>
      <c r="D45" s="97" t="n"/>
      <c r="E45" s="97" t="n"/>
      <c r="F45" s="116" t="n"/>
      <c r="G45" s="98" t="n"/>
      <c r="H45" s="117" t="n"/>
      <c r="I45" s="117" t="n"/>
      <c r="J45" s="65" t="str">
        <f>IF(A45="","",N(I45)*AA45)</f>
        <v/>
      </c>
      <c r="K45" s="65" t="str">
        <f>IF(A45="","",N(H45)*AA45)</f>
        <v/>
      </c>
      <c r="L45" s="65" t="str">
        <f>IF(A45="","",J45-K45)</f>
        <v/>
      </c>
      <c r="M45" s="67" t="str">
        <f>IF(A45="","",IF(K45&gt;0,L45/K45,0))</f>
        <v/>
      </c>
      <c r="N45" s="25" t="str">
        <f>IF(A45="","",IF($J$6&gt;0,J45/$J$6,0))</f>
        <v/>
      </c>
      <c r="O45" s="104" t="n"/>
      <c r="P45" s="67" t="str">
        <f>IF(A45="","",N(O45)-N45)</f>
        <v/>
      </c>
      <c r="Q45" s="25" t="str">
        <f>IF(A45="","",IF($AC$6&gt;0,AC45/$AC$6,0))</f>
        <v/>
      </c>
      <c r="R45" s="69" t="str">
        <f>IF(A45="","",IF(AC45&lt;=0,"",COUNTIF($AC$9:$AC$108,"&gt;"&amp;AC45)+COUNTIF($AC$9:AC45,AC45)))</f>
        <v/>
      </c>
      <c r="S45" s="68" t="str">
        <f>IF(A45="","",IF(T45&gt;0,"BUY","HOLD"))</f>
        <v/>
      </c>
      <c r="T45" s="65" t="str">
        <f>IF(A45="","",IF($AA$7&lt;=0,0,IF($AD$6&gt;0,$AA$7*AD45/$AD$6,IF($O$6&gt;0,$AA$7*N(O45)/$O$6,0))))</f>
        <v/>
      </c>
      <c r="U45" s="65" t="str">
        <f>IF(A45="","",IF(AND(T45&gt;0,T45&gt;=p_CompraMin),T45,0))</f>
        <v/>
      </c>
      <c r="V45" s="118" t="str">
        <f>IF(OR(A45="",F45=""),"",MAX(0,F45-ref_data))</f>
        <v/>
      </c>
      <c r="W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X45" s="106" t="str">
        <f>IF(A45="","",IF(J45&gt;0,W45/J45,0))</f>
        <v/>
      </c>
      <c r="Z45" s="81" t="str">
        <f>IF(A45="","",IF(G45="",$AA$1,G45))</f>
        <v/>
      </c>
      <c r="AA45" s="81" t="str">
        <f>IF(A45="","",IFERROR(INDEX(moeda_fx,MATCH(Z45,moeda_cod,0)),0))</f>
        <v/>
      </c>
      <c r="AB45" s="81" t="str">
        <f>IF(A45="","",ROUND(MAX(0,N(O45)*($J$6+$AA$7)-J45),2))</f>
        <v/>
      </c>
      <c r="AC45" s="81" t="str">
        <f>IF(A45="","",IF(AND(P45&gt;0,P45&gt;=p_DifMin),AB45,0))</f>
        <v/>
      </c>
      <c r="AD45" s="81" t="str">
        <f>IF(A45="","",IF(AND(AC45&gt;0,N(R45)&lt;=p_MaxAtivos),AC45,0))</f>
        <v/>
      </c>
    </row>
    <row r="46">
      <c r="A46" s="97" t="n"/>
      <c r="B46" s="97" t="n"/>
      <c r="C46" s="97" t="n"/>
      <c r="D46" s="97" t="n"/>
      <c r="E46" s="97" t="n"/>
      <c r="F46" s="116" t="n"/>
      <c r="G46" s="98" t="n"/>
      <c r="H46" s="117" t="n"/>
      <c r="I46" s="117" t="n"/>
      <c r="J46" s="110" t="str">
        <f>IF(A46="","",N(I46)*AA46)</f>
        <v/>
      </c>
      <c r="K46" s="110" t="str">
        <f>IF(A46="","",N(H46)*AA46)</f>
        <v/>
      </c>
      <c r="L46" s="110" t="str">
        <f>IF(A46="","",J46-K46)</f>
        <v/>
      </c>
      <c r="M46" s="111" t="str">
        <f>IF(A46="","",IF(K46&gt;0,L46/K46,0))</f>
        <v/>
      </c>
      <c r="N46" s="112" t="str">
        <f>IF(A46="","",IF($J$6&gt;0,J46/$J$6,0))</f>
        <v/>
      </c>
      <c r="O46" s="104" t="n"/>
      <c r="P46" s="111" t="str">
        <f>IF(A46="","",N(O46)-N46)</f>
        <v/>
      </c>
      <c r="Q46" s="112" t="str">
        <f>IF(A46="","",IF($AC$6&gt;0,AC46/$AC$6,0))</f>
        <v/>
      </c>
      <c r="R46" s="113" t="str">
        <f>IF(A46="","",IF(AC46&lt;=0,"",COUNTIF($AC$9:$AC$108,"&gt;"&amp;AC46)+COUNTIF($AC$9:AC46,AC46)))</f>
        <v/>
      </c>
      <c r="S46" s="108" t="str">
        <f>IF(A46="","",IF(T46&gt;0,"BUY","HOLD"))</f>
        <v/>
      </c>
      <c r="T46" s="110" t="str">
        <f>IF(A46="","",IF($AA$7&lt;=0,0,IF($AD$6&gt;0,$AA$7*AD46/$AD$6,IF($O$6&gt;0,$AA$7*N(O46)/$O$6,0))))</f>
        <v/>
      </c>
      <c r="U46" s="110" t="str">
        <f>IF(A46="","",IF(AND(T46&gt;0,T46&gt;=p_CompraMin),T46,0))</f>
        <v/>
      </c>
      <c r="V46" s="119" t="str">
        <f>IF(OR(A46="",F46=""),"",MAX(0,F46-ref_data))</f>
        <v/>
      </c>
      <c r="W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X46" s="115" t="str">
        <f>IF(A46="","",IF(J46&gt;0,W46/J46,0))</f>
        <v/>
      </c>
      <c r="Z46" s="81" t="str">
        <f>IF(A46="","",IF(G46="",$AA$1,G46))</f>
        <v/>
      </c>
      <c r="AA46" s="81" t="str">
        <f>IF(A46="","",IFERROR(INDEX(moeda_fx,MATCH(Z46,moeda_cod,0)),0))</f>
        <v/>
      </c>
      <c r="AB46" s="81" t="str">
        <f>IF(A46="","",ROUND(MAX(0,N(O46)*($J$6+$AA$7)-J46),2))</f>
        <v/>
      </c>
      <c r="AC46" s="81" t="str">
        <f>IF(A46="","",IF(AND(P46&gt;0,P46&gt;=p_DifMin),AB46,0))</f>
        <v/>
      </c>
      <c r="AD46" s="81" t="str">
        <f>IF(A46="","",IF(AND(AC46&gt;0,N(R46)&lt;=p_MaxAtivos),AC46,0))</f>
        <v/>
      </c>
    </row>
    <row r="47">
      <c r="A47" s="97" t="n"/>
      <c r="B47" s="97" t="n"/>
      <c r="C47" s="97" t="n"/>
      <c r="D47" s="97" t="n"/>
      <c r="E47" s="97" t="n"/>
      <c r="F47" s="116" t="n"/>
      <c r="G47" s="98" t="n"/>
      <c r="H47" s="117" t="n"/>
      <c r="I47" s="117" t="n"/>
      <c r="J47" s="65" t="str">
        <f>IF(A47="","",N(I47)*AA47)</f>
        <v/>
      </c>
      <c r="K47" s="65" t="str">
        <f>IF(A47="","",N(H47)*AA47)</f>
        <v/>
      </c>
      <c r="L47" s="65" t="str">
        <f>IF(A47="","",J47-K47)</f>
        <v/>
      </c>
      <c r="M47" s="67" t="str">
        <f>IF(A47="","",IF(K47&gt;0,L47/K47,0))</f>
        <v/>
      </c>
      <c r="N47" s="25" t="str">
        <f>IF(A47="","",IF($J$6&gt;0,J47/$J$6,0))</f>
        <v/>
      </c>
      <c r="O47" s="104" t="n"/>
      <c r="P47" s="67" t="str">
        <f>IF(A47="","",N(O47)-N47)</f>
        <v/>
      </c>
      <c r="Q47" s="25" t="str">
        <f>IF(A47="","",IF($AC$6&gt;0,AC47/$AC$6,0))</f>
        <v/>
      </c>
      <c r="R47" s="69" t="str">
        <f>IF(A47="","",IF(AC47&lt;=0,"",COUNTIF($AC$9:$AC$108,"&gt;"&amp;AC47)+COUNTIF($AC$9:AC47,AC47)))</f>
        <v/>
      </c>
      <c r="S47" s="68" t="str">
        <f>IF(A47="","",IF(T47&gt;0,"BUY","HOLD"))</f>
        <v/>
      </c>
      <c r="T47" s="65" t="str">
        <f>IF(A47="","",IF($AA$7&lt;=0,0,IF($AD$6&gt;0,$AA$7*AD47/$AD$6,IF($O$6&gt;0,$AA$7*N(O47)/$O$6,0))))</f>
        <v/>
      </c>
      <c r="U47" s="65" t="str">
        <f>IF(A47="","",IF(AND(T47&gt;0,T47&gt;=p_CompraMin),T47,0))</f>
        <v/>
      </c>
      <c r="V47" s="118" t="str">
        <f>IF(OR(A47="",F47=""),"",MAX(0,F47-ref_data))</f>
        <v/>
      </c>
      <c r="W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X47" s="106" t="str">
        <f>IF(A47="","",IF(J47&gt;0,W47/J47,0))</f>
        <v/>
      </c>
      <c r="Z47" s="81" t="str">
        <f>IF(A47="","",IF(G47="",$AA$1,G47))</f>
        <v/>
      </c>
      <c r="AA47" s="81" t="str">
        <f>IF(A47="","",IFERROR(INDEX(moeda_fx,MATCH(Z47,moeda_cod,0)),0))</f>
        <v/>
      </c>
      <c r="AB47" s="81" t="str">
        <f>IF(A47="","",ROUND(MAX(0,N(O47)*($J$6+$AA$7)-J47),2))</f>
        <v/>
      </c>
      <c r="AC47" s="81" t="str">
        <f>IF(A47="","",IF(AND(P47&gt;0,P47&gt;=p_DifMin),AB47,0))</f>
        <v/>
      </c>
      <c r="AD47" s="81" t="str">
        <f>IF(A47="","",IF(AND(AC47&gt;0,N(R47)&lt;=p_MaxAtivos),AC47,0))</f>
        <v/>
      </c>
    </row>
    <row r="48">
      <c r="A48" s="97" t="n"/>
      <c r="B48" s="97" t="n"/>
      <c r="C48" s="97" t="n"/>
      <c r="D48" s="97" t="n"/>
      <c r="E48" s="97" t="n"/>
      <c r="F48" s="116" t="n"/>
      <c r="G48" s="98" t="n"/>
      <c r="H48" s="117" t="n"/>
      <c r="I48" s="117" t="n"/>
      <c r="J48" s="110" t="str">
        <f>IF(A48="","",N(I48)*AA48)</f>
        <v/>
      </c>
      <c r="K48" s="110" t="str">
        <f>IF(A48="","",N(H48)*AA48)</f>
        <v/>
      </c>
      <c r="L48" s="110" t="str">
        <f>IF(A48="","",J48-K48)</f>
        <v/>
      </c>
      <c r="M48" s="111" t="str">
        <f>IF(A48="","",IF(K48&gt;0,L48/K48,0))</f>
        <v/>
      </c>
      <c r="N48" s="112" t="str">
        <f>IF(A48="","",IF($J$6&gt;0,J48/$J$6,0))</f>
        <v/>
      </c>
      <c r="O48" s="104" t="n"/>
      <c r="P48" s="111" t="str">
        <f>IF(A48="","",N(O48)-N48)</f>
        <v/>
      </c>
      <c r="Q48" s="112" t="str">
        <f>IF(A48="","",IF($AC$6&gt;0,AC48/$AC$6,0))</f>
        <v/>
      </c>
      <c r="R48" s="113" t="str">
        <f>IF(A48="","",IF(AC48&lt;=0,"",COUNTIF($AC$9:$AC$108,"&gt;"&amp;AC48)+COUNTIF($AC$9:AC48,AC48)))</f>
        <v/>
      </c>
      <c r="S48" s="108" t="str">
        <f>IF(A48="","",IF(T48&gt;0,"BUY","HOLD"))</f>
        <v/>
      </c>
      <c r="T48" s="110" t="str">
        <f>IF(A48="","",IF($AA$7&lt;=0,0,IF($AD$6&gt;0,$AA$7*AD48/$AD$6,IF($O$6&gt;0,$AA$7*N(O48)/$O$6,0))))</f>
        <v/>
      </c>
      <c r="U48" s="110" t="str">
        <f>IF(A48="","",IF(AND(T48&gt;0,T48&gt;=p_CompraMin),T48,0))</f>
        <v/>
      </c>
      <c r="V48" s="119" t="str">
        <f>IF(OR(A48="",F48=""),"",MAX(0,F48-ref_data))</f>
        <v/>
      </c>
      <c r="W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X48" s="115" t="str">
        <f>IF(A48="","",IF(J48&gt;0,W48/J48,0))</f>
        <v/>
      </c>
      <c r="Z48" s="81" t="str">
        <f>IF(A48="","",IF(G48="",$AA$1,G48))</f>
        <v/>
      </c>
      <c r="AA48" s="81" t="str">
        <f>IF(A48="","",IFERROR(INDEX(moeda_fx,MATCH(Z48,moeda_cod,0)),0))</f>
        <v/>
      </c>
      <c r="AB48" s="81" t="str">
        <f>IF(A48="","",ROUND(MAX(0,N(O48)*($J$6+$AA$7)-J48),2))</f>
        <v/>
      </c>
      <c r="AC48" s="81" t="str">
        <f>IF(A48="","",IF(AND(P48&gt;0,P48&gt;=p_DifMin),AB48,0))</f>
        <v/>
      </c>
      <c r="AD48" s="81" t="str">
        <f>IF(A48="","",IF(AND(AC48&gt;0,N(R48)&lt;=p_MaxAtivos),AC48,0))</f>
        <v/>
      </c>
    </row>
    <row r="49">
      <c r="A49" s="97" t="n"/>
      <c r="B49" s="97" t="n"/>
      <c r="C49" s="97" t="n"/>
      <c r="D49" s="97" t="n"/>
      <c r="E49" s="97" t="n"/>
      <c r="F49" s="116" t="n"/>
      <c r="G49" s="98" t="n"/>
      <c r="H49" s="117" t="n"/>
      <c r="I49" s="117" t="n"/>
      <c r="J49" s="65" t="str">
        <f>IF(A49="","",N(I49)*AA49)</f>
        <v/>
      </c>
      <c r="K49" s="65" t="str">
        <f>IF(A49="","",N(H49)*AA49)</f>
        <v/>
      </c>
      <c r="L49" s="65" t="str">
        <f>IF(A49="","",J49-K49)</f>
        <v/>
      </c>
      <c r="M49" s="67" t="str">
        <f>IF(A49="","",IF(K49&gt;0,L49/K49,0))</f>
        <v/>
      </c>
      <c r="N49" s="25" t="str">
        <f>IF(A49="","",IF($J$6&gt;0,J49/$J$6,0))</f>
        <v/>
      </c>
      <c r="O49" s="104" t="n"/>
      <c r="P49" s="67" t="str">
        <f>IF(A49="","",N(O49)-N49)</f>
        <v/>
      </c>
      <c r="Q49" s="25" t="str">
        <f>IF(A49="","",IF($AC$6&gt;0,AC49/$AC$6,0))</f>
        <v/>
      </c>
      <c r="R49" s="69" t="str">
        <f>IF(A49="","",IF(AC49&lt;=0,"",COUNTIF($AC$9:$AC$108,"&gt;"&amp;AC49)+COUNTIF($AC$9:AC49,AC49)))</f>
        <v/>
      </c>
      <c r="S49" s="68" t="str">
        <f>IF(A49="","",IF(T49&gt;0,"BUY","HOLD"))</f>
        <v/>
      </c>
      <c r="T49" s="65" t="str">
        <f>IF(A49="","",IF($AA$7&lt;=0,0,IF($AD$6&gt;0,$AA$7*AD49/$AD$6,IF($O$6&gt;0,$AA$7*N(O49)/$O$6,0))))</f>
        <v/>
      </c>
      <c r="U49" s="65" t="str">
        <f>IF(A49="","",IF(AND(T49&gt;0,T49&gt;=p_CompraMin),T49,0))</f>
        <v/>
      </c>
      <c r="V49" s="118" t="str">
        <f>IF(OR(A49="",F49=""),"",MAX(0,F49-ref_data))</f>
        <v/>
      </c>
      <c r="W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X49" s="106" t="str">
        <f>IF(A49="","",IF(J49&gt;0,W49/J49,0))</f>
        <v/>
      </c>
      <c r="Z49" s="81" t="str">
        <f>IF(A49="","",IF(G49="",$AA$1,G49))</f>
        <v/>
      </c>
      <c r="AA49" s="81" t="str">
        <f>IF(A49="","",IFERROR(INDEX(moeda_fx,MATCH(Z49,moeda_cod,0)),0))</f>
        <v/>
      </c>
      <c r="AB49" s="81" t="str">
        <f>IF(A49="","",ROUND(MAX(0,N(O49)*($J$6+$AA$7)-J49),2))</f>
        <v/>
      </c>
      <c r="AC49" s="81" t="str">
        <f>IF(A49="","",IF(AND(P49&gt;0,P49&gt;=p_DifMin),AB49,0))</f>
        <v/>
      </c>
      <c r="AD49" s="81" t="str">
        <f>IF(A49="","",IF(AND(AC49&gt;0,N(R49)&lt;=p_MaxAtivos),AC49,0))</f>
        <v/>
      </c>
    </row>
    <row r="50">
      <c r="A50" s="97" t="n"/>
      <c r="B50" s="97" t="n"/>
      <c r="C50" s="97" t="n"/>
      <c r="D50" s="97" t="n"/>
      <c r="E50" s="97" t="n"/>
      <c r="F50" s="116" t="n"/>
      <c r="G50" s="98" t="n"/>
      <c r="H50" s="117" t="n"/>
      <c r="I50" s="117" t="n"/>
      <c r="J50" s="110" t="str">
        <f>IF(A50="","",N(I50)*AA50)</f>
        <v/>
      </c>
      <c r="K50" s="110" t="str">
        <f>IF(A50="","",N(H50)*AA50)</f>
        <v/>
      </c>
      <c r="L50" s="110" t="str">
        <f>IF(A50="","",J50-K50)</f>
        <v/>
      </c>
      <c r="M50" s="111" t="str">
        <f>IF(A50="","",IF(K50&gt;0,L50/K50,0))</f>
        <v/>
      </c>
      <c r="N50" s="112" t="str">
        <f>IF(A50="","",IF($J$6&gt;0,J50/$J$6,0))</f>
        <v/>
      </c>
      <c r="O50" s="104" t="n"/>
      <c r="P50" s="111" t="str">
        <f>IF(A50="","",N(O50)-N50)</f>
        <v/>
      </c>
      <c r="Q50" s="112" t="str">
        <f>IF(A50="","",IF($AC$6&gt;0,AC50/$AC$6,0))</f>
        <v/>
      </c>
      <c r="R50" s="113" t="str">
        <f>IF(A50="","",IF(AC50&lt;=0,"",COUNTIF($AC$9:$AC$108,"&gt;"&amp;AC50)+COUNTIF($AC$9:AC50,AC50)))</f>
        <v/>
      </c>
      <c r="S50" s="108" t="str">
        <f>IF(A50="","",IF(T50&gt;0,"BUY","HOLD"))</f>
        <v/>
      </c>
      <c r="T50" s="110" t="str">
        <f>IF(A50="","",IF($AA$7&lt;=0,0,IF($AD$6&gt;0,$AA$7*AD50/$AD$6,IF($O$6&gt;0,$AA$7*N(O50)/$O$6,0))))</f>
        <v/>
      </c>
      <c r="U50" s="110" t="str">
        <f>IF(A50="","",IF(AND(T50&gt;0,T50&gt;=p_CompraMin),T50,0))</f>
        <v/>
      </c>
      <c r="V50" s="119" t="str">
        <f>IF(OR(A50="",F50=""),"",MAX(0,F50-ref_data))</f>
        <v/>
      </c>
      <c r="W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X50" s="115" t="str">
        <f>IF(A50="","",IF(J50&gt;0,W50/J50,0))</f>
        <v/>
      </c>
      <c r="Z50" s="81" t="str">
        <f>IF(A50="","",IF(G50="",$AA$1,G50))</f>
        <v/>
      </c>
      <c r="AA50" s="81" t="str">
        <f>IF(A50="","",IFERROR(INDEX(moeda_fx,MATCH(Z50,moeda_cod,0)),0))</f>
        <v/>
      </c>
      <c r="AB50" s="81" t="str">
        <f>IF(A50="","",ROUND(MAX(0,N(O50)*($J$6+$AA$7)-J50),2))</f>
        <v/>
      </c>
      <c r="AC50" s="81" t="str">
        <f>IF(A50="","",IF(AND(P50&gt;0,P50&gt;=p_DifMin),AB50,0))</f>
        <v/>
      </c>
      <c r="AD50" s="81" t="str">
        <f>IF(A50="","",IF(AND(AC50&gt;0,N(R50)&lt;=p_MaxAtivos),AC50,0))</f>
        <v/>
      </c>
    </row>
    <row r="51">
      <c r="A51" s="97" t="n"/>
      <c r="B51" s="97" t="n"/>
      <c r="C51" s="97" t="n"/>
      <c r="D51" s="97" t="n"/>
      <c r="E51" s="97" t="n"/>
      <c r="F51" s="116" t="n"/>
      <c r="G51" s="98" t="n"/>
      <c r="H51" s="117" t="n"/>
      <c r="I51" s="117" t="n"/>
      <c r="J51" s="65" t="str">
        <f>IF(A51="","",N(I51)*AA51)</f>
        <v/>
      </c>
      <c r="K51" s="65" t="str">
        <f>IF(A51="","",N(H51)*AA51)</f>
        <v/>
      </c>
      <c r="L51" s="65" t="str">
        <f>IF(A51="","",J51-K51)</f>
        <v/>
      </c>
      <c r="M51" s="67" t="str">
        <f>IF(A51="","",IF(K51&gt;0,L51/K51,0))</f>
        <v/>
      </c>
      <c r="N51" s="25" t="str">
        <f>IF(A51="","",IF($J$6&gt;0,J51/$J$6,0))</f>
        <v/>
      </c>
      <c r="O51" s="104" t="n"/>
      <c r="P51" s="67" t="str">
        <f>IF(A51="","",N(O51)-N51)</f>
        <v/>
      </c>
      <c r="Q51" s="25" t="str">
        <f>IF(A51="","",IF($AC$6&gt;0,AC51/$AC$6,0))</f>
        <v/>
      </c>
      <c r="R51" s="69" t="str">
        <f>IF(A51="","",IF(AC51&lt;=0,"",COUNTIF($AC$9:$AC$108,"&gt;"&amp;AC51)+COUNTIF($AC$9:AC51,AC51)))</f>
        <v/>
      </c>
      <c r="S51" s="68" t="str">
        <f>IF(A51="","",IF(T51&gt;0,"BUY","HOLD"))</f>
        <v/>
      </c>
      <c r="T51" s="65" t="str">
        <f>IF(A51="","",IF($AA$7&lt;=0,0,IF($AD$6&gt;0,$AA$7*AD51/$AD$6,IF($O$6&gt;0,$AA$7*N(O51)/$O$6,0))))</f>
        <v/>
      </c>
      <c r="U51" s="65" t="str">
        <f>IF(A51="","",IF(AND(T51&gt;0,T51&gt;=p_CompraMin),T51,0))</f>
        <v/>
      </c>
      <c r="V51" s="118" t="str">
        <f>IF(OR(A51="",F51=""),"",MAX(0,F51-ref_data))</f>
        <v/>
      </c>
      <c r="W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X51" s="106" t="str">
        <f>IF(A51="","",IF(J51&gt;0,W51/J51,0))</f>
        <v/>
      </c>
      <c r="Z51" s="81" t="str">
        <f>IF(A51="","",IF(G51="",$AA$1,G51))</f>
        <v/>
      </c>
      <c r="AA51" s="81" t="str">
        <f>IF(A51="","",IFERROR(INDEX(moeda_fx,MATCH(Z51,moeda_cod,0)),0))</f>
        <v/>
      </c>
      <c r="AB51" s="81" t="str">
        <f>IF(A51="","",ROUND(MAX(0,N(O51)*($J$6+$AA$7)-J51),2))</f>
        <v/>
      </c>
      <c r="AC51" s="81" t="str">
        <f>IF(A51="","",IF(AND(P51&gt;0,P51&gt;=p_DifMin),AB51,0))</f>
        <v/>
      </c>
      <c r="AD51" s="81" t="str">
        <f>IF(A51="","",IF(AND(AC51&gt;0,N(R51)&lt;=p_MaxAtivos),AC51,0))</f>
        <v/>
      </c>
    </row>
    <row r="52">
      <c r="A52" s="97" t="n"/>
      <c r="B52" s="97" t="n"/>
      <c r="C52" s="97" t="n"/>
      <c r="D52" s="97" t="n"/>
      <c r="E52" s="97" t="n"/>
      <c r="F52" s="116" t="n"/>
      <c r="G52" s="98" t="n"/>
      <c r="H52" s="117" t="n"/>
      <c r="I52" s="117" t="n"/>
      <c r="J52" s="110" t="str">
        <f>IF(A52="","",N(I52)*AA52)</f>
        <v/>
      </c>
      <c r="K52" s="110" t="str">
        <f>IF(A52="","",N(H52)*AA52)</f>
        <v/>
      </c>
      <c r="L52" s="110" t="str">
        <f>IF(A52="","",J52-K52)</f>
        <v/>
      </c>
      <c r="M52" s="111" t="str">
        <f>IF(A52="","",IF(K52&gt;0,L52/K52,0))</f>
        <v/>
      </c>
      <c r="N52" s="112" t="str">
        <f>IF(A52="","",IF($J$6&gt;0,J52/$J$6,0))</f>
        <v/>
      </c>
      <c r="O52" s="104" t="n"/>
      <c r="P52" s="111" t="str">
        <f>IF(A52="","",N(O52)-N52)</f>
        <v/>
      </c>
      <c r="Q52" s="112" t="str">
        <f>IF(A52="","",IF($AC$6&gt;0,AC52/$AC$6,0))</f>
        <v/>
      </c>
      <c r="R52" s="113" t="str">
        <f>IF(A52="","",IF(AC52&lt;=0,"",COUNTIF($AC$9:$AC$108,"&gt;"&amp;AC52)+COUNTIF($AC$9:AC52,AC52)))</f>
        <v/>
      </c>
      <c r="S52" s="108" t="str">
        <f>IF(A52="","",IF(T52&gt;0,"BUY","HOLD"))</f>
        <v/>
      </c>
      <c r="T52" s="110" t="str">
        <f>IF(A52="","",IF($AA$7&lt;=0,0,IF($AD$6&gt;0,$AA$7*AD52/$AD$6,IF($O$6&gt;0,$AA$7*N(O52)/$O$6,0))))</f>
        <v/>
      </c>
      <c r="U52" s="110" t="str">
        <f>IF(A52="","",IF(AND(T52&gt;0,T52&gt;=p_CompraMin),T52,0))</f>
        <v/>
      </c>
      <c r="V52" s="119" t="str">
        <f>IF(OR(A52="",F52=""),"",MAX(0,F52-ref_data))</f>
        <v/>
      </c>
      <c r="W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X52" s="115" t="str">
        <f>IF(A52="","",IF(J52&gt;0,W52/J52,0))</f>
        <v/>
      </c>
      <c r="Z52" s="81" t="str">
        <f>IF(A52="","",IF(G52="",$AA$1,G52))</f>
        <v/>
      </c>
      <c r="AA52" s="81" t="str">
        <f>IF(A52="","",IFERROR(INDEX(moeda_fx,MATCH(Z52,moeda_cod,0)),0))</f>
        <v/>
      </c>
      <c r="AB52" s="81" t="str">
        <f>IF(A52="","",ROUND(MAX(0,N(O52)*($J$6+$AA$7)-J52),2))</f>
        <v/>
      </c>
      <c r="AC52" s="81" t="str">
        <f>IF(A52="","",IF(AND(P52&gt;0,P52&gt;=p_DifMin),AB52,0))</f>
        <v/>
      </c>
      <c r="AD52" s="81" t="str">
        <f>IF(A52="","",IF(AND(AC52&gt;0,N(R52)&lt;=p_MaxAtivos),AC52,0))</f>
        <v/>
      </c>
    </row>
    <row r="53">
      <c r="A53" s="97" t="n"/>
      <c r="B53" s="97" t="n"/>
      <c r="C53" s="97" t="n"/>
      <c r="D53" s="97" t="n"/>
      <c r="E53" s="97" t="n"/>
      <c r="F53" s="116" t="n"/>
      <c r="G53" s="98" t="n"/>
      <c r="H53" s="117" t="n"/>
      <c r="I53" s="117" t="n"/>
      <c r="J53" s="65" t="str">
        <f>IF(A53="","",N(I53)*AA53)</f>
        <v/>
      </c>
      <c r="K53" s="65" t="str">
        <f>IF(A53="","",N(H53)*AA53)</f>
        <v/>
      </c>
      <c r="L53" s="65" t="str">
        <f>IF(A53="","",J53-K53)</f>
        <v/>
      </c>
      <c r="M53" s="67" t="str">
        <f>IF(A53="","",IF(K53&gt;0,L53/K53,0))</f>
        <v/>
      </c>
      <c r="N53" s="25" t="str">
        <f>IF(A53="","",IF($J$6&gt;0,J53/$J$6,0))</f>
        <v/>
      </c>
      <c r="O53" s="104" t="n"/>
      <c r="P53" s="67" t="str">
        <f>IF(A53="","",N(O53)-N53)</f>
        <v/>
      </c>
      <c r="Q53" s="25" t="str">
        <f>IF(A53="","",IF($AC$6&gt;0,AC53/$AC$6,0))</f>
        <v/>
      </c>
      <c r="R53" s="69" t="str">
        <f>IF(A53="","",IF(AC53&lt;=0,"",COUNTIF($AC$9:$AC$108,"&gt;"&amp;AC53)+COUNTIF($AC$9:AC53,AC53)))</f>
        <v/>
      </c>
      <c r="S53" s="68" t="str">
        <f>IF(A53="","",IF(T53&gt;0,"BUY","HOLD"))</f>
        <v/>
      </c>
      <c r="T53" s="65" t="str">
        <f>IF(A53="","",IF($AA$7&lt;=0,0,IF($AD$6&gt;0,$AA$7*AD53/$AD$6,IF($O$6&gt;0,$AA$7*N(O53)/$O$6,0))))</f>
        <v/>
      </c>
      <c r="U53" s="65" t="str">
        <f>IF(A53="","",IF(AND(T53&gt;0,T53&gt;=p_CompraMin),T53,0))</f>
        <v/>
      </c>
      <c r="V53" s="118" t="str">
        <f>IF(OR(A53="",F53=""),"",MAX(0,F53-ref_data))</f>
        <v/>
      </c>
      <c r="W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X53" s="106" t="str">
        <f>IF(A53="","",IF(J53&gt;0,W53/J53,0))</f>
        <v/>
      </c>
      <c r="Z53" s="81" t="str">
        <f>IF(A53="","",IF(G53="",$AA$1,G53))</f>
        <v/>
      </c>
      <c r="AA53" s="81" t="str">
        <f>IF(A53="","",IFERROR(INDEX(moeda_fx,MATCH(Z53,moeda_cod,0)),0))</f>
        <v/>
      </c>
      <c r="AB53" s="81" t="str">
        <f>IF(A53="","",ROUND(MAX(0,N(O53)*($J$6+$AA$7)-J53),2))</f>
        <v/>
      </c>
      <c r="AC53" s="81" t="str">
        <f>IF(A53="","",IF(AND(P53&gt;0,P53&gt;=p_DifMin),AB53,0))</f>
        <v/>
      </c>
      <c r="AD53" s="81" t="str">
        <f>IF(A53="","",IF(AND(AC53&gt;0,N(R53)&lt;=p_MaxAtivos),AC53,0))</f>
        <v/>
      </c>
    </row>
    <row r="54">
      <c r="A54" s="97" t="n"/>
      <c r="B54" s="97" t="n"/>
      <c r="C54" s="97" t="n"/>
      <c r="D54" s="97" t="n"/>
      <c r="E54" s="97" t="n"/>
      <c r="F54" s="116" t="n"/>
      <c r="G54" s="98" t="n"/>
      <c r="H54" s="117" t="n"/>
      <c r="I54" s="117" t="n"/>
      <c r="J54" s="110" t="str">
        <f>IF(A54="","",N(I54)*AA54)</f>
        <v/>
      </c>
      <c r="K54" s="110" t="str">
        <f>IF(A54="","",N(H54)*AA54)</f>
        <v/>
      </c>
      <c r="L54" s="110" t="str">
        <f>IF(A54="","",J54-K54)</f>
        <v/>
      </c>
      <c r="M54" s="111" t="str">
        <f>IF(A54="","",IF(K54&gt;0,L54/K54,0))</f>
        <v/>
      </c>
      <c r="N54" s="112" t="str">
        <f>IF(A54="","",IF($J$6&gt;0,J54/$J$6,0))</f>
        <v/>
      </c>
      <c r="O54" s="104" t="n"/>
      <c r="P54" s="111" t="str">
        <f>IF(A54="","",N(O54)-N54)</f>
        <v/>
      </c>
      <c r="Q54" s="112" t="str">
        <f>IF(A54="","",IF($AC$6&gt;0,AC54/$AC$6,0))</f>
        <v/>
      </c>
      <c r="R54" s="113" t="str">
        <f>IF(A54="","",IF(AC54&lt;=0,"",COUNTIF($AC$9:$AC$108,"&gt;"&amp;AC54)+COUNTIF($AC$9:AC54,AC54)))</f>
        <v/>
      </c>
      <c r="S54" s="108" t="str">
        <f>IF(A54="","",IF(T54&gt;0,"BUY","HOLD"))</f>
        <v/>
      </c>
      <c r="T54" s="110" t="str">
        <f>IF(A54="","",IF($AA$7&lt;=0,0,IF($AD$6&gt;0,$AA$7*AD54/$AD$6,IF($O$6&gt;0,$AA$7*N(O54)/$O$6,0))))</f>
        <v/>
      </c>
      <c r="U54" s="110" t="str">
        <f>IF(A54="","",IF(AND(T54&gt;0,T54&gt;=p_CompraMin),T54,0))</f>
        <v/>
      </c>
      <c r="V54" s="119" t="str">
        <f>IF(OR(A54="",F54=""),"",MAX(0,F54-ref_data))</f>
        <v/>
      </c>
      <c r="W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X54" s="115" t="str">
        <f>IF(A54="","",IF(J54&gt;0,W54/J54,0))</f>
        <v/>
      </c>
      <c r="Z54" s="81" t="str">
        <f>IF(A54="","",IF(G54="",$AA$1,G54))</f>
        <v/>
      </c>
      <c r="AA54" s="81" t="str">
        <f>IF(A54="","",IFERROR(INDEX(moeda_fx,MATCH(Z54,moeda_cod,0)),0))</f>
        <v/>
      </c>
      <c r="AB54" s="81" t="str">
        <f>IF(A54="","",ROUND(MAX(0,N(O54)*($J$6+$AA$7)-J54),2))</f>
        <v/>
      </c>
      <c r="AC54" s="81" t="str">
        <f>IF(A54="","",IF(AND(P54&gt;0,P54&gt;=p_DifMin),AB54,0))</f>
        <v/>
      </c>
      <c r="AD54" s="81" t="str">
        <f>IF(A54="","",IF(AND(AC54&gt;0,N(R54)&lt;=p_MaxAtivos),AC54,0))</f>
        <v/>
      </c>
    </row>
    <row r="55">
      <c r="A55" s="97" t="n"/>
      <c r="B55" s="97" t="n"/>
      <c r="C55" s="97" t="n"/>
      <c r="D55" s="97" t="n"/>
      <c r="E55" s="97" t="n"/>
      <c r="F55" s="116" t="n"/>
      <c r="G55" s="98" t="n"/>
      <c r="H55" s="117" t="n"/>
      <c r="I55" s="117" t="n"/>
      <c r="J55" s="65" t="str">
        <f>IF(A55="","",N(I55)*AA55)</f>
        <v/>
      </c>
      <c r="K55" s="65" t="str">
        <f>IF(A55="","",N(H55)*AA55)</f>
        <v/>
      </c>
      <c r="L55" s="65" t="str">
        <f>IF(A55="","",J55-K55)</f>
        <v/>
      </c>
      <c r="M55" s="67" t="str">
        <f>IF(A55="","",IF(K55&gt;0,L55/K55,0))</f>
        <v/>
      </c>
      <c r="N55" s="25" t="str">
        <f>IF(A55="","",IF($J$6&gt;0,J55/$J$6,0))</f>
        <v/>
      </c>
      <c r="O55" s="104" t="n"/>
      <c r="P55" s="67" t="str">
        <f>IF(A55="","",N(O55)-N55)</f>
        <v/>
      </c>
      <c r="Q55" s="25" t="str">
        <f>IF(A55="","",IF($AC$6&gt;0,AC55/$AC$6,0))</f>
        <v/>
      </c>
      <c r="R55" s="69" t="str">
        <f>IF(A55="","",IF(AC55&lt;=0,"",COUNTIF($AC$9:$AC$108,"&gt;"&amp;AC55)+COUNTIF($AC$9:AC55,AC55)))</f>
        <v/>
      </c>
      <c r="S55" s="68" t="str">
        <f>IF(A55="","",IF(T55&gt;0,"BUY","HOLD"))</f>
        <v/>
      </c>
      <c r="T55" s="65" t="str">
        <f>IF(A55="","",IF($AA$7&lt;=0,0,IF($AD$6&gt;0,$AA$7*AD55/$AD$6,IF($O$6&gt;0,$AA$7*N(O55)/$O$6,0))))</f>
        <v/>
      </c>
      <c r="U55" s="65" t="str">
        <f>IF(A55="","",IF(AND(T55&gt;0,T55&gt;=p_CompraMin),T55,0))</f>
        <v/>
      </c>
      <c r="V55" s="118" t="str">
        <f>IF(OR(A55="",F55=""),"",MAX(0,F55-ref_data))</f>
        <v/>
      </c>
      <c r="W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X55" s="106" t="str">
        <f>IF(A55="","",IF(J55&gt;0,W55/J55,0))</f>
        <v/>
      </c>
      <c r="Z55" s="81" t="str">
        <f>IF(A55="","",IF(G55="",$AA$1,G55))</f>
        <v/>
      </c>
      <c r="AA55" s="81" t="str">
        <f>IF(A55="","",IFERROR(INDEX(moeda_fx,MATCH(Z55,moeda_cod,0)),0))</f>
        <v/>
      </c>
      <c r="AB55" s="81" t="str">
        <f>IF(A55="","",ROUND(MAX(0,N(O55)*($J$6+$AA$7)-J55),2))</f>
        <v/>
      </c>
      <c r="AC55" s="81" t="str">
        <f>IF(A55="","",IF(AND(P55&gt;0,P55&gt;=p_DifMin),AB55,0))</f>
        <v/>
      </c>
      <c r="AD55" s="81" t="str">
        <f>IF(A55="","",IF(AND(AC55&gt;0,N(R55)&lt;=p_MaxAtivos),AC55,0))</f>
        <v/>
      </c>
    </row>
    <row r="56">
      <c r="A56" s="97" t="n"/>
      <c r="B56" s="97" t="n"/>
      <c r="C56" s="97" t="n"/>
      <c r="D56" s="97" t="n"/>
      <c r="E56" s="97" t="n"/>
      <c r="F56" s="116" t="n"/>
      <c r="G56" s="98" t="n"/>
      <c r="H56" s="117" t="n"/>
      <c r="I56" s="117" t="n"/>
      <c r="J56" s="110" t="str">
        <f>IF(A56="","",N(I56)*AA56)</f>
        <v/>
      </c>
      <c r="K56" s="110" t="str">
        <f>IF(A56="","",N(H56)*AA56)</f>
        <v/>
      </c>
      <c r="L56" s="110" t="str">
        <f>IF(A56="","",J56-K56)</f>
        <v/>
      </c>
      <c r="M56" s="111" t="str">
        <f>IF(A56="","",IF(K56&gt;0,L56/K56,0))</f>
        <v/>
      </c>
      <c r="N56" s="112" t="str">
        <f>IF(A56="","",IF($J$6&gt;0,J56/$J$6,0))</f>
        <v/>
      </c>
      <c r="O56" s="104" t="n"/>
      <c r="P56" s="111" t="str">
        <f>IF(A56="","",N(O56)-N56)</f>
        <v/>
      </c>
      <c r="Q56" s="112" t="str">
        <f>IF(A56="","",IF($AC$6&gt;0,AC56/$AC$6,0))</f>
        <v/>
      </c>
      <c r="R56" s="113" t="str">
        <f>IF(A56="","",IF(AC56&lt;=0,"",COUNTIF($AC$9:$AC$108,"&gt;"&amp;AC56)+COUNTIF($AC$9:AC56,AC56)))</f>
        <v/>
      </c>
      <c r="S56" s="108" t="str">
        <f>IF(A56="","",IF(T56&gt;0,"BUY","HOLD"))</f>
        <v/>
      </c>
      <c r="T56" s="110" t="str">
        <f>IF(A56="","",IF($AA$7&lt;=0,0,IF($AD$6&gt;0,$AA$7*AD56/$AD$6,IF($O$6&gt;0,$AA$7*N(O56)/$O$6,0))))</f>
        <v/>
      </c>
      <c r="U56" s="110" t="str">
        <f>IF(A56="","",IF(AND(T56&gt;0,T56&gt;=p_CompraMin),T56,0))</f>
        <v/>
      </c>
      <c r="V56" s="119" t="str">
        <f>IF(OR(A56="",F56=""),"",MAX(0,F56-ref_data))</f>
        <v/>
      </c>
      <c r="W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X56" s="115" t="str">
        <f>IF(A56="","",IF(J56&gt;0,W56/J56,0))</f>
        <v/>
      </c>
      <c r="Z56" s="81" t="str">
        <f>IF(A56="","",IF(G56="",$AA$1,G56))</f>
        <v/>
      </c>
      <c r="AA56" s="81" t="str">
        <f>IF(A56="","",IFERROR(INDEX(moeda_fx,MATCH(Z56,moeda_cod,0)),0))</f>
        <v/>
      </c>
      <c r="AB56" s="81" t="str">
        <f>IF(A56="","",ROUND(MAX(0,N(O56)*($J$6+$AA$7)-J56),2))</f>
        <v/>
      </c>
      <c r="AC56" s="81" t="str">
        <f>IF(A56="","",IF(AND(P56&gt;0,P56&gt;=p_DifMin),AB56,0))</f>
        <v/>
      </c>
      <c r="AD56" s="81" t="str">
        <f>IF(A56="","",IF(AND(AC56&gt;0,N(R56)&lt;=p_MaxAtivos),AC56,0))</f>
        <v/>
      </c>
    </row>
    <row r="57">
      <c r="A57" s="97" t="n"/>
      <c r="B57" s="97" t="n"/>
      <c r="C57" s="97" t="n"/>
      <c r="D57" s="97" t="n"/>
      <c r="E57" s="97" t="n"/>
      <c r="F57" s="116" t="n"/>
      <c r="G57" s="98" t="n"/>
      <c r="H57" s="117" t="n"/>
      <c r="I57" s="117" t="n"/>
      <c r="J57" s="65" t="str">
        <f>IF(A57="","",N(I57)*AA57)</f>
        <v/>
      </c>
      <c r="K57" s="65" t="str">
        <f>IF(A57="","",N(H57)*AA57)</f>
        <v/>
      </c>
      <c r="L57" s="65" t="str">
        <f>IF(A57="","",J57-K57)</f>
        <v/>
      </c>
      <c r="M57" s="67" t="str">
        <f>IF(A57="","",IF(K57&gt;0,L57/K57,0))</f>
        <v/>
      </c>
      <c r="N57" s="25" t="str">
        <f>IF(A57="","",IF($J$6&gt;0,J57/$J$6,0))</f>
        <v/>
      </c>
      <c r="O57" s="104" t="n"/>
      <c r="P57" s="67" t="str">
        <f>IF(A57="","",N(O57)-N57)</f>
        <v/>
      </c>
      <c r="Q57" s="25" t="str">
        <f>IF(A57="","",IF($AC$6&gt;0,AC57/$AC$6,0))</f>
        <v/>
      </c>
      <c r="R57" s="69" t="str">
        <f>IF(A57="","",IF(AC57&lt;=0,"",COUNTIF($AC$9:$AC$108,"&gt;"&amp;AC57)+COUNTIF($AC$9:AC57,AC57)))</f>
        <v/>
      </c>
      <c r="S57" s="68" t="str">
        <f>IF(A57="","",IF(T57&gt;0,"BUY","HOLD"))</f>
        <v/>
      </c>
      <c r="T57" s="65" t="str">
        <f>IF(A57="","",IF($AA$7&lt;=0,0,IF($AD$6&gt;0,$AA$7*AD57/$AD$6,IF($O$6&gt;0,$AA$7*N(O57)/$O$6,0))))</f>
        <v/>
      </c>
      <c r="U57" s="65" t="str">
        <f>IF(A57="","",IF(AND(T57&gt;0,T57&gt;=p_CompraMin),T57,0))</f>
        <v/>
      </c>
      <c r="V57" s="118" t="str">
        <f>IF(OR(A57="",F57=""),"",MAX(0,F57-ref_data))</f>
        <v/>
      </c>
      <c r="W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X57" s="106" t="str">
        <f>IF(A57="","",IF(J57&gt;0,W57/J57,0))</f>
        <v/>
      </c>
      <c r="Z57" s="81" t="str">
        <f>IF(A57="","",IF(G57="",$AA$1,G57))</f>
        <v/>
      </c>
      <c r="AA57" s="81" t="str">
        <f>IF(A57="","",IFERROR(INDEX(moeda_fx,MATCH(Z57,moeda_cod,0)),0))</f>
        <v/>
      </c>
      <c r="AB57" s="81" t="str">
        <f>IF(A57="","",ROUND(MAX(0,N(O57)*($J$6+$AA$7)-J57),2))</f>
        <v/>
      </c>
      <c r="AC57" s="81" t="str">
        <f>IF(A57="","",IF(AND(P57&gt;0,P57&gt;=p_DifMin),AB57,0))</f>
        <v/>
      </c>
      <c r="AD57" s="81" t="str">
        <f>IF(A57="","",IF(AND(AC57&gt;0,N(R57)&lt;=p_MaxAtivos),AC57,0))</f>
        <v/>
      </c>
    </row>
    <row r="58">
      <c r="A58" s="97" t="n"/>
      <c r="B58" s="97" t="n"/>
      <c r="C58" s="97" t="n"/>
      <c r="D58" s="97" t="n"/>
      <c r="E58" s="97" t="n"/>
      <c r="F58" s="116" t="n"/>
      <c r="G58" s="98" t="n"/>
      <c r="H58" s="117" t="n"/>
      <c r="I58" s="117" t="n"/>
      <c r="J58" s="110" t="str">
        <f>IF(A58="","",N(I58)*AA58)</f>
        <v/>
      </c>
      <c r="K58" s="110" t="str">
        <f>IF(A58="","",N(H58)*AA58)</f>
        <v/>
      </c>
      <c r="L58" s="110" t="str">
        <f>IF(A58="","",J58-K58)</f>
        <v/>
      </c>
      <c r="M58" s="111" t="str">
        <f>IF(A58="","",IF(K58&gt;0,L58/K58,0))</f>
        <v/>
      </c>
      <c r="N58" s="112" t="str">
        <f>IF(A58="","",IF($J$6&gt;0,J58/$J$6,0))</f>
        <v/>
      </c>
      <c r="O58" s="104" t="n"/>
      <c r="P58" s="111" t="str">
        <f>IF(A58="","",N(O58)-N58)</f>
        <v/>
      </c>
      <c r="Q58" s="112" t="str">
        <f>IF(A58="","",IF($AC$6&gt;0,AC58/$AC$6,0))</f>
        <v/>
      </c>
      <c r="R58" s="113" t="str">
        <f>IF(A58="","",IF(AC58&lt;=0,"",COUNTIF($AC$9:$AC$108,"&gt;"&amp;AC58)+COUNTIF($AC$9:AC58,AC58)))</f>
        <v/>
      </c>
      <c r="S58" s="108" t="str">
        <f>IF(A58="","",IF(T58&gt;0,"BUY","HOLD"))</f>
        <v/>
      </c>
      <c r="T58" s="110" t="str">
        <f>IF(A58="","",IF($AA$7&lt;=0,0,IF($AD$6&gt;0,$AA$7*AD58/$AD$6,IF($O$6&gt;0,$AA$7*N(O58)/$O$6,0))))</f>
        <v/>
      </c>
      <c r="U58" s="110" t="str">
        <f>IF(A58="","",IF(AND(T58&gt;0,T58&gt;=p_CompraMin),T58,0))</f>
        <v/>
      </c>
      <c r="V58" s="119" t="str">
        <f>IF(OR(A58="",F58=""),"",MAX(0,F58-ref_data))</f>
        <v/>
      </c>
      <c r="W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X58" s="115" t="str">
        <f>IF(A58="","",IF(J58&gt;0,W58/J58,0))</f>
        <v/>
      </c>
      <c r="Z58" s="81" t="str">
        <f>IF(A58="","",IF(G58="",$AA$1,G58))</f>
        <v/>
      </c>
      <c r="AA58" s="81" t="str">
        <f>IF(A58="","",IFERROR(INDEX(moeda_fx,MATCH(Z58,moeda_cod,0)),0))</f>
        <v/>
      </c>
      <c r="AB58" s="81" t="str">
        <f>IF(A58="","",ROUND(MAX(0,N(O58)*($J$6+$AA$7)-J58),2))</f>
        <v/>
      </c>
      <c r="AC58" s="81" t="str">
        <f>IF(A58="","",IF(AND(P58&gt;0,P58&gt;=p_DifMin),AB58,0))</f>
        <v/>
      </c>
      <c r="AD58" s="81" t="str">
        <f>IF(A58="","",IF(AND(AC58&gt;0,N(R58)&lt;=p_MaxAtivos),AC58,0))</f>
        <v/>
      </c>
    </row>
    <row r="59">
      <c r="A59" s="97" t="n"/>
      <c r="B59" s="97" t="n"/>
      <c r="C59" s="97" t="n"/>
      <c r="D59" s="97" t="n"/>
      <c r="E59" s="97" t="n"/>
      <c r="F59" s="116" t="n"/>
      <c r="G59" s="98" t="n"/>
      <c r="H59" s="117" t="n"/>
      <c r="I59" s="117" t="n"/>
      <c r="J59" s="65" t="str">
        <f>IF(A59="","",N(I59)*AA59)</f>
        <v/>
      </c>
      <c r="K59" s="65" t="str">
        <f>IF(A59="","",N(H59)*AA59)</f>
        <v/>
      </c>
      <c r="L59" s="65" t="str">
        <f>IF(A59="","",J59-K59)</f>
        <v/>
      </c>
      <c r="M59" s="67" t="str">
        <f>IF(A59="","",IF(K59&gt;0,L59/K59,0))</f>
        <v/>
      </c>
      <c r="N59" s="25" t="str">
        <f>IF(A59="","",IF($J$6&gt;0,J59/$J$6,0))</f>
        <v/>
      </c>
      <c r="O59" s="104" t="n"/>
      <c r="P59" s="67" t="str">
        <f>IF(A59="","",N(O59)-N59)</f>
        <v/>
      </c>
      <c r="Q59" s="25" t="str">
        <f>IF(A59="","",IF($AC$6&gt;0,AC59/$AC$6,0))</f>
        <v/>
      </c>
      <c r="R59" s="69" t="str">
        <f>IF(A59="","",IF(AC59&lt;=0,"",COUNTIF($AC$9:$AC$108,"&gt;"&amp;AC59)+COUNTIF($AC$9:AC59,AC59)))</f>
        <v/>
      </c>
      <c r="S59" s="68" t="str">
        <f>IF(A59="","",IF(T59&gt;0,"BUY","HOLD"))</f>
        <v/>
      </c>
      <c r="T59" s="65" t="str">
        <f>IF(A59="","",IF($AA$7&lt;=0,0,IF($AD$6&gt;0,$AA$7*AD59/$AD$6,IF($O$6&gt;0,$AA$7*N(O59)/$O$6,0))))</f>
        <v/>
      </c>
      <c r="U59" s="65" t="str">
        <f>IF(A59="","",IF(AND(T59&gt;0,T59&gt;=p_CompraMin),T59,0))</f>
        <v/>
      </c>
      <c r="V59" s="118" t="str">
        <f>IF(OR(A59="",F59=""),"",MAX(0,F59-ref_data))</f>
        <v/>
      </c>
      <c r="W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X59" s="106" t="str">
        <f>IF(A59="","",IF(J59&gt;0,W59/J59,0))</f>
        <v/>
      </c>
      <c r="Z59" s="81" t="str">
        <f>IF(A59="","",IF(G59="",$AA$1,G59))</f>
        <v/>
      </c>
      <c r="AA59" s="81" t="str">
        <f>IF(A59="","",IFERROR(INDEX(moeda_fx,MATCH(Z59,moeda_cod,0)),0))</f>
        <v/>
      </c>
      <c r="AB59" s="81" t="str">
        <f>IF(A59="","",ROUND(MAX(0,N(O59)*($J$6+$AA$7)-J59),2))</f>
        <v/>
      </c>
      <c r="AC59" s="81" t="str">
        <f>IF(A59="","",IF(AND(P59&gt;0,P59&gt;=p_DifMin),AB59,0))</f>
        <v/>
      </c>
      <c r="AD59" s="81" t="str">
        <f>IF(A59="","",IF(AND(AC59&gt;0,N(R59)&lt;=p_MaxAtivos),AC59,0))</f>
        <v/>
      </c>
    </row>
    <row r="60">
      <c r="A60" s="97" t="n"/>
      <c r="B60" s="97" t="n"/>
      <c r="C60" s="97" t="n"/>
      <c r="D60" s="97" t="n"/>
      <c r="E60" s="97" t="n"/>
      <c r="F60" s="116" t="n"/>
      <c r="G60" s="98" t="n"/>
      <c r="H60" s="117" t="n"/>
      <c r="I60" s="117" t="n"/>
      <c r="J60" s="110" t="str">
        <f>IF(A60="","",N(I60)*AA60)</f>
        <v/>
      </c>
      <c r="K60" s="110" t="str">
        <f>IF(A60="","",N(H60)*AA60)</f>
        <v/>
      </c>
      <c r="L60" s="110" t="str">
        <f>IF(A60="","",J60-K60)</f>
        <v/>
      </c>
      <c r="M60" s="111" t="str">
        <f>IF(A60="","",IF(K60&gt;0,L60/K60,0))</f>
        <v/>
      </c>
      <c r="N60" s="112" t="str">
        <f>IF(A60="","",IF($J$6&gt;0,J60/$J$6,0))</f>
        <v/>
      </c>
      <c r="O60" s="104" t="n"/>
      <c r="P60" s="111" t="str">
        <f>IF(A60="","",N(O60)-N60)</f>
        <v/>
      </c>
      <c r="Q60" s="112" t="str">
        <f>IF(A60="","",IF($AC$6&gt;0,AC60/$AC$6,0))</f>
        <v/>
      </c>
      <c r="R60" s="113" t="str">
        <f>IF(A60="","",IF(AC60&lt;=0,"",COUNTIF($AC$9:$AC$108,"&gt;"&amp;AC60)+COUNTIF($AC$9:AC60,AC60)))</f>
        <v/>
      </c>
      <c r="S60" s="108" t="str">
        <f>IF(A60="","",IF(T60&gt;0,"BUY","HOLD"))</f>
        <v/>
      </c>
      <c r="T60" s="110" t="str">
        <f>IF(A60="","",IF($AA$7&lt;=0,0,IF($AD$6&gt;0,$AA$7*AD60/$AD$6,IF($O$6&gt;0,$AA$7*N(O60)/$O$6,0))))</f>
        <v/>
      </c>
      <c r="U60" s="110" t="str">
        <f>IF(A60="","",IF(AND(T60&gt;0,T60&gt;=p_CompraMin),T60,0))</f>
        <v/>
      </c>
      <c r="V60" s="119" t="str">
        <f>IF(OR(A60="",F60=""),"",MAX(0,F60-ref_data))</f>
        <v/>
      </c>
      <c r="W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X60" s="115" t="str">
        <f>IF(A60="","",IF(J60&gt;0,W60/J60,0))</f>
        <v/>
      </c>
      <c r="Z60" s="81" t="str">
        <f>IF(A60="","",IF(G60="",$AA$1,G60))</f>
        <v/>
      </c>
      <c r="AA60" s="81" t="str">
        <f>IF(A60="","",IFERROR(INDEX(moeda_fx,MATCH(Z60,moeda_cod,0)),0))</f>
        <v/>
      </c>
      <c r="AB60" s="81" t="str">
        <f>IF(A60="","",ROUND(MAX(0,N(O60)*($J$6+$AA$7)-J60),2))</f>
        <v/>
      </c>
      <c r="AC60" s="81" t="str">
        <f>IF(A60="","",IF(AND(P60&gt;0,P60&gt;=p_DifMin),AB60,0))</f>
        <v/>
      </c>
      <c r="AD60" s="81" t="str">
        <f>IF(A60="","",IF(AND(AC60&gt;0,N(R60)&lt;=p_MaxAtivos),AC60,0))</f>
        <v/>
      </c>
    </row>
    <row r="61">
      <c r="A61" s="97" t="n"/>
      <c r="B61" s="97" t="n"/>
      <c r="C61" s="97" t="n"/>
      <c r="D61" s="97" t="n"/>
      <c r="E61" s="97" t="n"/>
      <c r="F61" s="116" t="n"/>
      <c r="G61" s="98" t="n"/>
      <c r="H61" s="117" t="n"/>
      <c r="I61" s="117" t="n"/>
      <c r="J61" s="65" t="str">
        <f>IF(A61="","",N(I61)*AA61)</f>
        <v/>
      </c>
      <c r="K61" s="65" t="str">
        <f>IF(A61="","",N(H61)*AA61)</f>
        <v/>
      </c>
      <c r="L61" s="65" t="str">
        <f>IF(A61="","",J61-K61)</f>
        <v/>
      </c>
      <c r="M61" s="67" t="str">
        <f>IF(A61="","",IF(K61&gt;0,L61/K61,0))</f>
        <v/>
      </c>
      <c r="N61" s="25" t="str">
        <f>IF(A61="","",IF($J$6&gt;0,J61/$J$6,0))</f>
        <v/>
      </c>
      <c r="O61" s="104" t="n"/>
      <c r="P61" s="67" t="str">
        <f>IF(A61="","",N(O61)-N61)</f>
        <v/>
      </c>
      <c r="Q61" s="25" t="str">
        <f>IF(A61="","",IF($AC$6&gt;0,AC61/$AC$6,0))</f>
        <v/>
      </c>
      <c r="R61" s="69" t="str">
        <f>IF(A61="","",IF(AC61&lt;=0,"",COUNTIF($AC$9:$AC$108,"&gt;"&amp;AC61)+COUNTIF($AC$9:AC61,AC61)))</f>
        <v/>
      </c>
      <c r="S61" s="68" t="str">
        <f>IF(A61="","",IF(T61&gt;0,"BUY","HOLD"))</f>
        <v/>
      </c>
      <c r="T61" s="65" t="str">
        <f>IF(A61="","",IF($AA$7&lt;=0,0,IF($AD$6&gt;0,$AA$7*AD61/$AD$6,IF($O$6&gt;0,$AA$7*N(O61)/$O$6,0))))</f>
        <v/>
      </c>
      <c r="U61" s="65" t="str">
        <f>IF(A61="","",IF(AND(T61&gt;0,T61&gt;=p_CompraMin),T61,0))</f>
        <v/>
      </c>
      <c r="V61" s="118" t="str">
        <f>IF(OR(A61="",F61=""),"",MAX(0,F61-ref_data))</f>
        <v/>
      </c>
      <c r="W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X61" s="106" t="str">
        <f>IF(A61="","",IF(J61&gt;0,W61/J61,0))</f>
        <v/>
      </c>
      <c r="Z61" s="81" t="str">
        <f>IF(A61="","",IF(G61="",$AA$1,G61))</f>
        <v/>
      </c>
      <c r="AA61" s="81" t="str">
        <f>IF(A61="","",IFERROR(INDEX(moeda_fx,MATCH(Z61,moeda_cod,0)),0))</f>
        <v/>
      </c>
      <c r="AB61" s="81" t="str">
        <f>IF(A61="","",ROUND(MAX(0,N(O61)*($J$6+$AA$7)-J61),2))</f>
        <v/>
      </c>
      <c r="AC61" s="81" t="str">
        <f>IF(A61="","",IF(AND(P61&gt;0,P61&gt;=p_DifMin),AB61,0))</f>
        <v/>
      </c>
      <c r="AD61" s="81" t="str">
        <f>IF(A61="","",IF(AND(AC61&gt;0,N(R61)&lt;=p_MaxAtivos),AC61,0))</f>
        <v/>
      </c>
    </row>
    <row r="62">
      <c r="A62" s="97" t="n"/>
      <c r="B62" s="97" t="n"/>
      <c r="C62" s="97" t="n"/>
      <c r="D62" s="97" t="n"/>
      <c r="E62" s="97" t="n"/>
      <c r="F62" s="116" t="n"/>
      <c r="G62" s="98" t="n"/>
      <c r="H62" s="117" t="n"/>
      <c r="I62" s="117" t="n"/>
      <c r="J62" s="110" t="str">
        <f>IF(A62="","",N(I62)*AA62)</f>
        <v/>
      </c>
      <c r="K62" s="110" t="str">
        <f>IF(A62="","",N(H62)*AA62)</f>
        <v/>
      </c>
      <c r="L62" s="110" t="str">
        <f>IF(A62="","",J62-K62)</f>
        <v/>
      </c>
      <c r="M62" s="111" t="str">
        <f>IF(A62="","",IF(K62&gt;0,L62/K62,0))</f>
        <v/>
      </c>
      <c r="N62" s="112" t="str">
        <f>IF(A62="","",IF($J$6&gt;0,J62/$J$6,0))</f>
        <v/>
      </c>
      <c r="O62" s="104" t="n"/>
      <c r="P62" s="111" t="str">
        <f>IF(A62="","",N(O62)-N62)</f>
        <v/>
      </c>
      <c r="Q62" s="112" t="str">
        <f>IF(A62="","",IF($AC$6&gt;0,AC62/$AC$6,0))</f>
        <v/>
      </c>
      <c r="R62" s="113" t="str">
        <f>IF(A62="","",IF(AC62&lt;=0,"",COUNTIF($AC$9:$AC$108,"&gt;"&amp;AC62)+COUNTIF($AC$9:AC62,AC62)))</f>
        <v/>
      </c>
      <c r="S62" s="108" t="str">
        <f>IF(A62="","",IF(T62&gt;0,"BUY","HOLD"))</f>
        <v/>
      </c>
      <c r="T62" s="110" t="str">
        <f>IF(A62="","",IF($AA$7&lt;=0,0,IF($AD$6&gt;0,$AA$7*AD62/$AD$6,IF($O$6&gt;0,$AA$7*N(O62)/$O$6,0))))</f>
        <v/>
      </c>
      <c r="U62" s="110" t="str">
        <f>IF(A62="","",IF(AND(T62&gt;0,T62&gt;=p_CompraMin),T62,0))</f>
        <v/>
      </c>
      <c r="V62" s="119" t="str">
        <f>IF(OR(A62="",F62=""),"",MAX(0,F62-ref_data))</f>
        <v/>
      </c>
      <c r="W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X62" s="115" t="str">
        <f>IF(A62="","",IF(J62&gt;0,W62/J62,0))</f>
        <v/>
      </c>
      <c r="Z62" s="81" t="str">
        <f>IF(A62="","",IF(G62="",$AA$1,G62))</f>
        <v/>
      </c>
      <c r="AA62" s="81" t="str">
        <f>IF(A62="","",IFERROR(INDEX(moeda_fx,MATCH(Z62,moeda_cod,0)),0))</f>
        <v/>
      </c>
      <c r="AB62" s="81" t="str">
        <f>IF(A62="","",ROUND(MAX(0,N(O62)*($J$6+$AA$7)-J62),2))</f>
        <v/>
      </c>
      <c r="AC62" s="81" t="str">
        <f>IF(A62="","",IF(AND(P62&gt;0,P62&gt;=p_DifMin),AB62,0))</f>
        <v/>
      </c>
      <c r="AD62" s="81" t="str">
        <f>IF(A62="","",IF(AND(AC62&gt;0,N(R62)&lt;=p_MaxAtivos),AC62,0))</f>
        <v/>
      </c>
    </row>
    <row r="63">
      <c r="A63" s="97" t="n"/>
      <c r="B63" s="97" t="n"/>
      <c r="C63" s="97" t="n"/>
      <c r="D63" s="97" t="n"/>
      <c r="E63" s="97" t="n"/>
      <c r="F63" s="116" t="n"/>
      <c r="G63" s="98" t="n"/>
      <c r="H63" s="117" t="n"/>
      <c r="I63" s="117" t="n"/>
      <c r="J63" s="65" t="str">
        <f>IF(A63="","",N(I63)*AA63)</f>
        <v/>
      </c>
      <c r="K63" s="65" t="str">
        <f>IF(A63="","",N(H63)*AA63)</f>
        <v/>
      </c>
      <c r="L63" s="65" t="str">
        <f>IF(A63="","",J63-K63)</f>
        <v/>
      </c>
      <c r="M63" s="67" t="str">
        <f>IF(A63="","",IF(K63&gt;0,L63/K63,0))</f>
        <v/>
      </c>
      <c r="N63" s="25" t="str">
        <f>IF(A63="","",IF($J$6&gt;0,J63/$J$6,0))</f>
        <v/>
      </c>
      <c r="O63" s="104" t="n"/>
      <c r="P63" s="67" t="str">
        <f>IF(A63="","",N(O63)-N63)</f>
        <v/>
      </c>
      <c r="Q63" s="25" t="str">
        <f>IF(A63="","",IF($AC$6&gt;0,AC63/$AC$6,0))</f>
        <v/>
      </c>
      <c r="R63" s="69" t="str">
        <f>IF(A63="","",IF(AC63&lt;=0,"",COUNTIF($AC$9:$AC$108,"&gt;"&amp;AC63)+COUNTIF($AC$9:AC63,AC63)))</f>
        <v/>
      </c>
      <c r="S63" s="68" t="str">
        <f>IF(A63="","",IF(T63&gt;0,"BUY","HOLD"))</f>
        <v/>
      </c>
      <c r="T63" s="65" t="str">
        <f>IF(A63="","",IF($AA$7&lt;=0,0,IF($AD$6&gt;0,$AA$7*AD63/$AD$6,IF($O$6&gt;0,$AA$7*N(O63)/$O$6,0))))</f>
        <v/>
      </c>
      <c r="U63" s="65" t="str">
        <f>IF(A63="","",IF(AND(T63&gt;0,T63&gt;=p_CompraMin),T63,0))</f>
        <v/>
      </c>
      <c r="V63" s="118" t="str">
        <f>IF(OR(A63="",F63=""),"",MAX(0,F63-ref_data))</f>
        <v/>
      </c>
      <c r="W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X63" s="106" t="str">
        <f>IF(A63="","",IF(J63&gt;0,W63/J63,0))</f>
        <v/>
      </c>
      <c r="Z63" s="81" t="str">
        <f>IF(A63="","",IF(G63="",$AA$1,G63))</f>
        <v/>
      </c>
      <c r="AA63" s="81" t="str">
        <f>IF(A63="","",IFERROR(INDEX(moeda_fx,MATCH(Z63,moeda_cod,0)),0))</f>
        <v/>
      </c>
      <c r="AB63" s="81" t="str">
        <f>IF(A63="","",ROUND(MAX(0,N(O63)*($J$6+$AA$7)-J63),2))</f>
        <v/>
      </c>
      <c r="AC63" s="81" t="str">
        <f>IF(A63="","",IF(AND(P63&gt;0,P63&gt;=p_DifMin),AB63,0))</f>
        <v/>
      </c>
      <c r="AD63" s="81" t="str">
        <f>IF(A63="","",IF(AND(AC63&gt;0,N(R63)&lt;=p_MaxAtivos),AC63,0))</f>
        <v/>
      </c>
    </row>
    <row r="64">
      <c r="A64" s="97" t="n"/>
      <c r="B64" s="97" t="n"/>
      <c r="C64" s="97" t="n"/>
      <c r="D64" s="97" t="n"/>
      <c r="E64" s="97" t="n"/>
      <c r="F64" s="116" t="n"/>
      <c r="G64" s="98" t="n"/>
      <c r="H64" s="117" t="n"/>
      <c r="I64" s="117" t="n"/>
      <c r="J64" s="110" t="str">
        <f>IF(A64="","",N(I64)*AA64)</f>
        <v/>
      </c>
      <c r="K64" s="110" t="str">
        <f>IF(A64="","",N(H64)*AA64)</f>
        <v/>
      </c>
      <c r="L64" s="110" t="str">
        <f>IF(A64="","",J64-K64)</f>
        <v/>
      </c>
      <c r="M64" s="111" t="str">
        <f>IF(A64="","",IF(K64&gt;0,L64/K64,0))</f>
        <v/>
      </c>
      <c r="N64" s="112" t="str">
        <f>IF(A64="","",IF($J$6&gt;0,J64/$J$6,0))</f>
        <v/>
      </c>
      <c r="O64" s="104" t="n"/>
      <c r="P64" s="111" t="str">
        <f>IF(A64="","",N(O64)-N64)</f>
        <v/>
      </c>
      <c r="Q64" s="112" t="str">
        <f>IF(A64="","",IF($AC$6&gt;0,AC64/$AC$6,0))</f>
        <v/>
      </c>
      <c r="R64" s="113" t="str">
        <f>IF(A64="","",IF(AC64&lt;=0,"",COUNTIF($AC$9:$AC$108,"&gt;"&amp;AC64)+COUNTIF($AC$9:AC64,AC64)))</f>
        <v/>
      </c>
      <c r="S64" s="108" t="str">
        <f>IF(A64="","",IF(T64&gt;0,"BUY","HOLD"))</f>
        <v/>
      </c>
      <c r="T64" s="110" t="str">
        <f>IF(A64="","",IF($AA$7&lt;=0,0,IF($AD$6&gt;0,$AA$7*AD64/$AD$6,IF($O$6&gt;0,$AA$7*N(O64)/$O$6,0))))</f>
        <v/>
      </c>
      <c r="U64" s="110" t="str">
        <f>IF(A64="","",IF(AND(T64&gt;0,T64&gt;=p_CompraMin),T64,0))</f>
        <v/>
      </c>
      <c r="V64" s="119" t="str">
        <f>IF(OR(A64="",F64=""),"",MAX(0,F64-ref_data))</f>
        <v/>
      </c>
      <c r="W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X64" s="115" t="str">
        <f>IF(A64="","",IF(J64&gt;0,W64/J64,0))</f>
        <v/>
      </c>
      <c r="Z64" s="81" t="str">
        <f>IF(A64="","",IF(G64="",$AA$1,G64))</f>
        <v/>
      </c>
      <c r="AA64" s="81" t="str">
        <f>IF(A64="","",IFERROR(INDEX(moeda_fx,MATCH(Z64,moeda_cod,0)),0))</f>
        <v/>
      </c>
      <c r="AB64" s="81" t="str">
        <f>IF(A64="","",ROUND(MAX(0,N(O64)*($J$6+$AA$7)-J64),2))</f>
        <v/>
      </c>
      <c r="AC64" s="81" t="str">
        <f>IF(A64="","",IF(AND(P64&gt;0,P64&gt;=p_DifMin),AB64,0))</f>
        <v/>
      </c>
      <c r="AD64" s="81" t="str">
        <f>IF(A64="","",IF(AND(AC64&gt;0,N(R64)&lt;=p_MaxAtivos),AC64,0))</f>
        <v/>
      </c>
    </row>
    <row r="65">
      <c r="A65" s="97" t="n"/>
      <c r="B65" s="97" t="n"/>
      <c r="C65" s="97" t="n"/>
      <c r="D65" s="97" t="n"/>
      <c r="E65" s="97" t="n"/>
      <c r="F65" s="116" t="n"/>
      <c r="G65" s="98" t="n"/>
      <c r="H65" s="117" t="n"/>
      <c r="I65" s="117" t="n"/>
      <c r="J65" s="65" t="str">
        <f>IF(A65="","",N(I65)*AA65)</f>
        <v/>
      </c>
      <c r="K65" s="65" t="str">
        <f>IF(A65="","",N(H65)*AA65)</f>
        <v/>
      </c>
      <c r="L65" s="65" t="str">
        <f>IF(A65="","",J65-K65)</f>
        <v/>
      </c>
      <c r="M65" s="67" t="str">
        <f>IF(A65="","",IF(K65&gt;0,L65/K65,0))</f>
        <v/>
      </c>
      <c r="N65" s="25" t="str">
        <f>IF(A65="","",IF($J$6&gt;0,J65/$J$6,0))</f>
        <v/>
      </c>
      <c r="O65" s="104" t="n"/>
      <c r="P65" s="67" t="str">
        <f>IF(A65="","",N(O65)-N65)</f>
        <v/>
      </c>
      <c r="Q65" s="25" t="str">
        <f>IF(A65="","",IF($AC$6&gt;0,AC65/$AC$6,0))</f>
        <v/>
      </c>
      <c r="R65" s="69" t="str">
        <f>IF(A65="","",IF(AC65&lt;=0,"",COUNTIF($AC$9:$AC$108,"&gt;"&amp;AC65)+COUNTIF($AC$9:AC65,AC65)))</f>
        <v/>
      </c>
      <c r="S65" s="68" t="str">
        <f>IF(A65="","",IF(T65&gt;0,"BUY","HOLD"))</f>
        <v/>
      </c>
      <c r="T65" s="65" t="str">
        <f>IF(A65="","",IF($AA$7&lt;=0,0,IF($AD$6&gt;0,$AA$7*AD65/$AD$6,IF($O$6&gt;0,$AA$7*N(O65)/$O$6,0))))</f>
        <v/>
      </c>
      <c r="U65" s="65" t="str">
        <f>IF(A65="","",IF(AND(T65&gt;0,T65&gt;=p_CompraMin),T65,0))</f>
        <v/>
      </c>
      <c r="V65" s="118" t="str">
        <f>IF(OR(A65="",F65=""),"",MAX(0,F65-ref_data))</f>
        <v/>
      </c>
      <c r="W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X65" s="106" t="str">
        <f>IF(A65="","",IF(J65&gt;0,W65/J65,0))</f>
        <v/>
      </c>
      <c r="Z65" s="81" t="str">
        <f>IF(A65="","",IF(G65="",$AA$1,G65))</f>
        <v/>
      </c>
      <c r="AA65" s="81" t="str">
        <f>IF(A65="","",IFERROR(INDEX(moeda_fx,MATCH(Z65,moeda_cod,0)),0))</f>
        <v/>
      </c>
      <c r="AB65" s="81" t="str">
        <f>IF(A65="","",ROUND(MAX(0,N(O65)*($J$6+$AA$7)-J65),2))</f>
        <v/>
      </c>
      <c r="AC65" s="81" t="str">
        <f>IF(A65="","",IF(AND(P65&gt;0,P65&gt;=p_DifMin),AB65,0))</f>
        <v/>
      </c>
      <c r="AD65" s="81" t="str">
        <f>IF(A65="","",IF(AND(AC65&gt;0,N(R65)&lt;=p_MaxAtivos),AC65,0))</f>
        <v/>
      </c>
    </row>
    <row r="66">
      <c r="A66" s="97" t="n"/>
      <c r="B66" s="97" t="n"/>
      <c r="C66" s="97" t="n"/>
      <c r="D66" s="97" t="n"/>
      <c r="E66" s="97" t="n"/>
      <c r="F66" s="116" t="n"/>
      <c r="G66" s="98" t="n"/>
      <c r="H66" s="117" t="n"/>
      <c r="I66" s="117" t="n"/>
      <c r="J66" s="110" t="str">
        <f>IF(A66="","",N(I66)*AA66)</f>
        <v/>
      </c>
      <c r="K66" s="110" t="str">
        <f>IF(A66="","",N(H66)*AA66)</f>
        <v/>
      </c>
      <c r="L66" s="110" t="str">
        <f>IF(A66="","",J66-K66)</f>
        <v/>
      </c>
      <c r="M66" s="111" t="str">
        <f>IF(A66="","",IF(K66&gt;0,L66/K66,0))</f>
        <v/>
      </c>
      <c r="N66" s="112" t="str">
        <f>IF(A66="","",IF($J$6&gt;0,J66/$J$6,0))</f>
        <v/>
      </c>
      <c r="O66" s="104" t="n"/>
      <c r="P66" s="111" t="str">
        <f>IF(A66="","",N(O66)-N66)</f>
        <v/>
      </c>
      <c r="Q66" s="112" t="str">
        <f>IF(A66="","",IF($AC$6&gt;0,AC66/$AC$6,0))</f>
        <v/>
      </c>
      <c r="R66" s="113" t="str">
        <f>IF(A66="","",IF(AC66&lt;=0,"",COUNTIF($AC$9:$AC$108,"&gt;"&amp;AC66)+COUNTIF($AC$9:AC66,AC66)))</f>
        <v/>
      </c>
      <c r="S66" s="108" t="str">
        <f>IF(A66="","",IF(T66&gt;0,"BUY","HOLD"))</f>
        <v/>
      </c>
      <c r="T66" s="110" t="str">
        <f>IF(A66="","",IF($AA$7&lt;=0,0,IF($AD$6&gt;0,$AA$7*AD66/$AD$6,IF($O$6&gt;0,$AA$7*N(O66)/$O$6,0))))</f>
        <v/>
      </c>
      <c r="U66" s="110" t="str">
        <f>IF(A66="","",IF(AND(T66&gt;0,T66&gt;=p_CompraMin),T66,0))</f>
        <v/>
      </c>
      <c r="V66" s="119" t="str">
        <f>IF(OR(A66="",F66=""),"",MAX(0,F66-ref_data))</f>
        <v/>
      </c>
      <c r="W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X66" s="115" t="str">
        <f>IF(A66="","",IF(J66&gt;0,W66/J66,0))</f>
        <v/>
      </c>
      <c r="Z66" s="81" t="str">
        <f>IF(A66="","",IF(G66="",$AA$1,G66))</f>
        <v/>
      </c>
      <c r="AA66" s="81" t="str">
        <f>IF(A66="","",IFERROR(INDEX(moeda_fx,MATCH(Z66,moeda_cod,0)),0))</f>
        <v/>
      </c>
      <c r="AB66" s="81" t="str">
        <f>IF(A66="","",ROUND(MAX(0,N(O66)*($J$6+$AA$7)-J66),2))</f>
        <v/>
      </c>
      <c r="AC66" s="81" t="str">
        <f>IF(A66="","",IF(AND(P66&gt;0,P66&gt;=p_DifMin),AB66,0))</f>
        <v/>
      </c>
      <c r="AD66" s="81" t="str">
        <f>IF(A66="","",IF(AND(AC66&gt;0,N(R66)&lt;=p_MaxAtivos),AC66,0))</f>
        <v/>
      </c>
    </row>
    <row r="67">
      <c r="A67" s="97" t="n"/>
      <c r="B67" s="97" t="n"/>
      <c r="C67" s="97" t="n"/>
      <c r="D67" s="97" t="n"/>
      <c r="E67" s="97" t="n"/>
      <c r="F67" s="116" t="n"/>
      <c r="G67" s="98" t="n"/>
      <c r="H67" s="117" t="n"/>
      <c r="I67" s="117" t="n"/>
      <c r="J67" s="65" t="str">
        <f>IF(A67="","",N(I67)*AA67)</f>
        <v/>
      </c>
      <c r="K67" s="65" t="str">
        <f>IF(A67="","",N(H67)*AA67)</f>
        <v/>
      </c>
      <c r="L67" s="65" t="str">
        <f>IF(A67="","",J67-K67)</f>
        <v/>
      </c>
      <c r="M67" s="67" t="str">
        <f>IF(A67="","",IF(K67&gt;0,L67/K67,0))</f>
        <v/>
      </c>
      <c r="N67" s="25" t="str">
        <f>IF(A67="","",IF($J$6&gt;0,J67/$J$6,0))</f>
        <v/>
      </c>
      <c r="O67" s="104" t="n"/>
      <c r="P67" s="67" t="str">
        <f>IF(A67="","",N(O67)-N67)</f>
        <v/>
      </c>
      <c r="Q67" s="25" t="str">
        <f>IF(A67="","",IF($AC$6&gt;0,AC67/$AC$6,0))</f>
        <v/>
      </c>
      <c r="R67" s="69" t="str">
        <f>IF(A67="","",IF(AC67&lt;=0,"",COUNTIF($AC$9:$AC$108,"&gt;"&amp;AC67)+COUNTIF($AC$9:AC67,AC67)))</f>
        <v/>
      </c>
      <c r="S67" s="68" t="str">
        <f>IF(A67="","",IF(T67&gt;0,"BUY","HOLD"))</f>
        <v/>
      </c>
      <c r="T67" s="65" t="str">
        <f>IF(A67="","",IF($AA$7&lt;=0,0,IF($AD$6&gt;0,$AA$7*AD67/$AD$6,IF($O$6&gt;0,$AA$7*N(O67)/$O$6,0))))</f>
        <v/>
      </c>
      <c r="U67" s="65" t="str">
        <f>IF(A67="","",IF(AND(T67&gt;0,T67&gt;=p_CompraMin),T67,0))</f>
        <v/>
      </c>
      <c r="V67" s="118" t="str">
        <f>IF(OR(A67="",F67=""),"",MAX(0,F67-ref_data))</f>
        <v/>
      </c>
      <c r="W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X67" s="106" t="str">
        <f>IF(A67="","",IF(J67&gt;0,W67/J67,0))</f>
        <v/>
      </c>
      <c r="Z67" s="81" t="str">
        <f>IF(A67="","",IF(G67="",$AA$1,G67))</f>
        <v/>
      </c>
      <c r="AA67" s="81" t="str">
        <f>IF(A67="","",IFERROR(INDEX(moeda_fx,MATCH(Z67,moeda_cod,0)),0))</f>
        <v/>
      </c>
      <c r="AB67" s="81" t="str">
        <f>IF(A67="","",ROUND(MAX(0,N(O67)*($J$6+$AA$7)-J67),2))</f>
        <v/>
      </c>
      <c r="AC67" s="81" t="str">
        <f>IF(A67="","",IF(AND(P67&gt;0,P67&gt;=p_DifMin),AB67,0))</f>
        <v/>
      </c>
      <c r="AD67" s="81" t="str">
        <f>IF(A67="","",IF(AND(AC67&gt;0,N(R67)&lt;=p_MaxAtivos),AC67,0))</f>
        <v/>
      </c>
    </row>
    <row r="68">
      <c r="A68" s="97" t="n"/>
      <c r="B68" s="97" t="n"/>
      <c r="C68" s="97" t="n"/>
      <c r="D68" s="97" t="n"/>
      <c r="E68" s="97" t="n"/>
      <c r="F68" s="116" t="n"/>
      <c r="G68" s="98" t="n"/>
      <c r="H68" s="117" t="n"/>
      <c r="I68" s="117" t="n"/>
      <c r="J68" s="110" t="str">
        <f>IF(A68="","",N(I68)*AA68)</f>
        <v/>
      </c>
      <c r="K68" s="110" t="str">
        <f>IF(A68="","",N(H68)*AA68)</f>
        <v/>
      </c>
      <c r="L68" s="110" t="str">
        <f>IF(A68="","",J68-K68)</f>
        <v/>
      </c>
      <c r="M68" s="111" t="str">
        <f>IF(A68="","",IF(K68&gt;0,L68/K68,0))</f>
        <v/>
      </c>
      <c r="N68" s="112" t="str">
        <f>IF(A68="","",IF($J$6&gt;0,J68/$J$6,0))</f>
        <v/>
      </c>
      <c r="O68" s="104" t="n"/>
      <c r="P68" s="111" t="str">
        <f>IF(A68="","",N(O68)-N68)</f>
        <v/>
      </c>
      <c r="Q68" s="112" t="str">
        <f>IF(A68="","",IF($AC$6&gt;0,AC68/$AC$6,0))</f>
        <v/>
      </c>
      <c r="R68" s="113" t="str">
        <f>IF(A68="","",IF(AC68&lt;=0,"",COUNTIF($AC$9:$AC$108,"&gt;"&amp;AC68)+COUNTIF($AC$9:AC68,AC68)))</f>
        <v/>
      </c>
      <c r="S68" s="108" t="str">
        <f>IF(A68="","",IF(T68&gt;0,"BUY","HOLD"))</f>
        <v/>
      </c>
      <c r="T68" s="110" t="str">
        <f>IF(A68="","",IF($AA$7&lt;=0,0,IF($AD$6&gt;0,$AA$7*AD68/$AD$6,IF($O$6&gt;0,$AA$7*N(O68)/$O$6,0))))</f>
        <v/>
      </c>
      <c r="U68" s="110" t="str">
        <f>IF(A68="","",IF(AND(T68&gt;0,T68&gt;=p_CompraMin),T68,0))</f>
        <v/>
      </c>
      <c r="V68" s="119" t="str">
        <f>IF(OR(A68="",F68=""),"",MAX(0,F68-ref_data))</f>
        <v/>
      </c>
      <c r="W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X68" s="115" t="str">
        <f>IF(A68="","",IF(J68&gt;0,W68/J68,0))</f>
        <v/>
      </c>
      <c r="Z68" s="81" t="str">
        <f>IF(A68="","",IF(G68="",$AA$1,G68))</f>
        <v/>
      </c>
      <c r="AA68" s="81" t="str">
        <f>IF(A68="","",IFERROR(INDEX(moeda_fx,MATCH(Z68,moeda_cod,0)),0))</f>
        <v/>
      </c>
      <c r="AB68" s="81" t="str">
        <f>IF(A68="","",ROUND(MAX(0,N(O68)*($J$6+$AA$7)-J68),2))</f>
        <v/>
      </c>
      <c r="AC68" s="81" t="str">
        <f>IF(A68="","",IF(AND(P68&gt;0,P68&gt;=p_DifMin),AB68,0))</f>
        <v/>
      </c>
      <c r="AD68" s="81" t="str">
        <f>IF(A68="","",IF(AND(AC68&gt;0,N(R68)&lt;=p_MaxAtivos),AC68,0))</f>
        <v/>
      </c>
    </row>
    <row r="69">
      <c r="A69" s="97" t="n"/>
      <c r="B69" s="97" t="n"/>
      <c r="C69" s="97" t="n"/>
      <c r="D69" s="97" t="n"/>
      <c r="E69" s="97" t="n"/>
      <c r="F69" s="116" t="n"/>
      <c r="G69" s="98" t="n"/>
      <c r="H69" s="117" t="n"/>
      <c r="I69" s="117" t="n"/>
      <c r="J69" s="65" t="str">
        <f>IF(A69="","",N(I69)*AA69)</f>
        <v/>
      </c>
      <c r="K69" s="65" t="str">
        <f>IF(A69="","",N(H69)*AA69)</f>
        <v/>
      </c>
      <c r="L69" s="65" t="str">
        <f>IF(A69="","",J69-K69)</f>
        <v/>
      </c>
      <c r="M69" s="67" t="str">
        <f>IF(A69="","",IF(K69&gt;0,L69/K69,0))</f>
        <v/>
      </c>
      <c r="N69" s="25" t="str">
        <f>IF(A69="","",IF($J$6&gt;0,J69/$J$6,0))</f>
        <v/>
      </c>
      <c r="O69" s="104" t="n"/>
      <c r="P69" s="67" t="str">
        <f>IF(A69="","",N(O69)-N69)</f>
        <v/>
      </c>
      <c r="Q69" s="25" t="str">
        <f>IF(A69="","",IF($AC$6&gt;0,AC69/$AC$6,0))</f>
        <v/>
      </c>
      <c r="R69" s="69" t="str">
        <f>IF(A69="","",IF(AC69&lt;=0,"",COUNTIF($AC$9:$AC$108,"&gt;"&amp;AC69)+COUNTIF($AC$9:AC69,AC69)))</f>
        <v/>
      </c>
      <c r="S69" s="68" t="str">
        <f>IF(A69="","",IF(T69&gt;0,"BUY","HOLD"))</f>
        <v/>
      </c>
      <c r="T69" s="65" t="str">
        <f>IF(A69="","",IF($AA$7&lt;=0,0,IF($AD$6&gt;0,$AA$7*AD69/$AD$6,IF($O$6&gt;0,$AA$7*N(O69)/$O$6,0))))</f>
        <v/>
      </c>
      <c r="U69" s="65" t="str">
        <f>IF(A69="","",IF(AND(T69&gt;0,T69&gt;=p_CompraMin),T69,0))</f>
        <v/>
      </c>
      <c r="V69" s="118" t="str">
        <f>IF(OR(A69="",F69=""),"",MAX(0,F69-ref_data))</f>
        <v/>
      </c>
      <c r="W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X69" s="106" t="str">
        <f>IF(A69="","",IF(J69&gt;0,W69/J69,0))</f>
        <v/>
      </c>
      <c r="Z69" s="81" t="str">
        <f>IF(A69="","",IF(G69="",$AA$1,G69))</f>
        <v/>
      </c>
      <c r="AA69" s="81" t="str">
        <f>IF(A69="","",IFERROR(INDEX(moeda_fx,MATCH(Z69,moeda_cod,0)),0))</f>
        <v/>
      </c>
      <c r="AB69" s="81" t="str">
        <f>IF(A69="","",ROUND(MAX(0,N(O69)*($J$6+$AA$7)-J69),2))</f>
        <v/>
      </c>
      <c r="AC69" s="81" t="str">
        <f>IF(A69="","",IF(AND(P69&gt;0,P69&gt;=p_DifMin),AB69,0))</f>
        <v/>
      </c>
      <c r="AD69" s="81" t="str">
        <f>IF(A69="","",IF(AND(AC69&gt;0,N(R69)&lt;=p_MaxAtivos),AC69,0))</f>
        <v/>
      </c>
    </row>
    <row r="70">
      <c r="A70" s="97" t="n"/>
      <c r="B70" s="97" t="n"/>
      <c r="C70" s="97" t="n"/>
      <c r="D70" s="97" t="n"/>
      <c r="E70" s="97" t="n"/>
      <c r="F70" s="116" t="n"/>
      <c r="G70" s="98" t="n"/>
      <c r="H70" s="117" t="n"/>
      <c r="I70" s="117" t="n"/>
      <c r="J70" s="110" t="str">
        <f>IF(A70="","",N(I70)*AA70)</f>
        <v/>
      </c>
      <c r="K70" s="110" t="str">
        <f>IF(A70="","",N(H70)*AA70)</f>
        <v/>
      </c>
      <c r="L70" s="110" t="str">
        <f>IF(A70="","",J70-K70)</f>
        <v/>
      </c>
      <c r="M70" s="111" t="str">
        <f>IF(A70="","",IF(K70&gt;0,L70/K70,0))</f>
        <v/>
      </c>
      <c r="N70" s="112" t="str">
        <f>IF(A70="","",IF($J$6&gt;0,J70/$J$6,0))</f>
        <v/>
      </c>
      <c r="O70" s="104" t="n"/>
      <c r="P70" s="111" t="str">
        <f>IF(A70="","",N(O70)-N70)</f>
        <v/>
      </c>
      <c r="Q70" s="112" t="str">
        <f>IF(A70="","",IF($AC$6&gt;0,AC70/$AC$6,0))</f>
        <v/>
      </c>
      <c r="R70" s="113" t="str">
        <f>IF(A70="","",IF(AC70&lt;=0,"",COUNTIF($AC$9:$AC$108,"&gt;"&amp;AC70)+COUNTIF($AC$9:AC70,AC70)))</f>
        <v/>
      </c>
      <c r="S70" s="108" t="str">
        <f>IF(A70="","",IF(T70&gt;0,"BUY","HOLD"))</f>
        <v/>
      </c>
      <c r="T70" s="110" t="str">
        <f>IF(A70="","",IF($AA$7&lt;=0,0,IF($AD$6&gt;0,$AA$7*AD70/$AD$6,IF($O$6&gt;0,$AA$7*N(O70)/$O$6,0))))</f>
        <v/>
      </c>
      <c r="U70" s="110" t="str">
        <f>IF(A70="","",IF(AND(T70&gt;0,T70&gt;=p_CompraMin),T70,0))</f>
        <v/>
      </c>
      <c r="V70" s="119" t="str">
        <f>IF(OR(A70="",F70=""),"",MAX(0,F70-ref_data))</f>
        <v/>
      </c>
      <c r="W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X70" s="115" t="str">
        <f>IF(A70="","",IF(J70&gt;0,W70/J70,0))</f>
        <v/>
      </c>
      <c r="Z70" s="81" t="str">
        <f>IF(A70="","",IF(G70="",$AA$1,G70))</f>
        <v/>
      </c>
      <c r="AA70" s="81" t="str">
        <f>IF(A70="","",IFERROR(INDEX(moeda_fx,MATCH(Z70,moeda_cod,0)),0))</f>
        <v/>
      </c>
      <c r="AB70" s="81" t="str">
        <f>IF(A70="","",ROUND(MAX(0,N(O70)*($J$6+$AA$7)-J70),2))</f>
        <v/>
      </c>
      <c r="AC70" s="81" t="str">
        <f>IF(A70="","",IF(AND(P70&gt;0,P70&gt;=p_DifMin),AB70,0))</f>
        <v/>
      </c>
      <c r="AD70" s="81" t="str">
        <f>IF(A70="","",IF(AND(AC70&gt;0,N(R70)&lt;=p_MaxAtivos),AC70,0))</f>
        <v/>
      </c>
    </row>
    <row r="71">
      <c r="A71" s="97" t="n"/>
      <c r="B71" s="97" t="n"/>
      <c r="C71" s="97" t="n"/>
      <c r="D71" s="97" t="n"/>
      <c r="E71" s="97" t="n"/>
      <c r="F71" s="116" t="n"/>
      <c r="G71" s="98" t="n"/>
      <c r="H71" s="117" t="n"/>
      <c r="I71" s="117" t="n"/>
      <c r="J71" s="65" t="str">
        <f>IF(A71="","",N(I71)*AA71)</f>
        <v/>
      </c>
      <c r="K71" s="65" t="str">
        <f>IF(A71="","",N(H71)*AA71)</f>
        <v/>
      </c>
      <c r="L71" s="65" t="str">
        <f>IF(A71="","",J71-K71)</f>
        <v/>
      </c>
      <c r="M71" s="67" t="str">
        <f>IF(A71="","",IF(K71&gt;0,L71/K71,0))</f>
        <v/>
      </c>
      <c r="N71" s="25" t="str">
        <f>IF(A71="","",IF($J$6&gt;0,J71/$J$6,0))</f>
        <v/>
      </c>
      <c r="O71" s="104" t="n"/>
      <c r="P71" s="67" t="str">
        <f>IF(A71="","",N(O71)-N71)</f>
        <v/>
      </c>
      <c r="Q71" s="25" t="str">
        <f>IF(A71="","",IF($AC$6&gt;0,AC71/$AC$6,0))</f>
        <v/>
      </c>
      <c r="R71" s="69" t="str">
        <f>IF(A71="","",IF(AC71&lt;=0,"",COUNTIF($AC$9:$AC$108,"&gt;"&amp;AC71)+COUNTIF($AC$9:AC71,AC71)))</f>
        <v/>
      </c>
      <c r="S71" s="68" t="str">
        <f>IF(A71="","",IF(T71&gt;0,"BUY","HOLD"))</f>
        <v/>
      </c>
      <c r="T71" s="65" t="str">
        <f>IF(A71="","",IF($AA$7&lt;=0,0,IF($AD$6&gt;0,$AA$7*AD71/$AD$6,IF($O$6&gt;0,$AA$7*N(O71)/$O$6,0))))</f>
        <v/>
      </c>
      <c r="U71" s="65" t="str">
        <f>IF(A71="","",IF(AND(T71&gt;0,T71&gt;=p_CompraMin),T71,0))</f>
        <v/>
      </c>
      <c r="V71" s="118" t="str">
        <f>IF(OR(A71="",F71=""),"",MAX(0,F71-ref_data))</f>
        <v/>
      </c>
      <c r="W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X71" s="106" t="str">
        <f>IF(A71="","",IF(J71&gt;0,W71/J71,0))</f>
        <v/>
      </c>
      <c r="Z71" s="81" t="str">
        <f>IF(A71="","",IF(G71="",$AA$1,G71))</f>
        <v/>
      </c>
      <c r="AA71" s="81" t="str">
        <f>IF(A71="","",IFERROR(INDEX(moeda_fx,MATCH(Z71,moeda_cod,0)),0))</f>
        <v/>
      </c>
      <c r="AB71" s="81" t="str">
        <f>IF(A71="","",ROUND(MAX(0,N(O71)*($J$6+$AA$7)-J71),2))</f>
        <v/>
      </c>
      <c r="AC71" s="81" t="str">
        <f>IF(A71="","",IF(AND(P71&gt;0,P71&gt;=p_DifMin),AB71,0))</f>
        <v/>
      </c>
      <c r="AD71" s="81" t="str">
        <f>IF(A71="","",IF(AND(AC71&gt;0,N(R71)&lt;=p_MaxAtivos),AC71,0))</f>
        <v/>
      </c>
    </row>
    <row r="72">
      <c r="A72" s="97" t="n"/>
      <c r="B72" s="97" t="n"/>
      <c r="C72" s="97" t="n"/>
      <c r="D72" s="97" t="n"/>
      <c r="E72" s="97" t="n"/>
      <c r="F72" s="116" t="n"/>
      <c r="G72" s="98" t="n"/>
      <c r="H72" s="117" t="n"/>
      <c r="I72" s="117" t="n"/>
      <c r="J72" s="110" t="str">
        <f>IF(A72="","",N(I72)*AA72)</f>
        <v/>
      </c>
      <c r="K72" s="110" t="str">
        <f>IF(A72="","",N(H72)*AA72)</f>
        <v/>
      </c>
      <c r="L72" s="110" t="str">
        <f>IF(A72="","",J72-K72)</f>
        <v/>
      </c>
      <c r="M72" s="111" t="str">
        <f>IF(A72="","",IF(K72&gt;0,L72/K72,0))</f>
        <v/>
      </c>
      <c r="N72" s="112" t="str">
        <f>IF(A72="","",IF($J$6&gt;0,J72/$J$6,0))</f>
        <v/>
      </c>
      <c r="O72" s="104" t="n"/>
      <c r="P72" s="111" t="str">
        <f>IF(A72="","",N(O72)-N72)</f>
        <v/>
      </c>
      <c r="Q72" s="112" t="str">
        <f>IF(A72="","",IF($AC$6&gt;0,AC72/$AC$6,0))</f>
        <v/>
      </c>
      <c r="R72" s="113" t="str">
        <f>IF(A72="","",IF(AC72&lt;=0,"",COUNTIF($AC$9:$AC$108,"&gt;"&amp;AC72)+COUNTIF($AC$9:AC72,AC72)))</f>
        <v/>
      </c>
      <c r="S72" s="108" t="str">
        <f>IF(A72="","",IF(T72&gt;0,"BUY","HOLD"))</f>
        <v/>
      </c>
      <c r="T72" s="110" t="str">
        <f>IF(A72="","",IF($AA$7&lt;=0,0,IF($AD$6&gt;0,$AA$7*AD72/$AD$6,IF($O$6&gt;0,$AA$7*N(O72)/$O$6,0))))</f>
        <v/>
      </c>
      <c r="U72" s="110" t="str">
        <f>IF(A72="","",IF(AND(T72&gt;0,T72&gt;=p_CompraMin),T72,0))</f>
        <v/>
      </c>
      <c r="V72" s="119" t="str">
        <f>IF(OR(A72="",F72=""),"",MAX(0,F72-ref_data))</f>
        <v/>
      </c>
      <c r="W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X72" s="115" t="str">
        <f>IF(A72="","",IF(J72&gt;0,W72/J72,0))</f>
        <v/>
      </c>
      <c r="Z72" s="81" t="str">
        <f>IF(A72="","",IF(G72="",$AA$1,G72))</f>
        <v/>
      </c>
      <c r="AA72" s="81" t="str">
        <f>IF(A72="","",IFERROR(INDEX(moeda_fx,MATCH(Z72,moeda_cod,0)),0))</f>
        <v/>
      </c>
      <c r="AB72" s="81" t="str">
        <f>IF(A72="","",ROUND(MAX(0,N(O72)*($J$6+$AA$7)-J72),2))</f>
        <v/>
      </c>
      <c r="AC72" s="81" t="str">
        <f>IF(A72="","",IF(AND(P72&gt;0,P72&gt;=p_DifMin),AB72,0))</f>
        <v/>
      </c>
      <c r="AD72" s="81" t="str">
        <f>IF(A72="","",IF(AND(AC72&gt;0,N(R72)&lt;=p_MaxAtivos),AC72,0))</f>
        <v/>
      </c>
    </row>
    <row r="73">
      <c r="A73" s="97" t="n"/>
      <c r="B73" s="97" t="n"/>
      <c r="C73" s="97" t="n"/>
      <c r="D73" s="97" t="n"/>
      <c r="E73" s="97" t="n"/>
      <c r="F73" s="116" t="n"/>
      <c r="G73" s="98" t="n"/>
      <c r="H73" s="117" t="n"/>
      <c r="I73" s="117" t="n"/>
      <c r="J73" s="65" t="str">
        <f>IF(A73="","",N(I73)*AA73)</f>
        <v/>
      </c>
      <c r="K73" s="65" t="str">
        <f>IF(A73="","",N(H73)*AA73)</f>
        <v/>
      </c>
      <c r="L73" s="65" t="str">
        <f>IF(A73="","",J73-K73)</f>
        <v/>
      </c>
      <c r="M73" s="67" t="str">
        <f>IF(A73="","",IF(K73&gt;0,L73/K73,0))</f>
        <v/>
      </c>
      <c r="N73" s="25" t="str">
        <f>IF(A73="","",IF($J$6&gt;0,J73/$J$6,0))</f>
        <v/>
      </c>
      <c r="O73" s="104" t="n"/>
      <c r="P73" s="67" t="str">
        <f>IF(A73="","",N(O73)-N73)</f>
        <v/>
      </c>
      <c r="Q73" s="25" t="str">
        <f>IF(A73="","",IF($AC$6&gt;0,AC73/$AC$6,0))</f>
        <v/>
      </c>
      <c r="R73" s="69" t="str">
        <f>IF(A73="","",IF(AC73&lt;=0,"",COUNTIF($AC$9:$AC$108,"&gt;"&amp;AC73)+COUNTIF($AC$9:AC73,AC73)))</f>
        <v/>
      </c>
      <c r="S73" s="68" t="str">
        <f>IF(A73="","",IF(T73&gt;0,"BUY","HOLD"))</f>
        <v/>
      </c>
      <c r="T73" s="65" t="str">
        <f>IF(A73="","",IF($AA$7&lt;=0,0,IF($AD$6&gt;0,$AA$7*AD73/$AD$6,IF($O$6&gt;0,$AA$7*N(O73)/$O$6,0))))</f>
        <v/>
      </c>
      <c r="U73" s="65" t="str">
        <f>IF(A73="","",IF(AND(T73&gt;0,T73&gt;=p_CompraMin),T73,0))</f>
        <v/>
      </c>
      <c r="V73" s="118" t="str">
        <f>IF(OR(A73="",F73=""),"",MAX(0,F73-ref_data))</f>
        <v/>
      </c>
      <c r="W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X73" s="106" t="str">
        <f>IF(A73="","",IF(J73&gt;0,W73/J73,0))</f>
        <v/>
      </c>
      <c r="Z73" s="81" t="str">
        <f>IF(A73="","",IF(G73="",$AA$1,G73))</f>
        <v/>
      </c>
      <c r="AA73" s="81" t="str">
        <f>IF(A73="","",IFERROR(INDEX(moeda_fx,MATCH(Z73,moeda_cod,0)),0))</f>
        <v/>
      </c>
      <c r="AB73" s="81" t="str">
        <f>IF(A73="","",ROUND(MAX(0,N(O73)*($J$6+$AA$7)-J73),2))</f>
        <v/>
      </c>
      <c r="AC73" s="81" t="str">
        <f>IF(A73="","",IF(AND(P73&gt;0,P73&gt;=p_DifMin),AB73,0))</f>
        <v/>
      </c>
      <c r="AD73" s="81" t="str">
        <f>IF(A73="","",IF(AND(AC73&gt;0,N(R73)&lt;=p_MaxAtivos),AC73,0))</f>
        <v/>
      </c>
    </row>
    <row r="74">
      <c r="A74" s="97" t="n"/>
      <c r="B74" s="97" t="n"/>
      <c r="C74" s="97" t="n"/>
      <c r="D74" s="97" t="n"/>
      <c r="E74" s="97" t="n"/>
      <c r="F74" s="116" t="n"/>
      <c r="G74" s="98" t="n"/>
      <c r="H74" s="117" t="n"/>
      <c r="I74" s="117" t="n"/>
      <c r="J74" s="110" t="str">
        <f>IF(A74="","",N(I74)*AA74)</f>
        <v/>
      </c>
      <c r="K74" s="110" t="str">
        <f>IF(A74="","",N(H74)*AA74)</f>
        <v/>
      </c>
      <c r="L74" s="110" t="str">
        <f>IF(A74="","",J74-K74)</f>
        <v/>
      </c>
      <c r="M74" s="111" t="str">
        <f>IF(A74="","",IF(K74&gt;0,L74/K74,0))</f>
        <v/>
      </c>
      <c r="N74" s="112" t="str">
        <f>IF(A74="","",IF($J$6&gt;0,J74/$J$6,0))</f>
        <v/>
      </c>
      <c r="O74" s="104" t="n"/>
      <c r="P74" s="111" t="str">
        <f>IF(A74="","",N(O74)-N74)</f>
        <v/>
      </c>
      <c r="Q74" s="112" t="str">
        <f>IF(A74="","",IF($AC$6&gt;0,AC74/$AC$6,0))</f>
        <v/>
      </c>
      <c r="R74" s="113" t="str">
        <f>IF(A74="","",IF(AC74&lt;=0,"",COUNTIF($AC$9:$AC$108,"&gt;"&amp;AC74)+COUNTIF($AC$9:AC74,AC74)))</f>
        <v/>
      </c>
      <c r="S74" s="108" t="str">
        <f>IF(A74="","",IF(T74&gt;0,"BUY","HOLD"))</f>
        <v/>
      </c>
      <c r="T74" s="110" t="str">
        <f>IF(A74="","",IF($AA$7&lt;=0,0,IF($AD$6&gt;0,$AA$7*AD74/$AD$6,IF($O$6&gt;0,$AA$7*N(O74)/$O$6,0))))</f>
        <v/>
      </c>
      <c r="U74" s="110" t="str">
        <f>IF(A74="","",IF(AND(T74&gt;0,T74&gt;=p_CompraMin),T74,0))</f>
        <v/>
      </c>
      <c r="V74" s="119" t="str">
        <f>IF(OR(A74="",F74=""),"",MAX(0,F74-ref_data))</f>
        <v/>
      </c>
      <c r="W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X74" s="115" t="str">
        <f>IF(A74="","",IF(J74&gt;0,W74/J74,0))</f>
        <v/>
      </c>
      <c r="Z74" s="81" t="str">
        <f>IF(A74="","",IF(G74="",$AA$1,G74))</f>
        <v/>
      </c>
      <c r="AA74" s="81" t="str">
        <f>IF(A74="","",IFERROR(INDEX(moeda_fx,MATCH(Z74,moeda_cod,0)),0))</f>
        <v/>
      </c>
      <c r="AB74" s="81" t="str">
        <f>IF(A74="","",ROUND(MAX(0,N(O74)*($J$6+$AA$7)-J74),2))</f>
        <v/>
      </c>
      <c r="AC74" s="81" t="str">
        <f>IF(A74="","",IF(AND(P74&gt;0,P74&gt;=p_DifMin),AB74,0))</f>
        <v/>
      </c>
      <c r="AD74" s="81" t="str">
        <f>IF(A74="","",IF(AND(AC74&gt;0,N(R74)&lt;=p_MaxAtivos),AC74,0))</f>
        <v/>
      </c>
    </row>
    <row r="75">
      <c r="A75" s="97" t="n"/>
      <c r="B75" s="97" t="n"/>
      <c r="C75" s="97" t="n"/>
      <c r="D75" s="97" t="n"/>
      <c r="E75" s="97" t="n"/>
      <c r="F75" s="116" t="n"/>
      <c r="G75" s="98" t="n"/>
      <c r="H75" s="117" t="n"/>
      <c r="I75" s="117" t="n"/>
      <c r="J75" s="65" t="str">
        <f>IF(A75="","",N(I75)*AA75)</f>
        <v/>
      </c>
      <c r="K75" s="65" t="str">
        <f>IF(A75="","",N(H75)*AA75)</f>
        <v/>
      </c>
      <c r="L75" s="65" t="str">
        <f>IF(A75="","",J75-K75)</f>
        <v/>
      </c>
      <c r="M75" s="67" t="str">
        <f>IF(A75="","",IF(K75&gt;0,L75/K75,0))</f>
        <v/>
      </c>
      <c r="N75" s="25" t="str">
        <f>IF(A75="","",IF($J$6&gt;0,J75/$J$6,0))</f>
        <v/>
      </c>
      <c r="O75" s="104" t="n"/>
      <c r="P75" s="67" t="str">
        <f>IF(A75="","",N(O75)-N75)</f>
        <v/>
      </c>
      <c r="Q75" s="25" t="str">
        <f>IF(A75="","",IF($AC$6&gt;0,AC75/$AC$6,0))</f>
        <v/>
      </c>
      <c r="R75" s="69" t="str">
        <f>IF(A75="","",IF(AC75&lt;=0,"",COUNTIF($AC$9:$AC$108,"&gt;"&amp;AC75)+COUNTIF($AC$9:AC75,AC75)))</f>
        <v/>
      </c>
      <c r="S75" s="68" t="str">
        <f>IF(A75="","",IF(T75&gt;0,"BUY","HOLD"))</f>
        <v/>
      </c>
      <c r="T75" s="65" t="str">
        <f>IF(A75="","",IF($AA$7&lt;=0,0,IF($AD$6&gt;0,$AA$7*AD75/$AD$6,IF($O$6&gt;0,$AA$7*N(O75)/$O$6,0))))</f>
        <v/>
      </c>
      <c r="U75" s="65" t="str">
        <f>IF(A75="","",IF(AND(T75&gt;0,T75&gt;=p_CompraMin),T75,0))</f>
        <v/>
      </c>
      <c r="V75" s="118" t="str">
        <f>IF(OR(A75="",F75=""),"",MAX(0,F75-ref_data))</f>
        <v/>
      </c>
      <c r="W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X75" s="106" t="str">
        <f>IF(A75="","",IF(J75&gt;0,W75/J75,0))</f>
        <v/>
      </c>
      <c r="Z75" s="81" t="str">
        <f>IF(A75="","",IF(G75="",$AA$1,G75))</f>
        <v/>
      </c>
      <c r="AA75" s="81" t="str">
        <f>IF(A75="","",IFERROR(INDEX(moeda_fx,MATCH(Z75,moeda_cod,0)),0))</f>
        <v/>
      </c>
      <c r="AB75" s="81" t="str">
        <f>IF(A75="","",ROUND(MAX(0,N(O75)*($J$6+$AA$7)-J75),2))</f>
        <v/>
      </c>
      <c r="AC75" s="81" t="str">
        <f>IF(A75="","",IF(AND(P75&gt;0,P75&gt;=p_DifMin),AB75,0))</f>
        <v/>
      </c>
      <c r="AD75" s="81" t="str">
        <f>IF(A75="","",IF(AND(AC75&gt;0,N(R75)&lt;=p_MaxAtivos),AC75,0))</f>
        <v/>
      </c>
    </row>
    <row r="76">
      <c r="A76" s="97" t="n"/>
      <c r="B76" s="97" t="n"/>
      <c r="C76" s="97" t="n"/>
      <c r="D76" s="97" t="n"/>
      <c r="E76" s="97" t="n"/>
      <c r="F76" s="116" t="n"/>
      <c r="G76" s="98" t="n"/>
      <c r="H76" s="117" t="n"/>
      <c r="I76" s="117" t="n"/>
      <c r="J76" s="110" t="str">
        <f>IF(A76="","",N(I76)*AA76)</f>
        <v/>
      </c>
      <c r="K76" s="110" t="str">
        <f>IF(A76="","",N(H76)*AA76)</f>
        <v/>
      </c>
      <c r="L76" s="110" t="str">
        <f>IF(A76="","",J76-K76)</f>
        <v/>
      </c>
      <c r="M76" s="111" t="str">
        <f>IF(A76="","",IF(K76&gt;0,L76/K76,0))</f>
        <v/>
      </c>
      <c r="N76" s="112" t="str">
        <f>IF(A76="","",IF($J$6&gt;0,J76/$J$6,0))</f>
        <v/>
      </c>
      <c r="O76" s="104" t="n"/>
      <c r="P76" s="111" t="str">
        <f>IF(A76="","",N(O76)-N76)</f>
        <v/>
      </c>
      <c r="Q76" s="112" t="str">
        <f>IF(A76="","",IF($AC$6&gt;0,AC76/$AC$6,0))</f>
        <v/>
      </c>
      <c r="R76" s="113" t="str">
        <f>IF(A76="","",IF(AC76&lt;=0,"",COUNTIF($AC$9:$AC$108,"&gt;"&amp;AC76)+COUNTIF($AC$9:AC76,AC76)))</f>
        <v/>
      </c>
      <c r="S76" s="108" t="str">
        <f>IF(A76="","",IF(T76&gt;0,"BUY","HOLD"))</f>
        <v/>
      </c>
      <c r="T76" s="110" t="str">
        <f>IF(A76="","",IF($AA$7&lt;=0,0,IF($AD$6&gt;0,$AA$7*AD76/$AD$6,IF($O$6&gt;0,$AA$7*N(O76)/$O$6,0))))</f>
        <v/>
      </c>
      <c r="U76" s="110" t="str">
        <f>IF(A76="","",IF(AND(T76&gt;0,T76&gt;=p_CompraMin),T76,0))</f>
        <v/>
      </c>
      <c r="V76" s="119" t="str">
        <f>IF(OR(A76="",F76=""),"",MAX(0,F76-ref_data))</f>
        <v/>
      </c>
      <c r="W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X76" s="115" t="str">
        <f>IF(A76="","",IF(J76&gt;0,W76/J76,0))</f>
        <v/>
      </c>
      <c r="Z76" s="81" t="str">
        <f>IF(A76="","",IF(G76="",$AA$1,G76))</f>
        <v/>
      </c>
      <c r="AA76" s="81" t="str">
        <f>IF(A76="","",IFERROR(INDEX(moeda_fx,MATCH(Z76,moeda_cod,0)),0))</f>
        <v/>
      </c>
      <c r="AB76" s="81" t="str">
        <f>IF(A76="","",ROUND(MAX(0,N(O76)*($J$6+$AA$7)-J76),2))</f>
        <v/>
      </c>
      <c r="AC76" s="81" t="str">
        <f>IF(A76="","",IF(AND(P76&gt;0,P76&gt;=p_DifMin),AB76,0))</f>
        <v/>
      </c>
      <c r="AD76" s="81" t="str">
        <f>IF(A76="","",IF(AND(AC76&gt;0,N(R76)&lt;=p_MaxAtivos),AC76,0))</f>
        <v/>
      </c>
    </row>
    <row r="77">
      <c r="A77" s="97" t="n"/>
      <c r="B77" s="97" t="n"/>
      <c r="C77" s="97" t="n"/>
      <c r="D77" s="97" t="n"/>
      <c r="E77" s="97" t="n"/>
      <c r="F77" s="116" t="n"/>
      <c r="G77" s="98" t="n"/>
      <c r="H77" s="117" t="n"/>
      <c r="I77" s="117" t="n"/>
      <c r="J77" s="65" t="str">
        <f>IF(A77="","",N(I77)*AA77)</f>
        <v/>
      </c>
      <c r="K77" s="65" t="str">
        <f>IF(A77="","",N(H77)*AA77)</f>
        <v/>
      </c>
      <c r="L77" s="65" t="str">
        <f>IF(A77="","",J77-K77)</f>
        <v/>
      </c>
      <c r="M77" s="67" t="str">
        <f>IF(A77="","",IF(K77&gt;0,L77/K77,0))</f>
        <v/>
      </c>
      <c r="N77" s="25" t="str">
        <f>IF(A77="","",IF($J$6&gt;0,J77/$J$6,0))</f>
        <v/>
      </c>
      <c r="O77" s="104" t="n"/>
      <c r="P77" s="67" t="str">
        <f>IF(A77="","",N(O77)-N77)</f>
        <v/>
      </c>
      <c r="Q77" s="25" t="str">
        <f>IF(A77="","",IF($AC$6&gt;0,AC77/$AC$6,0))</f>
        <v/>
      </c>
      <c r="R77" s="69" t="str">
        <f>IF(A77="","",IF(AC77&lt;=0,"",COUNTIF($AC$9:$AC$108,"&gt;"&amp;AC77)+COUNTIF($AC$9:AC77,AC77)))</f>
        <v/>
      </c>
      <c r="S77" s="68" t="str">
        <f>IF(A77="","",IF(T77&gt;0,"BUY","HOLD"))</f>
        <v/>
      </c>
      <c r="T77" s="65" t="str">
        <f>IF(A77="","",IF($AA$7&lt;=0,0,IF($AD$6&gt;0,$AA$7*AD77/$AD$6,IF($O$6&gt;0,$AA$7*N(O77)/$O$6,0))))</f>
        <v/>
      </c>
      <c r="U77" s="65" t="str">
        <f>IF(A77="","",IF(AND(T77&gt;0,T77&gt;=p_CompraMin),T77,0))</f>
        <v/>
      </c>
      <c r="V77" s="118" t="str">
        <f>IF(OR(A77="",F77=""),"",MAX(0,F77-ref_data))</f>
        <v/>
      </c>
      <c r="W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X77" s="106" t="str">
        <f>IF(A77="","",IF(J77&gt;0,W77/J77,0))</f>
        <v/>
      </c>
      <c r="Z77" s="81" t="str">
        <f>IF(A77="","",IF(G77="",$AA$1,G77))</f>
        <v/>
      </c>
      <c r="AA77" s="81" t="str">
        <f>IF(A77="","",IFERROR(INDEX(moeda_fx,MATCH(Z77,moeda_cod,0)),0))</f>
        <v/>
      </c>
      <c r="AB77" s="81" t="str">
        <f>IF(A77="","",ROUND(MAX(0,N(O77)*($J$6+$AA$7)-J77),2))</f>
        <v/>
      </c>
      <c r="AC77" s="81" t="str">
        <f>IF(A77="","",IF(AND(P77&gt;0,P77&gt;=p_DifMin),AB77,0))</f>
        <v/>
      </c>
      <c r="AD77" s="81" t="str">
        <f>IF(A77="","",IF(AND(AC77&gt;0,N(R77)&lt;=p_MaxAtivos),AC77,0))</f>
        <v/>
      </c>
    </row>
    <row r="78">
      <c r="A78" s="97" t="n"/>
      <c r="B78" s="97" t="n"/>
      <c r="C78" s="97" t="n"/>
      <c r="D78" s="97" t="n"/>
      <c r="E78" s="97" t="n"/>
      <c r="F78" s="116" t="n"/>
      <c r="G78" s="98" t="n"/>
      <c r="H78" s="117" t="n"/>
      <c r="I78" s="117" t="n"/>
      <c r="J78" s="110" t="str">
        <f>IF(A78="","",N(I78)*AA78)</f>
        <v/>
      </c>
      <c r="K78" s="110" t="str">
        <f>IF(A78="","",N(H78)*AA78)</f>
        <v/>
      </c>
      <c r="L78" s="110" t="str">
        <f>IF(A78="","",J78-K78)</f>
        <v/>
      </c>
      <c r="M78" s="111" t="str">
        <f>IF(A78="","",IF(K78&gt;0,L78/K78,0))</f>
        <v/>
      </c>
      <c r="N78" s="112" t="str">
        <f>IF(A78="","",IF($J$6&gt;0,J78/$J$6,0))</f>
        <v/>
      </c>
      <c r="O78" s="104" t="n"/>
      <c r="P78" s="111" t="str">
        <f>IF(A78="","",N(O78)-N78)</f>
        <v/>
      </c>
      <c r="Q78" s="112" t="str">
        <f>IF(A78="","",IF($AC$6&gt;0,AC78/$AC$6,0))</f>
        <v/>
      </c>
      <c r="R78" s="113" t="str">
        <f>IF(A78="","",IF(AC78&lt;=0,"",COUNTIF($AC$9:$AC$108,"&gt;"&amp;AC78)+COUNTIF($AC$9:AC78,AC78)))</f>
        <v/>
      </c>
      <c r="S78" s="108" t="str">
        <f>IF(A78="","",IF(T78&gt;0,"BUY","HOLD"))</f>
        <v/>
      </c>
      <c r="T78" s="110" t="str">
        <f>IF(A78="","",IF($AA$7&lt;=0,0,IF($AD$6&gt;0,$AA$7*AD78/$AD$6,IF($O$6&gt;0,$AA$7*N(O78)/$O$6,0))))</f>
        <v/>
      </c>
      <c r="U78" s="110" t="str">
        <f>IF(A78="","",IF(AND(T78&gt;0,T78&gt;=p_CompraMin),T78,0))</f>
        <v/>
      </c>
      <c r="V78" s="119" t="str">
        <f>IF(OR(A78="",F78=""),"",MAX(0,F78-ref_data))</f>
        <v/>
      </c>
      <c r="W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X78" s="115" t="str">
        <f>IF(A78="","",IF(J78&gt;0,W78/J78,0))</f>
        <v/>
      </c>
      <c r="Z78" s="81" t="str">
        <f>IF(A78="","",IF(G78="",$AA$1,G78))</f>
        <v/>
      </c>
      <c r="AA78" s="81" t="str">
        <f>IF(A78="","",IFERROR(INDEX(moeda_fx,MATCH(Z78,moeda_cod,0)),0))</f>
        <v/>
      </c>
      <c r="AB78" s="81" t="str">
        <f>IF(A78="","",ROUND(MAX(0,N(O78)*($J$6+$AA$7)-J78),2))</f>
        <v/>
      </c>
      <c r="AC78" s="81" t="str">
        <f>IF(A78="","",IF(AND(P78&gt;0,P78&gt;=p_DifMin),AB78,0))</f>
        <v/>
      </c>
      <c r="AD78" s="81" t="str">
        <f>IF(A78="","",IF(AND(AC78&gt;0,N(R78)&lt;=p_MaxAtivos),AC78,0))</f>
        <v/>
      </c>
    </row>
    <row r="79">
      <c r="A79" s="97" t="n"/>
      <c r="B79" s="97" t="n"/>
      <c r="C79" s="97" t="n"/>
      <c r="D79" s="97" t="n"/>
      <c r="E79" s="97" t="n"/>
      <c r="F79" s="116" t="n"/>
      <c r="G79" s="98" t="n"/>
      <c r="H79" s="117" t="n"/>
      <c r="I79" s="117" t="n"/>
      <c r="J79" s="65" t="str">
        <f>IF(A79="","",N(I79)*AA79)</f>
        <v/>
      </c>
      <c r="K79" s="65" t="str">
        <f>IF(A79="","",N(H79)*AA79)</f>
        <v/>
      </c>
      <c r="L79" s="65" t="str">
        <f>IF(A79="","",J79-K79)</f>
        <v/>
      </c>
      <c r="M79" s="67" t="str">
        <f>IF(A79="","",IF(K79&gt;0,L79/K79,0))</f>
        <v/>
      </c>
      <c r="N79" s="25" t="str">
        <f>IF(A79="","",IF($J$6&gt;0,J79/$J$6,0))</f>
        <v/>
      </c>
      <c r="O79" s="104" t="n"/>
      <c r="P79" s="67" t="str">
        <f>IF(A79="","",N(O79)-N79)</f>
        <v/>
      </c>
      <c r="Q79" s="25" t="str">
        <f>IF(A79="","",IF($AC$6&gt;0,AC79/$AC$6,0))</f>
        <v/>
      </c>
      <c r="R79" s="69" t="str">
        <f>IF(A79="","",IF(AC79&lt;=0,"",COUNTIF($AC$9:$AC$108,"&gt;"&amp;AC79)+COUNTIF($AC$9:AC79,AC79)))</f>
        <v/>
      </c>
      <c r="S79" s="68" t="str">
        <f>IF(A79="","",IF(T79&gt;0,"BUY","HOLD"))</f>
        <v/>
      </c>
      <c r="T79" s="65" t="str">
        <f>IF(A79="","",IF($AA$7&lt;=0,0,IF($AD$6&gt;0,$AA$7*AD79/$AD$6,IF($O$6&gt;0,$AA$7*N(O79)/$O$6,0))))</f>
        <v/>
      </c>
      <c r="U79" s="65" t="str">
        <f>IF(A79="","",IF(AND(T79&gt;0,T79&gt;=p_CompraMin),T79,0))</f>
        <v/>
      </c>
      <c r="V79" s="118" t="str">
        <f>IF(OR(A79="",F79=""),"",MAX(0,F79-ref_data))</f>
        <v/>
      </c>
      <c r="W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X79" s="106" t="str">
        <f>IF(A79="","",IF(J79&gt;0,W79/J79,0))</f>
        <v/>
      </c>
      <c r="Z79" s="81" t="str">
        <f>IF(A79="","",IF(G79="",$AA$1,G79))</f>
        <v/>
      </c>
      <c r="AA79" s="81" t="str">
        <f>IF(A79="","",IFERROR(INDEX(moeda_fx,MATCH(Z79,moeda_cod,0)),0))</f>
        <v/>
      </c>
      <c r="AB79" s="81" t="str">
        <f>IF(A79="","",ROUND(MAX(0,N(O79)*($J$6+$AA$7)-J79),2))</f>
        <v/>
      </c>
      <c r="AC79" s="81" t="str">
        <f>IF(A79="","",IF(AND(P79&gt;0,P79&gt;=p_DifMin),AB79,0))</f>
        <v/>
      </c>
      <c r="AD79" s="81" t="str">
        <f>IF(A79="","",IF(AND(AC79&gt;0,N(R79)&lt;=p_MaxAtivos),AC79,0))</f>
        <v/>
      </c>
    </row>
    <row r="80">
      <c r="A80" s="97" t="n"/>
      <c r="B80" s="97" t="n"/>
      <c r="C80" s="97" t="n"/>
      <c r="D80" s="97" t="n"/>
      <c r="E80" s="97" t="n"/>
      <c r="F80" s="116" t="n"/>
      <c r="G80" s="98" t="n"/>
      <c r="H80" s="117" t="n"/>
      <c r="I80" s="117" t="n"/>
      <c r="J80" s="110" t="str">
        <f>IF(A80="","",N(I80)*AA80)</f>
        <v/>
      </c>
      <c r="K80" s="110" t="str">
        <f>IF(A80="","",N(H80)*AA80)</f>
        <v/>
      </c>
      <c r="L80" s="110" t="str">
        <f>IF(A80="","",J80-K80)</f>
        <v/>
      </c>
      <c r="M80" s="111" t="str">
        <f>IF(A80="","",IF(K80&gt;0,L80/K80,0))</f>
        <v/>
      </c>
      <c r="N80" s="112" t="str">
        <f>IF(A80="","",IF($J$6&gt;0,J80/$J$6,0))</f>
        <v/>
      </c>
      <c r="O80" s="104" t="n"/>
      <c r="P80" s="111" t="str">
        <f>IF(A80="","",N(O80)-N80)</f>
        <v/>
      </c>
      <c r="Q80" s="112" t="str">
        <f>IF(A80="","",IF($AC$6&gt;0,AC80/$AC$6,0))</f>
        <v/>
      </c>
      <c r="R80" s="113" t="str">
        <f>IF(A80="","",IF(AC80&lt;=0,"",COUNTIF($AC$9:$AC$108,"&gt;"&amp;AC80)+COUNTIF($AC$9:AC80,AC80)))</f>
        <v/>
      </c>
      <c r="S80" s="108" t="str">
        <f>IF(A80="","",IF(T80&gt;0,"BUY","HOLD"))</f>
        <v/>
      </c>
      <c r="T80" s="110" t="str">
        <f>IF(A80="","",IF($AA$7&lt;=0,0,IF($AD$6&gt;0,$AA$7*AD80/$AD$6,IF($O$6&gt;0,$AA$7*N(O80)/$O$6,0))))</f>
        <v/>
      </c>
      <c r="U80" s="110" t="str">
        <f>IF(A80="","",IF(AND(T80&gt;0,T80&gt;=p_CompraMin),T80,0))</f>
        <v/>
      </c>
      <c r="V80" s="119" t="str">
        <f>IF(OR(A80="",F80=""),"",MAX(0,F80-ref_data))</f>
        <v/>
      </c>
      <c r="W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X80" s="115" t="str">
        <f>IF(A80="","",IF(J80&gt;0,W80/J80,0))</f>
        <v/>
      </c>
      <c r="Z80" s="81" t="str">
        <f>IF(A80="","",IF(G80="",$AA$1,G80))</f>
        <v/>
      </c>
      <c r="AA80" s="81" t="str">
        <f>IF(A80="","",IFERROR(INDEX(moeda_fx,MATCH(Z80,moeda_cod,0)),0))</f>
        <v/>
      </c>
      <c r="AB80" s="81" t="str">
        <f>IF(A80="","",ROUND(MAX(0,N(O80)*($J$6+$AA$7)-J80),2))</f>
        <v/>
      </c>
      <c r="AC80" s="81" t="str">
        <f>IF(A80="","",IF(AND(P80&gt;0,P80&gt;=p_DifMin),AB80,0))</f>
        <v/>
      </c>
      <c r="AD80" s="81" t="str">
        <f>IF(A80="","",IF(AND(AC80&gt;0,N(R80)&lt;=p_MaxAtivos),AC80,0))</f>
        <v/>
      </c>
    </row>
    <row r="81">
      <c r="A81" s="97" t="n"/>
      <c r="B81" s="97" t="n"/>
      <c r="C81" s="97" t="n"/>
      <c r="D81" s="97" t="n"/>
      <c r="E81" s="97" t="n"/>
      <c r="F81" s="116" t="n"/>
      <c r="G81" s="98" t="n"/>
      <c r="H81" s="117" t="n"/>
      <c r="I81" s="117" t="n"/>
      <c r="J81" s="65" t="str">
        <f>IF(A81="","",N(I81)*AA81)</f>
        <v/>
      </c>
      <c r="K81" s="65" t="str">
        <f>IF(A81="","",N(H81)*AA81)</f>
        <v/>
      </c>
      <c r="L81" s="65" t="str">
        <f>IF(A81="","",J81-K81)</f>
        <v/>
      </c>
      <c r="M81" s="67" t="str">
        <f>IF(A81="","",IF(K81&gt;0,L81/K81,0))</f>
        <v/>
      </c>
      <c r="N81" s="25" t="str">
        <f>IF(A81="","",IF($J$6&gt;0,J81/$J$6,0))</f>
        <v/>
      </c>
      <c r="O81" s="104" t="n"/>
      <c r="P81" s="67" t="str">
        <f>IF(A81="","",N(O81)-N81)</f>
        <v/>
      </c>
      <c r="Q81" s="25" t="str">
        <f>IF(A81="","",IF($AC$6&gt;0,AC81/$AC$6,0))</f>
        <v/>
      </c>
      <c r="R81" s="69" t="str">
        <f>IF(A81="","",IF(AC81&lt;=0,"",COUNTIF($AC$9:$AC$108,"&gt;"&amp;AC81)+COUNTIF($AC$9:AC81,AC81)))</f>
        <v/>
      </c>
      <c r="S81" s="68" t="str">
        <f>IF(A81="","",IF(T81&gt;0,"BUY","HOLD"))</f>
        <v/>
      </c>
      <c r="T81" s="65" t="str">
        <f>IF(A81="","",IF($AA$7&lt;=0,0,IF($AD$6&gt;0,$AA$7*AD81/$AD$6,IF($O$6&gt;0,$AA$7*N(O81)/$O$6,0))))</f>
        <v/>
      </c>
      <c r="U81" s="65" t="str">
        <f>IF(A81="","",IF(AND(T81&gt;0,T81&gt;=p_CompraMin),T81,0))</f>
        <v/>
      </c>
      <c r="V81" s="118" t="str">
        <f>IF(OR(A81="",F81=""),"",MAX(0,F81-ref_data))</f>
        <v/>
      </c>
      <c r="W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X81" s="106" t="str">
        <f>IF(A81="","",IF(J81&gt;0,W81/J81,0))</f>
        <v/>
      </c>
      <c r="Z81" s="81" t="str">
        <f>IF(A81="","",IF(G81="",$AA$1,G81))</f>
        <v/>
      </c>
      <c r="AA81" s="81" t="str">
        <f>IF(A81="","",IFERROR(INDEX(moeda_fx,MATCH(Z81,moeda_cod,0)),0))</f>
        <v/>
      </c>
      <c r="AB81" s="81" t="str">
        <f>IF(A81="","",ROUND(MAX(0,N(O81)*($J$6+$AA$7)-J81),2))</f>
        <v/>
      </c>
      <c r="AC81" s="81" t="str">
        <f>IF(A81="","",IF(AND(P81&gt;0,P81&gt;=p_DifMin),AB81,0))</f>
        <v/>
      </c>
      <c r="AD81" s="81" t="str">
        <f>IF(A81="","",IF(AND(AC81&gt;0,N(R81)&lt;=p_MaxAtivos),AC81,0))</f>
        <v/>
      </c>
    </row>
    <row r="82">
      <c r="A82" s="97" t="n"/>
      <c r="B82" s="97" t="n"/>
      <c r="C82" s="97" t="n"/>
      <c r="D82" s="97" t="n"/>
      <c r="E82" s="97" t="n"/>
      <c r="F82" s="116" t="n"/>
      <c r="G82" s="98" t="n"/>
      <c r="H82" s="117" t="n"/>
      <c r="I82" s="117" t="n"/>
      <c r="J82" s="110" t="str">
        <f>IF(A82="","",N(I82)*AA82)</f>
        <v/>
      </c>
      <c r="K82" s="110" t="str">
        <f>IF(A82="","",N(H82)*AA82)</f>
        <v/>
      </c>
      <c r="L82" s="110" t="str">
        <f>IF(A82="","",J82-K82)</f>
        <v/>
      </c>
      <c r="M82" s="111" t="str">
        <f>IF(A82="","",IF(K82&gt;0,L82/K82,0))</f>
        <v/>
      </c>
      <c r="N82" s="112" t="str">
        <f>IF(A82="","",IF($J$6&gt;0,J82/$J$6,0))</f>
        <v/>
      </c>
      <c r="O82" s="104" t="n"/>
      <c r="P82" s="111" t="str">
        <f>IF(A82="","",N(O82)-N82)</f>
        <v/>
      </c>
      <c r="Q82" s="112" t="str">
        <f>IF(A82="","",IF($AC$6&gt;0,AC82/$AC$6,0))</f>
        <v/>
      </c>
      <c r="R82" s="113" t="str">
        <f>IF(A82="","",IF(AC82&lt;=0,"",COUNTIF($AC$9:$AC$108,"&gt;"&amp;AC82)+COUNTIF($AC$9:AC82,AC82)))</f>
        <v/>
      </c>
      <c r="S82" s="108" t="str">
        <f>IF(A82="","",IF(T82&gt;0,"BUY","HOLD"))</f>
        <v/>
      </c>
      <c r="T82" s="110" t="str">
        <f>IF(A82="","",IF($AA$7&lt;=0,0,IF($AD$6&gt;0,$AA$7*AD82/$AD$6,IF($O$6&gt;0,$AA$7*N(O82)/$O$6,0))))</f>
        <v/>
      </c>
      <c r="U82" s="110" t="str">
        <f>IF(A82="","",IF(AND(T82&gt;0,T82&gt;=p_CompraMin),T82,0))</f>
        <v/>
      </c>
      <c r="V82" s="119" t="str">
        <f>IF(OR(A82="",F82=""),"",MAX(0,F82-ref_data))</f>
        <v/>
      </c>
      <c r="W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X82" s="115" t="str">
        <f>IF(A82="","",IF(J82&gt;0,W82/J82,0))</f>
        <v/>
      </c>
      <c r="Z82" s="81" t="str">
        <f>IF(A82="","",IF(G82="",$AA$1,G82))</f>
        <v/>
      </c>
      <c r="AA82" s="81" t="str">
        <f>IF(A82="","",IFERROR(INDEX(moeda_fx,MATCH(Z82,moeda_cod,0)),0))</f>
        <v/>
      </c>
      <c r="AB82" s="81" t="str">
        <f>IF(A82="","",ROUND(MAX(0,N(O82)*($J$6+$AA$7)-J82),2))</f>
        <v/>
      </c>
      <c r="AC82" s="81" t="str">
        <f>IF(A82="","",IF(AND(P82&gt;0,P82&gt;=p_DifMin),AB82,0))</f>
        <v/>
      </c>
      <c r="AD82" s="81" t="str">
        <f>IF(A82="","",IF(AND(AC82&gt;0,N(R82)&lt;=p_MaxAtivos),AC82,0))</f>
        <v/>
      </c>
    </row>
    <row r="83">
      <c r="A83" s="97" t="n"/>
      <c r="B83" s="97" t="n"/>
      <c r="C83" s="97" t="n"/>
      <c r="D83" s="97" t="n"/>
      <c r="E83" s="97" t="n"/>
      <c r="F83" s="116" t="n"/>
      <c r="G83" s="98" t="n"/>
      <c r="H83" s="117" t="n"/>
      <c r="I83" s="117" t="n"/>
      <c r="J83" s="65" t="str">
        <f>IF(A83="","",N(I83)*AA83)</f>
        <v/>
      </c>
      <c r="K83" s="65" t="str">
        <f>IF(A83="","",N(H83)*AA83)</f>
        <v/>
      </c>
      <c r="L83" s="65" t="str">
        <f>IF(A83="","",J83-K83)</f>
        <v/>
      </c>
      <c r="M83" s="67" t="str">
        <f>IF(A83="","",IF(K83&gt;0,L83/K83,0))</f>
        <v/>
      </c>
      <c r="N83" s="25" t="str">
        <f>IF(A83="","",IF($J$6&gt;0,J83/$J$6,0))</f>
        <v/>
      </c>
      <c r="O83" s="104" t="n"/>
      <c r="P83" s="67" t="str">
        <f>IF(A83="","",N(O83)-N83)</f>
        <v/>
      </c>
      <c r="Q83" s="25" t="str">
        <f>IF(A83="","",IF($AC$6&gt;0,AC83/$AC$6,0))</f>
        <v/>
      </c>
      <c r="R83" s="69" t="str">
        <f>IF(A83="","",IF(AC83&lt;=0,"",COUNTIF($AC$9:$AC$108,"&gt;"&amp;AC83)+COUNTIF($AC$9:AC83,AC83)))</f>
        <v/>
      </c>
      <c r="S83" s="68" t="str">
        <f>IF(A83="","",IF(T83&gt;0,"BUY","HOLD"))</f>
        <v/>
      </c>
      <c r="T83" s="65" t="str">
        <f>IF(A83="","",IF($AA$7&lt;=0,0,IF($AD$6&gt;0,$AA$7*AD83/$AD$6,IF($O$6&gt;0,$AA$7*N(O83)/$O$6,0))))</f>
        <v/>
      </c>
      <c r="U83" s="65" t="str">
        <f>IF(A83="","",IF(AND(T83&gt;0,T83&gt;=p_CompraMin),T83,0))</f>
        <v/>
      </c>
      <c r="V83" s="118" t="str">
        <f>IF(OR(A83="",F83=""),"",MAX(0,F83-ref_data))</f>
        <v/>
      </c>
      <c r="W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X83" s="106" t="str">
        <f>IF(A83="","",IF(J83&gt;0,W83/J83,0))</f>
        <v/>
      </c>
      <c r="Z83" s="81" t="str">
        <f>IF(A83="","",IF(G83="",$AA$1,G83))</f>
        <v/>
      </c>
      <c r="AA83" s="81" t="str">
        <f>IF(A83="","",IFERROR(INDEX(moeda_fx,MATCH(Z83,moeda_cod,0)),0))</f>
        <v/>
      </c>
      <c r="AB83" s="81" t="str">
        <f>IF(A83="","",ROUND(MAX(0,N(O83)*($J$6+$AA$7)-J83),2))</f>
        <v/>
      </c>
      <c r="AC83" s="81" t="str">
        <f>IF(A83="","",IF(AND(P83&gt;0,P83&gt;=p_DifMin),AB83,0))</f>
        <v/>
      </c>
      <c r="AD83" s="81" t="str">
        <f>IF(A83="","",IF(AND(AC83&gt;0,N(R83)&lt;=p_MaxAtivos),AC83,0))</f>
        <v/>
      </c>
    </row>
    <row r="84">
      <c r="A84" s="97" t="n"/>
      <c r="B84" s="97" t="n"/>
      <c r="C84" s="97" t="n"/>
      <c r="D84" s="97" t="n"/>
      <c r="E84" s="97" t="n"/>
      <c r="F84" s="116" t="n"/>
      <c r="G84" s="98" t="n"/>
      <c r="H84" s="117" t="n"/>
      <c r="I84" s="117" t="n"/>
      <c r="J84" s="110" t="str">
        <f>IF(A84="","",N(I84)*AA84)</f>
        <v/>
      </c>
      <c r="K84" s="110" t="str">
        <f>IF(A84="","",N(H84)*AA84)</f>
        <v/>
      </c>
      <c r="L84" s="110" t="str">
        <f>IF(A84="","",J84-K84)</f>
        <v/>
      </c>
      <c r="M84" s="111" t="str">
        <f>IF(A84="","",IF(K84&gt;0,L84/K84,0))</f>
        <v/>
      </c>
      <c r="N84" s="112" t="str">
        <f>IF(A84="","",IF($J$6&gt;0,J84/$J$6,0))</f>
        <v/>
      </c>
      <c r="O84" s="104" t="n"/>
      <c r="P84" s="111" t="str">
        <f>IF(A84="","",N(O84)-N84)</f>
        <v/>
      </c>
      <c r="Q84" s="112" t="str">
        <f>IF(A84="","",IF($AC$6&gt;0,AC84/$AC$6,0))</f>
        <v/>
      </c>
      <c r="R84" s="113" t="str">
        <f>IF(A84="","",IF(AC84&lt;=0,"",COUNTIF($AC$9:$AC$108,"&gt;"&amp;AC84)+COUNTIF($AC$9:AC84,AC84)))</f>
        <v/>
      </c>
      <c r="S84" s="108" t="str">
        <f>IF(A84="","",IF(T84&gt;0,"BUY","HOLD"))</f>
        <v/>
      </c>
      <c r="T84" s="110" t="str">
        <f>IF(A84="","",IF($AA$7&lt;=0,0,IF($AD$6&gt;0,$AA$7*AD84/$AD$6,IF($O$6&gt;0,$AA$7*N(O84)/$O$6,0))))</f>
        <v/>
      </c>
      <c r="U84" s="110" t="str">
        <f>IF(A84="","",IF(AND(T84&gt;0,T84&gt;=p_CompraMin),T84,0))</f>
        <v/>
      </c>
      <c r="V84" s="119" t="str">
        <f>IF(OR(A84="",F84=""),"",MAX(0,F84-ref_data))</f>
        <v/>
      </c>
      <c r="W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X84" s="115" t="str">
        <f>IF(A84="","",IF(J84&gt;0,W84/J84,0))</f>
        <v/>
      </c>
      <c r="Z84" s="81" t="str">
        <f>IF(A84="","",IF(G84="",$AA$1,G84))</f>
        <v/>
      </c>
      <c r="AA84" s="81" t="str">
        <f>IF(A84="","",IFERROR(INDEX(moeda_fx,MATCH(Z84,moeda_cod,0)),0))</f>
        <v/>
      </c>
      <c r="AB84" s="81" t="str">
        <f>IF(A84="","",ROUND(MAX(0,N(O84)*($J$6+$AA$7)-J84),2))</f>
        <v/>
      </c>
      <c r="AC84" s="81" t="str">
        <f>IF(A84="","",IF(AND(P84&gt;0,P84&gt;=p_DifMin),AB84,0))</f>
        <v/>
      </c>
      <c r="AD84" s="81" t="str">
        <f>IF(A84="","",IF(AND(AC84&gt;0,N(R84)&lt;=p_MaxAtivos),AC84,0))</f>
        <v/>
      </c>
    </row>
    <row r="85">
      <c r="A85" s="97" t="n"/>
      <c r="B85" s="97" t="n"/>
      <c r="C85" s="97" t="n"/>
      <c r="D85" s="97" t="n"/>
      <c r="E85" s="97" t="n"/>
      <c r="F85" s="116" t="n"/>
      <c r="G85" s="98" t="n"/>
      <c r="H85" s="117" t="n"/>
      <c r="I85" s="117" t="n"/>
      <c r="J85" s="65" t="str">
        <f>IF(A85="","",N(I85)*AA85)</f>
        <v/>
      </c>
      <c r="K85" s="65" t="str">
        <f>IF(A85="","",N(H85)*AA85)</f>
        <v/>
      </c>
      <c r="L85" s="65" t="str">
        <f>IF(A85="","",J85-K85)</f>
        <v/>
      </c>
      <c r="M85" s="67" t="str">
        <f>IF(A85="","",IF(K85&gt;0,L85/K85,0))</f>
        <v/>
      </c>
      <c r="N85" s="25" t="str">
        <f>IF(A85="","",IF($J$6&gt;0,J85/$J$6,0))</f>
        <v/>
      </c>
      <c r="O85" s="104" t="n"/>
      <c r="P85" s="67" t="str">
        <f>IF(A85="","",N(O85)-N85)</f>
        <v/>
      </c>
      <c r="Q85" s="25" t="str">
        <f>IF(A85="","",IF($AC$6&gt;0,AC85/$AC$6,0))</f>
        <v/>
      </c>
      <c r="R85" s="69" t="str">
        <f>IF(A85="","",IF(AC85&lt;=0,"",COUNTIF($AC$9:$AC$108,"&gt;"&amp;AC85)+COUNTIF($AC$9:AC85,AC85)))</f>
        <v/>
      </c>
      <c r="S85" s="68" t="str">
        <f>IF(A85="","",IF(T85&gt;0,"BUY","HOLD"))</f>
        <v/>
      </c>
      <c r="T85" s="65" t="str">
        <f>IF(A85="","",IF($AA$7&lt;=0,0,IF($AD$6&gt;0,$AA$7*AD85/$AD$6,IF($O$6&gt;0,$AA$7*N(O85)/$O$6,0))))</f>
        <v/>
      </c>
      <c r="U85" s="65" t="str">
        <f>IF(A85="","",IF(AND(T85&gt;0,T85&gt;=p_CompraMin),T85,0))</f>
        <v/>
      </c>
      <c r="V85" s="118" t="str">
        <f>IF(OR(A85="",F85=""),"",MAX(0,F85-ref_data))</f>
        <v/>
      </c>
      <c r="W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X85" s="106" t="str">
        <f>IF(A85="","",IF(J85&gt;0,W85/J85,0))</f>
        <v/>
      </c>
      <c r="Z85" s="81" t="str">
        <f>IF(A85="","",IF(G85="",$AA$1,G85))</f>
        <v/>
      </c>
      <c r="AA85" s="81" t="str">
        <f>IF(A85="","",IFERROR(INDEX(moeda_fx,MATCH(Z85,moeda_cod,0)),0))</f>
        <v/>
      </c>
      <c r="AB85" s="81" t="str">
        <f>IF(A85="","",ROUND(MAX(0,N(O85)*($J$6+$AA$7)-J85),2))</f>
        <v/>
      </c>
      <c r="AC85" s="81" t="str">
        <f>IF(A85="","",IF(AND(P85&gt;0,P85&gt;=p_DifMin),AB85,0))</f>
        <v/>
      </c>
      <c r="AD85" s="81" t="str">
        <f>IF(A85="","",IF(AND(AC85&gt;0,N(R85)&lt;=p_MaxAtivos),AC85,0))</f>
        <v/>
      </c>
    </row>
    <row r="86">
      <c r="A86" s="97" t="n"/>
      <c r="B86" s="97" t="n"/>
      <c r="C86" s="97" t="n"/>
      <c r="D86" s="97" t="n"/>
      <c r="E86" s="97" t="n"/>
      <c r="F86" s="116" t="n"/>
      <c r="G86" s="98" t="n"/>
      <c r="H86" s="117" t="n"/>
      <c r="I86" s="117" t="n"/>
      <c r="J86" s="110" t="str">
        <f>IF(A86="","",N(I86)*AA86)</f>
        <v/>
      </c>
      <c r="K86" s="110" t="str">
        <f>IF(A86="","",N(H86)*AA86)</f>
        <v/>
      </c>
      <c r="L86" s="110" t="str">
        <f>IF(A86="","",J86-K86)</f>
        <v/>
      </c>
      <c r="M86" s="111" t="str">
        <f>IF(A86="","",IF(K86&gt;0,L86/K86,0))</f>
        <v/>
      </c>
      <c r="N86" s="112" t="str">
        <f>IF(A86="","",IF($J$6&gt;0,J86/$J$6,0))</f>
        <v/>
      </c>
      <c r="O86" s="104" t="n"/>
      <c r="P86" s="111" t="str">
        <f>IF(A86="","",N(O86)-N86)</f>
        <v/>
      </c>
      <c r="Q86" s="112" t="str">
        <f>IF(A86="","",IF($AC$6&gt;0,AC86/$AC$6,0))</f>
        <v/>
      </c>
      <c r="R86" s="113" t="str">
        <f>IF(A86="","",IF(AC86&lt;=0,"",COUNTIF($AC$9:$AC$108,"&gt;"&amp;AC86)+COUNTIF($AC$9:AC86,AC86)))</f>
        <v/>
      </c>
      <c r="S86" s="108" t="str">
        <f>IF(A86="","",IF(T86&gt;0,"BUY","HOLD"))</f>
        <v/>
      </c>
      <c r="T86" s="110" t="str">
        <f>IF(A86="","",IF($AA$7&lt;=0,0,IF($AD$6&gt;0,$AA$7*AD86/$AD$6,IF($O$6&gt;0,$AA$7*N(O86)/$O$6,0))))</f>
        <v/>
      </c>
      <c r="U86" s="110" t="str">
        <f>IF(A86="","",IF(AND(T86&gt;0,T86&gt;=p_CompraMin),T86,0))</f>
        <v/>
      </c>
      <c r="V86" s="119" t="str">
        <f>IF(OR(A86="",F86=""),"",MAX(0,F86-ref_data))</f>
        <v/>
      </c>
      <c r="W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X86" s="115" t="str">
        <f>IF(A86="","",IF(J86&gt;0,W86/J86,0))</f>
        <v/>
      </c>
      <c r="Z86" s="81" t="str">
        <f>IF(A86="","",IF(G86="",$AA$1,G86))</f>
        <v/>
      </c>
      <c r="AA86" s="81" t="str">
        <f>IF(A86="","",IFERROR(INDEX(moeda_fx,MATCH(Z86,moeda_cod,0)),0))</f>
        <v/>
      </c>
      <c r="AB86" s="81" t="str">
        <f>IF(A86="","",ROUND(MAX(0,N(O86)*($J$6+$AA$7)-J86),2))</f>
        <v/>
      </c>
      <c r="AC86" s="81" t="str">
        <f>IF(A86="","",IF(AND(P86&gt;0,P86&gt;=p_DifMin),AB86,0))</f>
        <v/>
      </c>
      <c r="AD86" s="81" t="str">
        <f>IF(A86="","",IF(AND(AC86&gt;0,N(R86)&lt;=p_MaxAtivos),AC86,0))</f>
        <v/>
      </c>
    </row>
    <row r="87">
      <c r="A87" s="97" t="n"/>
      <c r="B87" s="97" t="n"/>
      <c r="C87" s="97" t="n"/>
      <c r="D87" s="97" t="n"/>
      <c r="E87" s="97" t="n"/>
      <c r="F87" s="116" t="n"/>
      <c r="G87" s="98" t="n"/>
      <c r="H87" s="117" t="n"/>
      <c r="I87" s="117" t="n"/>
      <c r="J87" s="65" t="str">
        <f>IF(A87="","",N(I87)*AA87)</f>
        <v/>
      </c>
      <c r="K87" s="65" t="str">
        <f>IF(A87="","",N(H87)*AA87)</f>
        <v/>
      </c>
      <c r="L87" s="65" t="str">
        <f>IF(A87="","",J87-K87)</f>
        <v/>
      </c>
      <c r="M87" s="67" t="str">
        <f>IF(A87="","",IF(K87&gt;0,L87/K87,0))</f>
        <v/>
      </c>
      <c r="N87" s="25" t="str">
        <f>IF(A87="","",IF($J$6&gt;0,J87/$J$6,0))</f>
        <v/>
      </c>
      <c r="O87" s="104" t="n"/>
      <c r="P87" s="67" t="str">
        <f>IF(A87="","",N(O87)-N87)</f>
        <v/>
      </c>
      <c r="Q87" s="25" t="str">
        <f>IF(A87="","",IF($AC$6&gt;0,AC87/$AC$6,0))</f>
        <v/>
      </c>
      <c r="R87" s="69" t="str">
        <f>IF(A87="","",IF(AC87&lt;=0,"",COUNTIF($AC$9:$AC$108,"&gt;"&amp;AC87)+COUNTIF($AC$9:AC87,AC87)))</f>
        <v/>
      </c>
      <c r="S87" s="68" t="str">
        <f>IF(A87="","",IF(T87&gt;0,"BUY","HOLD"))</f>
        <v/>
      </c>
      <c r="T87" s="65" t="str">
        <f>IF(A87="","",IF($AA$7&lt;=0,0,IF($AD$6&gt;0,$AA$7*AD87/$AD$6,IF($O$6&gt;0,$AA$7*N(O87)/$O$6,0))))</f>
        <v/>
      </c>
      <c r="U87" s="65" t="str">
        <f>IF(A87="","",IF(AND(T87&gt;0,T87&gt;=p_CompraMin),T87,0))</f>
        <v/>
      </c>
      <c r="V87" s="118" t="str">
        <f>IF(OR(A87="",F87=""),"",MAX(0,F87-ref_data))</f>
        <v/>
      </c>
      <c r="W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X87" s="106" t="str">
        <f>IF(A87="","",IF(J87&gt;0,W87/J87,0))</f>
        <v/>
      </c>
      <c r="Z87" s="81" t="str">
        <f>IF(A87="","",IF(G87="",$AA$1,G87))</f>
        <v/>
      </c>
      <c r="AA87" s="81" t="str">
        <f>IF(A87="","",IFERROR(INDEX(moeda_fx,MATCH(Z87,moeda_cod,0)),0))</f>
        <v/>
      </c>
      <c r="AB87" s="81" t="str">
        <f>IF(A87="","",ROUND(MAX(0,N(O87)*($J$6+$AA$7)-J87),2))</f>
        <v/>
      </c>
      <c r="AC87" s="81" t="str">
        <f>IF(A87="","",IF(AND(P87&gt;0,P87&gt;=p_DifMin),AB87,0))</f>
        <v/>
      </c>
      <c r="AD87" s="81" t="str">
        <f>IF(A87="","",IF(AND(AC87&gt;0,N(R87)&lt;=p_MaxAtivos),AC87,0))</f>
        <v/>
      </c>
    </row>
    <row r="88">
      <c r="A88" s="97" t="n"/>
      <c r="B88" s="97" t="n"/>
      <c r="C88" s="97" t="n"/>
      <c r="D88" s="97" t="n"/>
      <c r="E88" s="97" t="n"/>
      <c r="F88" s="116" t="n"/>
      <c r="G88" s="98" t="n"/>
      <c r="H88" s="117" t="n"/>
      <c r="I88" s="117" t="n"/>
      <c r="J88" s="110" t="str">
        <f>IF(A88="","",N(I88)*AA88)</f>
        <v/>
      </c>
      <c r="K88" s="110" t="str">
        <f>IF(A88="","",N(H88)*AA88)</f>
        <v/>
      </c>
      <c r="L88" s="110" t="str">
        <f>IF(A88="","",J88-K88)</f>
        <v/>
      </c>
      <c r="M88" s="111" t="str">
        <f>IF(A88="","",IF(K88&gt;0,L88/K88,0))</f>
        <v/>
      </c>
      <c r="N88" s="112" t="str">
        <f>IF(A88="","",IF($J$6&gt;0,J88/$J$6,0))</f>
        <v/>
      </c>
      <c r="O88" s="104" t="n"/>
      <c r="P88" s="111" t="str">
        <f>IF(A88="","",N(O88)-N88)</f>
        <v/>
      </c>
      <c r="Q88" s="112" t="str">
        <f>IF(A88="","",IF($AC$6&gt;0,AC88/$AC$6,0))</f>
        <v/>
      </c>
      <c r="R88" s="113" t="str">
        <f>IF(A88="","",IF(AC88&lt;=0,"",COUNTIF($AC$9:$AC$108,"&gt;"&amp;AC88)+COUNTIF($AC$9:AC88,AC88)))</f>
        <v/>
      </c>
      <c r="S88" s="108" t="str">
        <f>IF(A88="","",IF(T88&gt;0,"BUY","HOLD"))</f>
        <v/>
      </c>
      <c r="T88" s="110" t="str">
        <f>IF(A88="","",IF($AA$7&lt;=0,0,IF($AD$6&gt;0,$AA$7*AD88/$AD$6,IF($O$6&gt;0,$AA$7*N(O88)/$O$6,0))))</f>
        <v/>
      </c>
      <c r="U88" s="110" t="str">
        <f>IF(A88="","",IF(AND(T88&gt;0,T88&gt;=p_CompraMin),T88,0))</f>
        <v/>
      </c>
      <c r="V88" s="119" t="str">
        <f>IF(OR(A88="",F88=""),"",MAX(0,F88-ref_data))</f>
        <v/>
      </c>
      <c r="W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X88" s="115" t="str">
        <f>IF(A88="","",IF(J88&gt;0,W88/J88,0))</f>
        <v/>
      </c>
      <c r="Z88" s="81" t="str">
        <f>IF(A88="","",IF(G88="",$AA$1,G88))</f>
        <v/>
      </c>
      <c r="AA88" s="81" t="str">
        <f>IF(A88="","",IFERROR(INDEX(moeda_fx,MATCH(Z88,moeda_cod,0)),0))</f>
        <v/>
      </c>
      <c r="AB88" s="81" t="str">
        <f>IF(A88="","",ROUND(MAX(0,N(O88)*($J$6+$AA$7)-J88),2))</f>
        <v/>
      </c>
      <c r="AC88" s="81" t="str">
        <f>IF(A88="","",IF(AND(P88&gt;0,P88&gt;=p_DifMin),AB88,0))</f>
        <v/>
      </c>
      <c r="AD88" s="81" t="str">
        <f>IF(A88="","",IF(AND(AC88&gt;0,N(R88)&lt;=p_MaxAtivos),AC88,0))</f>
        <v/>
      </c>
    </row>
    <row r="89">
      <c r="A89" s="97" t="n"/>
      <c r="B89" s="97" t="n"/>
      <c r="C89" s="97" t="n"/>
      <c r="D89" s="97" t="n"/>
      <c r="E89" s="97" t="n"/>
      <c r="F89" s="116" t="n"/>
      <c r="G89" s="98" t="n"/>
      <c r="H89" s="117" t="n"/>
      <c r="I89" s="117" t="n"/>
      <c r="J89" s="65" t="str">
        <f>IF(A89="","",N(I89)*AA89)</f>
        <v/>
      </c>
      <c r="K89" s="65" t="str">
        <f>IF(A89="","",N(H89)*AA89)</f>
        <v/>
      </c>
      <c r="L89" s="65" t="str">
        <f>IF(A89="","",J89-K89)</f>
        <v/>
      </c>
      <c r="M89" s="67" t="str">
        <f>IF(A89="","",IF(K89&gt;0,L89/K89,0))</f>
        <v/>
      </c>
      <c r="N89" s="25" t="str">
        <f>IF(A89="","",IF($J$6&gt;0,J89/$J$6,0))</f>
        <v/>
      </c>
      <c r="O89" s="104" t="n"/>
      <c r="P89" s="67" t="str">
        <f>IF(A89="","",N(O89)-N89)</f>
        <v/>
      </c>
      <c r="Q89" s="25" t="str">
        <f>IF(A89="","",IF($AC$6&gt;0,AC89/$AC$6,0))</f>
        <v/>
      </c>
      <c r="R89" s="69" t="str">
        <f>IF(A89="","",IF(AC89&lt;=0,"",COUNTIF($AC$9:$AC$108,"&gt;"&amp;AC89)+COUNTIF($AC$9:AC89,AC89)))</f>
        <v/>
      </c>
      <c r="S89" s="68" t="str">
        <f>IF(A89="","",IF(T89&gt;0,"BUY","HOLD"))</f>
        <v/>
      </c>
      <c r="T89" s="65" t="str">
        <f>IF(A89="","",IF($AA$7&lt;=0,0,IF($AD$6&gt;0,$AA$7*AD89/$AD$6,IF($O$6&gt;0,$AA$7*N(O89)/$O$6,0))))</f>
        <v/>
      </c>
      <c r="U89" s="65" t="str">
        <f>IF(A89="","",IF(AND(T89&gt;0,T89&gt;=p_CompraMin),T89,0))</f>
        <v/>
      </c>
      <c r="V89" s="118" t="str">
        <f>IF(OR(A89="",F89=""),"",MAX(0,F89-ref_data))</f>
        <v/>
      </c>
      <c r="W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X89" s="106" t="str">
        <f>IF(A89="","",IF(J89&gt;0,W89/J89,0))</f>
        <v/>
      </c>
      <c r="Z89" s="81" t="str">
        <f>IF(A89="","",IF(G89="",$AA$1,G89))</f>
        <v/>
      </c>
      <c r="AA89" s="81" t="str">
        <f>IF(A89="","",IFERROR(INDEX(moeda_fx,MATCH(Z89,moeda_cod,0)),0))</f>
        <v/>
      </c>
      <c r="AB89" s="81" t="str">
        <f>IF(A89="","",ROUND(MAX(0,N(O89)*($J$6+$AA$7)-J89),2))</f>
        <v/>
      </c>
      <c r="AC89" s="81" t="str">
        <f>IF(A89="","",IF(AND(P89&gt;0,P89&gt;=p_DifMin),AB89,0))</f>
        <v/>
      </c>
      <c r="AD89" s="81" t="str">
        <f>IF(A89="","",IF(AND(AC89&gt;0,N(R89)&lt;=p_MaxAtivos),AC89,0))</f>
        <v/>
      </c>
    </row>
    <row r="90">
      <c r="A90" s="97" t="n"/>
      <c r="B90" s="97" t="n"/>
      <c r="C90" s="97" t="n"/>
      <c r="D90" s="97" t="n"/>
      <c r="E90" s="97" t="n"/>
      <c r="F90" s="116" t="n"/>
      <c r="G90" s="98" t="n"/>
      <c r="H90" s="117" t="n"/>
      <c r="I90" s="117" t="n"/>
      <c r="J90" s="110" t="str">
        <f>IF(A90="","",N(I90)*AA90)</f>
        <v/>
      </c>
      <c r="K90" s="110" t="str">
        <f>IF(A90="","",N(H90)*AA90)</f>
        <v/>
      </c>
      <c r="L90" s="110" t="str">
        <f>IF(A90="","",J90-K90)</f>
        <v/>
      </c>
      <c r="M90" s="111" t="str">
        <f>IF(A90="","",IF(K90&gt;0,L90/K90,0))</f>
        <v/>
      </c>
      <c r="N90" s="112" t="str">
        <f>IF(A90="","",IF($J$6&gt;0,J90/$J$6,0))</f>
        <v/>
      </c>
      <c r="O90" s="104" t="n"/>
      <c r="P90" s="111" t="str">
        <f>IF(A90="","",N(O90)-N90)</f>
        <v/>
      </c>
      <c r="Q90" s="112" t="str">
        <f>IF(A90="","",IF($AC$6&gt;0,AC90/$AC$6,0))</f>
        <v/>
      </c>
      <c r="R90" s="113" t="str">
        <f>IF(A90="","",IF(AC90&lt;=0,"",COUNTIF($AC$9:$AC$108,"&gt;"&amp;AC90)+COUNTIF($AC$9:AC90,AC90)))</f>
        <v/>
      </c>
      <c r="S90" s="108" t="str">
        <f>IF(A90="","",IF(T90&gt;0,"BUY","HOLD"))</f>
        <v/>
      </c>
      <c r="T90" s="110" t="str">
        <f>IF(A90="","",IF($AA$7&lt;=0,0,IF($AD$6&gt;0,$AA$7*AD90/$AD$6,IF($O$6&gt;0,$AA$7*N(O90)/$O$6,0))))</f>
        <v/>
      </c>
      <c r="U90" s="110" t="str">
        <f>IF(A90="","",IF(AND(T90&gt;0,T90&gt;=p_CompraMin),T90,0))</f>
        <v/>
      </c>
      <c r="V90" s="119" t="str">
        <f>IF(OR(A90="",F90=""),"",MAX(0,F90-ref_data))</f>
        <v/>
      </c>
      <c r="W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X90" s="115" t="str">
        <f>IF(A90="","",IF(J90&gt;0,W90/J90,0))</f>
        <v/>
      </c>
      <c r="Z90" s="81" t="str">
        <f>IF(A90="","",IF(G90="",$AA$1,G90))</f>
        <v/>
      </c>
      <c r="AA90" s="81" t="str">
        <f>IF(A90="","",IFERROR(INDEX(moeda_fx,MATCH(Z90,moeda_cod,0)),0))</f>
        <v/>
      </c>
      <c r="AB90" s="81" t="str">
        <f>IF(A90="","",ROUND(MAX(0,N(O90)*($J$6+$AA$7)-J90),2))</f>
        <v/>
      </c>
      <c r="AC90" s="81" t="str">
        <f>IF(A90="","",IF(AND(P90&gt;0,P90&gt;=p_DifMin),AB90,0))</f>
        <v/>
      </c>
      <c r="AD90" s="81" t="str">
        <f>IF(A90="","",IF(AND(AC90&gt;0,N(R90)&lt;=p_MaxAtivos),AC90,0))</f>
        <v/>
      </c>
    </row>
    <row r="91">
      <c r="A91" s="97" t="n"/>
      <c r="B91" s="97" t="n"/>
      <c r="C91" s="97" t="n"/>
      <c r="D91" s="97" t="n"/>
      <c r="E91" s="97" t="n"/>
      <c r="F91" s="116" t="n"/>
      <c r="G91" s="98" t="n"/>
      <c r="H91" s="117" t="n"/>
      <c r="I91" s="117" t="n"/>
      <c r="J91" s="65" t="str">
        <f>IF(A91="","",N(I91)*AA91)</f>
        <v/>
      </c>
      <c r="K91" s="65" t="str">
        <f>IF(A91="","",N(H91)*AA91)</f>
        <v/>
      </c>
      <c r="L91" s="65" t="str">
        <f>IF(A91="","",J91-K91)</f>
        <v/>
      </c>
      <c r="M91" s="67" t="str">
        <f>IF(A91="","",IF(K91&gt;0,L91/K91,0))</f>
        <v/>
      </c>
      <c r="N91" s="25" t="str">
        <f>IF(A91="","",IF($J$6&gt;0,J91/$J$6,0))</f>
        <v/>
      </c>
      <c r="O91" s="104" t="n"/>
      <c r="P91" s="67" t="str">
        <f>IF(A91="","",N(O91)-N91)</f>
        <v/>
      </c>
      <c r="Q91" s="25" t="str">
        <f>IF(A91="","",IF($AC$6&gt;0,AC91/$AC$6,0))</f>
        <v/>
      </c>
      <c r="R91" s="69" t="str">
        <f>IF(A91="","",IF(AC91&lt;=0,"",COUNTIF($AC$9:$AC$108,"&gt;"&amp;AC91)+COUNTIF($AC$9:AC91,AC91)))</f>
        <v/>
      </c>
      <c r="S91" s="68" t="str">
        <f>IF(A91="","",IF(T91&gt;0,"BUY","HOLD"))</f>
        <v/>
      </c>
      <c r="T91" s="65" t="str">
        <f>IF(A91="","",IF($AA$7&lt;=0,0,IF($AD$6&gt;0,$AA$7*AD91/$AD$6,IF($O$6&gt;0,$AA$7*N(O91)/$O$6,0))))</f>
        <v/>
      </c>
      <c r="U91" s="65" t="str">
        <f>IF(A91="","",IF(AND(T91&gt;0,T91&gt;=p_CompraMin),T91,0))</f>
        <v/>
      </c>
      <c r="V91" s="118" t="str">
        <f>IF(OR(A91="",F91=""),"",MAX(0,F91-ref_data))</f>
        <v/>
      </c>
      <c r="W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X91" s="106" t="str">
        <f>IF(A91="","",IF(J91&gt;0,W91/J91,0))</f>
        <v/>
      </c>
      <c r="Z91" s="81" t="str">
        <f>IF(A91="","",IF(G91="",$AA$1,G91))</f>
        <v/>
      </c>
      <c r="AA91" s="81" t="str">
        <f>IF(A91="","",IFERROR(INDEX(moeda_fx,MATCH(Z91,moeda_cod,0)),0))</f>
        <v/>
      </c>
      <c r="AB91" s="81" t="str">
        <f>IF(A91="","",ROUND(MAX(0,N(O91)*($J$6+$AA$7)-J91),2))</f>
        <v/>
      </c>
      <c r="AC91" s="81" t="str">
        <f>IF(A91="","",IF(AND(P91&gt;0,P91&gt;=p_DifMin),AB91,0))</f>
        <v/>
      </c>
      <c r="AD91" s="81" t="str">
        <f>IF(A91="","",IF(AND(AC91&gt;0,N(R91)&lt;=p_MaxAtivos),AC91,0))</f>
        <v/>
      </c>
    </row>
    <row r="92">
      <c r="A92" s="97" t="n"/>
      <c r="B92" s="97" t="n"/>
      <c r="C92" s="97" t="n"/>
      <c r="D92" s="97" t="n"/>
      <c r="E92" s="97" t="n"/>
      <c r="F92" s="116" t="n"/>
      <c r="G92" s="98" t="n"/>
      <c r="H92" s="117" t="n"/>
      <c r="I92" s="117" t="n"/>
      <c r="J92" s="110" t="str">
        <f>IF(A92="","",N(I92)*AA92)</f>
        <v/>
      </c>
      <c r="K92" s="110" t="str">
        <f>IF(A92="","",N(H92)*AA92)</f>
        <v/>
      </c>
      <c r="L92" s="110" t="str">
        <f>IF(A92="","",J92-K92)</f>
        <v/>
      </c>
      <c r="M92" s="111" t="str">
        <f>IF(A92="","",IF(K92&gt;0,L92/K92,0))</f>
        <v/>
      </c>
      <c r="N92" s="112" t="str">
        <f>IF(A92="","",IF($J$6&gt;0,J92/$J$6,0))</f>
        <v/>
      </c>
      <c r="O92" s="104" t="n"/>
      <c r="P92" s="111" t="str">
        <f>IF(A92="","",N(O92)-N92)</f>
        <v/>
      </c>
      <c r="Q92" s="112" t="str">
        <f>IF(A92="","",IF($AC$6&gt;0,AC92/$AC$6,0))</f>
        <v/>
      </c>
      <c r="R92" s="113" t="str">
        <f>IF(A92="","",IF(AC92&lt;=0,"",COUNTIF($AC$9:$AC$108,"&gt;"&amp;AC92)+COUNTIF($AC$9:AC92,AC92)))</f>
        <v/>
      </c>
      <c r="S92" s="108" t="str">
        <f>IF(A92="","",IF(T92&gt;0,"BUY","HOLD"))</f>
        <v/>
      </c>
      <c r="T92" s="110" t="str">
        <f>IF(A92="","",IF($AA$7&lt;=0,0,IF($AD$6&gt;0,$AA$7*AD92/$AD$6,IF($O$6&gt;0,$AA$7*N(O92)/$O$6,0))))</f>
        <v/>
      </c>
      <c r="U92" s="110" t="str">
        <f>IF(A92="","",IF(AND(T92&gt;0,T92&gt;=p_CompraMin),T92,0))</f>
        <v/>
      </c>
      <c r="V92" s="119" t="str">
        <f>IF(OR(A92="",F92=""),"",MAX(0,F92-ref_data))</f>
        <v/>
      </c>
      <c r="W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X92" s="115" t="str">
        <f>IF(A92="","",IF(J92&gt;0,W92/J92,0))</f>
        <v/>
      </c>
      <c r="Z92" s="81" t="str">
        <f>IF(A92="","",IF(G92="",$AA$1,G92))</f>
        <v/>
      </c>
      <c r="AA92" s="81" t="str">
        <f>IF(A92="","",IFERROR(INDEX(moeda_fx,MATCH(Z92,moeda_cod,0)),0))</f>
        <v/>
      </c>
      <c r="AB92" s="81" t="str">
        <f>IF(A92="","",ROUND(MAX(0,N(O92)*($J$6+$AA$7)-J92),2))</f>
        <v/>
      </c>
      <c r="AC92" s="81" t="str">
        <f>IF(A92="","",IF(AND(P92&gt;0,P92&gt;=p_DifMin),AB92,0))</f>
        <v/>
      </c>
      <c r="AD92" s="81" t="str">
        <f>IF(A92="","",IF(AND(AC92&gt;0,N(R92)&lt;=p_MaxAtivos),AC92,0))</f>
        <v/>
      </c>
    </row>
    <row r="93">
      <c r="A93" s="97" t="n"/>
      <c r="B93" s="97" t="n"/>
      <c r="C93" s="97" t="n"/>
      <c r="D93" s="97" t="n"/>
      <c r="E93" s="97" t="n"/>
      <c r="F93" s="116" t="n"/>
      <c r="G93" s="98" t="n"/>
      <c r="H93" s="117" t="n"/>
      <c r="I93" s="117" t="n"/>
      <c r="J93" s="65" t="str">
        <f>IF(A93="","",N(I93)*AA93)</f>
        <v/>
      </c>
      <c r="K93" s="65" t="str">
        <f>IF(A93="","",N(H93)*AA93)</f>
        <v/>
      </c>
      <c r="L93" s="65" t="str">
        <f>IF(A93="","",J93-K93)</f>
        <v/>
      </c>
      <c r="M93" s="67" t="str">
        <f>IF(A93="","",IF(K93&gt;0,L93/K93,0))</f>
        <v/>
      </c>
      <c r="N93" s="25" t="str">
        <f>IF(A93="","",IF($J$6&gt;0,J93/$J$6,0))</f>
        <v/>
      </c>
      <c r="O93" s="104" t="n"/>
      <c r="P93" s="67" t="str">
        <f>IF(A93="","",N(O93)-N93)</f>
        <v/>
      </c>
      <c r="Q93" s="25" t="str">
        <f>IF(A93="","",IF($AC$6&gt;0,AC93/$AC$6,0))</f>
        <v/>
      </c>
      <c r="R93" s="69" t="str">
        <f>IF(A93="","",IF(AC93&lt;=0,"",COUNTIF($AC$9:$AC$108,"&gt;"&amp;AC93)+COUNTIF($AC$9:AC93,AC93)))</f>
        <v/>
      </c>
      <c r="S93" s="68" t="str">
        <f>IF(A93="","",IF(T93&gt;0,"BUY","HOLD"))</f>
        <v/>
      </c>
      <c r="T93" s="65" t="str">
        <f>IF(A93="","",IF($AA$7&lt;=0,0,IF($AD$6&gt;0,$AA$7*AD93/$AD$6,IF($O$6&gt;0,$AA$7*N(O93)/$O$6,0))))</f>
        <v/>
      </c>
      <c r="U93" s="65" t="str">
        <f>IF(A93="","",IF(AND(T93&gt;0,T93&gt;=p_CompraMin),T93,0))</f>
        <v/>
      </c>
      <c r="V93" s="118" t="str">
        <f>IF(OR(A93="",F93=""),"",MAX(0,F93-ref_data))</f>
        <v/>
      </c>
      <c r="W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X93" s="106" t="str">
        <f>IF(A93="","",IF(J93&gt;0,W93/J93,0))</f>
        <v/>
      </c>
      <c r="Z93" s="81" t="str">
        <f>IF(A93="","",IF(G93="",$AA$1,G93))</f>
        <v/>
      </c>
      <c r="AA93" s="81" t="str">
        <f>IF(A93="","",IFERROR(INDEX(moeda_fx,MATCH(Z93,moeda_cod,0)),0))</f>
        <v/>
      </c>
      <c r="AB93" s="81" t="str">
        <f>IF(A93="","",ROUND(MAX(0,N(O93)*($J$6+$AA$7)-J93),2))</f>
        <v/>
      </c>
      <c r="AC93" s="81" t="str">
        <f>IF(A93="","",IF(AND(P93&gt;0,P93&gt;=p_DifMin),AB93,0))</f>
        <v/>
      </c>
      <c r="AD93" s="81" t="str">
        <f>IF(A93="","",IF(AND(AC93&gt;0,N(R93)&lt;=p_MaxAtivos),AC93,0))</f>
        <v/>
      </c>
    </row>
    <row r="94">
      <c r="A94" s="97" t="n"/>
      <c r="B94" s="97" t="n"/>
      <c r="C94" s="97" t="n"/>
      <c r="D94" s="97" t="n"/>
      <c r="E94" s="97" t="n"/>
      <c r="F94" s="116" t="n"/>
      <c r="G94" s="98" t="n"/>
      <c r="H94" s="117" t="n"/>
      <c r="I94" s="117" t="n"/>
      <c r="J94" s="110" t="str">
        <f>IF(A94="","",N(I94)*AA94)</f>
        <v/>
      </c>
      <c r="K94" s="110" t="str">
        <f>IF(A94="","",N(H94)*AA94)</f>
        <v/>
      </c>
      <c r="L94" s="110" t="str">
        <f>IF(A94="","",J94-K94)</f>
        <v/>
      </c>
      <c r="M94" s="111" t="str">
        <f>IF(A94="","",IF(K94&gt;0,L94/K94,0))</f>
        <v/>
      </c>
      <c r="N94" s="112" t="str">
        <f>IF(A94="","",IF($J$6&gt;0,J94/$J$6,0))</f>
        <v/>
      </c>
      <c r="O94" s="104" t="n"/>
      <c r="P94" s="111" t="str">
        <f>IF(A94="","",N(O94)-N94)</f>
        <v/>
      </c>
      <c r="Q94" s="112" t="str">
        <f>IF(A94="","",IF($AC$6&gt;0,AC94/$AC$6,0))</f>
        <v/>
      </c>
      <c r="R94" s="113" t="str">
        <f>IF(A94="","",IF(AC94&lt;=0,"",COUNTIF($AC$9:$AC$108,"&gt;"&amp;AC94)+COUNTIF($AC$9:AC94,AC94)))</f>
        <v/>
      </c>
      <c r="S94" s="108" t="str">
        <f>IF(A94="","",IF(T94&gt;0,"BUY","HOLD"))</f>
        <v/>
      </c>
      <c r="T94" s="110" t="str">
        <f>IF(A94="","",IF($AA$7&lt;=0,0,IF($AD$6&gt;0,$AA$7*AD94/$AD$6,IF($O$6&gt;0,$AA$7*N(O94)/$O$6,0))))</f>
        <v/>
      </c>
      <c r="U94" s="110" t="str">
        <f>IF(A94="","",IF(AND(T94&gt;0,T94&gt;=p_CompraMin),T94,0))</f>
        <v/>
      </c>
      <c r="V94" s="119" t="str">
        <f>IF(OR(A94="",F94=""),"",MAX(0,F94-ref_data))</f>
        <v/>
      </c>
      <c r="W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X94" s="115" t="str">
        <f>IF(A94="","",IF(J94&gt;0,W94/J94,0))</f>
        <v/>
      </c>
      <c r="Z94" s="81" t="str">
        <f>IF(A94="","",IF(G94="",$AA$1,G94))</f>
        <v/>
      </c>
      <c r="AA94" s="81" t="str">
        <f>IF(A94="","",IFERROR(INDEX(moeda_fx,MATCH(Z94,moeda_cod,0)),0))</f>
        <v/>
      </c>
      <c r="AB94" s="81" t="str">
        <f>IF(A94="","",ROUND(MAX(0,N(O94)*($J$6+$AA$7)-J94),2))</f>
        <v/>
      </c>
      <c r="AC94" s="81" t="str">
        <f>IF(A94="","",IF(AND(P94&gt;0,P94&gt;=p_DifMin),AB94,0))</f>
        <v/>
      </c>
      <c r="AD94" s="81" t="str">
        <f>IF(A94="","",IF(AND(AC94&gt;0,N(R94)&lt;=p_MaxAtivos),AC94,0))</f>
        <v/>
      </c>
    </row>
    <row r="95">
      <c r="A95" s="97" t="n"/>
      <c r="B95" s="97" t="n"/>
      <c r="C95" s="97" t="n"/>
      <c r="D95" s="97" t="n"/>
      <c r="E95" s="97" t="n"/>
      <c r="F95" s="116" t="n"/>
      <c r="G95" s="98" t="n"/>
      <c r="H95" s="117" t="n"/>
      <c r="I95" s="117" t="n"/>
      <c r="J95" s="65" t="str">
        <f>IF(A95="","",N(I95)*AA95)</f>
        <v/>
      </c>
      <c r="K95" s="65" t="str">
        <f>IF(A95="","",N(H95)*AA95)</f>
        <v/>
      </c>
      <c r="L95" s="65" t="str">
        <f>IF(A95="","",J95-K95)</f>
        <v/>
      </c>
      <c r="M95" s="67" t="str">
        <f>IF(A95="","",IF(K95&gt;0,L95/K95,0))</f>
        <v/>
      </c>
      <c r="N95" s="25" t="str">
        <f>IF(A95="","",IF($J$6&gt;0,J95/$J$6,0))</f>
        <v/>
      </c>
      <c r="O95" s="104" t="n"/>
      <c r="P95" s="67" t="str">
        <f>IF(A95="","",N(O95)-N95)</f>
        <v/>
      </c>
      <c r="Q95" s="25" t="str">
        <f>IF(A95="","",IF($AC$6&gt;0,AC95/$AC$6,0))</f>
        <v/>
      </c>
      <c r="R95" s="69" t="str">
        <f>IF(A95="","",IF(AC95&lt;=0,"",COUNTIF($AC$9:$AC$108,"&gt;"&amp;AC95)+COUNTIF($AC$9:AC95,AC95)))</f>
        <v/>
      </c>
      <c r="S95" s="68" t="str">
        <f>IF(A95="","",IF(T95&gt;0,"BUY","HOLD"))</f>
        <v/>
      </c>
      <c r="T95" s="65" t="str">
        <f>IF(A95="","",IF($AA$7&lt;=0,0,IF($AD$6&gt;0,$AA$7*AD95/$AD$6,IF($O$6&gt;0,$AA$7*N(O95)/$O$6,0))))</f>
        <v/>
      </c>
      <c r="U95" s="65" t="str">
        <f>IF(A95="","",IF(AND(T95&gt;0,T95&gt;=p_CompraMin),T95,0))</f>
        <v/>
      </c>
      <c r="V95" s="118" t="str">
        <f>IF(OR(A95="",F95=""),"",MAX(0,F95-ref_data))</f>
        <v/>
      </c>
      <c r="W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X95" s="106" t="str">
        <f>IF(A95="","",IF(J95&gt;0,W95/J95,0))</f>
        <v/>
      </c>
      <c r="Z95" s="81" t="str">
        <f>IF(A95="","",IF(G95="",$AA$1,G95))</f>
        <v/>
      </c>
      <c r="AA95" s="81" t="str">
        <f>IF(A95="","",IFERROR(INDEX(moeda_fx,MATCH(Z95,moeda_cod,0)),0))</f>
        <v/>
      </c>
      <c r="AB95" s="81" t="str">
        <f>IF(A95="","",ROUND(MAX(0,N(O95)*($J$6+$AA$7)-J95),2))</f>
        <v/>
      </c>
      <c r="AC95" s="81" t="str">
        <f>IF(A95="","",IF(AND(P95&gt;0,P95&gt;=p_DifMin),AB95,0))</f>
        <v/>
      </c>
      <c r="AD95" s="81" t="str">
        <f>IF(A95="","",IF(AND(AC95&gt;0,N(R95)&lt;=p_MaxAtivos),AC95,0))</f>
        <v/>
      </c>
    </row>
    <row r="96">
      <c r="A96" s="97" t="n"/>
      <c r="B96" s="97" t="n"/>
      <c r="C96" s="97" t="n"/>
      <c r="D96" s="97" t="n"/>
      <c r="E96" s="97" t="n"/>
      <c r="F96" s="116" t="n"/>
      <c r="G96" s="98" t="n"/>
      <c r="H96" s="117" t="n"/>
      <c r="I96" s="117" t="n"/>
      <c r="J96" s="110" t="str">
        <f>IF(A96="","",N(I96)*AA96)</f>
        <v/>
      </c>
      <c r="K96" s="110" t="str">
        <f>IF(A96="","",N(H96)*AA96)</f>
        <v/>
      </c>
      <c r="L96" s="110" t="str">
        <f>IF(A96="","",J96-K96)</f>
        <v/>
      </c>
      <c r="M96" s="111" t="str">
        <f>IF(A96="","",IF(K96&gt;0,L96/K96,0))</f>
        <v/>
      </c>
      <c r="N96" s="112" t="str">
        <f>IF(A96="","",IF($J$6&gt;0,J96/$J$6,0))</f>
        <v/>
      </c>
      <c r="O96" s="104" t="n"/>
      <c r="P96" s="111" t="str">
        <f>IF(A96="","",N(O96)-N96)</f>
        <v/>
      </c>
      <c r="Q96" s="112" t="str">
        <f>IF(A96="","",IF($AC$6&gt;0,AC96/$AC$6,0))</f>
        <v/>
      </c>
      <c r="R96" s="113" t="str">
        <f>IF(A96="","",IF(AC96&lt;=0,"",COUNTIF($AC$9:$AC$108,"&gt;"&amp;AC96)+COUNTIF($AC$9:AC96,AC96)))</f>
        <v/>
      </c>
      <c r="S96" s="108" t="str">
        <f>IF(A96="","",IF(T96&gt;0,"BUY","HOLD"))</f>
        <v/>
      </c>
      <c r="T96" s="110" t="str">
        <f>IF(A96="","",IF($AA$7&lt;=0,0,IF($AD$6&gt;0,$AA$7*AD96/$AD$6,IF($O$6&gt;0,$AA$7*N(O96)/$O$6,0))))</f>
        <v/>
      </c>
      <c r="U96" s="110" t="str">
        <f>IF(A96="","",IF(AND(T96&gt;0,T96&gt;=p_CompraMin),T96,0))</f>
        <v/>
      </c>
      <c r="V96" s="119" t="str">
        <f>IF(OR(A96="",F96=""),"",MAX(0,F96-ref_data))</f>
        <v/>
      </c>
      <c r="W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X96" s="115" t="str">
        <f>IF(A96="","",IF(J96&gt;0,W96/J96,0))</f>
        <v/>
      </c>
      <c r="Z96" s="81" t="str">
        <f>IF(A96="","",IF(G96="",$AA$1,G96))</f>
        <v/>
      </c>
      <c r="AA96" s="81" t="str">
        <f>IF(A96="","",IFERROR(INDEX(moeda_fx,MATCH(Z96,moeda_cod,0)),0))</f>
        <v/>
      </c>
      <c r="AB96" s="81" t="str">
        <f>IF(A96="","",ROUND(MAX(0,N(O96)*($J$6+$AA$7)-J96),2))</f>
        <v/>
      </c>
      <c r="AC96" s="81" t="str">
        <f>IF(A96="","",IF(AND(P96&gt;0,P96&gt;=p_DifMin),AB96,0))</f>
        <v/>
      </c>
      <c r="AD96" s="81" t="str">
        <f>IF(A96="","",IF(AND(AC96&gt;0,N(R96)&lt;=p_MaxAtivos),AC96,0))</f>
        <v/>
      </c>
    </row>
    <row r="97">
      <c r="A97" s="97" t="n"/>
      <c r="B97" s="97" t="n"/>
      <c r="C97" s="97" t="n"/>
      <c r="D97" s="97" t="n"/>
      <c r="E97" s="97" t="n"/>
      <c r="F97" s="116" t="n"/>
      <c r="G97" s="98" t="n"/>
      <c r="H97" s="117" t="n"/>
      <c r="I97" s="117" t="n"/>
      <c r="J97" s="65" t="str">
        <f>IF(A97="","",N(I97)*AA97)</f>
        <v/>
      </c>
      <c r="K97" s="65" t="str">
        <f>IF(A97="","",N(H97)*AA97)</f>
        <v/>
      </c>
      <c r="L97" s="65" t="str">
        <f>IF(A97="","",J97-K97)</f>
        <v/>
      </c>
      <c r="M97" s="67" t="str">
        <f>IF(A97="","",IF(K97&gt;0,L97/K97,0))</f>
        <v/>
      </c>
      <c r="N97" s="25" t="str">
        <f>IF(A97="","",IF($J$6&gt;0,J97/$J$6,0))</f>
        <v/>
      </c>
      <c r="O97" s="104" t="n"/>
      <c r="P97" s="67" t="str">
        <f>IF(A97="","",N(O97)-N97)</f>
        <v/>
      </c>
      <c r="Q97" s="25" t="str">
        <f>IF(A97="","",IF($AC$6&gt;0,AC97/$AC$6,0))</f>
        <v/>
      </c>
      <c r="R97" s="69" t="str">
        <f>IF(A97="","",IF(AC97&lt;=0,"",COUNTIF($AC$9:$AC$108,"&gt;"&amp;AC97)+COUNTIF($AC$9:AC97,AC97)))</f>
        <v/>
      </c>
      <c r="S97" s="68" t="str">
        <f>IF(A97="","",IF(T97&gt;0,"BUY","HOLD"))</f>
        <v/>
      </c>
      <c r="T97" s="65" t="str">
        <f>IF(A97="","",IF($AA$7&lt;=0,0,IF($AD$6&gt;0,$AA$7*AD97/$AD$6,IF($O$6&gt;0,$AA$7*N(O97)/$O$6,0))))</f>
        <v/>
      </c>
      <c r="U97" s="65" t="str">
        <f>IF(A97="","",IF(AND(T97&gt;0,T97&gt;=p_CompraMin),T97,0))</f>
        <v/>
      </c>
      <c r="V97" s="118" t="str">
        <f>IF(OR(A97="",F97=""),"",MAX(0,F97-ref_data))</f>
        <v/>
      </c>
      <c r="W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X97" s="106" t="str">
        <f>IF(A97="","",IF(J97&gt;0,W97/J97,0))</f>
        <v/>
      </c>
      <c r="Z97" s="81" t="str">
        <f>IF(A97="","",IF(G97="",$AA$1,G97))</f>
        <v/>
      </c>
      <c r="AA97" s="81" t="str">
        <f>IF(A97="","",IFERROR(INDEX(moeda_fx,MATCH(Z97,moeda_cod,0)),0))</f>
        <v/>
      </c>
      <c r="AB97" s="81" t="str">
        <f>IF(A97="","",ROUND(MAX(0,N(O97)*($J$6+$AA$7)-J97),2))</f>
        <v/>
      </c>
      <c r="AC97" s="81" t="str">
        <f>IF(A97="","",IF(AND(P97&gt;0,P97&gt;=p_DifMin),AB97,0))</f>
        <v/>
      </c>
      <c r="AD97" s="81" t="str">
        <f>IF(A97="","",IF(AND(AC97&gt;0,N(R97)&lt;=p_MaxAtivos),AC97,0))</f>
        <v/>
      </c>
    </row>
    <row r="98">
      <c r="A98" s="97" t="n"/>
      <c r="B98" s="97" t="n"/>
      <c r="C98" s="97" t="n"/>
      <c r="D98" s="97" t="n"/>
      <c r="E98" s="97" t="n"/>
      <c r="F98" s="116" t="n"/>
      <c r="G98" s="98" t="n"/>
      <c r="H98" s="117" t="n"/>
      <c r="I98" s="117" t="n"/>
      <c r="J98" s="110" t="str">
        <f>IF(A98="","",N(I98)*AA98)</f>
        <v/>
      </c>
      <c r="K98" s="110" t="str">
        <f>IF(A98="","",N(H98)*AA98)</f>
        <v/>
      </c>
      <c r="L98" s="110" t="str">
        <f>IF(A98="","",J98-K98)</f>
        <v/>
      </c>
      <c r="M98" s="111" t="str">
        <f>IF(A98="","",IF(K98&gt;0,L98/K98,0))</f>
        <v/>
      </c>
      <c r="N98" s="112" t="str">
        <f>IF(A98="","",IF($J$6&gt;0,J98/$J$6,0))</f>
        <v/>
      </c>
      <c r="O98" s="104" t="n"/>
      <c r="P98" s="111" t="str">
        <f>IF(A98="","",N(O98)-N98)</f>
        <v/>
      </c>
      <c r="Q98" s="112" t="str">
        <f>IF(A98="","",IF($AC$6&gt;0,AC98/$AC$6,0))</f>
        <v/>
      </c>
      <c r="R98" s="113" t="str">
        <f>IF(A98="","",IF(AC98&lt;=0,"",COUNTIF($AC$9:$AC$108,"&gt;"&amp;AC98)+COUNTIF($AC$9:AC98,AC98)))</f>
        <v/>
      </c>
      <c r="S98" s="108" t="str">
        <f>IF(A98="","",IF(T98&gt;0,"BUY","HOLD"))</f>
        <v/>
      </c>
      <c r="T98" s="110" t="str">
        <f>IF(A98="","",IF($AA$7&lt;=0,0,IF($AD$6&gt;0,$AA$7*AD98/$AD$6,IF($O$6&gt;0,$AA$7*N(O98)/$O$6,0))))</f>
        <v/>
      </c>
      <c r="U98" s="110" t="str">
        <f>IF(A98="","",IF(AND(T98&gt;0,T98&gt;=p_CompraMin),T98,0))</f>
        <v/>
      </c>
      <c r="V98" s="119" t="str">
        <f>IF(OR(A98="",F98=""),"",MAX(0,F98-ref_data))</f>
        <v/>
      </c>
      <c r="W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X98" s="115" t="str">
        <f>IF(A98="","",IF(J98&gt;0,W98/J98,0))</f>
        <v/>
      </c>
      <c r="Z98" s="81" t="str">
        <f>IF(A98="","",IF(G98="",$AA$1,G98))</f>
        <v/>
      </c>
      <c r="AA98" s="81" t="str">
        <f>IF(A98="","",IFERROR(INDEX(moeda_fx,MATCH(Z98,moeda_cod,0)),0))</f>
        <v/>
      </c>
      <c r="AB98" s="81" t="str">
        <f>IF(A98="","",ROUND(MAX(0,N(O98)*($J$6+$AA$7)-J98),2))</f>
        <v/>
      </c>
      <c r="AC98" s="81" t="str">
        <f>IF(A98="","",IF(AND(P98&gt;0,P98&gt;=p_DifMin),AB98,0))</f>
        <v/>
      </c>
      <c r="AD98" s="81" t="str">
        <f>IF(A98="","",IF(AND(AC98&gt;0,N(R98)&lt;=p_MaxAtivos),AC98,0))</f>
        <v/>
      </c>
    </row>
    <row r="99">
      <c r="A99" s="97" t="n"/>
      <c r="B99" s="97" t="n"/>
      <c r="C99" s="97" t="n"/>
      <c r="D99" s="97" t="n"/>
      <c r="E99" s="97" t="n"/>
      <c r="F99" s="116" t="n"/>
      <c r="G99" s="98" t="n"/>
      <c r="H99" s="117" t="n"/>
      <c r="I99" s="117" t="n"/>
      <c r="J99" s="65" t="str">
        <f>IF(A99="","",N(I99)*AA99)</f>
        <v/>
      </c>
      <c r="K99" s="65" t="str">
        <f>IF(A99="","",N(H99)*AA99)</f>
        <v/>
      </c>
      <c r="L99" s="65" t="str">
        <f>IF(A99="","",J99-K99)</f>
        <v/>
      </c>
      <c r="M99" s="67" t="str">
        <f>IF(A99="","",IF(K99&gt;0,L99/K99,0))</f>
        <v/>
      </c>
      <c r="N99" s="25" t="str">
        <f>IF(A99="","",IF($J$6&gt;0,J99/$J$6,0))</f>
        <v/>
      </c>
      <c r="O99" s="104" t="n"/>
      <c r="P99" s="67" t="str">
        <f>IF(A99="","",N(O99)-N99)</f>
        <v/>
      </c>
      <c r="Q99" s="25" t="str">
        <f>IF(A99="","",IF($AC$6&gt;0,AC99/$AC$6,0))</f>
        <v/>
      </c>
      <c r="R99" s="69" t="str">
        <f>IF(A99="","",IF(AC99&lt;=0,"",COUNTIF($AC$9:$AC$108,"&gt;"&amp;AC99)+COUNTIF($AC$9:AC99,AC99)))</f>
        <v/>
      </c>
      <c r="S99" s="68" t="str">
        <f>IF(A99="","",IF(T99&gt;0,"BUY","HOLD"))</f>
        <v/>
      </c>
      <c r="T99" s="65" t="str">
        <f>IF(A99="","",IF($AA$7&lt;=0,0,IF($AD$6&gt;0,$AA$7*AD99/$AD$6,IF($O$6&gt;0,$AA$7*N(O99)/$O$6,0))))</f>
        <v/>
      </c>
      <c r="U99" s="65" t="str">
        <f>IF(A99="","",IF(AND(T99&gt;0,T99&gt;=p_CompraMin),T99,0))</f>
        <v/>
      </c>
      <c r="V99" s="118" t="str">
        <f>IF(OR(A99="",F99=""),"",MAX(0,F99-ref_data))</f>
        <v/>
      </c>
      <c r="W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X99" s="106" t="str">
        <f>IF(A99="","",IF(J99&gt;0,W99/J99,0))</f>
        <v/>
      </c>
      <c r="Z99" s="81" t="str">
        <f>IF(A99="","",IF(G99="",$AA$1,G99))</f>
        <v/>
      </c>
      <c r="AA99" s="81" t="str">
        <f>IF(A99="","",IFERROR(INDEX(moeda_fx,MATCH(Z99,moeda_cod,0)),0))</f>
        <v/>
      </c>
      <c r="AB99" s="81" t="str">
        <f>IF(A99="","",ROUND(MAX(0,N(O99)*($J$6+$AA$7)-J99),2))</f>
        <v/>
      </c>
      <c r="AC99" s="81" t="str">
        <f>IF(A99="","",IF(AND(P99&gt;0,P99&gt;=p_DifMin),AB99,0))</f>
        <v/>
      </c>
      <c r="AD99" s="81" t="str">
        <f>IF(A99="","",IF(AND(AC99&gt;0,N(R99)&lt;=p_MaxAtivos),AC99,0))</f>
        <v/>
      </c>
    </row>
    <row r="100">
      <c r="A100" s="97" t="n"/>
      <c r="B100" s="97" t="n"/>
      <c r="C100" s="97" t="n"/>
      <c r="D100" s="97" t="n"/>
      <c r="E100" s="97" t="n"/>
      <c r="F100" s="116" t="n"/>
      <c r="G100" s="98" t="n"/>
      <c r="H100" s="117" t="n"/>
      <c r="I100" s="117" t="n"/>
      <c r="J100" s="110" t="str">
        <f>IF(A100="","",N(I100)*AA100)</f>
        <v/>
      </c>
      <c r="K100" s="110" t="str">
        <f>IF(A100="","",N(H100)*AA100)</f>
        <v/>
      </c>
      <c r="L100" s="110" t="str">
        <f>IF(A100="","",J100-K100)</f>
        <v/>
      </c>
      <c r="M100" s="111" t="str">
        <f>IF(A100="","",IF(K100&gt;0,L100/K100,0))</f>
        <v/>
      </c>
      <c r="N100" s="112" t="str">
        <f>IF(A100="","",IF($J$6&gt;0,J100/$J$6,0))</f>
        <v/>
      </c>
      <c r="O100" s="104" t="n"/>
      <c r="P100" s="111" t="str">
        <f>IF(A100="","",N(O100)-N100)</f>
        <v/>
      </c>
      <c r="Q100" s="112" t="str">
        <f>IF(A100="","",IF($AC$6&gt;0,AC100/$AC$6,0))</f>
        <v/>
      </c>
      <c r="R100" s="113" t="str">
        <f>IF(A100="","",IF(AC100&lt;=0,"",COUNTIF($AC$9:$AC$108,"&gt;"&amp;AC100)+COUNTIF($AC$9:AC100,AC100)))</f>
        <v/>
      </c>
      <c r="S100" s="108" t="str">
        <f>IF(A100="","",IF(T100&gt;0,"BUY","HOLD"))</f>
        <v/>
      </c>
      <c r="T100" s="110" t="str">
        <f>IF(A100="","",IF($AA$7&lt;=0,0,IF($AD$6&gt;0,$AA$7*AD100/$AD$6,IF($O$6&gt;0,$AA$7*N(O100)/$O$6,0))))</f>
        <v/>
      </c>
      <c r="U100" s="110" t="str">
        <f>IF(A100="","",IF(AND(T100&gt;0,T100&gt;=p_CompraMin),T100,0))</f>
        <v/>
      </c>
      <c r="V100" s="119" t="str">
        <f>IF(OR(A100="",F100=""),"",MAX(0,F100-ref_data))</f>
        <v/>
      </c>
      <c r="W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X100" s="115" t="str">
        <f>IF(A100="","",IF(J100&gt;0,W100/J100,0))</f>
        <v/>
      </c>
      <c r="Z100" s="81" t="str">
        <f>IF(A100="","",IF(G100="",$AA$1,G100))</f>
        <v/>
      </c>
      <c r="AA100" s="81" t="str">
        <f>IF(A100="","",IFERROR(INDEX(moeda_fx,MATCH(Z100,moeda_cod,0)),0))</f>
        <v/>
      </c>
      <c r="AB100" s="81" t="str">
        <f>IF(A100="","",ROUND(MAX(0,N(O100)*($J$6+$AA$7)-J100),2))</f>
        <v/>
      </c>
      <c r="AC100" s="81" t="str">
        <f>IF(A100="","",IF(AND(P100&gt;0,P100&gt;=p_DifMin),AB100,0))</f>
        <v/>
      </c>
      <c r="AD100" s="81" t="str">
        <f>IF(A100="","",IF(AND(AC100&gt;0,N(R100)&lt;=p_MaxAtivos),AC100,0))</f>
        <v/>
      </c>
    </row>
    <row r="101">
      <c r="A101" s="97" t="n"/>
      <c r="B101" s="97" t="n"/>
      <c r="C101" s="97" t="n"/>
      <c r="D101" s="97" t="n"/>
      <c r="E101" s="97" t="n"/>
      <c r="F101" s="116" t="n"/>
      <c r="G101" s="98" t="n"/>
      <c r="H101" s="117" t="n"/>
      <c r="I101" s="117" t="n"/>
      <c r="J101" s="65" t="str">
        <f>IF(A101="","",N(I101)*AA101)</f>
        <v/>
      </c>
      <c r="K101" s="65" t="str">
        <f>IF(A101="","",N(H101)*AA101)</f>
        <v/>
      </c>
      <c r="L101" s="65" t="str">
        <f>IF(A101="","",J101-K101)</f>
        <v/>
      </c>
      <c r="M101" s="67" t="str">
        <f>IF(A101="","",IF(K101&gt;0,L101/K101,0))</f>
        <v/>
      </c>
      <c r="N101" s="25" t="str">
        <f>IF(A101="","",IF($J$6&gt;0,J101/$J$6,0))</f>
        <v/>
      </c>
      <c r="O101" s="104" t="n"/>
      <c r="P101" s="67" t="str">
        <f>IF(A101="","",N(O101)-N101)</f>
        <v/>
      </c>
      <c r="Q101" s="25" t="str">
        <f>IF(A101="","",IF($AC$6&gt;0,AC101/$AC$6,0))</f>
        <v/>
      </c>
      <c r="R101" s="69" t="str">
        <f>IF(A101="","",IF(AC101&lt;=0,"",COUNTIF($AC$9:$AC$108,"&gt;"&amp;AC101)+COUNTIF($AC$9:AC101,AC101)))</f>
        <v/>
      </c>
      <c r="S101" s="68" t="str">
        <f>IF(A101="","",IF(T101&gt;0,"BUY","HOLD"))</f>
        <v/>
      </c>
      <c r="T101" s="65" t="str">
        <f>IF(A101="","",IF($AA$7&lt;=0,0,IF($AD$6&gt;0,$AA$7*AD101/$AD$6,IF($O$6&gt;0,$AA$7*N(O101)/$O$6,0))))</f>
        <v/>
      </c>
      <c r="U101" s="65" t="str">
        <f>IF(A101="","",IF(AND(T101&gt;0,T101&gt;=p_CompraMin),T101,0))</f>
        <v/>
      </c>
      <c r="V101" s="118" t="str">
        <f>IF(OR(A101="",F101=""),"",MAX(0,F101-ref_data))</f>
        <v/>
      </c>
      <c r="W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X101" s="106" t="str">
        <f>IF(A101="","",IF(J101&gt;0,W101/J101,0))</f>
        <v/>
      </c>
      <c r="Z101" s="81" t="str">
        <f>IF(A101="","",IF(G101="",$AA$1,G101))</f>
        <v/>
      </c>
      <c r="AA101" s="81" t="str">
        <f>IF(A101="","",IFERROR(INDEX(moeda_fx,MATCH(Z101,moeda_cod,0)),0))</f>
        <v/>
      </c>
      <c r="AB101" s="81" t="str">
        <f>IF(A101="","",ROUND(MAX(0,N(O101)*($J$6+$AA$7)-J101),2))</f>
        <v/>
      </c>
      <c r="AC101" s="81" t="str">
        <f>IF(A101="","",IF(AND(P101&gt;0,P101&gt;=p_DifMin),AB101,0))</f>
        <v/>
      </c>
      <c r="AD101" s="81" t="str">
        <f>IF(A101="","",IF(AND(AC101&gt;0,N(R101)&lt;=p_MaxAtivos),AC101,0))</f>
        <v/>
      </c>
    </row>
    <row r="102">
      <c r="A102" s="97" t="n"/>
      <c r="B102" s="97" t="n"/>
      <c r="C102" s="97" t="n"/>
      <c r="D102" s="97" t="n"/>
      <c r="E102" s="97" t="n"/>
      <c r="F102" s="116" t="n"/>
      <c r="G102" s="98" t="n"/>
      <c r="H102" s="117" t="n"/>
      <c r="I102" s="117" t="n"/>
      <c r="J102" s="110" t="str">
        <f>IF(A102="","",N(I102)*AA102)</f>
        <v/>
      </c>
      <c r="K102" s="110" t="str">
        <f>IF(A102="","",N(H102)*AA102)</f>
        <v/>
      </c>
      <c r="L102" s="110" t="str">
        <f>IF(A102="","",J102-K102)</f>
        <v/>
      </c>
      <c r="M102" s="111" t="str">
        <f>IF(A102="","",IF(K102&gt;0,L102/K102,0))</f>
        <v/>
      </c>
      <c r="N102" s="112" t="str">
        <f>IF(A102="","",IF($J$6&gt;0,J102/$J$6,0))</f>
        <v/>
      </c>
      <c r="O102" s="104" t="n"/>
      <c r="P102" s="111" t="str">
        <f>IF(A102="","",N(O102)-N102)</f>
        <v/>
      </c>
      <c r="Q102" s="112" t="str">
        <f>IF(A102="","",IF($AC$6&gt;0,AC102/$AC$6,0))</f>
        <v/>
      </c>
      <c r="R102" s="113" t="str">
        <f>IF(A102="","",IF(AC102&lt;=0,"",COUNTIF($AC$9:$AC$108,"&gt;"&amp;AC102)+COUNTIF($AC$9:AC102,AC102)))</f>
        <v/>
      </c>
      <c r="S102" s="108" t="str">
        <f>IF(A102="","",IF(T102&gt;0,"BUY","HOLD"))</f>
        <v/>
      </c>
      <c r="T102" s="110" t="str">
        <f>IF(A102="","",IF($AA$7&lt;=0,0,IF($AD$6&gt;0,$AA$7*AD102/$AD$6,IF($O$6&gt;0,$AA$7*N(O102)/$O$6,0))))</f>
        <v/>
      </c>
      <c r="U102" s="110" t="str">
        <f>IF(A102="","",IF(AND(T102&gt;0,T102&gt;=p_CompraMin),T102,0))</f>
        <v/>
      </c>
      <c r="V102" s="119" t="str">
        <f>IF(OR(A102="",F102=""),"",MAX(0,F102-ref_data))</f>
        <v/>
      </c>
      <c r="W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X102" s="115" t="str">
        <f>IF(A102="","",IF(J102&gt;0,W102/J102,0))</f>
        <v/>
      </c>
      <c r="Z102" s="81" t="str">
        <f>IF(A102="","",IF(G102="",$AA$1,G102))</f>
        <v/>
      </c>
      <c r="AA102" s="81" t="str">
        <f>IF(A102="","",IFERROR(INDEX(moeda_fx,MATCH(Z102,moeda_cod,0)),0))</f>
        <v/>
      </c>
      <c r="AB102" s="81" t="str">
        <f>IF(A102="","",ROUND(MAX(0,N(O102)*($J$6+$AA$7)-J102),2))</f>
        <v/>
      </c>
      <c r="AC102" s="81" t="str">
        <f>IF(A102="","",IF(AND(P102&gt;0,P102&gt;=p_DifMin),AB102,0))</f>
        <v/>
      </c>
      <c r="AD102" s="81" t="str">
        <f>IF(A102="","",IF(AND(AC102&gt;0,N(R102)&lt;=p_MaxAtivos),AC102,0))</f>
        <v/>
      </c>
    </row>
    <row r="103">
      <c r="A103" s="97" t="n"/>
      <c r="B103" s="97" t="n"/>
      <c r="C103" s="97" t="n"/>
      <c r="D103" s="97" t="n"/>
      <c r="E103" s="97" t="n"/>
      <c r="F103" s="116" t="n"/>
      <c r="G103" s="98" t="n"/>
      <c r="H103" s="117" t="n"/>
      <c r="I103" s="117" t="n"/>
      <c r="J103" s="65" t="str">
        <f>IF(A103="","",N(I103)*AA103)</f>
        <v/>
      </c>
      <c r="K103" s="65" t="str">
        <f>IF(A103="","",N(H103)*AA103)</f>
        <v/>
      </c>
      <c r="L103" s="65" t="str">
        <f>IF(A103="","",J103-K103)</f>
        <v/>
      </c>
      <c r="M103" s="67" t="str">
        <f>IF(A103="","",IF(K103&gt;0,L103/K103,0))</f>
        <v/>
      </c>
      <c r="N103" s="25" t="str">
        <f>IF(A103="","",IF($J$6&gt;0,J103/$J$6,0))</f>
        <v/>
      </c>
      <c r="O103" s="104" t="n"/>
      <c r="P103" s="67" t="str">
        <f>IF(A103="","",N(O103)-N103)</f>
        <v/>
      </c>
      <c r="Q103" s="25" t="str">
        <f>IF(A103="","",IF($AC$6&gt;0,AC103/$AC$6,0))</f>
        <v/>
      </c>
      <c r="R103" s="69" t="str">
        <f>IF(A103="","",IF(AC103&lt;=0,"",COUNTIF($AC$9:$AC$108,"&gt;"&amp;AC103)+COUNTIF($AC$9:AC103,AC103)))</f>
        <v/>
      </c>
      <c r="S103" s="68" t="str">
        <f>IF(A103="","",IF(T103&gt;0,"BUY","HOLD"))</f>
        <v/>
      </c>
      <c r="T103" s="65" t="str">
        <f>IF(A103="","",IF($AA$7&lt;=0,0,IF($AD$6&gt;0,$AA$7*AD103/$AD$6,IF($O$6&gt;0,$AA$7*N(O103)/$O$6,0))))</f>
        <v/>
      </c>
      <c r="U103" s="65" t="str">
        <f>IF(A103="","",IF(AND(T103&gt;0,T103&gt;=p_CompraMin),T103,0))</f>
        <v/>
      </c>
      <c r="V103" s="118" t="str">
        <f>IF(OR(A103="",F103=""),"",MAX(0,F103-ref_data))</f>
        <v/>
      </c>
      <c r="W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X103" s="106" t="str">
        <f>IF(A103="","",IF(J103&gt;0,W103/J103,0))</f>
        <v/>
      </c>
      <c r="Z103" s="81" t="str">
        <f>IF(A103="","",IF(G103="",$AA$1,G103))</f>
        <v/>
      </c>
      <c r="AA103" s="81" t="str">
        <f>IF(A103="","",IFERROR(INDEX(moeda_fx,MATCH(Z103,moeda_cod,0)),0))</f>
        <v/>
      </c>
      <c r="AB103" s="81" t="str">
        <f>IF(A103="","",ROUND(MAX(0,N(O103)*($J$6+$AA$7)-J103),2))</f>
        <v/>
      </c>
      <c r="AC103" s="81" t="str">
        <f>IF(A103="","",IF(AND(P103&gt;0,P103&gt;=p_DifMin),AB103,0))</f>
        <v/>
      </c>
      <c r="AD103" s="81" t="str">
        <f>IF(A103="","",IF(AND(AC103&gt;0,N(R103)&lt;=p_MaxAtivos),AC103,0))</f>
        <v/>
      </c>
    </row>
    <row r="104">
      <c r="A104" s="97" t="n"/>
      <c r="B104" s="97" t="n"/>
      <c r="C104" s="97" t="n"/>
      <c r="D104" s="97" t="n"/>
      <c r="E104" s="97" t="n"/>
      <c r="F104" s="116" t="n"/>
      <c r="G104" s="98" t="n"/>
      <c r="H104" s="117" t="n"/>
      <c r="I104" s="117" t="n"/>
      <c r="J104" s="110" t="str">
        <f>IF(A104="","",N(I104)*AA104)</f>
        <v/>
      </c>
      <c r="K104" s="110" t="str">
        <f>IF(A104="","",N(H104)*AA104)</f>
        <v/>
      </c>
      <c r="L104" s="110" t="str">
        <f>IF(A104="","",J104-K104)</f>
        <v/>
      </c>
      <c r="M104" s="111" t="str">
        <f>IF(A104="","",IF(K104&gt;0,L104/K104,0))</f>
        <v/>
      </c>
      <c r="N104" s="112" t="str">
        <f>IF(A104="","",IF($J$6&gt;0,J104/$J$6,0))</f>
        <v/>
      </c>
      <c r="O104" s="104" t="n"/>
      <c r="P104" s="111" t="str">
        <f>IF(A104="","",N(O104)-N104)</f>
        <v/>
      </c>
      <c r="Q104" s="112" t="str">
        <f>IF(A104="","",IF($AC$6&gt;0,AC104/$AC$6,0))</f>
        <v/>
      </c>
      <c r="R104" s="113" t="str">
        <f>IF(A104="","",IF(AC104&lt;=0,"",COUNTIF($AC$9:$AC$108,"&gt;"&amp;AC104)+COUNTIF($AC$9:AC104,AC104)))</f>
        <v/>
      </c>
      <c r="S104" s="108" t="str">
        <f>IF(A104="","",IF(T104&gt;0,"BUY","HOLD"))</f>
        <v/>
      </c>
      <c r="T104" s="110" t="str">
        <f>IF(A104="","",IF($AA$7&lt;=0,0,IF($AD$6&gt;0,$AA$7*AD104/$AD$6,IF($O$6&gt;0,$AA$7*N(O104)/$O$6,0))))</f>
        <v/>
      </c>
      <c r="U104" s="110" t="str">
        <f>IF(A104="","",IF(AND(T104&gt;0,T104&gt;=p_CompraMin),T104,0))</f>
        <v/>
      </c>
      <c r="V104" s="119" t="str">
        <f>IF(OR(A104="",F104=""),"",MAX(0,F104-ref_data))</f>
        <v/>
      </c>
      <c r="W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X104" s="115" t="str">
        <f>IF(A104="","",IF(J104&gt;0,W104/J104,0))</f>
        <v/>
      </c>
      <c r="Z104" s="81" t="str">
        <f>IF(A104="","",IF(G104="",$AA$1,G104))</f>
        <v/>
      </c>
      <c r="AA104" s="81" t="str">
        <f>IF(A104="","",IFERROR(INDEX(moeda_fx,MATCH(Z104,moeda_cod,0)),0))</f>
        <v/>
      </c>
      <c r="AB104" s="81" t="str">
        <f>IF(A104="","",ROUND(MAX(0,N(O104)*($J$6+$AA$7)-J104),2))</f>
        <v/>
      </c>
      <c r="AC104" s="81" t="str">
        <f>IF(A104="","",IF(AND(P104&gt;0,P104&gt;=p_DifMin),AB104,0))</f>
        <v/>
      </c>
      <c r="AD104" s="81" t="str">
        <f>IF(A104="","",IF(AND(AC104&gt;0,N(R104)&lt;=p_MaxAtivos),AC104,0))</f>
        <v/>
      </c>
    </row>
    <row r="105">
      <c r="A105" s="97" t="n"/>
      <c r="B105" s="97" t="n"/>
      <c r="C105" s="97" t="n"/>
      <c r="D105" s="97" t="n"/>
      <c r="E105" s="97" t="n"/>
      <c r="F105" s="116" t="n"/>
      <c r="G105" s="98" t="n"/>
      <c r="H105" s="117" t="n"/>
      <c r="I105" s="117" t="n"/>
      <c r="J105" s="65" t="str">
        <f>IF(A105="","",N(I105)*AA105)</f>
        <v/>
      </c>
      <c r="K105" s="65" t="str">
        <f>IF(A105="","",N(H105)*AA105)</f>
        <v/>
      </c>
      <c r="L105" s="65" t="str">
        <f>IF(A105="","",J105-K105)</f>
        <v/>
      </c>
      <c r="M105" s="67" t="str">
        <f>IF(A105="","",IF(K105&gt;0,L105/K105,0))</f>
        <v/>
      </c>
      <c r="N105" s="25" t="str">
        <f>IF(A105="","",IF($J$6&gt;0,J105/$J$6,0))</f>
        <v/>
      </c>
      <c r="O105" s="104" t="n"/>
      <c r="P105" s="67" t="str">
        <f>IF(A105="","",N(O105)-N105)</f>
        <v/>
      </c>
      <c r="Q105" s="25" t="str">
        <f>IF(A105="","",IF($AC$6&gt;0,AC105/$AC$6,0))</f>
        <v/>
      </c>
      <c r="R105" s="69" t="str">
        <f>IF(A105="","",IF(AC105&lt;=0,"",COUNTIF($AC$9:$AC$108,"&gt;"&amp;AC105)+COUNTIF($AC$9:AC105,AC105)))</f>
        <v/>
      </c>
      <c r="S105" s="68" t="str">
        <f>IF(A105="","",IF(T105&gt;0,"BUY","HOLD"))</f>
        <v/>
      </c>
      <c r="T105" s="65" t="str">
        <f>IF(A105="","",IF($AA$7&lt;=0,0,IF($AD$6&gt;0,$AA$7*AD105/$AD$6,IF($O$6&gt;0,$AA$7*N(O105)/$O$6,0))))</f>
        <v/>
      </c>
      <c r="U105" s="65" t="str">
        <f>IF(A105="","",IF(AND(T105&gt;0,T105&gt;=p_CompraMin),T105,0))</f>
        <v/>
      </c>
      <c r="V105" s="118" t="str">
        <f>IF(OR(A105="",F105=""),"",MAX(0,F105-ref_data))</f>
        <v/>
      </c>
      <c r="W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X105" s="106" t="str">
        <f>IF(A105="","",IF(J105&gt;0,W105/J105,0))</f>
        <v/>
      </c>
      <c r="Z105" s="81" t="str">
        <f>IF(A105="","",IF(G105="",$AA$1,G105))</f>
        <v/>
      </c>
      <c r="AA105" s="81" t="str">
        <f>IF(A105="","",IFERROR(INDEX(moeda_fx,MATCH(Z105,moeda_cod,0)),0))</f>
        <v/>
      </c>
      <c r="AB105" s="81" t="str">
        <f>IF(A105="","",ROUND(MAX(0,N(O105)*($J$6+$AA$7)-J105),2))</f>
        <v/>
      </c>
      <c r="AC105" s="81" t="str">
        <f>IF(A105="","",IF(AND(P105&gt;0,P105&gt;=p_DifMin),AB105,0))</f>
        <v/>
      </c>
      <c r="AD105" s="81" t="str">
        <f>IF(A105="","",IF(AND(AC105&gt;0,N(R105)&lt;=p_MaxAtivos),AC105,0))</f>
        <v/>
      </c>
    </row>
    <row r="106">
      <c r="A106" s="97" t="n"/>
      <c r="B106" s="97" t="n"/>
      <c r="C106" s="97" t="n"/>
      <c r="D106" s="97" t="n"/>
      <c r="E106" s="97" t="n"/>
      <c r="F106" s="116" t="n"/>
      <c r="G106" s="98" t="n"/>
      <c r="H106" s="117" t="n"/>
      <c r="I106" s="117" t="n"/>
      <c r="J106" s="110" t="str">
        <f>IF(A106="","",N(I106)*AA106)</f>
        <v/>
      </c>
      <c r="K106" s="110" t="str">
        <f>IF(A106="","",N(H106)*AA106)</f>
        <v/>
      </c>
      <c r="L106" s="110" t="str">
        <f>IF(A106="","",J106-K106)</f>
        <v/>
      </c>
      <c r="M106" s="111" t="str">
        <f>IF(A106="","",IF(K106&gt;0,L106/K106,0))</f>
        <v/>
      </c>
      <c r="N106" s="112" t="str">
        <f>IF(A106="","",IF($J$6&gt;0,J106/$J$6,0))</f>
        <v/>
      </c>
      <c r="O106" s="104" t="n"/>
      <c r="P106" s="111" t="str">
        <f>IF(A106="","",N(O106)-N106)</f>
        <v/>
      </c>
      <c r="Q106" s="112" t="str">
        <f>IF(A106="","",IF($AC$6&gt;0,AC106/$AC$6,0))</f>
        <v/>
      </c>
      <c r="R106" s="113" t="str">
        <f>IF(A106="","",IF(AC106&lt;=0,"",COUNTIF($AC$9:$AC$108,"&gt;"&amp;AC106)+COUNTIF($AC$9:AC106,AC106)))</f>
        <v/>
      </c>
      <c r="S106" s="108" t="str">
        <f>IF(A106="","",IF(T106&gt;0,"BUY","HOLD"))</f>
        <v/>
      </c>
      <c r="T106" s="110" t="str">
        <f>IF(A106="","",IF($AA$7&lt;=0,0,IF($AD$6&gt;0,$AA$7*AD106/$AD$6,IF($O$6&gt;0,$AA$7*N(O106)/$O$6,0))))</f>
        <v/>
      </c>
      <c r="U106" s="110" t="str">
        <f>IF(A106="","",IF(AND(T106&gt;0,T106&gt;=p_CompraMin),T106,0))</f>
        <v/>
      </c>
      <c r="V106" s="119" t="str">
        <f>IF(OR(A106="",F106=""),"",MAX(0,F106-ref_data))</f>
        <v/>
      </c>
      <c r="W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X106" s="115" t="str">
        <f>IF(A106="","",IF(J106&gt;0,W106/J106,0))</f>
        <v/>
      </c>
      <c r="Z106" s="81" t="str">
        <f>IF(A106="","",IF(G106="",$AA$1,G106))</f>
        <v/>
      </c>
      <c r="AA106" s="81" t="str">
        <f>IF(A106="","",IFERROR(INDEX(moeda_fx,MATCH(Z106,moeda_cod,0)),0))</f>
        <v/>
      </c>
      <c r="AB106" s="81" t="str">
        <f>IF(A106="","",ROUND(MAX(0,N(O106)*($J$6+$AA$7)-J106),2))</f>
        <v/>
      </c>
      <c r="AC106" s="81" t="str">
        <f>IF(A106="","",IF(AND(P106&gt;0,P106&gt;=p_DifMin),AB106,0))</f>
        <v/>
      </c>
      <c r="AD106" s="81" t="str">
        <f>IF(A106="","",IF(AND(AC106&gt;0,N(R106)&lt;=p_MaxAtivos),AC106,0))</f>
        <v/>
      </c>
    </row>
    <row r="107">
      <c r="A107" s="97" t="n"/>
      <c r="B107" s="97" t="n"/>
      <c r="C107" s="97" t="n"/>
      <c r="D107" s="97" t="n"/>
      <c r="E107" s="97" t="n"/>
      <c r="F107" s="116" t="n"/>
      <c r="G107" s="98" t="n"/>
      <c r="H107" s="117" t="n"/>
      <c r="I107" s="117" t="n"/>
      <c r="J107" s="65" t="str">
        <f>IF(A107="","",N(I107)*AA107)</f>
        <v/>
      </c>
      <c r="K107" s="65" t="str">
        <f>IF(A107="","",N(H107)*AA107)</f>
        <v/>
      </c>
      <c r="L107" s="65" t="str">
        <f>IF(A107="","",J107-K107)</f>
        <v/>
      </c>
      <c r="M107" s="67" t="str">
        <f>IF(A107="","",IF(K107&gt;0,L107/K107,0))</f>
        <v/>
      </c>
      <c r="N107" s="25" t="str">
        <f>IF(A107="","",IF($J$6&gt;0,J107/$J$6,0))</f>
        <v/>
      </c>
      <c r="O107" s="104" t="n"/>
      <c r="P107" s="67" t="str">
        <f>IF(A107="","",N(O107)-N107)</f>
        <v/>
      </c>
      <c r="Q107" s="25" t="str">
        <f>IF(A107="","",IF($AC$6&gt;0,AC107/$AC$6,0))</f>
        <v/>
      </c>
      <c r="R107" s="69" t="str">
        <f>IF(A107="","",IF(AC107&lt;=0,"",COUNTIF($AC$9:$AC$108,"&gt;"&amp;AC107)+COUNTIF($AC$9:AC107,AC107)))</f>
        <v/>
      </c>
      <c r="S107" s="68" t="str">
        <f>IF(A107="","",IF(T107&gt;0,"BUY","HOLD"))</f>
        <v/>
      </c>
      <c r="T107" s="65" t="str">
        <f>IF(A107="","",IF($AA$7&lt;=0,0,IF($AD$6&gt;0,$AA$7*AD107/$AD$6,IF($O$6&gt;0,$AA$7*N(O107)/$O$6,0))))</f>
        <v/>
      </c>
      <c r="U107" s="65" t="str">
        <f>IF(A107="","",IF(AND(T107&gt;0,T107&gt;=p_CompraMin),T107,0))</f>
        <v/>
      </c>
      <c r="V107" s="118" t="str">
        <f>IF(OR(A107="",F107=""),"",MAX(0,F107-ref_data))</f>
        <v/>
      </c>
      <c r="W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X107" s="106" t="str">
        <f>IF(A107="","",IF(J107&gt;0,W107/J107,0))</f>
        <v/>
      </c>
      <c r="Z107" s="81" t="str">
        <f>IF(A107="","",IF(G107="",$AA$1,G107))</f>
        <v/>
      </c>
      <c r="AA107" s="81" t="str">
        <f>IF(A107="","",IFERROR(INDEX(moeda_fx,MATCH(Z107,moeda_cod,0)),0))</f>
        <v/>
      </c>
      <c r="AB107" s="81" t="str">
        <f>IF(A107="","",ROUND(MAX(0,N(O107)*($J$6+$AA$7)-J107),2))</f>
        <v/>
      </c>
      <c r="AC107" s="81" t="str">
        <f>IF(A107="","",IF(AND(P107&gt;0,P107&gt;=p_DifMin),AB107,0))</f>
        <v/>
      </c>
      <c r="AD107" s="81" t="str">
        <f>IF(A107="","",IF(AND(AC107&gt;0,N(R107)&lt;=p_MaxAtivos),AC107,0))</f>
        <v/>
      </c>
    </row>
    <row r="108">
      <c r="A108" s="97" t="n"/>
      <c r="B108" s="97" t="n"/>
      <c r="C108" s="97" t="n"/>
      <c r="D108" s="97" t="n"/>
      <c r="E108" s="97" t="n"/>
      <c r="F108" s="116" t="n"/>
      <c r="G108" s="98" t="n"/>
      <c r="H108" s="117" t="n"/>
      <c r="I108" s="117" t="n"/>
      <c r="J108" s="110" t="str">
        <f>IF(A108="","",N(I108)*AA108)</f>
        <v/>
      </c>
      <c r="K108" s="110" t="str">
        <f>IF(A108="","",N(H108)*AA108)</f>
        <v/>
      </c>
      <c r="L108" s="110" t="str">
        <f>IF(A108="","",J108-K108)</f>
        <v/>
      </c>
      <c r="M108" s="111" t="str">
        <f>IF(A108="","",IF(K108&gt;0,L108/K108,0))</f>
        <v/>
      </c>
      <c r="N108" s="112" t="str">
        <f>IF(A108="","",IF($J$6&gt;0,J108/$J$6,0))</f>
        <v/>
      </c>
      <c r="O108" s="104" t="n"/>
      <c r="P108" s="111" t="str">
        <f>IF(A108="","",N(O108)-N108)</f>
        <v/>
      </c>
      <c r="Q108" s="112" t="str">
        <f>IF(A108="","",IF($AC$6&gt;0,AC108/$AC$6,0))</f>
        <v/>
      </c>
      <c r="R108" s="113" t="str">
        <f>IF(A108="","",IF(AC108&lt;=0,"",COUNTIF($AC$9:$AC$108,"&gt;"&amp;AC108)+COUNTIF($AC$9:AC108,AC108)))</f>
        <v/>
      </c>
      <c r="S108" s="108" t="str">
        <f>IF(A108="","",IF(T108&gt;0,"BUY","HOLD"))</f>
        <v/>
      </c>
      <c r="T108" s="110" t="str">
        <f>IF(A108="","",IF($AA$7&lt;=0,0,IF($AD$6&gt;0,$AA$7*AD108/$AD$6,IF($O$6&gt;0,$AA$7*N(O108)/$O$6,0))))</f>
        <v/>
      </c>
      <c r="U108" s="110" t="str">
        <f>IF(A108="","",IF(AND(T108&gt;0,T108&gt;=p_CompraMin),T108,0))</f>
        <v/>
      </c>
      <c r="V108" s="119" t="str">
        <f>IF(OR(A108="",F108=""),"",MAX(0,F108-ref_data))</f>
        <v/>
      </c>
      <c r="W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X108" s="115" t="str">
        <f>IF(A108="","",IF(J108&gt;0,W108/J108,0))</f>
        <v/>
      </c>
      <c r="Z108" s="81" t="str">
        <f>IF(A108="","",IF(G108="",$AA$1,G108))</f>
        <v/>
      </c>
      <c r="AA108" s="81" t="str">
        <f>IF(A108="","",IFERROR(INDEX(moeda_fx,MATCH(Z108,moeda_cod,0)),0))</f>
        <v/>
      </c>
      <c r="AB108" s="81" t="str">
        <f>IF(A108="","",ROUND(MAX(0,N(O108)*($J$6+$AA$7)-J108),2))</f>
        <v/>
      </c>
      <c r="AC108" s="81" t="str">
        <f>IF(A108="","",IF(AND(P108&gt;0,P108&gt;=p_DifMin),AB108,0))</f>
        <v/>
      </c>
      <c r="AD108" s="81" t="str">
        <f>IF(A108="","",IF(AND(AC108&gt;0,N(R108)&lt;=p_MaxAtivos),AC108,0))</f>
        <v/>
      </c>
    </row>
  </sheetData>
  <mergeCells count="14">
    <mergeCell ref="A4:B4"/>
    <mergeCell ref="G4:H4"/>
    <mergeCell ref="P4:Q4"/>
    <mergeCell ref="P3:Q3"/>
    <mergeCell ref="I4:J4"/>
    <mergeCell ref="I3:J3"/>
    <mergeCell ref="M4:O4"/>
    <mergeCell ref="M3:O3"/>
    <mergeCell ref="K4:L4"/>
    <mergeCell ref="C3:D3"/>
    <mergeCell ref="A3:B3"/>
    <mergeCell ref="G3:H3"/>
    <mergeCell ref="K3:L3"/>
    <mergeCell ref="C4:D4"/>
  </mergeCells>
  <conditionalFormatting sqref="P4">
    <cfRule type="expression" priority="1" dxfId="6">
      <formula>ABS(P4-1)&gt;0.0001</formula>
    </cfRule>
    <cfRule type="expression" priority="2" dxfId="7">
      <formula>ABS(P4-1)&lt;=0.0001</formula>
    </cfRule>
  </conditionalFormatting>
  <conditionalFormatting sqref="S9:S1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P9:P108">
    <cfRule type="expression" priority="5" dxfId="9">
      <formula>AND(ISNUMBER(P9),P9&lt;0)</formula>
    </cfRule>
    <cfRule type="expression" priority="6" dxfId="10">
      <formula>AND(ISNUMBER(P9),P9&gt;0)</formula>
    </cfRule>
  </conditionalFormatting>
  <conditionalFormatting sqref="M9:M108">
    <cfRule type="expression" priority="7" dxfId="9">
      <formula>AND(ISNUMBER(M9),M9&lt;0)</formula>
    </cfRule>
    <cfRule type="expression" priority="8" dxfId="10">
      <formula>AND(ISNUMBER(M9),M9&gt;0)</formula>
    </cfRule>
  </conditionalFormatting>
  <conditionalFormatting sqref="L9:L108">
    <cfRule type="expression" priority="9" dxfId="9">
      <formula>AND(ISNUMBER(L9),L9&lt;0)</formula>
    </cfRule>
    <cfRule type="expression" priority="10" dxfId="10">
      <formula>AND(ISNUMBER(L9),L9&gt;0)</formula>
    </cfRule>
  </conditionalFormatting>
  <dataValidations count="6">
    <dataValidation sqref="G9:G1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='14 Auxiliar'!$M$5:$M$15</formula1>
    </dataValidation>
    <dataValidation sqref="D9:D108" showDropDown="0" showInputMessage="0" showErrorMessage="0" allowBlank="1" type="list" errorStyle="warning">
      <formula1>='14 Auxiliar'!$O$5:$O$9</formula1>
    </dataValidation>
    <dataValidation sqref="O9:O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X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T6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14" customWidth="1" style="1" min="4" max="4"/>
    <col width="8" customWidth="1" style="1" min="5" max="5"/>
    <col width="12" customWidth="1" style="1" min="6" max="6"/>
    <col width="12" customWidth="1" style="1" min="7" max="7"/>
    <col width="11" customWidth="1" style="1" min="8" max="8"/>
    <col width="12" customWidth="1" style="1" min="9" max="9"/>
    <col width="12" customWidth="1" style="1" min="10" max="10"/>
    <col width="12" customWidth="1" style="1" min="11" max="11"/>
    <col width="11" customWidth="1" style="1" min="12" max="12"/>
    <col width="14" customWidth="1" style="1" min="13" max="13"/>
    <col width="15" customWidth="1" style="1" min="14" max="14"/>
    <col width="15" customWidth="1" style="1" min="15" max="15"/>
    <col width="14" customWidth="1" style="1" min="16" max="16"/>
    <col width="9" customWidth="1" style="1" min="17" max="17"/>
    <col width="10" customWidth="1" style="1" min="18" max="18"/>
    <col width="10" customWidth="1" style="1" min="19" max="19"/>
    <col width="10" customWidth="1" style="1" min="20" max="20"/>
    <col width="11" customWidth="1" style="1" min="21" max="21"/>
    <col width="7" customWidth="1" style="1" min="22" max="22"/>
    <col width="9" customWidth="1" style="1" min="23" max="23"/>
    <col width="14" customWidth="1" style="1" min="24" max="24"/>
    <col width="11" customWidth="1" style="1" min="25" max="25"/>
    <col width="14" customWidth="1" style="1" min="26" max="26"/>
    <col width="14" customWidth="1" style="1" min="27" max="27"/>
    <col width="9" customWidth="1" style="1" min="28" max="28"/>
    <col width="9" customWidth="1" style="1" min="29" max="29"/>
    <col width="3" customWidth="1" style="1" min="30" max="30"/>
    <col hidden="1" outlineLevel="1" width="16" customWidth="1" style="1" min="31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CRIPTOMOEDAS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57" t="inlineStr">
        <is>
          <t>◄ Dashboard</t>
        </is>
      </c>
      <c r="AE1" s="81" t="inlineStr">
        <is>
          <t>Moeda padrão da classe</t>
        </is>
      </c>
      <c r="AF1" s="82" t="str">
        <f>INDEX('13 Configurações'!$D$36:$D$42,MATCH("Criptomoedas",'13 Configurações'!$B$36:$B$42,0))&amp;""</f>
        <v>USD</v>
      </c>
      <c r="AI1" s="81" t="inlineStr">
        <is>
          <t>Sobra da 1ª passada (R$)</t>
        </is>
      </c>
      <c r="AJ1" s="82">
        <f>MAX(0,$AF$7-SUM($AP$9:$AP$68))</f>
        <v>25</v>
      </c>
    </row>
    <row r="2" ht="18" customHeight="1">
      <c r="A2" s="58" t="str">
        <f>"Moeda padrão: "&amp;$AF$1&amp;"   ·   Fração: "&amp;$AF$3&amp;" ("&amp;$AF$4&amp;" casas)   ·   Lote: "&amp;$AF$5&amp;"   ·   Custo efetivo de compra: "&amp;ROUND(($AF$6-1)*100,2)&amp;"%   ·   Cotações: "&amp;p_ModoCot</f>
        <v>Moeda padrão: USD   ·   Fração: Sim (8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E2" s="81" t="inlineStr">
        <is>
          <t>Sufixo Yahoo</t>
        </is>
      </c>
      <c r="AF2" s="82" t="str">
        <f>INDEX('13 Configurações'!$E$36:$E$42,MATCH("Criptomoedas",'13 Configurações'!$B$36:$B$42,0))&amp;""</f>
        <v>-USD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9" t="n"/>
      <c r="F3" s="10" t="inlineStr">
        <is>
          <t>APORTE DESTINADO (R$)</t>
        </is>
      </c>
      <c r="G3" s="11" t="n"/>
      <c r="H3" s="11" t="n"/>
      <c r="I3" s="10" t="inlineStr">
        <is>
          <t>COMPRA EFETIVA (R$)</t>
        </is>
      </c>
      <c r="J3" s="11" t="n"/>
      <c r="K3" s="8" t="inlineStr">
        <is>
          <t>RENTABILIDADE</t>
        </is>
      </c>
      <c r="L3" s="9" t="n"/>
      <c r="M3" s="8" t="inlineStr">
        <is>
          <t>DIVIDEND YIELD 12M</t>
        </is>
      </c>
      <c r="N3" s="9" t="n"/>
      <c r="O3" s="12" t="inlineStr">
        <is>
          <t>SOMA DOS OBJETIVOS</t>
        </is>
      </c>
      <c r="P3" s="13" t="n"/>
      <c r="AE3" s="81" t="inlineStr">
        <is>
          <t>Permite fração?</t>
        </is>
      </c>
      <c r="AF3" s="82" t="str">
        <f>INDEX('13 Configurações'!$G$36:$G$42,MATCH("Criptomoedas",'13 Configurações'!$B$36:$B$42,0))&amp;""</f>
        <v>Sim</v>
      </c>
    </row>
    <row r="4" ht="26" customHeight="1">
      <c r="A4" s="59">
        <f>$N$6</f>
        <v>0</v>
      </c>
      <c r="B4" s="1" t="n"/>
      <c r="C4" s="60">
        <f>SUMPRODUCT(--($A$9:$A$68&lt;&gt;""))</f>
        <v>0</v>
      </c>
      <c r="D4" s="1" t="n"/>
      <c r="E4" s="1" t="n"/>
      <c r="F4" s="59">
        <f>$AF$7</f>
        <v>25</v>
      </c>
      <c r="G4" s="1" t="n"/>
      <c r="H4" s="1" t="n"/>
      <c r="I4" s="59">
        <f>$Z$6</f>
        <v>0</v>
      </c>
      <c r="J4" s="1" t="n"/>
      <c r="K4" s="83">
        <f>$Q$6</f>
        <v>0</v>
      </c>
      <c r="L4" s="1" t="n"/>
      <c r="M4" s="84">
        <f>$AB$6</f>
        <v>0</v>
      </c>
      <c r="N4" s="1" t="n"/>
      <c r="O4" s="61">
        <f>$S$6</f>
        <v>0</v>
      </c>
      <c r="P4" s="1" t="n"/>
      <c r="AE4" s="81" t="inlineStr">
        <is>
          <t>Casas decimais</t>
        </is>
      </c>
      <c r="AF4" s="82">
        <f>N(INDEX('13 Configurações'!$H$36:$H$42,MATCH("Criptomoedas",'13 Configurações'!$B$36:$B$42,0)))</f>
        <v>8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E5" s="81" t="inlineStr">
        <is>
          <t>Lote efetivo</t>
        </is>
      </c>
      <c r="AF5" s="82">
        <f>IF(INDEX('13 Configurações'!$I$36:$I$42,MATCH("Criptomoedas",'13 Configurações'!$B$36:$B$42,0))="Sim",MAX(1,N(INDEX('13 Configurações'!$J$36:$J$42,MATCH("Criptomoedas",'13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70">
        <f>SUM($N$9:$N$68)</f>
        <v>0</v>
      </c>
      <c r="O6" s="70">
        <f>SUM($O$9:$O$68)</f>
        <v>0</v>
      </c>
      <c r="P6" s="70">
        <f>SUM($P$9:$P$68)</f>
        <v>0</v>
      </c>
      <c r="Q6" s="87">
        <f>IF($O$6&gt;0,$P$6/$O$6,0)</f>
        <v>0</v>
      </c>
      <c r="R6" s="50">
        <f>SUM($R$9:$R$68)</f>
        <v>0</v>
      </c>
      <c r="S6" s="50">
        <f>SUM($S$9:$S$68)</f>
        <v>0</v>
      </c>
      <c r="T6" s="26" t="n"/>
      <c r="U6" s="50">
        <f>SUM($U$9:$U$68)</f>
        <v>0</v>
      </c>
      <c r="V6" s="26" t="n"/>
      <c r="W6" s="26" t="n"/>
      <c r="X6" s="70">
        <f>SUM($X$9:$X$68)</f>
        <v>0</v>
      </c>
      <c r="Y6" s="26" t="n"/>
      <c r="Z6" s="70">
        <f>SUM($Z$9:$Z$68)</f>
        <v>0</v>
      </c>
      <c r="AA6" s="70">
        <f>SUM($AA$9:$AA$68)</f>
        <v>0</v>
      </c>
      <c r="AB6" s="88">
        <f>IF($N$6&gt;0,$AA$6/$N$6,0)</f>
        <v>0</v>
      </c>
      <c r="AC6" s="88">
        <f>IF($O$6&gt;0,$AA$6/$O$6,0)</f>
        <v>0</v>
      </c>
      <c r="AE6" s="81" t="inlineStr">
        <is>
          <t>Fator de custo (1 + custos)</t>
        </is>
      </c>
      <c r="AF6" s="82">
        <f>1+N(INDEX('13 Configurações'!$K$36:$K$42,MATCH("Criptomoedas",'13 Configurações'!$B$36:$B$42,0)))</f>
        <v>1</v>
      </c>
      <c r="AM6" s="89">
        <f>SUM($AM$9:$AM$68)</f>
        <v>0</v>
      </c>
      <c r="AN6" s="89">
        <f>SUM($AN$9:$AN$68)</f>
        <v>0</v>
      </c>
      <c r="AS6" s="89">
        <f>MAX($AS$9:$AS$68)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</t>
        </is>
      </c>
      <c r="G7" s="91" t="n"/>
      <c r="H7" s="91" t="n"/>
      <c r="I7" s="92" t="inlineStr">
        <is>
          <t>COTAÇÃO</t>
        </is>
      </c>
      <c r="J7" s="92" t="n"/>
      <c r="K7" s="92" t="n"/>
      <c r="L7" s="92" t="n"/>
      <c r="M7" s="93" t="inlineStr">
        <is>
          <t>RESULTADO</t>
        </is>
      </c>
      <c r="N7" s="93" t="n"/>
      <c r="O7" s="93" t="n"/>
      <c r="P7" s="93" t="n"/>
      <c r="Q7" s="93" t="n"/>
      <c r="R7" s="94" t="inlineStr">
        <is>
          <t>REBALANCEAMENTO</t>
        </is>
      </c>
      <c r="S7" s="94" t="n"/>
      <c r="T7" s="94" t="n"/>
      <c r="U7" s="94" t="n"/>
      <c r="V7" s="94" t="n"/>
      <c r="W7" s="94" t="n"/>
      <c r="X7" s="94" t="n"/>
      <c r="Y7" s="94" t="n"/>
      <c r="Z7" s="94" t="n"/>
      <c r="AA7" s="95" t="inlineStr">
        <is>
          <t>PROVENTOS</t>
        </is>
      </c>
      <c r="AB7" s="95" t="n"/>
      <c r="AC7" s="95" t="n"/>
      <c r="AE7" s="81" t="inlineStr">
        <is>
          <t>Aporte destinado à classe (R$)</t>
        </is>
      </c>
      <c r="AF7" s="82">
        <f>'02 Macro Alocação'!$M$14</f>
        <v>25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Categoria</t>
        </is>
      </c>
      <c r="D8" s="63" t="inlineStr">
        <is>
          <t>ID CoinGecko</t>
        </is>
      </c>
      <c r="E8" s="63" t="inlineStr">
        <is>
          <t>Moeda</t>
        </is>
      </c>
      <c r="F8" s="63" t="inlineStr">
        <is>
          <t>Quantidade</t>
        </is>
      </c>
      <c r="G8" s="63" t="inlineStr">
        <is>
          <t>Preço Médio</t>
        </is>
      </c>
      <c r="H8" s="63" t="inlineStr">
        <is>
          <t>Câmbio Médio (opc.)</t>
        </is>
      </c>
      <c r="I8" s="63" t="inlineStr">
        <is>
          <t>Cotação Manual</t>
        </is>
      </c>
      <c r="J8" s="63" t="inlineStr">
        <is>
          <t>Fech. Anterior Manual</t>
        </is>
      </c>
      <c r="K8" s="62" t="inlineStr">
        <is>
          <t>Cotação</t>
        </is>
      </c>
      <c r="L8" s="62" t="inlineStr">
        <is>
          <t>Fonte</t>
        </is>
      </c>
      <c r="M8" s="62" t="inlineStr">
        <is>
          <t>Valor Atual (Moeda)</t>
        </is>
      </c>
      <c r="N8" s="62" t="inlineStr">
        <is>
          <t>Valor Atual (R$)</t>
        </is>
      </c>
      <c r="O8" s="62" t="inlineStr">
        <is>
          <t>Custo (R$)</t>
        </is>
      </c>
      <c r="P8" s="62" t="inlineStr">
        <is>
          <t>Resultado (R$)</t>
        </is>
      </c>
      <c r="Q8" s="62" t="inlineStr">
        <is>
          <t>Rentab.</t>
        </is>
      </c>
      <c r="R8" s="62" t="inlineStr">
        <is>
          <t>Part. na Classe</t>
        </is>
      </c>
      <c r="S8" s="63" t="inlineStr">
        <is>
          <t>Objetivo</t>
        </is>
      </c>
      <c r="T8" s="62" t="inlineStr">
        <is>
          <t>Diferença</t>
        </is>
      </c>
      <c r="U8" s="62" t="inlineStr">
        <is>
          <t>Rebalance Score</t>
        </is>
      </c>
      <c r="V8" s="62" t="inlineStr">
        <is>
          <t>Prior.</t>
        </is>
      </c>
      <c r="W8" s="62" t="inlineStr">
        <is>
          <t>Ação</t>
        </is>
      </c>
      <c r="X8" s="62" t="inlineStr">
        <is>
          <t>Valor Sugerido (R$)</t>
        </is>
      </c>
      <c r="Y8" s="62" t="inlineStr">
        <is>
          <t>Qtd. Sugerida</t>
        </is>
      </c>
      <c r="Z8" s="62" t="inlineStr">
        <is>
          <t>Valor Efetivo (R$)</t>
        </is>
      </c>
      <c r="AA8" s="62" t="inlineStr">
        <is>
          <t>Proventos 12M (R$)</t>
        </is>
      </c>
      <c r="AB8" s="62" t="inlineStr">
        <is>
          <t>DY 12M</t>
        </is>
      </c>
      <c r="AC8" s="62" t="inlineStr">
        <is>
          <t>Yield on Cost</t>
        </is>
      </c>
      <c r="AE8" s="96" t="inlineStr">
        <is>
          <t>Moeda efetiva</t>
        </is>
      </c>
      <c r="AF8" s="96" t="inlineStr">
        <is>
          <t>Câmbio (R$)</t>
        </is>
      </c>
      <c r="AG8" s="96" t="inlineStr">
        <is>
          <t>Ticker Yahoo</t>
        </is>
      </c>
      <c r="AH8" s="96" t="inlineStr">
        <is>
          <t>Resposta da API</t>
        </is>
      </c>
      <c r="AI8" s="96" t="inlineStr">
        <is>
          <t>Cotação auto</t>
        </is>
      </c>
      <c r="AJ8" s="96" t="inlineStr">
        <is>
          <t>Fech. ant. auto</t>
        </is>
      </c>
      <c r="AK8" s="96" t="inlineStr">
        <is>
          <t>Valor anterior (R$)</t>
        </is>
      </c>
      <c r="AL8" s="96" t="inlineStr">
        <is>
          <t>Déficit (R$)</t>
        </is>
      </c>
      <c r="AM8" s="96" t="inlineStr">
        <is>
          <t>Déficit elegível</t>
        </is>
      </c>
      <c r="AN8" s="96" t="inlineStr">
        <is>
          <t>Déficit final</t>
        </is>
      </c>
      <c r="AO8" s="96" t="inlineStr">
        <is>
          <t>Qtd 1ª passada</t>
        </is>
      </c>
      <c r="AP8" s="96" t="inlineStr">
        <is>
          <t>Valor 1ª passada (R$)</t>
        </is>
      </c>
      <c r="AQ8" s="96" t="inlineStr">
        <is>
          <t>Qtd extra (bruta)</t>
        </is>
      </c>
      <c r="AR8" s="96" t="inlineStr">
        <is>
          <t>Qtd extra</t>
        </is>
      </c>
      <c r="AS8" s="96" t="inlineStr">
        <is>
          <t>Prioridade extra</t>
        </is>
      </c>
      <c r="AT8" s="96" t="inlineStr">
        <is>
          <t>Recebe a sobra</t>
        </is>
      </c>
    </row>
    <row r="9">
      <c r="A9" s="97" t="n"/>
      <c r="B9" s="97" t="n"/>
      <c r="C9" s="97" t="n"/>
      <c r="D9" s="97" t="n"/>
      <c r="E9" s="98" t="n"/>
      <c r="F9" s="99" t="n"/>
      <c r="G9" s="100" t="n"/>
      <c r="H9" s="101" t="n"/>
      <c r="I9" s="100" t="n"/>
      <c r="J9" s="100" t="n"/>
      <c r="K9" s="102" t="str">
        <f>IF(A9="","",IF(AND(p_ModoCot="Automático",ISNUMBER(AI9)),AI9,IF(N(I9)&gt;0,I9,N(G9))))</f>
        <v/>
      </c>
      <c r="L9" s="68" t="str">
        <f>IF(A9="","",IF(AF9=0,"Sem câmbio",IF(AND(p_ModoCot="Automático",ISNUMBER(AI9)),"Auto",IF(N(I9)&gt;0,"Manual",IF(N(G9)&gt;0,"PM","Sem cotação")))))</f>
        <v/>
      </c>
      <c r="M9" s="103" t="str">
        <f>IF(A9="","",N(F9)*K9)</f>
        <v/>
      </c>
      <c r="N9" s="65" t="str">
        <f>IF(A9="","",M9*AF9)</f>
        <v/>
      </c>
      <c r="O9" s="65" t="str">
        <f>IF(A9="","",N(F9)*N(G9)*IF(N(H9)&gt;0,H9,AF9))</f>
        <v/>
      </c>
      <c r="P9" s="65" t="str">
        <f>IF(A9="","",N9-O9)</f>
        <v/>
      </c>
      <c r="Q9" s="67" t="str">
        <f>IF(A9="","",IF(O9&gt;0,P9/O9,0))</f>
        <v/>
      </c>
      <c r="R9" s="25" t="str">
        <f>IF(A9="","",IF($N$6&gt;0,N9/$N$6,0))</f>
        <v/>
      </c>
      <c r="S9" s="104" t="n"/>
      <c r="T9" s="67" t="str">
        <f>IF(A9="","",N(S9)-R9)</f>
        <v/>
      </c>
      <c r="U9" s="25" t="str">
        <f>IF(A9="","",IF($AM$6&gt;0,AM9/$AM$6,0))</f>
        <v/>
      </c>
      <c r="V9" s="69" t="str">
        <f>IF(A9="","",IF(AM9&lt;=0,"",COUNTIF($AM$9:$AM$68,"&gt;"&amp;AM9)+COUNTIF($AM$9:AM9,AM9)))</f>
        <v/>
      </c>
      <c r="W9" s="68" t="str">
        <f>IF(A9="","",IF(X9&gt;0,"BUY","HOLD"))</f>
        <v/>
      </c>
      <c r="X9" s="65" t="str">
        <f>IF(A9="","",IF($AF$7&lt;=0,0,IF($AN$6&gt;0,$AF$7*AN9/$AN$6,IF($S$6&gt;0,$AF$7*N(S9)/$S$6,0))))</f>
        <v/>
      </c>
      <c r="Y9" s="105" t="str">
        <f>IF(A9="","",N(AO9)+IF(AT9=1,N(AR9),0))</f>
        <v/>
      </c>
      <c r="Z9" s="65" t="str">
        <f>IF(A9="","",IF(N(Y9)&gt;0,Y9*K9*AF9*$AF$6+p_CorrFixa,0))</f>
        <v/>
      </c>
      <c r="AA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AB9" s="106" t="str">
        <f>IF(A9="","",IF(N9&gt;0,AA9/N9,0))</f>
        <v/>
      </c>
      <c r="AC9" s="106" t="str">
        <f>IF(A9="","",IF(O9&gt;0,AA9/O9,0))</f>
        <v/>
      </c>
      <c r="AE9" s="81" t="str">
        <f>IF(A9="","",IF(E9="",$AF$1,E9))</f>
        <v/>
      </c>
      <c r="AF9" s="81" t="str">
        <f>IF(A9="","",IFERROR(INDEX(moeda_fx,MATCH(AE9,moeda_cod,0)),0))</f>
        <v/>
      </c>
      <c r="AG9" s="81" t="str">
        <f>IF(A9="","",IF($AF$2="",UPPER(TRIM(A9)),IF(RIGHT(UPPER(TRIM(A9)),LEN($AF$2))=$AF$2,UPPER(TRIM(A9)),UPPER(TRIM(A9))&amp;$AF$2)))</f>
        <v/>
      </c>
      <c r="AH9" s="81" t="str">
        <f>IF(OR(A9="",p_ModoCot&lt;&gt;"Automático"),"",IF(AND(p_FonteCripto="CoinGecko",TRIM(D9)&lt;&gt;""),IFERROR(_xlfn.WEBSERVICE("https://api.coingecko.com/api/v3/simple/price?ids="&amp;LOWER(TRIM(D9))&amp;"&amp;vs_currencies=usd&amp;include_24hr_change=true"),""),IFERROR(_xlfn.WEBSERVICE("https://query1.finance.yahoo.com/v8/finance/chart/"&amp;AG9&amp;"?range=1d&amp;interval=1d"),"")))</f>
        <v/>
      </c>
      <c r="AI9" s="81" t="str">
        <f>IF(AH9="","",IFERROR(IF(ISNUMBER(SEARCH("regularMarketPrice",AH9)),_xlfn.NUMBERVALUE(MID(AH9,SEARCH("""regularMarketPrice"":",AH9)+21,SEARCH(",",AH9&amp;",",SEARCH("""regularMarketPrice"":",AH9)+21)-SEARCH("""regularMarketPrice"":",AH9)-21),".",","),_xlfn.NUMBERVALUE(MID(SUBSTITUTE(AH9,"}",","),SEARCH("""usd"":",SUBSTITUTE(AH9,"}",","))+6,SEARCH(",",SUBSTITUTE(AH9,"}",",")&amp;",",SEARCH("""usd"":",SUBSTITUTE(AH9,"}",","))+6)-SEARCH("""usd"":",SUBSTITUTE(AH9,"}",","))-6),".",",")),""))</f>
        <v/>
      </c>
      <c r="AJ9" s="81" t="str">
        <f>IF(AH9="","",IFERROR(IF(ISNUMBER(SEARCH("regularMarketPrice",AH9)),_xlfn.NUMBERVALUE(MID(AH9,SEARCH("""chartPreviousClose"":",AH9)+21,SEARCH(",",AH9&amp;",",SEARCH("""chartPreviousClose"":",AH9)+21)-SEARCH("""chartPreviousClose"":",AH9)-21),".",","),AI9/(1+_xlfn.NUMBERVALUE(MID(SUBSTITUTE(AH9,"}",","),SEARCH("""usd_24h_change"":",SUBSTITUTE(AH9,"}",","))+17,SEARCH(",",SUBSTITUTE(AH9,"}",",")&amp;",",SEARCH("""usd_24h_change"":",SUBSTITUTE(AH9,"}",","))+17)-SEARCH("""usd_24h_change"":",SUBSTITUTE(AH9,"}",","))-17),".",",")/100)),""))</f>
        <v/>
      </c>
      <c r="AK9" s="81" t="str">
        <f>IF(A9="","",N(F9)*IF(AND(p_ModoCot="Automático",ISNUMBER(AJ9)),AJ9,IF(N(J9)&gt;0,J9,K9))*AF9)</f>
        <v/>
      </c>
      <c r="AL9" s="81" t="str">
        <f>IF(A9="","",ROUND(MAX(0,N(S9)*($N$6+$AF$7)-N9),2))</f>
        <v/>
      </c>
      <c r="AM9" s="81" t="str">
        <f>IF(A9="","",IF(AND(T9&gt;0,T9&gt;=p_DifMin),AL9,0))</f>
        <v/>
      </c>
      <c r="AN9" s="81" t="str">
        <f>IF(A9="","",IF(AND(AM9&gt;0,N(V9)&lt;=p_MaxAtivos),AM9,0))</f>
        <v/>
      </c>
      <c r="AO9" s="81" t="str">
        <f>IF(A9="","",IF(OR(X9&lt;=0,X9&lt;p_CompraMin,N(K9)&lt;=0,N(AF9)&lt;=0),0,IF($AF$3="Sim",TRUNC(ROUND(MAX(0,(X9-p_CorrFixa)/(K9*AF9*$AF$6)),9),$AF$4),TRUNC(ROUND(MAX(0,(X9-p_CorrFixa)/(K9*AF9*$AF$6)),9)/$AF$5)*$AF$5)))</f>
        <v/>
      </c>
      <c r="AP9" s="81" t="str">
        <f>IF(A9="","",IF(N(AO9)&gt;0,AO9*K9*AF9*$AF$6+p_CorrFixa,0))</f>
        <v/>
      </c>
      <c r="AQ9" s="81" t="str">
        <f>IF(A9="","",IF(OR($AJ$1&lt;=0,N(K9)&lt;=0,N(AF9)&lt;=0,N(AM9)&lt;=0),0,IF($AF$3="Sim",TRUNC(ROUND(MAX(0,($AJ$1-IF(N(AO9)&gt;0,0,p_CorrFixa))/(K9*AF9*$AF$6)),9),$AF$4),TRUNC(ROUND(MAX(0,($AJ$1-IF(N(AO9)&gt;0,0,p_CorrFixa))/(K9*AF9*$AF$6)),9)/$AF$5)*$AF$5)))</f>
        <v/>
      </c>
      <c r="AR9" s="81" t="str">
        <f>IF(A9="","",IF(AND(N(AO9)=0,N(AQ9)*(K9*AF9*$AF$6)+p_CorrFixa&lt;p_CompraMin),0,AQ9))</f>
        <v/>
      </c>
      <c r="AS9" s="81" t="str">
        <f>IF(A9="","",IF(N(AR9)&gt;0,AM9,0))</f>
        <v/>
      </c>
      <c r="AT9" s="81" t="str">
        <f>IF(A9="","",IF(AND(AS9&gt;0,AS9=$AS$6,COUNTIF($AS$9:AS9,AS9)=1),1,0))</f>
        <v/>
      </c>
    </row>
    <row r="10">
      <c r="A10" s="97" t="n"/>
      <c r="B10" s="97" t="n"/>
      <c r="C10" s="97" t="n"/>
      <c r="D10" s="97" t="n"/>
      <c r="E10" s="98" t="n"/>
      <c r="F10" s="99" t="n"/>
      <c r="G10" s="100" t="n"/>
      <c r="H10" s="101" t="n"/>
      <c r="I10" s="100" t="n"/>
      <c r="J10" s="100" t="n"/>
      <c r="K10" s="107" t="str">
        <f>IF(A10="","",IF(AND(p_ModoCot="Automático",ISNUMBER(AI10)),AI10,IF(N(I10)&gt;0,I10,N(G10))))</f>
        <v/>
      </c>
      <c r="L10" s="108" t="str">
        <f>IF(A10="","",IF(AF10=0,"Sem câmbio",IF(AND(p_ModoCot="Automático",ISNUMBER(AI10)),"Auto",IF(N(I10)&gt;0,"Manual",IF(N(G10)&gt;0,"PM","Sem cotação")))))</f>
        <v/>
      </c>
      <c r="M10" s="109" t="str">
        <f>IF(A10="","",N(F10)*K10)</f>
        <v/>
      </c>
      <c r="N10" s="110" t="str">
        <f>IF(A10="","",M10*AF10)</f>
        <v/>
      </c>
      <c r="O10" s="110" t="str">
        <f>IF(A10="","",N(F10)*N(G10)*IF(N(H10)&gt;0,H10,AF10))</f>
        <v/>
      </c>
      <c r="P10" s="110" t="str">
        <f>IF(A10="","",N10-O10)</f>
        <v/>
      </c>
      <c r="Q10" s="111" t="str">
        <f>IF(A10="","",IF(O10&gt;0,P10/O10,0))</f>
        <v/>
      </c>
      <c r="R10" s="112" t="str">
        <f>IF(A10="","",IF($N$6&gt;0,N10/$N$6,0))</f>
        <v/>
      </c>
      <c r="S10" s="104" t="n"/>
      <c r="T10" s="111" t="str">
        <f>IF(A10="","",N(S10)-R10)</f>
        <v/>
      </c>
      <c r="U10" s="112" t="str">
        <f>IF(A10="","",IF($AM$6&gt;0,AM10/$AM$6,0))</f>
        <v/>
      </c>
      <c r="V10" s="113" t="str">
        <f>IF(A10="","",IF(AM10&lt;=0,"",COUNTIF($AM$9:$AM$68,"&gt;"&amp;AM10)+COUNTIF($AM$9:AM10,AM10)))</f>
        <v/>
      </c>
      <c r="W10" s="108" t="str">
        <f>IF(A10="","",IF(X10&gt;0,"BUY","HOLD"))</f>
        <v/>
      </c>
      <c r="X10" s="110" t="str">
        <f>IF(A10="","",IF($AF$7&lt;=0,0,IF($AN$6&gt;0,$AF$7*AN10/$AN$6,IF($S$6&gt;0,$AF$7*N(S10)/$S$6,0))))</f>
        <v/>
      </c>
      <c r="Y10" s="114" t="str">
        <f>IF(A10="","",N(AO10)+IF(AT10=1,N(AR10),0))</f>
        <v/>
      </c>
      <c r="Z10" s="110" t="str">
        <f>IF(A10="","",IF(N(Y10)&gt;0,Y10*K10*AF10*$AF$6+p_CorrFixa,0))</f>
        <v/>
      </c>
      <c r="AA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AB10" s="115" t="str">
        <f>IF(A10="","",IF(N10&gt;0,AA10/N10,0))</f>
        <v/>
      </c>
      <c r="AC10" s="115" t="str">
        <f>IF(A10="","",IF(O10&gt;0,AA10/O10,0))</f>
        <v/>
      </c>
      <c r="AE10" s="81" t="str">
        <f>IF(A10="","",IF(E10="",$AF$1,E10))</f>
        <v/>
      </c>
      <c r="AF10" s="81" t="str">
        <f>IF(A10="","",IFERROR(INDEX(moeda_fx,MATCH(AE10,moeda_cod,0)),0))</f>
        <v/>
      </c>
      <c r="AG10" s="81" t="str">
        <f>IF(A10="","",IF($AF$2="",UPPER(TRIM(A10)),IF(RIGHT(UPPER(TRIM(A10)),LEN($AF$2))=$AF$2,UPPER(TRIM(A10)),UPPER(TRIM(A10))&amp;$AF$2)))</f>
        <v/>
      </c>
      <c r="AH10" s="81" t="str">
        <f>IF(OR(A10="",p_ModoCot&lt;&gt;"Automático"),"",IF(AND(p_FonteCripto="CoinGecko",TRIM(D10)&lt;&gt;""),IFERROR(_xlfn.WEBSERVICE("https://api.coingecko.com/api/v3/simple/price?ids="&amp;LOWER(TRIM(D10))&amp;"&amp;vs_currencies=usd&amp;include_24hr_change=true"),""),IFERROR(_xlfn.WEBSERVICE("https://query1.finance.yahoo.com/v8/finance/chart/"&amp;AG10&amp;"?range=1d&amp;interval=1d"),"")))</f>
        <v/>
      </c>
      <c r="AI10" s="81" t="str">
        <f>IF(AH10="","",IFERROR(IF(ISNUMBER(SEARCH("regularMarketPrice",AH10)),_xlfn.NUMBERVALUE(MID(AH10,SEARCH("""regularMarketPrice"":",AH10)+21,SEARCH(",",AH10&amp;",",SEARCH("""regularMarketPrice"":",AH10)+21)-SEARCH("""regularMarketPrice"":",AH10)-21),".",","),_xlfn.NUMBERVALUE(MID(SUBSTITUTE(AH10,"}",","),SEARCH("""usd"":",SUBSTITUTE(AH10,"}",","))+6,SEARCH(",",SUBSTITUTE(AH10,"}",",")&amp;",",SEARCH("""usd"":",SUBSTITUTE(AH10,"}",","))+6)-SEARCH("""usd"":",SUBSTITUTE(AH10,"}",","))-6),".",",")),""))</f>
        <v/>
      </c>
      <c r="AJ10" s="81" t="str">
        <f>IF(AH10="","",IFERROR(IF(ISNUMBER(SEARCH("regularMarketPrice",AH10)),_xlfn.NUMBERVALUE(MID(AH10,SEARCH("""chartPreviousClose"":",AH10)+21,SEARCH(",",AH10&amp;",",SEARCH("""chartPreviousClose"":",AH10)+21)-SEARCH("""chartPreviousClose"":",AH10)-21),".",","),AI10/(1+_xlfn.NUMBERVALUE(MID(SUBSTITUTE(AH10,"}",","),SEARCH("""usd_24h_change"":",SUBSTITUTE(AH10,"}",","))+17,SEARCH(",",SUBSTITUTE(AH10,"}",",")&amp;",",SEARCH("""usd_24h_change"":",SUBSTITUTE(AH10,"}",","))+17)-SEARCH("""usd_24h_change"":",SUBSTITUTE(AH10,"}",","))-17),".",",")/100)),""))</f>
        <v/>
      </c>
      <c r="AK10" s="81" t="str">
        <f>IF(A10="","",N(F10)*IF(AND(p_ModoCot="Automático",ISNUMBER(AJ10)),AJ10,IF(N(J10)&gt;0,J10,K10))*AF10)</f>
        <v/>
      </c>
      <c r="AL10" s="81" t="str">
        <f>IF(A10="","",ROUND(MAX(0,N(S10)*($N$6+$AF$7)-N10),2))</f>
        <v/>
      </c>
      <c r="AM10" s="81" t="str">
        <f>IF(A10="","",IF(AND(T10&gt;0,T10&gt;=p_DifMin),AL10,0))</f>
        <v/>
      </c>
      <c r="AN10" s="81" t="str">
        <f>IF(A10="","",IF(AND(AM10&gt;0,N(V10)&lt;=p_MaxAtivos),AM10,0))</f>
        <v/>
      </c>
      <c r="AO10" s="81" t="str">
        <f>IF(A10="","",IF(OR(X10&lt;=0,X10&lt;p_CompraMin,N(K10)&lt;=0,N(AF10)&lt;=0),0,IF($AF$3="Sim",TRUNC(ROUND(MAX(0,(X10-p_CorrFixa)/(K10*AF10*$AF$6)),9),$AF$4),TRUNC(ROUND(MAX(0,(X10-p_CorrFixa)/(K10*AF10*$AF$6)),9)/$AF$5)*$AF$5)))</f>
        <v/>
      </c>
      <c r="AP10" s="81" t="str">
        <f>IF(A10="","",IF(N(AO10)&gt;0,AO10*K10*AF10*$AF$6+p_CorrFixa,0))</f>
        <v/>
      </c>
      <c r="AQ10" s="81" t="str">
        <f>IF(A10="","",IF(OR($AJ$1&lt;=0,N(K10)&lt;=0,N(AF10)&lt;=0,N(AM10)&lt;=0),0,IF($AF$3="Sim",TRUNC(ROUND(MAX(0,($AJ$1-IF(N(AO10)&gt;0,0,p_CorrFixa))/(K10*AF10*$AF$6)),9),$AF$4),TRUNC(ROUND(MAX(0,($AJ$1-IF(N(AO10)&gt;0,0,p_CorrFixa))/(K10*AF10*$AF$6)),9)/$AF$5)*$AF$5)))</f>
        <v/>
      </c>
      <c r="AR10" s="81" t="str">
        <f>IF(A10="","",IF(AND(N(AO10)=0,N(AQ10)*(K10*AF10*$AF$6)+p_CorrFixa&lt;p_CompraMin),0,AQ10))</f>
        <v/>
      </c>
      <c r="AS10" s="81" t="str">
        <f>IF(A10="","",IF(N(AR10)&gt;0,AM10,0))</f>
        <v/>
      </c>
      <c r="AT10" s="81" t="str">
        <f>IF(A10="","",IF(AND(AS10&gt;0,AS10=$AS$6,COUNTIF($AS$9:AS10,AS10)=1),1,0))</f>
        <v/>
      </c>
    </row>
    <row r="11">
      <c r="A11" s="97" t="n"/>
      <c r="B11" s="97" t="n"/>
      <c r="C11" s="97" t="n"/>
      <c r="D11" s="97" t="n"/>
      <c r="E11" s="98" t="n"/>
      <c r="F11" s="99" t="n"/>
      <c r="G11" s="100" t="n"/>
      <c r="H11" s="101" t="n"/>
      <c r="I11" s="100" t="n"/>
      <c r="J11" s="100" t="n"/>
      <c r="K11" s="102" t="str">
        <f>IF(A11="","",IF(AND(p_ModoCot="Automático",ISNUMBER(AI11)),AI11,IF(N(I11)&gt;0,I11,N(G11))))</f>
        <v/>
      </c>
      <c r="L11" s="68" t="str">
        <f>IF(A11="","",IF(AF11=0,"Sem câmbio",IF(AND(p_ModoCot="Automático",ISNUMBER(AI11)),"Auto",IF(N(I11)&gt;0,"Manual",IF(N(G11)&gt;0,"PM","Sem cotação")))))</f>
        <v/>
      </c>
      <c r="M11" s="103" t="str">
        <f>IF(A11="","",N(F11)*K11)</f>
        <v/>
      </c>
      <c r="N11" s="65" t="str">
        <f>IF(A11="","",M11*AF11)</f>
        <v/>
      </c>
      <c r="O11" s="65" t="str">
        <f>IF(A11="","",N(F11)*N(G11)*IF(N(H11)&gt;0,H11,AF11))</f>
        <v/>
      </c>
      <c r="P11" s="65" t="str">
        <f>IF(A11="","",N11-O11)</f>
        <v/>
      </c>
      <c r="Q11" s="67" t="str">
        <f>IF(A11="","",IF(O11&gt;0,P11/O11,0))</f>
        <v/>
      </c>
      <c r="R11" s="25" t="str">
        <f>IF(A11="","",IF($N$6&gt;0,N11/$N$6,0))</f>
        <v/>
      </c>
      <c r="S11" s="104" t="n"/>
      <c r="T11" s="67" t="str">
        <f>IF(A11="","",N(S11)-R11)</f>
        <v/>
      </c>
      <c r="U11" s="25" t="str">
        <f>IF(A11="","",IF($AM$6&gt;0,AM11/$AM$6,0))</f>
        <v/>
      </c>
      <c r="V11" s="69" t="str">
        <f>IF(A11="","",IF(AM11&lt;=0,"",COUNTIF($AM$9:$AM$68,"&gt;"&amp;AM11)+COUNTIF($AM$9:AM11,AM11)))</f>
        <v/>
      </c>
      <c r="W11" s="68" t="str">
        <f>IF(A11="","",IF(X11&gt;0,"BUY","HOLD"))</f>
        <v/>
      </c>
      <c r="X11" s="65" t="str">
        <f>IF(A11="","",IF($AF$7&lt;=0,0,IF($AN$6&gt;0,$AF$7*AN11/$AN$6,IF($S$6&gt;0,$AF$7*N(S11)/$S$6,0))))</f>
        <v/>
      </c>
      <c r="Y11" s="105" t="str">
        <f>IF(A11="","",N(AO11)+IF(AT11=1,N(AR11),0))</f>
        <v/>
      </c>
      <c r="Z11" s="65" t="str">
        <f>IF(A11="","",IF(N(Y11)&gt;0,Y11*K11*AF11*$AF$6+p_CorrFixa,0))</f>
        <v/>
      </c>
      <c r="AA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AB11" s="106" t="str">
        <f>IF(A11="","",IF(N11&gt;0,AA11/N11,0))</f>
        <v/>
      </c>
      <c r="AC11" s="106" t="str">
        <f>IF(A11="","",IF(O11&gt;0,AA11/O11,0))</f>
        <v/>
      </c>
      <c r="AE11" s="81" t="str">
        <f>IF(A11="","",IF(E11="",$AF$1,E11))</f>
        <v/>
      </c>
      <c r="AF11" s="81" t="str">
        <f>IF(A11="","",IFERROR(INDEX(moeda_fx,MATCH(AE11,moeda_cod,0)),0))</f>
        <v/>
      </c>
      <c r="AG11" s="81" t="str">
        <f>IF(A11="","",IF($AF$2="",UPPER(TRIM(A11)),IF(RIGHT(UPPER(TRIM(A11)),LEN($AF$2))=$AF$2,UPPER(TRIM(A11)),UPPER(TRIM(A11))&amp;$AF$2)))</f>
        <v/>
      </c>
      <c r="AH11" s="81" t="str">
        <f>IF(OR(A11="",p_ModoCot&lt;&gt;"Automático"),"",IF(AND(p_FonteCripto="CoinGecko",TRIM(D11)&lt;&gt;""),IFERROR(_xlfn.WEBSERVICE("https://api.coingecko.com/api/v3/simple/price?ids="&amp;LOWER(TRIM(D11))&amp;"&amp;vs_currencies=usd&amp;include_24hr_change=true"),""),IFERROR(_xlfn.WEBSERVICE("https://query1.finance.yahoo.com/v8/finance/chart/"&amp;AG11&amp;"?range=1d&amp;interval=1d"),"")))</f>
        <v/>
      </c>
      <c r="AI11" s="81" t="str">
        <f>IF(AH11="","",IFERROR(IF(ISNUMBER(SEARCH("regularMarketPrice",AH11)),_xlfn.NUMBERVALUE(MID(AH11,SEARCH("""regularMarketPrice"":",AH11)+21,SEARCH(",",AH11&amp;",",SEARCH("""regularMarketPrice"":",AH11)+21)-SEARCH("""regularMarketPrice"":",AH11)-21),".",","),_xlfn.NUMBERVALUE(MID(SUBSTITUTE(AH11,"}",","),SEARCH("""usd"":",SUBSTITUTE(AH11,"}",","))+6,SEARCH(",",SUBSTITUTE(AH11,"}",",")&amp;",",SEARCH("""usd"":",SUBSTITUTE(AH11,"}",","))+6)-SEARCH("""usd"":",SUBSTITUTE(AH11,"}",","))-6),".",",")),""))</f>
        <v/>
      </c>
      <c r="AJ11" s="81" t="str">
        <f>IF(AH11="","",IFERROR(IF(ISNUMBER(SEARCH("regularMarketPrice",AH11)),_xlfn.NUMBERVALUE(MID(AH11,SEARCH("""chartPreviousClose"":",AH11)+21,SEARCH(",",AH11&amp;",",SEARCH("""chartPreviousClose"":",AH11)+21)-SEARCH("""chartPreviousClose"":",AH11)-21),".",","),AI11/(1+_xlfn.NUMBERVALUE(MID(SUBSTITUTE(AH11,"}",","),SEARCH("""usd_24h_change"":",SUBSTITUTE(AH11,"}",","))+17,SEARCH(",",SUBSTITUTE(AH11,"}",",")&amp;",",SEARCH("""usd_24h_change"":",SUBSTITUTE(AH11,"}",","))+17)-SEARCH("""usd_24h_change"":",SUBSTITUTE(AH11,"}",","))-17),".",",")/100)),""))</f>
        <v/>
      </c>
      <c r="AK11" s="81" t="str">
        <f>IF(A11="","",N(F11)*IF(AND(p_ModoCot="Automático",ISNUMBER(AJ11)),AJ11,IF(N(J11)&gt;0,J11,K11))*AF11)</f>
        <v/>
      </c>
      <c r="AL11" s="81" t="str">
        <f>IF(A11="","",ROUND(MAX(0,N(S11)*($N$6+$AF$7)-N11),2))</f>
        <v/>
      </c>
      <c r="AM11" s="81" t="str">
        <f>IF(A11="","",IF(AND(T11&gt;0,T11&gt;=p_DifMin),AL11,0))</f>
        <v/>
      </c>
      <c r="AN11" s="81" t="str">
        <f>IF(A11="","",IF(AND(AM11&gt;0,N(V11)&lt;=p_MaxAtivos),AM11,0))</f>
        <v/>
      </c>
      <c r="AO11" s="81" t="str">
        <f>IF(A11="","",IF(OR(X11&lt;=0,X11&lt;p_CompraMin,N(K11)&lt;=0,N(AF11)&lt;=0),0,IF($AF$3="Sim",TRUNC(ROUND(MAX(0,(X11-p_CorrFixa)/(K11*AF11*$AF$6)),9),$AF$4),TRUNC(ROUND(MAX(0,(X11-p_CorrFixa)/(K11*AF11*$AF$6)),9)/$AF$5)*$AF$5)))</f>
        <v/>
      </c>
      <c r="AP11" s="81" t="str">
        <f>IF(A11="","",IF(N(AO11)&gt;0,AO11*K11*AF11*$AF$6+p_CorrFixa,0))</f>
        <v/>
      </c>
      <c r="AQ11" s="81" t="str">
        <f>IF(A11="","",IF(OR($AJ$1&lt;=0,N(K11)&lt;=0,N(AF11)&lt;=0,N(AM11)&lt;=0),0,IF($AF$3="Sim",TRUNC(ROUND(MAX(0,($AJ$1-IF(N(AO11)&gt;0,0,p_CorrFixa))/(K11*AF11*$AF$6)),9),$AF$4),TRUNC(ROUND(MAX(0,($AJ$1-IF(N(AO11)&gt;0,0,p_CorrFixa))/(K11*AF11*$AF$6)),9)/$AF$5)*$AF$5)))</f>
        <v/>
      </c>
      <c r="AR11" s="81" t="str">
        <f>IF(A11="","",IF(AND(N(AO11)=0,N(AQ11)*(K11*AF11*$AF$6)+p_CorrFixa&lt;p_CompraMin),0,AQ11))</f>
        <v/>
      </c>
      <c r="AS11" s="81" t="str">
        <f>IF(A11="","",IF(N(AR11)&gt;0,AM11,0))</f>
        <v/>
      </c>
      <c r="AT11" s="81" t="str">
        <f>IF(A11="","",IF(AND(AS11&gt;0,AS11=$AS$6,COUNTIF($AS$9:AS11,AS11)=1),1,0))</f>
        <v/>
      </c>
    </row>
    <row r="12">
      <c r="A12" s="97" t="n"/>
      <c r="B12" s="97" t="n"/>
      <c r="C12" s="97" t="n"/>
      <c r="D12" s="97" t="n"/>
      <c r="E12" s="98" t="n"/>
      <c r="F12" s="99" t="n"/>
      <c r="G12" s="100" t="n"/>
      <c r="H12" s="101" t="n"/>
      <c r="I12" s="100" t="n"/>
      <c r="J12" s="100" t="n"/>
      <c r="K12" s="107" t="str">
        <f>IF(A12="","",IF(AND(p_ModoCot="Automático",ISNUMBER(AI12)),AI12,IF(N(I12)&gt;0,I12,N(G12))))</f>
        <v/>
      </c>
      <c r="L12" s="108" t="str">
        <f>IF(A12="","",IF(AF12=0,"Sem câmbio",IF(AND(p_ModoCot="Automático",ISNUMBER(AI12)),"Auto",IF(N(I12)&gt;0,"Manual",IF(N(G12)&gt;0,"PM","Sem cotação")))))</f>
        <v/>
      </c>
      <c r="M12" s="109" t="str">
        <f>IF(A12="","",N(F12)*K12)</f>
        <v/>
      </c>
      <c r="N12" s="110" t="str">
        <f>IF(A12="","",M12*AF12)</f>
        <v/>
      </c>
      <c r="O12" s="110" t="str">
        <f>IF(A12="","",N(F12)*N(G12)*IF(N(H12)&gt;0,H12,AF12))</f>
        <v/>
      </c>
      <c r="P12" s="110" t="str">
        <f>IF(A12="","",N12-O12)</f>
        <v/>
      </c>
      <c r="Q12" s="111" t="str">
        <f>IF(A12="","",IF(O12&gt;0,P12/O12,0))</f>
        <v/>
      </c>
      <c r="R12" s="112" t="str">
        <f>IF(A12="","",IF($N$6&gt;0,N12/$N$6,0))</f>
        <v/>
      </c>
      <c r="S12" s="104" t="n"/>
      <c r="T12" s="111" t="str">
        <f>IF(A12="","",N(S12)-R12)</f>
        <v/>
      </c>
      <c r="U12" s="112" t="str">
        <f>IF(A12="","",IF($AM$6&gt;0,AM12/$AM$6,0))</f>
        <v/>
      </c>
      <c r="V12" s="113" t="str">
        <f>IF(A12="","",IF(AM12&lt;=0,"",COUNTIF($AM$9:$AM$68,"&gt;"&amp;AM12)+COUNTIF($AM$9:AM12,AM12)))</f>
        <v/>
      </c>
      <c r="W12" s="108" t="str">
        <f>IF(A12="","",IF(X12&gt;0,"BUY","HOLD"))</f>
        <v/>
      </c>
      <c r="X12" s="110" t="str">
        <f>IF(A12="","",IF($AF$7&lt;=0,0,IF($AN$6&gt;0,$AF$7*AN12/$AN$6,IF($S$6&gt;0,$AF$7*N(S12)/$S$6,0))))</f>
        <v/>
      </c>
      <c r="Y12" s="114" t="str">
        <f>IF(A12="","",N(AO12)+IF(AT12=1,N(AR12),0))</f>
        <v/>
      </c>
      <c r="Z12" s="110" t="str">
        <f>IF(A12="","",IF(N(Y12)&gt;0,Y12*K12*AF12*$AF$6+p_CorrFixa,0))</f>
        <v/>
      </c>
      <c r="AA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B12" s="115" t="str">
        <f>IF(A12="","",IF(N12&gt;0,AA12/N12,0))</f>
        <v/>
      </c>
      <c r="AC12" s="115" t="str">
        <f>IF(A12="","",IF(O12&gt;0,AA12/O12,0))</f>
        <v/>
      </c>
      <c r="AE12" s="81" t="str">
        <f>IF(A12="","",IF(E12="",$AF$1,E12))</f>
        <v/>
      </c>
      <c r="AF12" s="81" t="str">
        <f>IF(A12="","",IFERROR(INDEX(moeda_fx,MATCH(AE12,moeda_cod,0)),0))</f>
        <v/>
      </c>
      <c r="AG12" s="81" t="str">
        <f>IF(A12="","",IF($AF$2="",UPPER(TRIM(A12)),IF(RIGHT(UPPER(TRIM(A12)),LEN($AF$2))=$AF$2,UPPER(TRIM(A12)),UPPER(TRIM(A12))&amp;$AF$2)))</f>
        <v/>
      </c>
      <c r="AH12" s="81" t="str">
        <f>IF(OR(A12="",p_ModoCot&lt;&gt;"Automático"),"",IF(AND(p_FonteCripto="CoinGecko",TRIM(D12)&lt;&gt;""),IFERROR(_xlfn.WEBSERVICE("https://api.coingecko.com/api/v3/simple/price?ids="&amp;LOWER(TRIM(D12))&amp;"&amp;vs_currencies=usd&amp;include_24hr_change=true"),""),IFERROR(_xlfn.WEBSERVICE("https://query1.finance.yahoo.com/v8/finance/chart/"&amp;AG12&amp;"?range=1d&amp;interval=1d"),"")))</f>
        <v/>
      </c>
      <c r="AI12" s="81" t="str">
        <f>IF(AH12="","",IFERROR(IF(ISNUMBER(SEARCH("regularMarketPrice",AH12)),_xlfn.NUMBERVALUE(MID(AH12,SEARCH("""regularMarketPrice"":",AH12)+21,SEARCH(",",AH12&amp;",",SEARCH("""regularMarketPrice"":",AH12)+21)-SEARCH("""regularMarketPrice"":",AH12)-21),".",","),_xlfn.NUMBERVALUE(MID(SUBSTITUTE(AH12,"}",","),SEARCH("""usd"":",SUBSTITUTE(AH12,"}",","))+6,SEARCH(",",SUBSTITUTE(AH12,"}",",")&amp;",",SEARCH("""usd"":",SUBSTITUTE(AH12,"}",","))+6)-SEARCH("""usd"":",SUBSTITUTE(AH12,"}",","))-6),".",",")),""))</f>
        <v/>
      </c>
      <c r="AJ12" s="81" t="str">
        <f>IF(AH12="","",IFERROR(IF(ISNUMBER(SEARCH("regularMarketPrice",AH12)),_xlfn.NUMBERVALUE(MID(AH12,SEARCH("""chartPreviousClose"":",AH12)+21,SEARCH(",",AH12&amp;",",SEARCH("""chartPreviousClose"":",AH12)+21)-SEARCH("""chartPreviousClose"":",AH12)-21),".",","),AI12/(1+_xlfn.NUMBERVALUE(MID(SUBSTITUTE(AH12,"}",","),SEARCH("""usd_24h_change"":",SUBSTITUTE(AH12,"}",","))+17,SEARCH(",",SUBSTITUTE(AH12,"}",",")&amp;",",SEARCH("""usd_24h_change"":",SUBSTITUTE(AH12,"}",","))+17)-SEARCH("""usd_24h_change"":",SUBSTITUTE(AH12,"}",","))-17),".",",")/100)),""))</f>
        <v/>
      </c>
      <c r="AK12" s="81" t="str">
        <f>IF(A12="","",N(F12)*IF(AND(p_ModoCot="Automático",ISNUMBER(AJ12)),AJ12,IF(N(J12)&gt;0,J12,K12))*AF12)</f>
        <v/>
      </c>
      <c r="AL12" s="81" t="str">
        <f>IF(A12="","",ROUND(MAX(0,N(S12)*($N$6+$AF$7)-N12),2))</f>
        <v/>
      </c>
      <c r="AM12" s="81" t="str">
        <f>IF(A12="","",IF(AND(T12&gt;0,T12&gt;=p_DifMin),AL12,0))</f>
        <v/>
      </c>
      <c r="AN12" s="81" t="str">
        <f>IF(A12="","",IF(AND(AM12&gt;0,N(V12)&lt;=p_MaxAtivos),AM12,0))</f>
        <v/>
      </c>
      <c r="AO12" s="81" t="str">
        <f>IF(A12="","",IF(OR(X12&lt;=0,X12&lt;p_CompraMin,N(K12)&lt;=0,N(AF12)&lt;=0),0,IF($AF$3="Sim",TRUNC(ROUND(MAX(0,(X12-p_CorrFixa)/(K12*AF12*$AF$6)),9),$AF$4),TRUNC(ROUND(MAX(0,(X12-p_CorrFixa)/(K12*AF12*$AF$6)),9)/$AF$5)*$AF$5)))</f>
        <v/>
      </c>
      <c r="AP12" s="81" t="str">
        <f>IF(A12="","",IF(N(AO12)&gt;0,AO12*K12*AF12*$AF$6+p_CorrFixa,0))</f>
        <v/>
      </c>
      <c r="AQ12" s="81" t="str">
        <f>IF(A12="","",IF(OR($AJ$1&lt;=0,N(K12)&lt;=0,N(AF12)&lt;=0,N(AM12)&lt;=0),0,IF($AF$3="Sim",TRUNC(ROUND(MAX(0,($AJ$1-IF(N(AO12)&gt;0,0,p_CorrFixa))/(K12*AF12*$AF$6)),9),$AF$4),TRUNC(ROUND(MAX(0,($AJ$1-IF(N(AO12)&gt;0,0,p_CorrFixa))/(K12*AF12*$AF$6)),9)/$AF$5)*$AF$5)))</f>
        <v/>
      </c>
      <c r="AR12" s="81" t="str">
        <f>IF(A12="","",IF(AND(N(AO12)=0,N(AQ12)*(K12*AF12*$AF$6)+p_CorrFixa&lt;p_CompraMin),0,AQ12))</f>
        <v/>
      </c>
      <c r="AS12" s="81" t="str">
        <f>IF(A12="","",IF(N(AR12)&gt;0,AM12,0))</f>
        <v/>
      </c>
      <c r="AT12" s="81" t="str">
        <f>IF(A12="","",IF(AND(AS12&gt;0,AS12=$AS$6,COUNTIF($AS$9:AS12,AS12)=1),1,0))</f>
        <v/>
      </c>
    </row>
    <row r="13">
      <c r="A13" s="97" t="n"/>
      <c r="B13" s="97" t="n"/>
      <c r="C13" s="97" t="n"/>
      <c r="D13" s="97" t="n"/>
      <c r="E13" s="98" t="n"/>
      <c r="F13" s="99" t="n"/>
      <c r="G13" s="100" t="n"/>
      <c r="H13" s="101" t="n"/>
      <c r="I13" s="100" t="n"/>
      <c r="J13" s="100" t="n"/>
      <c r="K13" s="102" t="str">
        <f>IF(A13="","",IF(AND(p_ModoCot="Automático",ISNUMBER(AI13)),AI13,IF(N(I13)&gt;0,I13,N(G13))))</f>
        <v/>
      </c>
      <c r="L13" s="68" t="str">
        <f>IF(A13="","",IF(AF13=0,"Sem câmbio",IF(AND(p_ModoCot="Automático",ISNUMBER(AI13)),"Auto",IF(N(I13)&gt;0,"Manual",IF(N(G13)&gt;0,"PM","Sem cotação")))))</f>
        <v/>
      </c>
      <c r="M13" s="103" t="str">
        <f>IF(A13="","",N(F13)*K13)</f>
        <v/>
      </c>
      <c r="N13" s="65" t="str">
        <f>IF(A13="","",M13*AF13)</f>
        <v/>
      </c>
      <c r="O13" s="65" t="str">
        <f>IF(A13="","",N(F13)*N(G13)*IF(N(H13)&gt;0,H13,AF13))</f>
        <v/>
      </c>
      <c r="P13" s="65" t="str">
        <f>IF(A13="","",N13-O13)</f>
        <v/>
      </c>
      <c r="Q13" s="67" t="str">
        <f>IF(A13="","",IF(O13&gt;0,P13/O13,0))</f>
        <v/>
      </c>
      <c r="R13" s="25" t="str">
        <f>IF(A13="","",IF($N$6&gt;0,N13/$N$6,0))</f>
        <v/>
      </c>
      <c r="S13" s="104" t="n"/>
      <c r="T13" s="67" t="str">
        <f>IF(A13="","",N(S13)-R13)</f>
        <v/>
      </c>
      <c r="U13" s="25" t="str">
        <f>IF(A13="","",IF($AM$6&gt;0,AM13/$AM$6,0))</f>
        <v/>
      </c>
      <c r="V13" s="69" t="str">
        <f>IF(A13="","",IF(AM13&lt;=0,"",COUNTIF($AM$9:$AM$68,"&gt;"&amp;AM13)+COUNTIF($AM$9:AM13,AM13)))</f>
        <v/>
      </c>
      <c r="W13" s="68" t="str">
        <f>IF(A13="","",IF(X13&gt;0,"BUY","HOLD"))</f>
        <v/>
      </c>
      <c r="X13" s="65" t="str">
        <f>IF(A13="","",IF($AF$7&lt;=0,0,IF($AN$6&gt;0,$AF$7*AN13/$AN$6,IF($S$6&gt;0,$AF$7*N(S13)/$S$6,0))))</f>
        <v/>
      </c>
      <c r="Y13" s="105" t="str">
        <f>IF(A13="","",N(AO13)+IF(AT13=1,N(AR13),0))</f>
        <v/>
      </c>
      <c r="Z13" s="65" t="str">
        <f>IF(A13="","",IF(N(Y13)&gt;0,Y13*K13*AF13*$AF$6+p_CorrFixa,0))</f>
        <v/>
      </c>
      <c r="AA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B13" s="106" t="str">
        <f>IF(A13="","",IF(N13&gt;0,AA13/N13,0))</f>
        <v/>
      </c>
      <c r="AC13" s="106" t="str">
        <f>IF(A13="","",IF(O13&gt;0,AA13/O13,0))</f>
        <v/>
      </c>
      <c r="AE13" s="81" t="str">
        <f>IF(A13="","",IF(E13="",$AF$1,E13))</f>
        <v/>
      </c>
      <c r="AF13" s="81" t="str">
        <f>IF(A13="","",IFERROR(INDEX(moeda_fx,MATCH(AE13,moeda_cod,0)),0))</f>
        <v/>
      </c>
      <c r="AG13" s="81" t="str">
        <f>IF(A13="","",IF($AF$2="",UPPER(TRIM(A13)),IF(RIGHT(UPPER(TRIM(A13)),LEN($AF$2))=$AF$2,UPPER(TRIM(A13)),UPPER(TRIM(A13))&amp;$AF$2)))</f>
        <v/>
      </c>
      <c r="AH13" s="81" t="str">
        <f>IF(OR(A13="",p_ModoCot&lt;&gt;"Automático"),"",IF(AND(p_FonteCripto="CoinGecko",TRIM(D13)&lt;&gt;""),IFERROR(_xlfn.WEBSERVICE("https://api.coingecko.com/api/v3/simple/price?ids="&amp;LOWER(TRIM(D13))&amp;"&amp;vs_currencies=usd&amp;include_24hr_change=true"),""),IFERROR(_xlfn.WEBSERVICE("https://query1.finance.yahoo.com/v8/finance/chart/"&amp;AG13&amp;"?range=1d&amp;interval=1d"),"")))</f>
        <v/>
      </c>
      <c r="AI13" s="81" t="str">
        <f>IF(AH13="","",IFERROR(IF(ISNUMBER(SEARCH("regularMarketPrice",AH13)),_xlfn.NUMBERVALUE(MID(AH13,SEARCH("""regularMarketPrice"":",AH13)+21,SEARCH(",",AH13&amp;",",SEARCH("""regularMarketPrice"":",AH13)+21)-SEARCH("""regularMarketPrice"":",AH13)-21),".",","),_xlfn.NUMBERVALUE(MID(SUBSTITUTE(AH13,"}",","),SEARCH("""usd"":",SUBSTITUTE(AH13,"}",","))+6,SEARCH(",",SUBSTITUTE(AH13,"}",",")&amp;",",SEARCH("""usd"":",SUBSTITUTE(AH13,"}",","))+6)-SEARCH("""usd"":",SUBSTITUTE(AH13,"}",","))-6),".",",")),""))</f>
        <v/>
      </c>
      <c r="AJ13" s="81" t="str">
        <f>IF(AH13="","",IFERROR(IF(ISNUMBER(SEARCH("regularMarketPrice",AH13)),_xlfn.NUMBERVALUE(MID(AH13,SEARCH("""chartPreviousClose"":",AH13)+21,SEARCH(",",AH13&amp;",",SEARCH("""chartPreviousClose"":",AH13)+21)-SEARCH("""chartPreviousClose"":",AH13)-21),".",","),AI13/(1+_xlfn.NUMBERVALUE(MID(SUBSTITUTE(AH13,"}",","),SEARCH("""usd_24h_change"":",SUBSTITUTE(AH13,"}",","))+17,SEARCH(",",SUBSTITUTE(AH13,"}",",")&amp;",",SEARCH("""usd_24h_change"":",SUBSTITUTE(AH13,"}",","))+17)-SEARCH("""usd_24h_change"":",SUBSTITUTE(AH13,"}",","))-17),".",",")/100)),""))</f>
        <v/>
      </c>
      <c r="AK13" s="81" t="str">
        <f>IF(A13="","",N(F13)*IF(AND(p_ModoCot="Automático",ISNUMBER(AJ13)),AJ13,IF(N(J13)&gt;0,J13,K13))*AF13)</f>
        <v/>
      </c>
      <c r="AL13" s="81" t="str">
        <f>IF(A13="","",ROUND(MAX(0,N(S13)*($N$6+$AF$7)-N13),2))</f>
        <v/>
      </c>
      <c r="AM13" s="81" t="str">
        <f>IF(A13="","",IF(AND(T13&gt;0,T13&gt;=p_DifMin),AL13,0))</f>
        <v/>
      </c>
      <c r="AN13" s="81" t="str">
        <f>IF(A13="","",IF(AND(AM13&gt;0,N(V13)&lt;=p_MaxAtivos),AM13,0))</f>
        <v/>
      </c>
      <c r="AO13" s="81" t="str">
        <f>IF(A13="","",IF(OR(X13&lt;=0,X13&lt;p_CompraMin,N(K13)&lt;=0,N(AF13)&lt;=0),0,IF($AF$3="Sim",TRUNC(ROUND(MAX(0,(X13-p_CorrFixa)/(K13*AF13*$AF$6)),9),$AF$4),TRUNC(ROUND(MAX(0,(X13-p_CorrFixa)/(K13*AF13*$AF$6)),9)/$AF$5)*$AF$5)))</f>
        <v/>
      </c>
      <c r="AP13" s="81" t="str">
        <f>IF(A13="","",IF(N(AO13)&gt;0,AO13*K13*AF13*$AF$6+p_CorrFixa,0))</f>
        <v/>
      </c>
      <c r="AQ13" s="81" t="str">
        <f>IF(A13="","",IF(OR($AJ$1&lt;=0,N(K13)&lt;=0,N(AF13)&lt;=0,N(AM13)&lt;=0),0,IF($AF$3="Sim",TRUNC(ROUND(MAX(0,($AJ$1-IF(N(AO13)&gt;0,0,p_CorrFixa))/(K13*AF13*$AF$6)),9),$AF$4),TRUNC(ROUND(MAX(0,($AJ$1-IF(N(AO13)&gt;0,0,p_CorrFixa))/(K13*AF13*$AF$6)),9)/$AF$5)*$AF$5)))</f>
        <v/>
      </c>
      <c r="AR13" s="81" t="str">
        <f>IF(A13="","",IF(AND(N(AO13)=0,N(AQ13)*(K13*AF13*$AF$6)+p_CorrFixa&lt;p_CompraMin),0,AQ13))</f>
        <v/>
      </c>
      <c r="AS13" s="81" t="str">
        <f>IF(A13="","",IF(N(AR13)&gt;0,AM13,0))</f>
        <v/>
      </c>
      <c r="AT13" s="81" t="str">
        <f>IF(A13="","",IF(AND(AS13&gt;0,AS13=$AS$6,COUNTIF($AS$9:AS13,AS13)=1),1,0))</f>
        <v/>
      </c>
    </row>
    <row r="14">
      <c r="A14" s="97" t="n"/>
      <c r="B14" s="97" t="n"/>
      <c r="C14" s="97" t="n"/>
      <c r="D14" s="97" t="n"/>
      <c r="E14" s="98" t="n"/>
      <c r="F14" s="99" t="n"/>
      <c r="G14" s="100" t="n"/>
      <c r="H14" s="101" t="n"/>
      <c r="I14" s="100" t="n"/>
      <c r="J14" s="100" t="n"/>
      <c r="K14" s="107" t="str">
        <f>IF(A14="","",IF(AND(p_ModoCot="Automático",ISNUMBER(AI14)),AI14,IF(N(I14)&gt;0,I14,N(G14))))</f>
        <v/>
      </c>
      <c r="L14" s="108" t="str">
        <f>IF(A14="","",IF(AF14=0,"Sem câmbio",IF(AND(p_ModoCot="Automático",ISNUMBER(AI14)),"Auto",IF(N(I14)&gt;0,"Manual",IF(N(G14)&gt;0,"PM","Sem cotação")))))</f>
        <v/>
      </c>
      <c r="M14" s="109" t="str">
        <f>IF(A14="","",N(F14)*K14)</f>
        <v/>
      </c>
      <c r="N14" s="110" t="str">
        <f>IF(A14="","",M14*AF14)</f>
        <v/>
      </c>
      <c r="O14" s="110" t="str">
        <f>IF(A14="","",N(F14)*N(G14)*IF(N(H14)&gt;0,H14,AF14))</f>
        <v/>
      </c>
      <c r="P14" s="110" t="str">
        <f>IF(A14="","",N14-O14)</f>
        <v/>
      </c>
      <c r="Q14" s="111" t="str">
        <f>IF(A14="","",IF(O14&gt;0,P14/O14,0))</f>
        <v/>
      </c>
      <c r="R14" s="112" t="str">
        <f>IF(A14="","",IF($N$6&gt;0,N14/$N$6,0))</f>
        <v/>
      </c>
      <c r="S14" s="104" t="n"/>
      <c r="T14" s="111" t="str">
        <f>IF(A14="","",N(S14)-R14)</f>
        <v/>
      </c>
      <c r="U14" s="112" t="str">
        <f>IF(A14="","",IF($AM$6&gt;0,AM14/$AM$6,0))</f>
        <v/>
      </c>
      <c r="V14" s="113" t="str">
        <f>IF(A14="","",IF(AM14&lt;=0,"",COUNTIF($AM$9:$AM$68,"&gt;"&amp;AM14)+COUNTIF($AM$9:AM14,AM14)))</f>
        <v/>
      </c>
      <c r="W14" s="108" t="str">
        <f>IF(A14="","",IF(X14&gt;0,"BUY","HOLD"))</f>
        <v/>
      </c>
      <c r="X14" s="110" t="str">
        <f>IF(A14="","",IF($AF$7&lt;=0,0,IF($AN$6&gt;0,$AF$7*AN14/$AN$6,IF($S$6&gt;0,$AF$7*N(S14)/$S$6,0))))</f>
        <v/>
      </c>
      <c r="Y14" s="114" t="str">
        <f>IF(A14="","",N(AO14)+IF(AT14=1,N(AR14),0))</f>
        <v/>
      </c>
      <c r="Z14" s="110" t="str">
        <f>IF(A14="","",IF(N(Y14)&gt;0,Y14*K14*AF14*$AF$6+p_CorrFixa,0))</f>
        <v/>
      </c>
      <c r="AA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B14" s="115" t="str">
        <f>IF(A14="","",IF(N14&gt;0,AA14/N14,0))</f>
        <v/>
      </c>
      <c r="AC14" s="115" t="str">
        <f>IF(A14="","",IF(O14&gt;0,AA14/O14,0))</f>
        <v/>
      </c>
      <c r="AE14" s="81" t="str">
        <f>IF(A14="","",IF(E14="",$AF$1,E14))</f>
        <v/>
      </c>
      <c r="AF14" s="81" t="str">
        <f>IF(A14="","",IFERROR(INDEX(moeda_fx,MATCH(AE14,moeda_cod,0)),0))</f>
        <v/>
      </c>
      <c r="AG14" s="81" t="str">
        <f>IF(A14="","",IF($AF$2="",UPPER(TRIM(A14)),IF(RIGHT(UPPER(TRIM(A14)),LEN($AF$2))=$AF$2,UPPER(TRIM(A14)),UPPER(TRIM(A14))&amp;$AF$2)))</f>
        <v/>
      </c>
      <c r="AH14" s="81" t="str">
        <f>IF(OR(A14="",p_ModoCot&lt;&gt;"Automático"),"",IF(AND(p_FonteCripto="CoinGecko",TRIM(D14)&lt;&gt;""),IFERROR(_xlfn.WEBSERVICE("https://api.coingecko.com/api/v3/simple/price?ids="&amp;LOWER(TRIM(D14))&amp;"&amp;vs_currencies=usd&amp;include_24hr_change=true"),""),IFERROR(_xlfn.WEBSERVICE("https://query1.finance.yahoo.com/v8/finance/chart/"&amp;AG14&amp;"?range=1d&amp;interval=1d"),"")))</f>
        <v/>
      </c>
      <c r="AI14" s="81" t="str">
        <f>IF(AH14="","",IFERROR(IF(ISNUMBER(SEARCH("regularMarketPrice",AH14)),_xlfn.NUMBERVALUE(MID(AH14,SEARCH("""regularMarketPrice"":",AH14)+21,SEARCH(",",AH14&amp;",",SEARCH("""regularMarketPrice"":",AH14)+21)-SEARCH("""regularMarketPrice"":",AH14)-21),".",","),_xlfn.NUMBERVALUE(MID(SUBSTITUTE(AH14,"}",","),SEARCH("""usd"":",SUBSTITUTE(AH14,"}",","))+6,SEARCH(",",SUBSTITUTE(AH14,"}",",")&amp;",",SEARCH("""usd"":",SUBSTITUTE(AH14,"}",","))+6)-SEARCH("""usd"":",SUBSTITUTE(AH14,"}",","))-6),".",",")),""))</f>
        <v/>
      </c>
      <c r="AJ14" s="81" t="str">
        <f>IF(AH14="","",IFERROR(IF(ISNUMBER(SEARCH("regularMarketPrice",AH14)),_xlfn.NUMBERVALUE(MID(AH14,SEARCH("""chartPreviousClose"":",AH14)+21,SEARCH(",",AH14&amp;",",SEARCH("""chartPreviousClose"":",AH14)+21)-SEARCH("""chartPreviousClose"":",AH14)-21),".",","),AI14/(1+_xlfn.NUMBERVALUE(MID(SUBSTITUTE(AH14,"}",","),SEARCH("""usd_24h_change"":",SUBSTITUTE(AH14,"}",","))+17,SEARCH(",",SUBSTITUTE(AH14,"}",",")&amp;",",SEARCH("""usd_24h_change"":",SUBSTITUTE(AH14,"}",","))+17)-SEARCH("""usd_24h_change"":",SUBSTITUTE(AH14,"}",","))-17),".",",")/100)),""))</f>
        <v/>
      </c>
      <c r="AK14" s="81" t="str">
        <f>IF(A14="","",N(F14)*IF(AND(p_ModoCot="Automático",ISNUMBER(AJ14)),AJ14,IF(N(J14)&gt;0,J14,K14))*AF14)</f>
        <v/>
      </c>
      <c r="AL14" s="81" t="str">
        <f>IF(A14="","",ROUND(MAX(0,N(S14)*($N$6+$AF$7)-N14),2))</f>
        <v/>
      </c>
      <c r="AM14" s="81" t="str">
        <f>IF(A14="","",IF(AND(T14&gt;0,T14&gt;=p_DifMin),AL14,0))</f>
        <v/>
      </c>
      <c r="AN14" s="81" t="str">
        <f>IF(A14="","",IF(AND(AM14&gt;0,N(V14)&lt;=p_MaxAtivos),AM14,0))</f>
        <v/>
      </c>
      <c r="AO14" s="81" t="str">
        <f>IF(A14="","",IF(OR(X14&lt;=0,X14&lt;p_CompraMin,N(K14)&lt;=0,N(AF14)&lt;=0),0,IF($AF$3="Sim",TRUNC(ROUND(MAX(0,(X14-p_CorrFixa)/(K14*AF14*$AF$6)),9),$AF$4),TRUNC(ROUND(MAX(0,(X14-p_CorrFixa)/(K14*AF14*$AF$6)),9)/$AF$5)*$AF$5)))</f>
        <v/>
      </c>
      <c r="AP14" s="81" t="str">
        <f>IF(A14="","",IF(N(AO14)&gt;0,AO14*K14*AF14*$AF$6+p_CorrFixa,0))</f>
        <v/>
      </c>
      <c r="AQ14" s="81" t="str">
        <f>IF(A14="","",IF(OR($AJ$1&lt;=0,N(K14)&lt;=0,N(AF14)&lt;=0,N(AM14)&lt;=0),0,IF($AF$3="Sim",TRUNC(ROUND(MAX(0,($AJ$1-IF(N(AO14)&gt;0,0,p_CorrFixa))/(K14*AF14*$AF$6)),9),$AF$4),TRUNC(ROUND(MAX(0,($AJ$1-IF(N(AO14)&gt;0,0,p_CorrFixa))/(K14*AF14*$AF$6)),9)/$AF$5)*$AF$5)))</f>
        <v/>
      </c>
      <c r="AR14" s="81" t="str">
        <f>IF(A14="","",IF(AND(N(AO14)=0,N(AQ14)*(K14*AF14*$AF$6)+p_CorrFixa&lt;p_CompraMin),0,AQ14))</f>
        <v/>
      </c>
      <c r="AS14" s="81" t="str">
        <f>IF(A14="","",IF(N(AR14)&gt;0,AM14,0))</f>
        <v/>
      </c>
      <c r="AT14" s="81" t="str">
        <f>IF(A14="","",IF(AND(AS14&gt;0,AS14=$AS$6,COUNTIF($AS$9:AS14,AS14)=1),1,0))</f>
        <v/>
      </c>
    </row>
    <row r="15">
      <c r="A15" s="97" t="n"/>
      <c r="B15" s="97" t="n"/>
      <c r="C15" s="97" t="n"/>
      <c r="D15" s="97" t="n"/>
      <c r="E15" s="98" t="n"/>
      <c r="F15" s="99" t="n"/>
      <c r="G15" s="100" t="n"/>
      <c r="H15" s="101" t="n"/>
      <c r="I15" s="100" t="n"/>
      <c r="J15" s="100" t="n"/>
      <c r="K15" s="102" t="str">
        <f>IF(A15="","",IF(AND(p_ModoCot="Automático",ISNUMBER(AI15)),AI15,IF(N(I15)&gt;0,I15,N(G15))))</f>
        <v/>
      </c>
      <c r="L15" s="68" t="str">
        <f>IF(A15="","",IF(AF15=0,"Sem câmbio",IF(AND(p_ModoCot="Automático",ISNUMBER(AI15)),"Auto",IF(N(I15)&gt;0,"Manual",IF(N(G15)&gt;0,"PM","Sem cotação")))))</f>
        <v/>
      </c>
      <c r="M15" s="103" t="str">
        <f>IF(A15="","",N(F15)*K15)</f>
        <v/>
      </c>
      <c r="N15" s="65" t="str">
        <f>IF(A15="","",M15*AF15)</f>
        <v/>
      </c>
      <c r="O15" s="65" t="str">
        <f>IF(A15="","",N(F15)*N(G15)*IF(N(H15)&gt;0,H15,AF15))</f>
        <v/>
      </c>
      <c r="P15" s="65" t="str">
        <f>IF(A15="","",N15-O15)</f>
        <v/>
      </c>
      <c r="Q15" s="67" t="str">
        <f>IF(A15="","",IF(O15&gt;0,P15/O15,0))</f>
        <v/>
      </c>
      <c r="R15" s="25" t="str">
        <f>IF(A15="","",IF($N$6&gt;0,N15/$N$6,0))</f>
        <v/>
      </c>
      <c r="S15" s="104" t="n"/>
      <c r="T15" s="67" t="str">
        <f>IF(A15="","",N(S15)-R15)</f>
        <v/>
      </c>
      <c r="U15" s="25" t="str">
        <f>IF(A15="","",IF($AM$6&gt;0,AM15/$AM$6,0))</f>
        <v/>
      </c>
      <c r="V15" s="69" t="str">
        <f>IF(A15="","",IF(AM15&lt;=0,"",COUNTIF($AM$9:$AM$68,"&gt;"&amp;AM15)+COUNTIF($AM$9:AM15,AM15)))</f>
        <v/>
      </c>
      <c r="W15" s="68" t="str">
        <f>IF(A15="","",IF(X15&gt;0,"BUY","HOLD"))</f>
        <v/>
      </c>
      <c r="X15" s="65" t="str">
        <f>IF(A15="","",IF($AF$7&lt;=0,0,IF($AN$6&gt;0,$AF$7*AN15/$AN$6,IF($S$6&gt;0,$AF$7*N(S15)/$S$6,0))))</f>
        <v/>
      </c>
      <c r="Y15" s="105" t="str">
        <f>IF(A15="","",N(AO15)+IF(AT15=1,N(AR15),0))</f>
        <v/>
      </c>
      <c r="Z15" s="65" t="str">
        <f>IF(A15="","",IF(N(Y15)&gt;0,Y15*K15*AF15*$AF$6+p_CorrFixa,0))</f>
        <v/>
      </c>
      <c r="AA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B15" s="106" t="str">
        <f>IF(A15="","",IF(N15&gt;0,AA15/N15,0))</f>
        <v/>
      </c>
      <c r="AC15" s="106" t="str">
        <f>IF(A15="","",IF(O15&gt;0,AA15/O15,0))</f>
        <v/>
      </c>
      <c r="AE15" s="81" t="str">
        <f>IF(A15="","",IF(E15="",$AF$1,E15))</f>
        <v/>
      </c>
      <c r="AF15" s="81" t="str">
        <f>IF(A15="","",IFERROR(INDEX(moeda_fx,MATCH(AE15,moeda_cod,0)),0))</f>
        <v/>
      </c>
      <c r="AG15" s="81" t="str">
        <f>IF(A15="","",IF($AF$2="",UPPER(TRIM(A15)),IF(RIGHT(UPPER(TRIM(A15)),LEN($AF$2))=$AF$2,UPPER(TRIM(A15)),UPPER(TRIM(A15))&amp;$AF$2)))</f>
        <v/>
      </c>
      <c r="AH15" s="81" t="str">
        <f>IF(OR(A15="",p_ModoCot&lt;&gt;"Automático"),"",IF(AND(p_FonteCripto="CoinGecko",TRIM(D15)&lt;&gt;""),IFERROR(_xlfn.WEBSERVICE("https://api.coingecko.com/api/v3/simple/price?ids="&amp;LOWER(TRIM(D15))&amp;"&amp;vs_currencies=usd&amp;include_24hr_change=true"),""),IFERROR(_xlfn.WEBSERVICE("https://query1.finance.yahoo.com/v8/finance/chart/"&amp;AG15&amp;"?range=1d&amp;interval=1d"),"")))</f>
        <v/>
      </c>
      <c r="AI15" s="81" t="str">
        <f>IF(AH15="","",IFERROR(IF(ISNUMBER(SEARCH("regularMarketPrice",AH15)),_xlfn.NUMBERVALUE(MID(AH15,SEARCH("""regularMarketPrice"":",AH15)+21,SEARCH(",",AH15&amp;",",SEARCH("""regularMarketPrice"":",AH15)+21)-SEARCH("""regularMarketPrice"":",AH15)-21),".",","),_xlfn.NUMBERVALUE(MID(SUBSTITUTE(AH15,"}",","),SEARCH("""usd"":",SUBSTITUTE(AH15,"}",","))+6,SEARCH(",",SUBSTITUTE(AH15,"}",",")&amp;",",SEARCH("""usd"":",SUBSTITUTE(AH15,"}",","))+6)-SEARCH("""usd"":",SUBSTITUTE(AH15,"}",","))-6),".",",")),""))</f>
        <v/>
      </c>
      <c r="AJ15" s="81" t="str">
        <f>IF(AH15="","",IFERROR(IF(ISNUMBER(SEARCH("regularMarketPrice",AH15)),_xlfn.NUMBERVALUE(MID(AH15,SEARCH("""chartPreviousClose"":",AH15)+21,SEARCH(",",AH15&amp;",",SEARCH("""chartPreviousClose"":",AH15)+21)-SEARCH("""chartPreviousClose"":",AH15)-21),".",","),AI15/(1+_xlfn.NUMBERVALUE(MID(SUBSTITUTE(AH15,"}",","),SEARCH("""usd_24h_change"":",SUBSTITUTE(AH15,"}",","))+17,SEARCH(",",SUBSTITUTE(AH15,"}",",")&amp;",",SEARCH("""usd_24h_change"":",SUBSTITUTE(AH15,"}",","))+17)-SEARCH("""usd_24h_change"":",SUBSTITUTE(AH15,"}",","))-17),".",",")/100)),""))</f>
        <v/>
      </c>
      <c r="AK15" s="81" t="str">
        <f>IF(A15="","",N(F15)*IF(AND(p_ModoCot="Automático",ISNUMBER(AJ15)),AJ15,IF(N(J15)&gt;0,J15,K15))*AF15)</f>
        <v/>
      </c>
      <c r="AL15" s="81" t="str">
        <f>IF(A15="","",ROUND(MAX(0,N(S15)*($N$6+$AF$7)-N15),2))</f>
        <v/>
      </c>
      <c r="AM15" s="81" t="str">
        <f>IF(A15="","",IF(AND(T15&gt;0,T15&gt;=p_DifMin),AL15,0))</f>
        <v/>
      </c>
      <c r="AN15" s="81" t="str">
        <f>IF(A15="","",IF(AND(AM15&gt;0,N(V15)&lt;=p_MaxAtivos),AM15,0))</f>
        <v/>
      </c>
      <c r="AO15" s="81" t="str">
        <f>IF(A15="","",IF(OR(X15&lt;=0,X15&lt;p_CompraMin,N(K15)&lt;=0,N(AF15)&lt;=0),0,IF($AF$3="Sim",TRUNC(ROUND(MAX(0,(X15-p_CorrFixa)/(K15*AF15*$AF$6)),9),$AF$4),TRUNC(ROUND(MAX(0,(X15-p_CorrFixa)/(K15*AF15*$AF$6)),9)/$AF$5)*$AF$5)))</f>
        <v/>
      </c>
      <c r="AP15" s="81" t="str">
        <f>IF(A15="","",IF(N(AO15)&gt;0,AO15*K15*AF15*$AF$6+p_CorrFixa,0))</f>
        <v/>
      </c>
      <c r="AQ15" s="81" t="str">
        <f>IF(A15="","",IF(OR($AJ$1&lt;=0,N(K15)&lt;=0,N(AF15)&lt;=0,N(AM15)&lt;=0),0,IF($AF$3="Sim",TRUNC(ROUND(MAX(0,($AJ$1-IF(N(AO15)&gt;0,0,p_CorrFixa))/(K15*AF15*$AF$6)),9),$AF$4),TRUNC(ROUND(MAX(0,($AJ$1-IF(N(AO15)&gt;0,0,p_CorrFixa))/(K15*AF15*$AF$6)),9)/$AF$5)*$AF$5)))</f>
        <v/>
      </c>
      <c r="AR15" s="81" t="str">
        <f>IF(A15="","",IF(AND(N(AO15)=0,N(AQ15)*(K15*AF15*$AF$6)+p_CorrFixa&lt;p_CompraMin),0,AQ15))</f>
        <v/>
      </c>
      <c r="AS15" s="81" t="str">
        <f>IF(A15="","",IF(N(AR15)&gt;0,AM15,0))</f>
        <v/>
      </c>
      <c r="AT15" s="81" t="str">
        <f>IF(A15="","",IF(AND(AS15&gt;0,AS15=$AS$6,COUNTIF($AS$9:AS15,AS15)=1),1,0))</f>
        <v/>
      </c>
    </row>
    <row r="16">
      <c r="A16" s="97" t="n"/>
      <c r="B16" s="97" t="n"/>
      <c r="C16" s="97" t="n"/>
      <c r="D16" s="97" t="n"/>
      <c r="E16" s="98" t="n"/>
      <c r="F16" s="99" t="n"/>
      <c r="G16" s="100" t="n"/>
      <c r="H16" s="101" t="n"/>
      <c r="I16" s="100" t="n"/>
      <c r="J16" s="100" t="n"/>
      <c r="K16" s="107" t="str">
        <f>IF(A16="","",IF(AND(p_ModoCot="Automático",ISNUMBER(AI16)),AI16,IF(N(I16)&gt;0,I16,N(G16))))</f>
        <v/>
      </c>
      <c r="L16" s="108" t="str">
        <f>IF(A16="","",IF(AF16=0,"Sem câmbio",IF(AND(p_ModoCot="Automático",ISNUMBER(AI16)),"Auto",IF(N(I16)&gt;0,"Manual",IF(N(G16)&gt;0,"PM","Sem cotação")))))</f>
        <v/>
      </c>
      <c r="M16" s="109" t="str">
        <f>IF(A16="","",N(F16)*K16)</f>
        <v/>
      </c>
      <c r="N16" s="110" t="str">
        <f>IF(A16="","",M16*AF16)</f>
        <v/>
      </c>
      <c r="O16" s="110" t="str">
        <f>IF(A16="","",N(F16)*N(G16)*IF(N(H16)&gt;0,H16,AF16))</f>
        <v/>
      </c>
      <c r="P16" s="110" t="str">
        <f>IF(A16="","",N16-O16)</f>
        <v/>
      </c>
      <c r="Q16" s="111" t="str">
        <f>IF(A16="","",IF(O16&gt;0,P16/O16,0))</f>
        <v/>
      </c>
      <c r="R16" s="112" t="str">
        <f>IF(A16="","",IF($N$6&gt;0,N16/$N$6,0))</f>
        <v/>
      </c>
      <c r="S16" s="104" t="n"/>
      <c r="T16" s="111" t="str">
        <f>IF(A16="","",N(S16)-R16)</f>
        <v/>
      </c>
      <c r="U16" s="112" t="str">
        <f>IF(A16="","",IF($AM$6&gt;0,AM16/$AM$6,0))</f>
        <v/>
      </c>
      <c r="V16" s="113" t="str">
        <f>IF(A16="","",IF(AM16&lt;=0,"",COUNTIF($AM$9:$AM$68,"&gt;"&amp;AM16)+COUNTIF($AM$9:AM16,AM16)))</f>
        <v/>
      </c>
      <c r="W16" s="108" t="str">
        <f>IF(A16="","",IF(X16&gt;0,"BUY","HOLD"))</f>
        <v/>
      </c>
      <c r="X16" s="110" t="str">
        <f>IF(A16="","",IF($AF$7&lt;=0,0,IF($AN$6&gt;0,$AF$7*AN16/$AN$6,IF($S$6&gt;0,$AF$7*N(S16)/$S$6,0))))</f>
        <v/>
      </c>
      <c r="Y16" s="114" t="str">
        <f>IF(A16="","",N(AO16)+IF(AT16=1,N(AR16),0))</f>
        <v/>
      </c>
      <c r="Z16" s="110" t="str">
        <f>IF(A16="","",IF(N(Y16)&gt;0,Y16*K16*AF16*$AF$6+p_CorrFixa,0))</f>
        <v/>
      </c>
      <c r="AA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B16" s="115" t="str">
        <f>IF(A16="","",IF(N16&gt;0,AA16/N16,0))</f>
        <v/>
      </c>
      <c r="AC16" s="115" t="str">
        <f>IF(A16="","",IF(O16&gt;0,AA16/O16,0))</f>
        <v/>
      </c>
      <c r="AE16" s="81" t="str">
        <f>IF(A16="","",IF(E16="",$AF$1,E16))</f>
        <v/>
      </c>
      <c r="AF16" s="81" t="str">
        <f>IF(A16="","",IFERROR(INDEX(moeda_fx,MATCH(AE16,moeda_cod,0)),0))</f>
        <v/>
      </c>
      <c r="AG16" s="81" t="str">
        <f>IF(A16="","",IF($AF$2="",UPPER(TRIM(A16)),IF(RIGHT(UPPER(TRIM(A16)),LEN($AF$2))=$AF$2,UPPER(TRIM(A16)),UPPER(TRIM(A16))&amp;$AF$2)))</f>
        <v/>
      </c>
      <c r="AH16" s="81" t="str">
        <f>IF(OR(A16="",p_ModoCot&lt;&gt;"Automático"),"",IF(AND(p_FonteCripto="CoinGecko",TRIM(D16)&lt;&gt;""),IFERROR(_xlfn.WEBSERVICE("https://api.coingecko.com/api/v3/simple/price?ids="&amp;LOWER(TRIM(D16))&amp;"&amp;vs_currencies=usd&amp;include_24hr_change=true"),""),IFERROR(_xlfn.WEBSERVICE("https://query1.finance.yahoo.com/v8/finance/chart/"&amp;AG16&amp;"?range=1d&amp;interval=1d"),"")))</f>
        <v/>
      </c>
      <c r="AI16" s="81" t="str">
        <f>IF(AH16="","",IFERROR(IF(ISNUMBER(SEARCH("regularMarketPrice",AH16)),_xlfn.NUMBERVALUE(MID(AH16,SEARCH("""regularMarketPrice"":",AH16)+21,SEARCH(",",AH16&amp;",",SEARCH("""regularMarketPrice"":",AH16)+21)-SEARCH("""regularMarketPrice"":",AH16)-21),".",","),_xlfn.NUMBERVALUE(MID(SUBSTITUTE(AH16,"}",","),SEARCH("""usd"":",SUBSTITUTE(AH16,"}",","))+6,SEARCH(",",SUBSTITUTE(AH16,"}",",")&amp;",",SEARCH("""usd"":",SUBSTITUTE(AH16,"}",","))+6)-SEARCH("""usd"":",SUBSTITUTE(AH16,"}",","))-6),".",",")),""))</f>
        <v/>
      </c>
      <c r="AJ16" s="81" t="str">
        <f>IF(AH16="","",IFERROR(IF(ISNUMBER(SEARCH("regularMarketPrice",AH16)),_xlfn.NUMBERVALUE(MID(AH16,SEARCH("""chartPreviousClose"":",AH16)+21,SEARCH(",",AH16&amp;",",SEARCH("""chartPreviousClose"":",AH16)+21)-SEARCH("""chartPreviousClose"":",AH16)-21),".",","),AI16/(1+_xlfn.NUMBERVALUE(MID(SUBSTITUTE(AH16,"}",","),SEARCH("""usd_24h_change"":",SUBSTITUTE(AH16,"}",","))+17,SEARCH(",",SUBSTITUTE(AH16,"}",",")&amp;",",SEARCH("""usd_24h_change"":",SUBSTITUTE(AH16,"}",","))+17)-SEARCH("""usd_24h_change"":",SUBSTITUTE(AH16,"}",","))-17),".",",")/100)),""))</f>
        <v/>
      </c>
      <c r="AK16" s="81" t="str">
        <f>IF(A16="","",N(F16)*IF(AND(p_ModoCot="Automático",ISNUMBER(AJ16)),AJ16,IF(N(J16)&gt;0,J16,K16))*AF16)</f>
        <v/>
      </c>
      <c r="AL16" s="81" t="str">
        <f>IF(A16="","",ROUND(MAX(0,N(S16)*($N$6+$AF$7)-N16),2))</f>
        <v/>
      </c>
      <c r="AM16" s="81" t="str">
        <f>IF(A16="","",IF(AND(T16&gt;0,T16&gt;=p_DifMin),AL16,0))</f>
        <v/>
      </c>
      <c r="AN16" s="81" t="str">
        <f>IF(A16="","",IF(AND(AM16&gt;0,N(V16)&lt;=p_MaxAtivos),AM16,0))</f>
        <v/>
      </c>
      <c r="AO16" s="81" t="str">
        <f>IF(A16="","",IF(OR(X16&lt;=0,X16&lt;p_CompraMin,N(K16)&lt;=0,N(AF16)&lt;=0),0,IF($AF$3="Sim",TRUNC(ROUND(MAX(0,(X16-p_CorrFixa)/(K16*AF16*$AF$6)),9),$AF$4),TRUNC(ROUND(MAX(0,(X16-p_CorrFixa)/(K16*AF16*$AF$6)),9)/$AF$5)*$AF$5)))</f>
        <v/>
      </c>
      <c r="AP16" s="81" t="str">
        <f>IF(A16="","",IF(N(AO16)&gt;0,AO16*K16*AF16*$AF$6+p_CorrFixa,0))</f>
        <v/>
      </c>
      <c r="AQ16" s="81" t="str">
        <f>IF(A16="","",IF(OR($AJ$1&lt;=0,N(K16)&lt;=0,N(AF16)&lt;=0,N(AM16)&lt;=0),0,IF($AF$3="Sim",TRUNC(ROUND(MAX(0,($AJ$1-IF(N(AO16)&gt;0,0,p_CorrFixa))/(K16*AF16*$AF$6)),9),$AF$4),TRUNC(ROUND(MAX(0,($AJ$1-IF(N(AO16)&gt;0,0,p_CorrFixa))/(K16*AF16*$AF$6)),9)/$AF$5)*$AF$5)))</f>
        <v/>
      </c>
      <c r="AR16" s="81" t="str">
        <f>IF(A16="","",IF(AND(N(AO16)=0,N(AQ16)*(K16*AF16*$AF$6)+p_CorrFixa&lt;p_CompraMin),0,AQ16))</f>
        <v/>
      </c>
      <c r="AS16" s="81" t="str">
        <f>IF(A16="","",IF(N(AR16)&gt;0,AM16,0))</f>
        <v/>
      </c>
      <c r="AT16" s="81" t="str">
        <f>IF(A16="","",IF(AND(AS16&gt;0,AS16=$AS$6,COUNTIF($AS$9:AS16,AS16)=1),1,0))</f>
        <v/>
      </c>
    </row>
    <row r="17">
      <c r="A17" s="97" t="n"/>
      <c r="B17" s="97" t="n"/>
      <c r="C17" s="97" t="n"/>
      <c r="D17" s="97" t="n"/>
      <c r="E17" s="98" t="n"/>
      <c r="F17" s="99" t="n"/>
      <c r="G17" s="100" t="n"/>
      <c r="H17" s="101" t="n"/>
      <c r="I17" s="100" t="n"/>
      <c r="J17" s="100" t="n"/>
      <c r="K17" s="102" t="str">
        <f>IF(A17="","",IF(AND(p_ModoCot="Automático",ISNUMBER(AI17)),AI17,IF(N(I17)&gt;0,I17,N(G17))))</f>
        <v/>
      </c>
      <c r="L17" s="68" t="str">
        <f>IF(A17="","",IF(AF17=0,"Sem câmbio",IF(AND(p_ModoCot="Automático",ISNUMBER(AI17)),"Auto",IF(N(I17)&gt;0,"Manual",IF(N(G17)&gt;0,"PM","Sem cotação")))))</f>
        <v/>
      </c>
      <c r="M17" s="103" t="str">
        <f>IF(A17="","",N(F17)*K17)</f>
        <v/>
      </c>
      <c r="N17" s="65" t="str">
        <f>IF(A17="","",M17*AF17)</f>
        <v/>
      </c>
      <c r="O17" s="65" t="str">
        <f>IF(A17="","",N(F17)*N(G17)*IF(N(H17)&gt;0,H17,AF17))</f>
        <v/>
      </c>
      <c r="P17" s="65" t="str">
        <f>IF(A17="","",N17-O17)</f>
        <v/>
      </c>
      <c r="Q17" s="67" t="str">
        <f>IF(A17="","",IF(O17&gt;0,P17/O17,0))</f>
        <v/>
      </c>
      <c r="R17" s="25" t="str">
        <f>IF(A17="","",IF($N$6&gt;0,N17/$N$6,0))</f>
        <v/>
      </c>
      <c r="S17" s="104" t="n"/>
      <c r="T17" s="67" t="str">
        <f>IF(A17="","",N(S17)-R17)</f>
        <v/>
      </c>
      <c r="U17" s="25" t="str">
        <f>IF(A17="","",IF($AM$6&gt;0,AM17/$AM$6,0))</f>
        <v/>
      </c>
      <c r="V17" s="69" t="str">
        <f>IF(A17="","",IF(AM17&lt;=0,"",COUNTIF($AM$9:$AM$68,"&gt;"&amp;AM17)+COUNTIF($AM$9:AM17,AM17)))</f>
        <v/>
      </c>
      <c r="W17" s="68" t="str">
        <f>IF(A17="","",IF(X17&gt;0,"BUY","HOLD"))</f>
        <v/>
      </c>
      <c r="X17" s="65" t="str">
        <f>IF(A17="","",IF($AF$7&lt;=0,0,IF($AN$6&gt;0,$AF$7*AN17/$AN$6,IF($S$6&gt;0,$AF$7*N(S17)/$S$6,0))))</f>
        <v/>
      </c>
      <c r="Y17" s="105" t="str">
        <f>IF(A17="","",N(AO17)+IF(AT17=1,N(AR17),0))</f>
        <v/>
      </c>
      <c r="Z17" s="65" t="str">
        <f>IF(A17="","",IF(N(Y17)&gt;0,Y17*K17*AF17*$AF$6+p_CorrFixa,0))</f>
        <v/>
      </c>
      <c r="AA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B17" s="106" t="str">
        <f>IF(A17="","",IF(N17&gt;0,AA17/N17,0))</f>
        <v/>
      </c>
      <c r="AC17" s="106" t="str">
        <f>IF(A17="","",IF(O17&gt;0,AA17/O17,0))</f>
        <v/>
      </c>
      <c r="AE17" s="81" t="str">
        <f>IF(A17="","",IF(E17="",$AF$1,E17))</f>
        <v/>
      </c>
      <c r="AF17" s="81" t="str">
        <f>IF(A17="","",IFERROR(INDEX(moeda_fx,MATCH(AE17,moeda_cod,0)),0))</f>
        <v/>
      </c>
      <c r="AG17" s="81" t="str">
        <f>IF(A17="","",IF($AF$2="",UPPER(TRIM(A17)),IF(RIGHT(UPPER(TRIM(A17)),LEN($AF$2))=$AF$2,UPPER(TRIM(A17)),UPPER(TRIM(A17))&amp;$AF$2)))</f>
        <v/>
      </c>
      <c r="AH17" s="81" t="str">
        <f>IF(OR(A17="",p_ModoCot&lt;&gt;"Automático"),"",IF(AND(p_FonteCripto="CoinGecko",TRIM(D17)&lt;&gt;""),IFERROR(_xlfn.WEBSERVICE("https://api.coingecko.com/api/v3/simple/price?ids="&amp;LOWER(TRIM(D17))&amp;"&amp;vs_currencies=usd&amp;include_24hr_change=true"),""),IFERROR(_xlfn.WEBSERVICE("https://query1.finance.yahoo.com/v8/finance/chart/"&amp;AG17&amp;"?range=1d&amp;interval=1d"),"")))</f>
        <v/>
      </c>
      <c r="AI17" s="81" t="str">
        <f>IF(AH17="","",IFERROR(IF(ISNUMBER(SEARCH("regularMarketPrice",AH17)),_xlfn.NUMBERVALUE(MID(AH17,SEARCH("""regularMarketPrice"":",AH17)+21,SEARCH(",",AH17&amp;",",SEARCH("""regularMarketPrice"":",AH17)+21)-SEARCH("""regularMarketPrice"":",AH17)-21),".",","),_xlfn.NUMBERVALUE(MID(SUBSTITUTE(AH17,"}",","),SEARCH("""usd"":",SUBSTITUTE(AH17,"}",","))+6,SEARCH(",",SUBSTITUTE(AH17,"}",",")&amp;",",SEARCH("""usd"":",SUBSTITUTE(AH17,"}",","))+6)-SEARCH("""usd"":",SUBSTITUTE(AH17,"}",","))-6),".",",")),""))</f>
        <v/>
      </c>
      <c r="AJ17" s="81" t="str">
        <f>IF(AH17="","",IFERROR(IF(ISNUMBER(SEARCH("regularMarketPrice",AH17)),_xlfn.NUMBERVALUE(MID(AH17,SEARCH("""chartPreviousClose"":",AH17)+21,SEARCH(",",AH17&amp;",",SEARCH("""chartPreviousClose"":",AH17)+21)-SEARCH("""chartPreviousClose"":",AH17)-21),".",","),AI17/(1+_xlfn.NUMBERVALUE(MID(SUBSTITUTE(AH17,"}",","),SEARCH("""usd_24h_change"":",SUBSTITUTE(AH17,"}",","))+17,SEARCH(",",SUBSTITUTE(AH17,"}",",")&amp;",",SEARCH("""usd_24h_change"":",SUBSTITUTE(AH17,"}",","))+17)-SEARCH("""usd_24h_change"":",SUBSTITUTE(AH17,"}",","))-17),".",",")/100)),""))</f>
        <v/>
      </c>
      <c r="AK17" s="81" t="str">
        <f>IF(A17="","",N(F17)*IF(AND(p_ModoCot="Automático",ISNUMBER(AJ17)),AJ17,IF(N(J17)&gt;0,J17,K17))*AF17)</f>
        <v/>
      </c>
      <c r="AL17" s="81" t="str">
        <f>IF(A17="","",ROUND(MAX(0,N(S17)*($N$6+$AF$7)-N17),2))</f>
        <v/>
      </c>
      <c r="AM17" s="81" t="str">
        <f>IF(A17="","",IF(AND(T17&gt;0,T17&gt;=p_DifMin),AL17,0))</f>
        <v/>
      </c>
      <c r="AN17" s="81" t="str">
        <f>IF(A17="","",IF(AND(AM17&gt;0,N(V17)&lt;=p_MaxAtivos),AM17,0))</f>
        <v/>
      </c>
      <c r="AO17" s="81" t="str">
        <f>IF(A17="","",IF(OR(X17&lt;=0,X17&lt;p_CompraMin,N(K17)&lt;=0,N(AF17)&lt;=0),0,IF($AF$3="Sim",TRUNC(ROUND(MAX(0,(X17-p_CorrFixa)/(K17*AF17*$AF$6)),9),$AF$4),TRUNC(ROUND(MAX(0,(X17-p_CorrFixa)/(K17*AF17*$AF$6)),9)/$AF$5)*$AF$5)))</f>
        <v/>
      </c>
      <c r="AP17" s="81" t="str">
        <f>IF(A17="","",IF(N(AO17)&gt;0,AO17*K17*AF17*$AF$6+p_CorrFixa,0))</f>
        <v/>
      </c>
      <c r="AQ17" s="81" t="str">
        <f>IF(A17="","",IF(OR($AJ$1&lt;=0,N(K17)&lt;=0,N(AF17)&lt;=0,N(AM17)&lt;=0),0,IF($AF$3="Sim",TRUNC(ROUND(MAX(0,($AJ$1-IF(N(AO17)&gt;0,0,p_CorrFixa))/(K17*AF17*$AF$6)),9),$AF$4),TRUNC(ROUND(MAX(0,($AJ$1-IF(N(AO17)&gt;0,0,p_CorrFixa))/(K17*AF17*$AF$6)),9)/$AF$5)*$AF$5)))</f>
        <v/>
      </c>
      <c r="AR17" s="81" t="str">
        <f>IF(A17="","",IF(AND(N(AO17)=0,N(AQ17)*(K17*AF17*$AF$6)+p_CorrFixa&lt;p_CompraMin),0,AQ17))</f>
        <v/>
      </c>
      <c r="AS17" s="81" t="str">
        <f>IF(A17="","",IF(N(AR17)&gt;0,AM17,0))</f>
        <v/>
      </c>
      <c r="AT17" s="81" t="str">
        <f>IF(A17="","",IF(AND(AS17&gt;0,AS17=$AS$6,COUNTIF($AS$9:AS17,AS17)=1),1,0))</f>
        <v/>
      </c>
    </row>
    <row r="18">
      <c r="A18" s="97" t="n"/>
      <c r="B18" s="97" t="n"/>
      <c r="C18" s="97" t="n"/>
      <c r="D18" s="97" t="n"/>
      <c r="E18" s="98" t="n"/>
      <c r="F18" s="99" t="n"/>
      <c r="G18" s="100" t="n"/>
      <c r="H18" s="101" t="n"/>
      <c r="I18" s="100" t="n"/>
      <c r="J18" s="100" t="n"/>
      <c r="K18" s="107" t="str">
        <f>IF(A18="","",IF(AND(p_ModoCot="Automático",ISNUMBER(AI18)),AI18,IF(N(I18)&gt;0,I18,N(G18))))</f>
        <v/>
      </c>
      <c r="L18" s="108" t="str">
        <f>IF(A18="","",IF(AF18=0,"Sem câmbio",IF(AND(p_ModoCot="Automático",ISNUMBER(AI18)),"Auto",IF(N(I18)&gt;0,"Manual",IF(N(G18)&gt;0,"PM","Sem cotação")))))</f>
        <v/>
      </c>
      <c r="M18" s="109" t="str">
        <f>IF(A18="","",N(F18)*K18)</f>
        <v/>
      </c>
      <c r="N18" s="110" t="str">
        <f>IF(A18="","",M18*AF18)</f>
        <v/>
      </c>
      <c r="O18" s="110" t="str">
        <f>IF(A18="","",N(F18)*N(G18)*IF(N(H18)&gt;0,H18,AF18))</f>
        <v/>
      </c>
      <c r="P18" s="110" t="str">
        <f>IF(A18="","",N18-O18)</f>
        <v/>
      </c>
      <c r="Q18" s="111" t="str">
        <f>IF(A18="","",IF(O18&gt;0,P18/O18,0))</f>
        <v/>
      </c>
      <c r="R18" s="112" t="str">
        <f>IF(A18="","",IF($N$6&gt;0,N18/$N$6,0))</f>
        <v/>
      </c>
      <c r="S18" s="104" t="n"/>
      <c r="T18" s="111" t="str">
        <f>IF(A18="","",N(S18)-R18)</f>
        <v/>
      </c>
      <c r="U18" s="112" t="str">
        <f>IF(A18="","",IF($AM$6&gt;0,AM18/$AM$6,0))</f>
        <v/>
      </c>
      <c r="V18" s="113" t="str">
        <f>IF(A18="","",IF(AM18&lt;=0,"",COUNTIF($AM$9:$AM$68,"&gt;"&amp;AM18)+COUNTIF($AM$9:AM18,AM18)))</f>
        <v/>
      </c>
      <c r="W18" s="108" t="str">
        <f>IF(A18="","",IF(X18&gt;0,"BUY","HOLD"))</f>
        <v/>
      </c>
      <c r="X18" s="110" t="str">
        <f>IF(A18="","",IF($AF$7&lt;=0,0,IF($AN$6&gt;0,$AF$7*AN18/$AN$6,IF($S$6&gt;0,$AF$7*N(S18)/$S$6,0))))</f>
        <v/>
      </c>
      <c r="Y18" s="114" t="str">
        <f>IF(A18="","",N(AO18)+IF(AT18=1,N(AR18),0))</f>
        <v/>
      </c>
      <c r="Z18" s="110" t="str">
        <f>IF(A18="","",IF(N(Y18)&gt;0,Y18*K18*AF18*$AF$6+p_CorrFixa,0))</f>
        <v/>
      </c>
      <c r="AA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B18" s="115" t="str">
        <f>IF(A18="","",IF(N18&gt;0,AA18/N18,0))</f>
        <v/>
      </c>
      <c r="AC18" s="115" t="str">
        <f>IF(A18="","",IF(O18&gt;0,AA18/O18,0))</f>
        <v/>
      </c>
      <c r="AE18" s="81" t="str">
        <f>IF(A18="","",IF(E18="",$AF$1,E18))</f>
        <v/>
      </c>
      <c r="AF18" s="81" t="str">
        <f>IF(A18="","",IFERROR(INDEX(moeda_fx,MATCH(AE18,moeda_cod,0)),0))</f>
        <v/>
      </c>
      <c r="AG18" s="81" t="str">
        <f>IF(A18="","",IF($AF$2="",UPPER(TRIM(A18)),IF(RIGHT(UPPER(TRIM(A18)),LEN($AF$2))=$AF$2,UPPER(TRIM(A18)),UPPER(TRIM(A18))&amp;$AF$2)))</f>
        <v/>
      </c>
      <c r="AH18" s="81" t="str">
        <f>IF(OR(A18="",p_ModoCot&lt;&gt;"Automático"),"",IF(AND(p_FonteCripto="CoinGecko",TRIM(D18)&lt;&gt;""),IFERROR(_xlfn.WEBSERVICE("https://api.coingecko.com/api/v3/simple/price?ids="&amp;LOWER(TRIM(D18))&amp;"&amp;vs_currencies=usd&amp;include_24hr_change=true"),""),IFERROR(_xlfn.WEBSERVICE("https://query1.finance.yahoo.com/v8/finance/chart/"&amp;AG18&amp;"?range=1d&amp;interval=1d"),"")))</f>
        <v/>
      </c>
      <c r="AI18" s="81" t="str">
        <f>IF(AH18="","",IFERROR(IF(ISNUMBER(SEARCH("regularMarketPrice",AH18)),_xlfn.NUMBERVALUE(MID(AH18,SEARCH("""regularMarketPrice"":",AH18)+21,SEARCH(",",AH18&amp;",",SEARCH("""regularMarketPrice"":",AH18)+21)-SEARCH("""regularMarketPrice"":",AH18)-21),".",","),_xlfn.NUMBERVALUE(MID(SUBSTITUTE(AH18,"}",","),SEARCH("""usd"":",SUBSTITUTE(AH18,"}",","))+6,SEARCH(",",SUBSTITUTE(AH18,"}",",")&amp;",",SEARCH("""usd"":",SUBSTITUTE(AH18,"}",","))+6)-SEARCH("""usd"":",SUBSTITUTE(AH18,"}",","))-6),".",",")),""))</f>
        <v/>
      </c>
      <c r="AJ18" s="81" t="str">
        <f>IF(AH18="","",IFERROR(IF(ISNUMBER(SEARCH("regularMarketPrice",AH18)),_xlfn.NUMBERVALUE(MID(AH18,SEARCH("""chartPreviousClose"":",AH18)+21,SEARCH(",",AH18&amp;",",SEARCH("""chartPreviousClose"":",AH18)+21)-SEARCH("""chartPreviousClose"":",AH18)-21),".",","),AI18/(1+_xlfn.NUMBERVALUE(MID(SUBSTITUTE(AH18,"}",","),SEARCH("""usd_24h_change"":",SUBSTITUTE(AH18,"}",","))+17,SEARCH(",",SUBSTITUTE(AH18,"}",",")&amp;",",SEARCH("""usd_24h_change"":",SUBSTITUTE(AH18,"}",","))+17)-SEARCH("""usd_24h_change"":",SUBSTITUTE(AH18,"}",","))-17),".",",")/100)),""))</f>
        <v/>
      </c>
      <c r="AK18" s="81" t="str">
        <f>IF(A18="","",N(F18)*IF(AND(p_ModoCot="Automático",ISNUMBER(AJ18)),AJ18,IF(N(J18)&gt;0,J18,K18))*AF18)</f>
        <v/>
      </c>
      <c r="AL18" s="81" t="str">
        <f>IF(A18="","",ROUND(MAX(0,N(S18)*($N$6+$AF$7)-N18),2))</f>
        <v/>
      </c>
      <c r="AM18" s="81" t="str">
        <f>IF(A18="","",IF(AND(T18&gt;0,T18&gt;=p_DifMin),AL18,0))</f>
        <v/>
      </c>
      <c r="AN18" s="81" t="str">
        <f>IF(A18="","",IF(AND(AM18&gt;0,N(V18)&lt;=p_MaxAtivos),AM18,0))</f>
        <v/>
      </c>
      <c r="AO18" s="81" t="str">
        <f>IF(A18="","",IF(OR(X18&lt;=0,X18&lt;p_CompraMin,N(K18)&lt;=0,N(AF18)&lt;=0),0,IF($AF$3="Sim",TRUNC(ROUND(MAX(0,(X18-p_CorrFixa)/(K18*AF18*$AF$6)),9),$AF$4),TRUNC(ROUND(MAX(0,(X18-p_CorrFixa)/(K18*AF18*$AF$6)),9)/$AF$5)*$AF$5)))</f>
        <v/>
      </c>
      <c r="AP18" s="81" t="str">
        <f>IF(A18="","",IF(N(AO18)&gt;0,AO18*K18*AF18*$AF$6+p_CorrFixa,0))</f>
        <v/>
      </c>
      <c r="AQ18" s="81" t="str">
        <f>IF(A18="","",IF(OR($AJ$1&lt;=0,N(K18)&lt;=0,N(AF18)&lt;=0,N(AM18)&lt;=0),0,IF($AF$3="Sim",TRUNC(ROUND(MAX(0,($AJ$1-IF(N(AO18)&gt;0,0,p_CorrFixa))/(K18*AF18*$AF$6)),9),$AF$4),TRUNC(ROUND(MAX(0,($AJ$1-IF(N(AO18)&gt;0,0,p_CorrFixa))/(K18*AF18*$AF$6)),9)/$AF$5)*$AF$5)))</f>
        <v/>
      </c>
      <c r="AR18" s="81" t="str">
        <f>IF(A18="","",IF(AND(N(AO18)=0,N(AQ18)*(K18*AF18*$AF$6)+p_CorrFixa&lt;p_CompraMin),0,AQ18))</f>
        <v/>
      </c>
      <c r="AS18" s="81" t="str">
        <f>IF(A18="","",IF(N(AR18)&gt;0,AM18,0))</f>
        <v/>
      </c>
      <c r="AT18" s="81" t="str">
        <f>IF(A18="","",IF(AND(AS18&gt;0,AS18=$AS$6,COUNTIF($AS$9:AS18,AS18)=1),1,0))</f>
        <v/>
      </c>
    </row>
    <row r="19">
      <c r="A19" s="97" t="n"/>
      <c r="B19" s="97" t="n"/>
      <c r="C19" s="97" t="n"/>
      <c r="D19" s="97" t="n"/>
      <c r="E19" s="98" t="n"/>
      <c r="F19" s="99" t="n"/>
      <c r="G19" s="100" t="n"/>
      <c r="H19" s="101" t="n"/>
      <c r="I19" s="100" t="n"/>
      <c r="J19" s="100" t="n"/>
      <c r="K19" s="102" t="str">
        <f>IF(A19="","",IF(AND(p_ModoCot="Automático",ISNUMBER(AI19)),AI19,IF(N(I19)&gt;0,I19,N(G19))))</f>
        <v/>
      </c>
      <c r="L19" s="68" t="str">
        <f>IF(A19="","",IF(AF19=0,"Sem câmbio",IF(AND(p_ModoCot="Automático",ISNUMBER(AI19)),"Auto",IF(N(I19)&gt;0,"Manual",IF(N(G19)&gt;0,"PM","Sem cotação")))))</f>
        <v/>
      </c>
      <c r="M19" s="103" t="str">
        <f>IF(A19="","",N(F19)*K19)</f>
        <v/>
      </c>
      <c r="N19" s="65" t="str">
        <f>IF(A19="","",M19*AF19)</f>
        <v/>
      </c>
      <c r="O19" s="65" t="str">
        <f>IF(A19="","",N(F19)*N(G19)*IF(N(H19)&gt;0,H19,AF19))</f>
        <v/>
      </c>
      <c r="P19" s="65" t="str">
        <f>IF(A19="","",N19-O19)</f>
        <v/>
      </c>
      <c r="Q19" s="67" t="str">
        <f>IF(A19="","",IF(O19&gt;0,P19/O19,0))</f>
        <v/>
      </c>
      <c r="R19" s="25" t="str">
        <f>IF(A19="","",IF($N$6&gt;0,N19/$N$6,0))</f>
        <v/>
      </c>
      <c r="S19" s="104" t="n"/>
      <c r="T19" s="67" t="str">
        <f>IF(A19="","",N(S19)-R19)</f>
        <v/>
      </c>
      <c r="U19" s="25" t="str">
        <f>IF(A19="","",IF($AM$6&gt;0,AM19/$AM$6,0))</f>
        <v/>
      </c>
      <c r="V19" s="69" t="str">
        <f>IF(A19="","",IF(AM19&lt;=0,"",COUNTIF($AM$9:$AM$68,"&gt;"&amp;AM19)+COUNTIF($AM$9:AM19,AM19)))</f>
        <v/>
      </c>
      <c r="W19" s="68" t="str">
        <f>IF(A19="","",IF(X19&gt;0,"BUY","HOLD"))</f>
        <v/>
      </c>
      <c r="X19" s="65" t="str">
        <f>IF(A19="","",IF($AF$7&lt;=0,0,IF($AN$6&gt;0,$AF$7*AN19/$AN$6,IF($S$6&gt;0,$AF$7*N(S19)/$S$6,0))))</f>
        <v/>
      </c>
      <c r="Y19" s="105" t="str">
        <f>IF(A19="","",N(AO19)+IF(AT19=1,N(AR19),0))</f>
        <v/>
      </c>
      <c r="Z19" s="65" t="str">
        <f>IF(A19="","",IF(N(Y19)&gt;0,Y19*K19*AF19*$AF$6+p_CorrFixa,0))</f>
        <v/>
      </c>
      <c r="AA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B19" s="106" t="str">
        <f>IF(A19="","",IF(N19&gt;0,AA19/N19,0))</f>
        <v/>
      </c>
      <c r="AC19" s="106" t="str">
        <f>IF(A19="","",IF(O19&gt;0,AA19/O19,0))</f>
        <v/>
      </c>
      <c r="AE19" s="81" t="str">
        <f>IF(A19="","",IF(E19="",$AF$1,E19))</f>
        <v/>
      </c>
      <c r="AF19" s="81" t="str">
        <f>IF(A19="","",IFERROR(INDEX(moeda_fx,MATCH(AE19,moeda_cod,0)),0))</f>
        <v/>
      </c>
      <c r="AG19" s="81" t="str">
        <f>IF(A19="","",IF($AF$2="",UPPER(TRIM(A19)),IF(RIGHT(UPPER(TRIM(A19)),LEN($AF$2))=$AF$2,UPPER(TRIM(A19)),UPPER(TRIM(A19))&amp;$AF$2)))</f>
        <v/>
      </c>
      <c r="AH19" s="81" t="str">
        <f>IF(OR(A19="",p_ModoCot&lt;&gt;"Automático"),"",IF(AND(p_FonteCripto="CoinGecko",TRIM(D19)&lt;&gt;""),IFERROR(_xlfn.WEBSERVICE("https://api.coingecko.com/api/v3/simple/price?ids="&amp;LOWER(TRIM(D19))&amp;"&amp;vs_currencies=usd&amp;include_24hr_change=true"),""),IFERROR(_xlfn.WEBSERVICE("https://query1.finance.yahoo.com/v8/finance/chart/"&amp;AG19&amp;"?range=1d&amp;interval=1d"),"")))</f>
        <v/>
      </c>
      <c r="AI19" s="81" t="str">
        <f>IF(AH19="","",IFERROR(IF(ISNUMBER(SEARCH("regularMarketPrice",AH19)),_xlfn.NUMBERVALUE(MID(AH19,SEARCH("""regularMarketPrice"":",AH19)+21,SEARCH(",",AH19&amp;",",SEARCH("""regularMarketPrice"":",AH19)+21)-SEARCH("""regularMarketPrice"":",AH19)-21),".",","),_xlfn.NUMBERVALUE(MID(SUBSTITUTE(AH19,"}",","),SEARCH("""usd"":",SUBSTITUTE(AH19,"}",","))+6,SEARCH(",",SUBSTITUTE(AH19,"}",",")&amp;",",SEARCH("""usd"":",SUBSTITUTE(AH19,"}",","))+6)-SEARCH("""usd"":",SUBSTITUTE(AH19,"}",","))-6),".",",")),""))</f>
        <v/>
      </c>
      <c r="AJ19" s="81" t="str">
        <f>IF(AH19="","",IFERROR(IF(ISNUMBER(SEARCH("regularMarketPrice",AH19)),_xlfn.NUMBERVALUE(MID(AH19,SEARCH("""chartPreviousClose"":",AH19)+21,SEARCH(",",AH19&amp;",",SEARCH("""chartPreviousClose"":",AH19)+21)-SEARCH("""chartPreviousClose"":",AH19)-21),".",","),AI19/(1+_xlfn.NUMBERVALUE(MID(SUBSTITUTE(AH19,"}",","),SEARCH("""usd_24h_change"":",SUBSTITUTE(AH19,"}",","))+17,SEARCH(",",SUBSTITUTE(AH19,"}",",")&amp;",",SEARCH("""usd_24h_change"":",SUBSTITUTE(AH19,"}",","))+17)-SEARCH("""usd_24h_change"":",SUBSTITUTE(AH19,"}",","))-17),".",",")/100)),""))</f>
        <v/>
      </c>
      <c r="AK19" s="81" t="str">
        <f>IF(A19="","",N(F19)*IF(AND(p_ModoCot="Automático",ISNUMBER(AJ19)),AJ19,IF(N(J19)&gt;0,J19,K19))*AF19)</f>
        <v/>
      </c>
      <c r="AL19" s="81" t="str">
        <f>IF(A19="","",ROUND(MAX(0,N(S19)*($N$6+$AF$7)-N19),2))</f>
        <v/>
      </c>
      <c r="AM19" s="81" t="str">
        <f>IF(A19="","",IF(AND(T19&gt;0,T19&gt;=p_DifMin),AL19,0))</f>
        <v/>
      </c>
      <c r="AN19" s="81" t="str">
        <f>IF(A19="","",IF(AND(AM19&gt;0,N(V19)&lt;=p_MaxAtivos),AM19,0))</f>
        <v/>
      </c>
      <c r="AO19" s="81" t="str">
        <f>IF(A19="","",IF(OR(X19&lt;=0,X19&lt;p_CompraMin,N(K19)&lt;=0,N(AF19)&lt;=0),0,IF($AF$3="Sim",TRUNC(ROUND(MAX(0,(X19-p_CorrFixa)/(K19*AF19*$AF$6)),9),$AF$4),TRUNC(ROUND(MAX(0,(X19-p_CorrFixa)/(K19*AF19*$AF$6)),9)/$AF$5)*$AF$5)))</f>
        <v/>
      </c>
      <c r="AP19" s="81" t="str">
        <f>IF(A19="","",IF(N(AO19)&gt;0,AO19*K19*AF19*$AF$6+p_CorrFixa,0))</f>
        <v/>
      </c>
      <c r="AQ19" s="81" t="str">
        <f>IF(A19="","",IF(OR($AJ$1&lt;=0,N(K19)&lt;=0,N(AF19)&lt;=0,N(AM19)&lt;=0),0,IF($AF$3="Sim",TRUNC(ROUND(MAX(0,($AJ$1-IF(N(AO19)&gt;0,0,p_CorrFixa))/(K19*AF19*$AF$6)),9),$AF$4),TRUNC(ROUND(MAX(0,($AJ$1-IF(N(AO19)&gt;0,0,p_CorrFixa))/(K19*AF19*$AF$6)),9)/$AF$5)*$AF$5)))</f>
        <v/>
      </c>
      <c r="AR19" s="81" t="str">
        <f>IF(A19="","",IF(AND(N(AO19)=0,N(AQ19)*(K19*AF19*$AF$6)+p_CorrFixa&lt;p_CompraMin),0,AQ19))</f>
        <v/>
      </c>
      <c r="AS19" s="81" t="str">
        <f>IF(A19="","",IF(N(AR19)&gt;0,AM19,0))</f>
        <v/>
      </c>
      <c r="AT19" s="81" t="str">
        <f>IF(A19="","",IF(AND(AS19&gt;0,AS19=$AS$6,COUNTIF($AS$9:AS19,AS19)=1),1,0))</f>
        <v/>
      </c>
    </row>
    <row r="20">
      <c r="A20" s="97" t="n"/>
      <c r="B20" s="97" t="n"/>
      <c r="C20" s="97" t="n"/>
      <c r="D20" s="97" t="n"/>
      <c r="E20" s="98" t="n"/>
      <c r="F20" s="99" t="n"/>
      <c r="G20" s="100" t="n"/>
      <c r="H20" s="101" t="n"/>
      <c r="I20" s="100" t="n"/>
      <c r="J20" s="100" t="n"/>
      <c r="K20" s="107" t="str">
        <f>IF(A20="","",IF(AND(p_ModoCot="Automático",ISNUMBER(AI20)),AI20,IF(N(I20)&gt;0,I20,N(G20))))</f>
        <v/>
      </c>
      <c r="L20" s="108" t="str">
        <f>IF(A20="","",IF(AF20=0,"Sem câmbio",IF(AND(p_ModoCot="Automático",ISNUMBER(AI20)),"Auto",IF(N(I20)&gt;0,"Manual",IF(N(G20)&gt;0,"PM","Sem cotação")))))</f>
        <v/>
      </c>
      <c r="M20" s="109" t="str">
        <f>IF(A20="","",N(F20)*K20)</f>
        <v/>
      </c>
      <c r="N20" s="110" t="str">
        <f>IF(A20="","",M20*AF20)</f>
        <v/>
      </c>
      <c r="O20" s="110" t="str">
        <f>IF(A20="","",N(F20)*N(G20)*IF(N(H20)&gt;0,H20,AF20))</f>
        <v/>
      </c>
      <c r="P20" s="110" t="str">
        <f>IF(A20="","",N20-O20)</f>
        <v/>
      </c>
      <c r="Q20" s="111" t="str">
        <f>IF(A20="","",IF(O20&gt;0,P20/O20,0))</f>
        <v/>
      </c>
      <c r="R20" s="112" t="str">
        <f>IF(A20="","",IF($N$6&gt;0,N20/$N$6,0))</f>
        <v/>
      </c>
      <c r="S20" s="104" t="n"/>
      <c r="T20" s="111" t="str">
        <f>IF(A20="","",N(S20)-R20)</f>
        <v/>
      </c>
      <c r="U20" s="112" t="str">
        <f>IF(A20="","",IF($AM$6&gt;0,AM20/$AM$6,0))</f>
        <v/>
      </c>
      <c r="V20" s="113" t="str">
        <f>IF(A20="","",IF(AM20&lt;=0,"",COUNTIF($AM$9:$AM$68,"&gt;"&amp;AM20)+COUNTIF($AM$9:AM20,AM20)))</f>
        <v/>
      </c>
      <c r="W20" s="108" t="str">
        <f>IF(A20="","",IF(X20&gt;0,"BUY","HOLD"))</f>
        <v/>
      </c>
      <c r="X20" s="110" t="str">
        <f>IF(A20="","",IF($AF$7&lt;=0,0,IF($AN$6&gt;0,$AF$7*AN20/$AN$6,IF($S$6&gt;0,$AF$7*N(S20)/$S$6,0))))</f>
        <v/>
      </c>
      <c r="Y20" s="114" t="str">
        <f>IF(A20="","",N(AO20)+IF(AT20=1,N(AR20),0))</f>
        <v/>
      </c>
      <c r="Z20" s="110" t="str">
        <f>IF(A20="","",IF(N(Y20)&gt;0,Y20*K20*AF20*$AF$6+p_CorrFixa,0))</f>
        <v/>
      </c>
      <c r="AA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B20" s="115" t="str">
        <f>IF(A20="","",IF(N20&gt;0,AA20/N20,0))</f>
        <v/>
      </c>
      <c r="AC20" s="115" t="str">
        <f>IF(A20="","",IF(O20&gt;0,AA20/O20,0))</f>
        <v/>
      </c>
      <c r="AE20" s="81" t="str">
        <f>IF(A20="","",IF(E20="",$AF$1,E20))</f>
        <v/>
      </c>
      <c r="AF20" s="81" t="str">
        <f>IF(A20="","",IFERROR(INDEX(moeda_fx,MATCH(AE20,moeda_cod,0)),0))</f>
        <v/>
      </c>
      <c r="AG20" s="81" t="str">
        <f>IF(A20="","",IF($AF$2="",UPPER(TRIM(A20)),IF(RIGHT(UPPER(TRIM(A20)),LEN($AF$2))=$AF$2,UPPER(TRIM(A20)),UPPER(TRIM(A20))&amp;$AF$2)))</f>
        <v/>
      </c>
      <c r="AH20" s="81" t="str">
        <f>IF(OR(A20="",p_ModoCot&lt;&gt;"Automático"),"",IF(AND(p_FonteCripto="CoinGecko",TRIM(D20)&lt;&gt;""),IFERROR(_xlfn.WEBSERVICE("https://api.coingecko.com/api/v3/simple/price?ids="&amp;LOWER(TRIM(D20))&amp;"&amp;vs_currencies=usd&amp;include_24hr_change=true"),""),IFERROR(_xlfn.WEBSERVICE("https://query1.finance.yahoo.com/v8/finance/chart/"&amp;AG20&amp;"?range=1d&amp;interval=1d"),"")))</f>
        <v/>
      </c>
      <c r="AI20" s="81" t="str">
        <f>IF(AH20="","",IFERROR(IF(ISNUMBER(SEARCH("regularMarketPrice",AH20)),_xlfn.NUMBERVALUE(MID(AH20,SEARCH("""regularMarketPrice"":",AH20)+21,SEARCH(",",AH20&amp;",",SEARCH("""regularMarketPrice"":",AH20)+21)-SEARCH("""regularMarketPrice"":",AH20)-21),".",","),_xlfn.NUMBERVALUE(MID(SUBSTITUTE(AH20,"}",","),SEARCH("""usd"":",SUBSTITUTE(AH20,"}",","))+6,SEARCH(",",SUBSTITUTE(AH20,"}",",")&amp;",",SEARCH("""usd"":",SUBSTITUTE(AH20,"}",","))+6)-SEARCH("""usd"":",SUBSTITUTE(AH20,"}",","))-6),".",",")),""))</f>
        <v/>
      </c>
      <c r="AJ20" s="81" t="str">
        <f>IF(AH20="","",IFERROR(IF(ISNUMBER(SEARCH("regularMarketPrice",AH20)),_xlfn.NUMBERVALUE(MID(AH20,SEARCH("""chartPreviousClose"":",AH20)+21,SEARCH(",",AH20&amp;",",SEARCH("""chartPreviousClose"":",AH20)+21)-SEARCH("""chartPreviousClose"":",AH20)-21),".",","),AI20/(1+_xlfn.NUMBERVALUE(MID(SUBSTITUTE(AH20,"}",","),SEARCH("""usd_24h_change"":",SUBSTITUTE(AH20,"}",","))+17,SEARCH(",",SUBSTITUTE(AH20,"}",",")&amp;",",SEARCH("""usd_24h_change"":",SUBSTITUTE(AH20,"}",","))+17)-SEARCH("""usd_24h_change"":",SUBSTITUTE(AH20,"}",","))-17),".",",")/100)),""))</f>
        <v/>
      </c>
      <c r="AK20" s="81" t="str">
        <f>IF(A20="","",N(F20)*IF(AND(p_ModoCot="Automático",ISNUMBER(AJ20)),AJ20,IF(N(J20)&gt;0,J20,K20))*AF20)</f>
        <v/>
      </c>
      <c r="AL20" s="81" t="str">
        <f>IF(A20="","",ROUND(MAX(0,N(S20)*($N$6+$AF$7)-N20),2))</f>
        <v/>
      </c>
      <c r="AM20" s="81" t="str">
        <f>IF(A20="","",IF(AND(T20&gt;0,T20&gt;=p_DifMin),AL20,0))</f>
        <v/>
      </c>
      <c r="AN20" s="81" t="str">
        <f>IF(A20="","",IF(AND(AM20&gt;0,N(V20)&lt;=p_MaxAtivos),AM20,0))</f>
        <v/>
      </c>
      <c r="AO20" s="81" t="str">
        <f>IF(A20="","",IF(OR(X20&lt;=0,X20&lt;p_CompraMin,N(K20)&lt;=0,N(AF20)&lt;=0),0,IF($AF$3="Sim",TRUNC(ROUND(MAX(0,(X20-p_CorrFixa)/(K20*AF20*$AF$6)),9),$AF$4),TRUNC(ROUND(MAX(0,(X20-p_CorrFixa)/(K20*AF20*$AF$6)),9)/$AF$5)*$AF$5)))</f>
        <v/>
      </c>
      <c r="AP20" s="81" t="str">
        <f>IF(A20="","",IF(N(AO20)&gt;0,AO20*K20*AF20*$AF$6+p_CorrFixa,0))</f>
        <v/>
      </c>
      <c r="AQ20" s="81" t="str">
        <f>IF(A20="","",IF(OR($AJ$1&lt;=0,N(K20)&lt;=0,N(AF20)&lt;=0,N(AM20)&lt;=0),0,IF($AF$3="Sim",TRUNC(ROUND(MAX(0,($AJ$1-IF(N(AO20)&gt;0,0,p_CorrFixa))/(K20*AF20*$AF$6)),9),$AF$4),TRUNC(ROUND(MAX(0,($AJ$1-IF(N(AO20)&gt;0,0,p_CorrFixa))/(K20*AF20*$AF$6)),9)/$AF$5)*$AF$5)))</f>
        <v/>
      </c>
      <c r="AR20" s="81" t="str">
        <f>IF(A20="","",IF(AND(N(AO20)=0,N(AQ20)*(K20*AF20*$AF$6)+p_CorrFixa&lt;p_CompraMin),0,AQ20))</f>
        <v/>
      </c>
      <c r="AS20" s="81" t="str">
        <f>IF(A20="","",IF(N(AR20)&gt;0,AM20,0))</f>
        <v/>
      </c>
      <c r="AT20" s="81" t="str">
        <f>IF(A20="","",IF(AND(AS20&gt;0,AS20=$AS$6,COUNTIF($AS$9:AS20,AS20)=1),1,0))</f>
        <v/>
      </c>
    </row>
    <row r="21">
      <c r="A21" s="97" t="n"/>
      <c r="B21" s="97" t="n"/>
      <c r="C21" s="97" t="n"/>
      <c r="D21" s="97" t="n"/>
      <c r="E21" s="98" t="n"/>
      <c r="F21" s="99" t="n"/>
      <c r="G21" s="100" t="n"/>
      <c r="H21" s="101" t="n"/>
      <c r="I21" s="100" t="n"/>
      <c r="J21" s="100" t="n"/>
      <c r="K21" s="102" t="str">
        <f>IF(A21="","",IF(AND(p_ModoCot="Automático",ISNUMBER(AI21)),AI21,IF(N(I21)&gt;0,I21,N(G21))))</f>
        <v/>
      </c>
      <c r="L21" s="68" t="str">
        <f>IF(A21="","",IF(AF21=0,"Sem câmbio",IF(AND(p_ModoCot="Automático",ISNUMBER(AI21)),"Auto",IF(N(I21)&gt;0,"Manual",IF(N(G21)&gt;0,"PM","Sem cotação")))))</f>
        <v/>
      </c>
      <c r="M21" s="103" t="str">
        <f>IF(A21="","",N(F21)*K21)</f>
        <v/>
      </c>
      <c r="N21" s="65" t="str">
        <f>IF(A21="","",M21*AF21)</f>
        <v/>
      </c>
      <c r="O21" s="65" t="str">
        <f>IF(A21="","",N(F21)*N(G21)*IF(N(H21)&gt;0,H21,AF21))</f>
        <v/>
      </c>
      <c r="P21" s="65" t="str">
        <f>IF(A21="","",N21-O21)</f>
        <v/>
      </c>
      <c r="Q21" s="67" t="str">
        <f>IF(A21="","",IF(O21&gt;0,P21/O21,0))</f>
        <v/>
      </c>
      <c r="R21" s="25" t="str">
        <f>IF(A21="","",IF($N$6&gt;0,N21/$N$6,0))</f>
        <v/>
      </c>
      <c r="S21" s="104" t="n"/>
      <c r="T21" s="67" t="str">
        <f>IF(A21="","",N(S21)-R21)</f>
        <v/>
      </c>
      <c r="U21" s="25" t="str">
        <f>IF(A21="","",IF($AM$6&gt;0,AM21/$AM$6,0))</f>
        <v/>
      </c>
      <c r="V21" s="69" t="str">
        <f>IF(A21="","",IF(AM21&lt;=0,"",COUNTIF($AM$9:$AM$68,"&gt;"&amp;AM21)+COUNTIF($AM$9:AM21,AM21)))</f>
        <v/>
      </c>
      <c r="W21" s="68" t="str">
        <f>IF(A21="","",IF(X21&gt;0,"BUY","HOLD"))</f>
        <v/>
      </c>
      <c r="X21" s="65" t="str">
        <f>IF(A21="","",IF($AF$7&lt;=0,0,IF($AN$6&gt;0,$AF$7*AN21/$AN$6,IF($S$6&gt;0,$AF$7*N(S21)/$S$6,0))))</f>
        <v/>
      </c>
      <c r="Y21" s="105" t="str">
        <f>IF(A21="","",N(AO21)+IF(AT21=1,N(AR21),0))</f>
        <v/>
      </c>
      <c r="Z21" s="65" t="str">
        <f>IF(A21="","",IF(N(Y21)&gt;0,Y21*K21*AF21*$AF$6+p_CorrFixa,0))</f>
        <v/>
      </c>
      <c r="AA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B21" s="106" t="str">
        <f>IF(A21="","",IF(N21&gt;0,AA21/N21,0))</f>
        <v/>
      </c>
      <c r="AC21" s="106" t="str">
        <f>IF(A21="","",IF(O21&gt;0,AA21/O21,0))</f>
        <v/>
      </c>
      <c r="AE21" s="81" t="str">
        <f>IF(A21="","",IF(E21="",$AF$1,E21))</f>
        <v/>
      </c>
      <c r="AF21" s="81" t="str">
        <f>IF(A21="","",IFERROR(INDEX(moeda_fx,MATCH(AE21,moeda_cod,0)),0))</f>
        <v/>
      </c>
      <c r="AG21" s="81" t="str">
        <f>IF(A21="","",IF($AF$2="",UPPER(TRIM(A21)),IF(RIGHT(UPPER(TRIM(A21)),LEN($AF$2))=$AF$2,UPPER(TRIM(A21)),UPPER(TRIM(A21))&amp;$AF$2)))</f>
        <v/>
      </c>
      <c r="AH21" s="81" t="str">
        <f>IF(OR(A21="",p_ModoCot&lt;&gt;"Automático"),"",IF(AND(p_FonteCripto="CoinGecko",TRIM(D21)&lt;&gt;""),IFERROR(_xlfn.WEBSERVICE("https://api.coingecko.com/api/v3/simple/price?ids="&amp;LOWER(TRIM(D21))&amp;"&amp;vs_currencies=usd&amp;include_24hr_change=true"),""),IFERROR(_xlfn.WEBSERVICE("https://query1.finance.yahoo.com/v8/finance/chart/"&amp;AG21&amp;"?range=1d&amp;interval=1d"),"")))</f>
        <v/>
      </c>
      <c r="AI21" s="81" t="str">
        <f>IF(AH21="","",IFERROR(IF(ISNUMBER(SEARCH("regularMarketPrice",AH21)),_xlfn.NUMBERVALUE(MID(AH21,SEARCH("""regularMarketPrice"":",AH21)+21,SEARCH(",",AH21&amp;",",SEARCH("""regularMarketPrice"":",AH21)+21)-SEARCH("""regularMarketPrice"":",AH21)-21),".",","),_xlfn.NUMBERVALUE(MID(SUBSTITUTE(AH21,"}",","),SEARCH("""usd"":",SUBSTITUTE(AH21,"}",","))+6,SEARCH(",",SUBSTITUTE(AH21,"}",",")&amp;",",SEARCH("""usd"":",SUBSTITUTE(AH21,"}",","))+6)-SEARCH("""usd"":",SUBSTITUTE(AH21,"}",","))-6),".",",")),""))</f>
        <v/>
      </c>
      <c r="AJ21" s="81" t="str">
        <f>IF(AH21="","",IFERROR(IF(ISNUMBER(SEARCH("regularMarketPrice",AH21)),_xlfn.NUMBERVALUE(MID(AH21,SEARCH("""chartPreviousClose"":",AH21)+21,SEARCH(",",AH21&amp;",",SEARCH("""chartPreviousClose"":",AH21)+21)-SEARCH("""chartPreviousClose"":",AH21)-21),".",","),AI21/(1+_xlfn.NUMBERVALUE(MID(SUBSTITUTE(AH21,"}",","),SEARCH("""usd_24h_change"":",SUBSTITUTE(AH21,"}",","))+17,SEARCH(",",SUBSTITUTE(AH21,"}",",")&amp;",",SEARCH("""usd_24h_change"":",SUBSTITUTE(AH21,"}",","))+17)-SEARCH("""usd_24h_change"":",SUBSTITUTE(AH21,"}",","))-17),".",",")/100)),""))</f>
        <v/>
      </c>
      <c r="AK21" s="81" t="str">
        <f>IF(A21="","",N(F21)*IF(AND(p_ModoCot="Automático",ISNUMBER(AJ21)),AJ21,IF(N(J21)&gt;0,J21,K21))*AF21)</f>
        <v/>
      </c>
      <c r="AL21" s="81" t="str">
        <f>IF(A21="","",ROUND(MAX(0,N(S21)*($N$6+$AF$7)-N21),2))</f>
        <v/>
      </c>
      <c r="AM21" s="81" t="str">
        <f>IF(A21="","",IF(AND(T21&gt;0,T21&gt;=p_DifMin),AL21,0))</f>
        <v/>
      </c>
      <c r="AN21" s="81" t="str">
        <f>IF(A21="","",IF(AND(AM21&gt;0,N(V21)&lt;=p_MaxAtivos),AM21,0))</f>
        <v/>
      </c>
      <c r="AO21" s="81" t="str">
        <f>IF(A21="","",IF(OR(X21&lt;=0,X21&lt;p_CompraMin,N(K21)&lt;=0,N(AF21)&lt;=0),0,IF($AF$3="Sim",TRUNC(ROUND(MAX(0,(X21-p_CorrFixa)/(K21*AF21*$AF$6)),9),$AF$4),TRUNC(ROUND(MAX(0,(X21-p_CorrFixa)/(K21*AF21*$AF$6)),9)/$AF$5)*$AF$5)))</f>
        <v/>
      </c>
      <c r="AP21" s="81" t="str">
        <f>IF(A21="","",IF(N(AO21)&gt;0,AO21*K21*AF21*$AF$6+p_CorrFixa,0))</f>
        <v/>
      </c>
      <c r="AQ21" s="81" t="str">
        <f>IF(A21="","",IF(OR($AJ$1&lt;=0,N(K21)&lt;=0,N(AF21)&lt;=0,N(AM21)&lt;=0),0,IF($AF$3="Sim",TRUNC(ROUND(MAX(0,($AJ$1-IF(N(AO21)&gt;0,0,p_CorrFixa))/(K21*AF21*$AF$6)),9),$AF$4),TRUNC(ROUND(MAX(0,($AJ$1-IF(N(AO21)&gt;0,0,p_CorrFixa))/(K21*AF21*$AF$6)),9)/$AF$5)*$AF$5)))</f>
        <v/>
      </c>
      <c r="AR21" s="81" t="str">
        <f>IF(A21="","",IF(AND(N(AO21)=0,N(AQ21)*(K21*AF21*$AF$6)+p_CorrFixa&lt;p_CompraMin),0,AQ21))</f>
        <v/>
      </c>
      <c r="AS21" s="81" t="str">
        <f>IF(A21="","",IF(N(AR21)&gt;0,AM21,0))</f>
        <v/>
      </c>
      <c r="AT21" s="81" t="str">
        <f>IF(A21="","",IF(AND(AS21&gt;0,AS21=$AS$6,COUNTIF($AS$9:AS21,AS21)=1),1,0))</f>
        <v/>
      </c>
    </row>
    <row r="22">
      <c r="A22" s="97" t="n"/>
      <c r="B22" s="97" t="n"/>
      <c r="C22" s="97" t="n"/>
      <c r="D22" s="97" t="n"/>
      <c r="E22" s="98" t="n"/>
      <c r="F22" s="99" t="n"/>
      <c r="G22" s="100" t="n"/>
      <c r="H22" s="101" t="n"/>
      <c r="I22" s="100" t="n"/>
      <c r="J22" s="100" t="n"/>
      <c r="K22" s="107" t="str">
        <f>IF(A22="","",IF(AND(p_ModoCot="Automático",ISNUMBER(AI22)),AI22,IF(N(I22)&gt;0,I22,N(G22))))</f>
        <v/>
      </c>
      <c r="L22" s="108" t="str">
        <f>IF(A22="","",IF(AF22=0,"Sem câmbio",IF(AND(p_ModoCot="Automático",ISNUMBER(AI22)),"Auto",IF(N(I22)&gt;0,"Manual",IF(N(G22)&gt;0,"PM","Sem cotação")))))</f>
        <v/>
      </c>
      <c r="M22" s="109" t="str">
        <f>IF(A22="","",N(F22)*K22)</f>
        <v/>
      </c>
      <c r="N22" s="110" t="str">
        <f>IF(A22="","",M22*AF22)</f>
        <v/>
      </c>
      <c r="O22" s="110" t="str">
        <f>IF(A22="","",N(F22)*N(G22)*IF(N(H22)&gt;0,H22,AF22))</f>
        <v/>
      </c>
      <c r="P22" s="110" t="str">
        <f>IF(A22="","",N22-O22)</f>
        <v/>
      </c>
      <c r="Q22" s="111" t="str">
        <f>IF(A22="","",IF(O22&gt;0,P22/O22,0))</f>
        <v/>
      </c>
      <c r="R22" s="112" t="str">
        <f>IF(A22="","",IF($N$6&gt;0,N22/$N$6,0))</f>
        <v/>
      </c>
      <c r="S22" s="104" t="n"/>
      <c r="T22" s="111" t="str">
        <f>IF(A22="","",N(S22)-R22)</f>
        <v/>
      </c>
      <c r="U22" s="112" t="str">
        <f>IF(A22="","",IF($AM$6&gt;0,AM22/$AM$6,0))</f>
        <v/>
      </c>
      <c r="V22" s="113" t="str">
        <f>IF(A22="","",IF(AM22&lt;=0,"",COUNTIF($AM$9:$AM$68,"&gt;"&amp;AM22)+COUNTIF($AM$9:AM22,AM22)))</f>
        <v/>
      </c>
      <c r="W22" s="108" t="str">
        <f>IF(A22="","",IF(X22&gt;0,"BUY","HOLD"))</f>
        <v/>
      </c>
      <c r="X22" s="110" t="str">
        <f>IF(A22="","",IF($AF$7&lt;=0,0,IF($AN$6&gt;0,$AF$7*AN22/$AN$6,IF($S$6&gt;0,$AF$7*N(S22)/$S$6,0))))</f>
        <v/>
      </c>
      <c r="Y22" s="114" t="str">
        <f>IF(A22="","",N(AO22)+IF(AT22=1,N(AR22),0))</f>
        <v/>
      </c>
      <c r="Z22" s="110" t="str">
        <f>IF(A22="","",IF(N(Y22)&gt;0,Y22*K22*AF22*$AF$6+p_CorrFixa,0))</f>
        <v/>
      </c>
      <c r="AA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B22" s="115" t="str">
        <f>IF(A22="","",IF(N22&gt;0,AA22/N22,0))</f>
        <v/>
      </c>
      <c r="AC22" s="115" t="str">
        <f>IF(A22="","",IF(O22&gt;0,AA22/O22,0))</f>
        <v/>
      </c>
      <c r="AE22" s="81" t="str">
        <f>IF(A22="","",IF(E22="",$AF$1,E22))</f>
        <v/>
      </c>
      <c r="AF22" s="81" t="str">
        <f>IF(A22="","",IFERROR(INDEX(moeda_fx,MATCH(AE22,moeda_cod,0)),0))</f>
        <v/>
      </c>
      <c r="AG22" s="81" t="str">
        <f>IF(A22="","",IF($AF$2="",UPPER(TRIM(A22)),IF(RIGHT(UPPER(TRIM(A22)),LEN($AF$2))=$AF$2,UPPER(TRIM(A22)),UPPER(TRIM(A22))&amp;$AF$2)))</f>
        <v/>
      </c>
      <c r="AH22" s="81" t="str">
        <f>IF(OR(A22="",p_ModoCot&lt;&gt;"Automático"),"",IF(AND(p_FonteCripto="CoinGecko",TRIM(D22)&lt;&gt;""),IFERROR(_xlfn.WEBSERVICE("https://api.coingecko.com/api/v3/simple/price?ids="&amp;LOWER(TRIM(D22))&amp;"&amp;vs_currencies=usd&amp;include_24hr_change=true"),""),IFERROR(_xlfn.WEBSERVICE("https://query1.finance.yahoo.com/v8/finance/chart/"&amp;AG22&amp;"?range=1d&amp;interval=1d"),"")))</f>
        <v/>
      </c>
      <c r="AI22" s="81" t="str">
        <f>IF(AH22="","",IFERROR(IF(ISNUMBER(SEARCH("regularMarketPrice",AH22)),_xlfn.NUMBERVALUE(MID(AH22,SEARCH("""regularMarketPrice"":",AH22)+21,SEARCH(",",AH22&amp;",",SEARCH("""regularMarketPrice"":",AH22)+21)-SEARCH("""regularMarketPrice"":",AH22)-21),".",","),_xlfn.NUMBERVALUE(MID(SUBSTITUTE(AH22,"}",","),SEARCH("""usd"":",SUBSTITUTE(AH22,"}",","))+6,SEARCH(",",SUBSTITUTE(AH22,"}",",")&amp;",",SEARCH("""usd"":",SUBSTITUTE(AH22,"}",","))+6)-SEARCH("""usd"":",SUBSTITUTE(AH22,"}",","))-6),".",",")),""))</f>
        <v/>
      </c>
      <c r="AJ22" s="81" t="str">
        <f>IF(AH22="","",IFERROR(IF(ISNUMBER(SEARCH("regularMarketPrice",AH22)),_xlfn.NUMBERVALUE(MID(AH22,SEARCH("""chartPreviousClose"":",AH22)+21,SEARCH(",",AH22&amp;",",SEARCH("""chartPreviousClose"":",AH22)+21)-SEARCH("""chartPreviousClose"":",AH22)-21),".",","),AI22/(1+_xlfn.NUMBERVALUE(MID(SUBSTITUTE(AH22,"}",","),SEARCH("""usd_24h_change"":",SUBSTITUTE(AH22,"}",","))+17,SEARCH(",",SUBSTITUTE(AH22,"}",",")&amp;",",SEARCH("""usd_24h_change"":",SUBSTITUTE(AH22,"}",","))+17)-SEARCH("""usd_24h_change"":",SUBSTITUTE(AH22,"}",","))-17),".",",")/100)),""))</f>
        <v/>
      </c>
      <c r="AK22" s="81" t="str">
        <f>IF(A22="","",N(F22)*IF(AND(p_ModoCot="Automático",ISNUMBER(AJ22)),AJ22,IF(N(J22)&gt;0,J22,K22))*AF22)</f>
        <v/>
      </c>
      <c r="AL22" s="81" t="str">
        <f>IF(A22="","",ROUND(MAX(0,N(S22)*($N$6+$AF$7)-N22),2))</f>
        <v/>
      </c>
      <c r="AM22" s="81" t="str">
        <f>IF(A22="","",IF(AND(T22&gt;0,T22&gt;=p_DifMin),AL22,0))</f>
        <v/>
      </c>
      <c r="AN22" s="81" t="str">
        <f>IF(A22="","",IF(AND(AM22&gt;0,N(V22)&lt;=p_MaxAtivos),AM22,0))</f>
        <v/>
      </c>
      <c r="AO22" s="81" t="str">
        <f>IF(A22="","",IF(OR(X22&lt;=0,X22&lt;p_CompraMin,N(K22)&lt;=0,N(AF22)&lt;=0),0,IF($AF$3="Sim",TRUNC(ROUND(MAX(0,(X22-p_CorrFixa)/(K22*AF22*$AF$6)),9),$AF$4),TRUNC(ROUND(MAX(0,(X22-p_CorrFixa)/(K22*AF22*$AF$6)),9)/$AF$5)*$AF$5)))</f>
        <v/>
      </c>
      <c r="AP22" s="81" t="str">
        <f>IF(A22="","",IF(N(AO22)&gt;0,AO22*K22*AF22*$AF$6+p_CorrFixa,0))</f>
        <v/>
      </c>
      <c r="AQ22" s="81" t="str">
        <f>IF(A22="","",IF(OR($AJ$1&lt;=0,N(K22)&lt;=0,N(AF22)&lt;=0,N(AM22)&lt;=0),0,IF($AF$3="Sim",TRUNC(ROUND(MAX(0,($AJ$1-IF(N(AO22)&gt;0,0,p_CorrFixa))/(K22*AF22*$AF$6)),9),$AF$4),TRUNC(ROUND(MAX(0,($AJ$1-IF(N(AO22)&gt;0,0,p_CorrFixa))/(K22*AF22*$AF$6)),9)/$AF$5)*$AF$5)))</f>
        <v/>
      </c>
      <c r="AR22" s="81" t="str">
        <f>IF(A22="","",IF(AND(N(AO22)=0,N(AQ22)*(K22*AF22*$AF$6)+p_CorrFixa&lt;p_CompraMin),0,AQ22))</f>
        <v/>
      </c>
      <c r="AS22" s="81" t="str">
        <f>IF(A22="","",IF(N(AR22)&gt;0,AM22,0))</f>
        <v/>
      </c>
      <c r="AT22" s="81" t="str">
        <f>IF(A22="","",IF(AND(AS22&gt;0,AS22=$AS$6,COUNTIF($AS$9:AS22,AS22)=1),1,0))</f>
        <v/>
      </c>
    </row>
    <row r="23">
      <c r="A23" s="97" t="n"/>
      <c r="B23" s="97" t="n"/>
      <c r="C23" s="97" t="n"/>
      <c r="D23" s="97" t="n"/>
      <c r="E23" s="98" t="n"/>
      <c r="F23" s="99" t="n"/>
      <c r="G23" s="100" t="n"/>
      <c r="H23" s="101" t="n"/>
      <c r="I23" s="100" t="n"/>
      <c r="J23" s="100" t="n"/>
      <c r="K23" s="102" t="str">
        <f>IF(A23="","",IF(AND(p_ModoCot="Automático",ISNUMBER(AI23)),AI23,IF(N(I23)&gt;0,I23,N(G23))))</f>
        <v/>
      </c>
      <c r="L23" s="68" t="str">
        <f>IF(A23="","",IF(AF23=0,"Sem câmbio",IF(AND(p_ModoCot="Automático",ISNUMBER(AI23)),"Auto",IF(N(I23)&gt;0,"Manual",IF(N(G23)&gt;0,"PM","Sem cotação")))))</f>
        <v/>
      </c>
      <c r="M23" s="103" t="str">
        <f>IF(A23="","",N(F23)*K23)</f>
        <v/>
      </c>
      <c r="N23" s="65" t="str">
        <f>IF(A23="","",M23*AF23)</f>
        <v/>
      </c>
      <c r="O23" s="65" t="str">
        <f>IF(A23="","",N(F23)*N(G23)*IF(N(H23)&gt;0,H23,AF23))</f>
        <v/>
      </c>
      <c r="P23" s="65" t="str">
        <f>IF(A23="","",N23-O23)</f>
        <v/>
      </c>
      <c r="Q23" s="67" t="str">
        <f>IF(A23="","",IF(O23&gt;0,P23/O23,0))</f>
        <v/>
      </c>
      <c r="R23" s="25" t="str">
        <f>IF(A23="","",IF($N$6&gt;0,N23/$N$6,0))</f>
        <v/>
      </c>
      <c r="S23" s="104" t="n"/>
      <c r="T23" s="67" t="str">
        <f>IF(A23="","",N(S23)-R23)</f>
        <v/>
      </c>
      <c r="U23" s="25" t="str">
        <f>IF(A23="","",IF($AM$6&gt;0,AM23/$AM$6,0))</f>
        <v/>
      </c>
      <c r="V23" s="69" t="str">
        <f>IF(A23="","",IF(AM23&lt;=0,"",COUNTIF($AM$9:$AM$68,"&gt;"&amp;AM23)+COUNTIF($AM$9:AM23,AM23)))</f>
        <v/>
      </c>
      <c r="W23" s="68" t="str">
        <f>IF(A23="","",IF(X23&gt;0,"BUY","HOLD"))</f>
        <v/>
      </c>
      <c r="X23" s="65" t="str">
        <f>IF(A23="","",IF($AF$7&lt;=0,0,IF($AN$6&gt;0,$AF$7*AN23/$AN$6,IF($S$6&gt;0,$AF$7*N(S23)/$S$6,0))))</f>
        <v/>
      </c>
      <c r="Y23" s="105" t="str">
        <f>IF(A23="","",N(AO23)+IF(AT23=1,N(AR23),0))</f>
        <v/>
      </c>
      <c r="Z23" s="65" t="str">
        <f>IF(A23="","",IF(N(Y23)&gt;0,Y23*K23*AF23*$AF$6+p_CorrFixa,0))</f>
        <v/>
      </c>
      <c r="AA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B23" s="106" t="str">
        <f>IF(A23="","",IF(N23&gt;0,AA23/N23,0))</f>
        <v/>
      </c>
      <c r="AC23" s="106" t="str">
        <f>IF(A23="","",IF(O23&gt;0,AA23/O23,0))</f>
        <v/>
      </c>
      <c r="AE23" s="81" t="str">
        <f>IF(A23="","",IF(E23="",$AF$1,E23))</f>
        <v/>
      </c>
      <c r="AF23" s="81" t="str">
        <f>IF(A23="","",IFERROR(INDEX(moeda_fx,MATCH(AE23,moeda_cod,0)),0))</f>
        <v/>
      </c>
      <c r="AG23" s="81" t="str">
        <f>IF(A23="","",IF($AF$2="",UPPER(TRIM(A23)),IF(RIGHT(UPPER(TRIM(A23)),LEN($AF$2))=$AF$2,UPPER(TRIM(A23)),UPPER(TRIM(A23))&amp;$AF$2)))</f>
        <v/>
      </c>
      <c r="AH23" s="81" t="str">
        <f>IF(OR(A23="",p_ModoCot&lt;&gt;"Automático"),"",IF(AND(p_FonteCripto="CoinGecko",TRIM(D23)&lt;&gt;""),IFERROR(_xlfn.WEBSERVICE("https://api.coingecko.com/api/v3/simple/price?ids="&amp;LOWER(TRIM(D23))&amp;"&amp;vs_currencies=usd&amp;include_24hr_change=true"),""),IFERROR(_xlfn.WEBSERVICE("https://query1.finance.yahoo.com/v8/finance/chart/"&amp;AG23&amp;"?range=1d&amp;interval=1d"),"")))</f>
        <v/>
      </c>
      <c r="AI23" s="81" t="str">
        <f>IF(AH23="","",IFERROR(IF(ISNUMBER(SEARCH("regularMarketPrice",AH23)),_xlfn.NUMBERVALUE(MID(AH23,SEARCH("""regularMarketPrice"":",AH23)+21,SEARCH(",",AH23&amp;",",SEARCH("""regularMarketPrice"":",AH23)+21)-SEARCH("""regularMarketPrice"":",AH23)-21),".",","),_xlfn.NUMBERVALUE(MID(SUBSTITUTE(AH23,"}",","),SEARCH("""usd"":",SUBSTITUTE(AH23,"}",","))+6,SEARCH(",",SUBSTITUTE(AH23,"}",",")&amp;",",SEARCH("""usd"":",SUBSTITUTE(AH23,"}",","))+6)-SEARCH("""usd"":",SUBSTITUTE(AH23,"}",","))-6),".",",")),""))</f>
        <v/>
      </c>
      <c r="AJ23" s="81" t="str">
        <f>IF(AH23="","",IFERROR(IF(ISNUMBER(SEARCH("regularMarketPrice",AH23)),_xlfn.NUMBERVALUE(MID(AH23,SEARCH("""chartPreviousClose"":",AH23)+21,SEARCH(",",AH23&amp;",",SEARCH("""chartPreviousClose"":",AH23)+21)-SEARCH("""chartPreviousClose"":",AH23)-21),".",","),AI23/(1+_xlfn.NUMBERVALUE(MID(SUBSTITUTE(AH23,"}",","),SEARCH("""usd_24h_change"":",SUBSTITUTE(AH23,"}",","))+17,SEARCH(",",SUBSTITUTE(AH23,"}",",")&amp;",",SEARCH("""usd_24h_change"":",SUBSTITUTE(AH23,"}",","))+17)-SEARCH("""usd_24h_change"":",SUBSTITUTE(AH23,"}",","))-17),".",",")/100)),""))</f>
        <v/>
      </c>
      <c r="AK23" s="81" t="str">
        <f>IF(A23="","",N(F23)*IF(AND(p_ModoCot="Automático",ISNUMBER(AJ23)),AJ23,IF(N(J23)&gt;0,J23,K23))*AF23)</f>
        <v/>
      </c>
      <c r="AL23" s="81" t="str">
        <f>IF(A23="","",ROUND(MAX(0,N(S23)*($N$6+$AF$7)-N23),2))</f>
        <v/>
      </c>
      <c r="AM23" s="81" t="str">
        <f>IF(A23="","",IF(AND(T23&gt;0,T23&gt;=p_DifMin),AL23,0))</f>
        <v/>
      </c>
      <c r="AN23" s="81" t="str">
        <f>IF(A23="","",IF(AND(AM23&gt;0,N(V23)&lt;=p_MaxAtivos),AM23,0))</f>
        <v/>
      </c>
      <c r="AO23" s="81" t="str">
        <f>IF(A23="","",IF(OR(X23&lt;=0,X23&lt;p_CompraMin,N(K23)&lt;=0,N(AF23)&lt;=0),0,IF($AF$3="Sim",TRUNC(ROUND(MAX(0,(X23-p_CorrFixa)/(K23*AF23*$AF$6)),9),$AF$4),TRUNC(ROUND(MAX(0,(X23-p_CorrFixa)/(K23*AF23*$AF$6)),9)/$AF$5)*$AF$5)))</f>
        <v/>
      </c>
      <c r="AP23" s="81" t="str">
        <f>IF(A23="","",IF(N(AO23)&gt;0,AO23*K23*AF23*$AF$6+p_CorrFixa,0))</f>
        <v/>
      </c>
      <c r="AQ23" s="81" t="str">
        <f>IF(A23="","",IF(OR($AJ$1&lt;=0,N(K23)&lt;=0,N(AF23)&lt;=0,N(AM23)&lt;=0),0,IF($AF$3="Sim",TRUNC(ROUND(MAX(0,($AJ$1-IF(N(AO23)&gt;0,0,p_CorrFixa))/(K23*AF23*$AF$6)),9),$AF$4),TRUNC(ROUND(MAX(0,($AJ$1-IF(N(AO23)&gt;0,0,p_CorrFixa))/(K23*AF23*$AF$6)),9)/$AF$5)*$AF$5)))</f>
        <v/>
      </c>
      <c r="AR23" s="81" t="str">
        <f>IF(A23="","",IF(AND(N(AO23)=0,N(AQ23)*(K23*AF23*$AF$6)+p_CorrFixa&lt;p_CompraMin),0,AQ23))</f>
        <v/>
      </c>
      <c r="AS23" s="81" t="str">
        <f>IF(A23="","",IF(N(AR23)&gt;0,AM23,0))</f>
        <v/>
      </c>
      <c r="AT23" s="81" t="str">
        <f>IF(A23="","",IF(AND(AS23&gt;0,AS23=$AS$6,COUNTIF($AS$9:AS23,AS23)=1),1,0))</f>
        <v/>
      </c>
    </row>
    <row r="24">
      <c r="A24" s="97" t="n"/>
      <c r="B24" s="97" t="n"/>
      <c r="C24" s="97" t="n"/>
      <c r="D24" s="97" t="n"/>
      <c r="E24" s="98" t="n"/>
      <c r="F24" s="99" t="n"/>
      <c r="G24" s="100" t="n"/>
      <c r="H24" s="101" t="n"/>
      <c r="I24" s="100" t="n"/>
      <c r="J24" s="100" t="n"/>
      <c r="K24" s="107" t="str">
        <f>IF(A24="","",IF(AND(p_ModoCot="Automático",ISNUMBER(AI24)),AI24,IF(N(I24)&gt;0,I24,N(G24))))</f>
        <v/>
      </c>
      <c r="L24" s="108" t="str">
        <f>IF(A24="","",IF(AF24=0,"Sem câmbio",IF(AND(p_ModoCot="Automático",ISNUMBER(AI24)),"Auto",IF(N(I24)&gt;0,"Manual",IF(N(G24)&gt;0,"PM","Sem cotação")))))</f>
        <v/>
      </c>
      <c r="M24" s="109" t="str">
        <f>IF(A24="","",N(F24)*K24)</f>
        <v/>
      </c>
      <c r="N24" s="110" t="str">
        <f>IF(A24="","",M24*AF24)</f>
        <v/>
      </c>
      <c r="O24" s="110" t="str">
        <f>IF(A24="","",N(F24)*N(G24)*IF(N(H24)&gt;0,H24,AF24))</f>
        <v/>
      </c>
      <c r="P24" s="110" t="str">
        <f>IF(A24="","",N24-O24)</f>
        <v/>
      </c>
      <c r="Q24" s="111" t="str">
        <f>IF(A24="","",IF(O24&gt;0,P24/O24,0))</f>
        <v/>
      </c>
      <c r="R24" s="112" t="str">
        <f>IF(A24="","",IF($N$6&gt;0,N24/$N$6,0))</f>
        <v/>
      </c>
      <c r="S24" s="104" t="n"/>
      <c r="T24" s="111" t="str">
        <f>IF(A24="","",N(S24)-R24)</f>
        <v/>
      </c>
      <c r="U24" s="112" t="str">
        <f>IF(A24="","",IF($AM$6&gt;0,AM24/$AM$6,0))</f>
        <v/>
      </c>
      <c r="V24" s="113" t="str">
        <f>IF(A24="","",IF(AM24&lt;=0,"",COUNTIF($AM$9:$AM$68,"&gt;"&amp;AM24)+COUNTIF($AM$9:AM24,AM24)))</f>
        <v/>
      </c>
      <c r="W24" s="108" t="str">
        <f>IF(A24="","",IF(X24&gt;0,"BUY","HOLD"))</f>
        <v/>
      </c>
      <c r="X24" s="110" t="str">
        <f>IF(A24="","",IF($AF$7&lt;=0,0,IF($AN$6&gt;0,$AF$7*AN24/$AN$6,IF($S$6&gt;0,$AF$7*N(S24)/$S$6,0))))</f>
        <v/>
      </c>
      <c r="Y24" s="114" t="str">
        <f>IF(A24="","",N(AO24)+IF(AT24=1,N(AR24),0))</f>
        <v/>
      </c>
      <c r="Z24" s="110" t="str">
        <f>IF(A24="","",IF(N(Y24)&gt;0,Y24*K24*AF24*$AF$6+p_CorrFixa,0))</f>
        <v/>
      </c>
      <c r="AA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B24" s="115" t="str">
        <f>IF(A24="","",IF(N24&gt;0,AA24/N24,0))</f>
        <v/>
      </c>
      <c r="AC24" s="115" t="str">
        <f>IF(A24="","",IF(O24&gt;0,AA24/O24,0))</f>
        <v/>
      </c>
      <c r="AE24" s="81" t="str">
        <f>IF(A24="","",IF(E24="",$AF$1,E24))</f>
        <v/>
      </c>
      <c r="AF24" s="81" t="str">
        <f>IF(A24="","",IFERROR(INDEX(moeda_fx,MATCH(AE24,moeda_cod,0)),0))</f>
        <v/>
      </c>
      <c r="AG24" s="81" t="str">
        <f>IF(A24="","",IF($AF$2="",UPPER(TRIM(A24)),IF(RIGHT(UPPER(TRIM(A24)),LEN($AF$2))=$AF$2,UPPER(TRIM(A24)),UPPER(TRIM(A24))&amp;$AF$2)))</f>
        <v/>
      </c>
      <c r="AH24" s="81" t="str">
        <f>IF(OR(A24="",p_ModoCot&lt;&gt;"Automático"),"",IF(AND(p_FonteCripto="CoinGecko",TRIM(D24)&lt;&gt;""),IFERROR(_xlfn.WEBSERVICE("https://api.coingecko.com/api/v3/simple/price?ids="&amp;LOWER(TRIM(D24))&amp;"&amp;vs_currencies=usd&amp;include_24hr_change=true"),""),IFERROR(_xlfn.WEBSERVICE("https://query1.finance.yahoo.com/v8/finance/chart/"&amp;AG24&amp;"?range=1d&amp;interval=1d"),"")))</f>
        <v/>
      </c>
      <c r="AI24" s="81" t="str">
        <f>IF(AH24="","",IFERROR(IF(ISNUMBER(SEARCH("regularMarketPrice",AH24)),_xlfn.NUMBERVALUE(MID(AH24,SEARCH("""regularMarketPrice"":",AH24)+21,SEARCH(",",AH24&amp;",",SEARCH("""regularMarketPrice"":",AH24)+21)-SEARCH("""regularMarketPrice"":",AH24)-21),".",","),_xlfn.NUMBERVALUE(MID(SUBSTITUTE(AH24,"}",","),SEARCH("""usd"":",SUBSTITUTE(AH24,"}",","))+6,SEARCH(",",SUBSTITUTE(AH24,"}",",")&amp;",",SEARCH("""usd"":",SUBSTITUTE(AH24,"}",","))+6)-SEARCH("""usd"":",SUBSTITUTE(AH24,"}",","))-6),".",",")),""))</f>
        <v/>
      </c>
      <c r="AJ24" s="81" t="str">
        <f>IF(AH24="","",IFERROR(IF(ISNUMBER(SEARCH("regularMarketPrice",AH24)),_xlfn.NUMBERVALUE(MID(AH24,SEARCH("""chartPreviousClose"":",AH24)+21,SEARCH(",",AH24&amp;",",SEARCH("""chartPreviousClose"":",AH24)+21)-SEARCH("""chartPreviousClose"":",AH24)-21),".",","),AI24/(1+_xlfn.NUMBERVALUE(MID(SUBSTITUTE(AH24,"}",","),SEARCH("""usd_24h_change"":",SUBSTITUTE(AH24,"}",","))+17,SEARCH(",",SUBSTITUTE(AH24,"}",",")&amp;",",SEARCH("""usd_24h_change"":",SUBSTITUTE(AH24,"}",","))+17)-SEARCH("""usd_24h_change"":",SUBSTITUTE(AH24,"}",","))-17),".",",")/100)),""))</f>
        <v/>
      </c>
      <c r="AK24" s="81" t="str">
        <f>IF(A24="","",N(F24)*IF(AND(p_ModoCot="Automático",ISNUMBER(AJ24)),AJ24,IF(N(J24)&gt;0,J24,K24))*AF24)</f>
        <v/>
      </c>
      <c r="AL24" s="81" t="str">
        <f>IF(A24="","",ROUND(MAX(0,N(S24)*($N$6+$AF$7)-N24),2))</f>
        <v/>
      </c>
      <c r="AM24" s="81" t="str">
        <f>IF(A24="","",IF(AND(T24&gt;0,T24&gt;=p_DifMin),AL24,0))</f>
        <v/>
      </c>
      <c r="AN24" s="81" t="str">
        <f>IF(A24="","",IF(AND(AM24&gt;0,N(V24)&lt;=p_MaxAtivos),AM24,0))</f>
        <v/>
      </c>
      <c r="AO24" s="81" t="str">
        <f>IF(A24="","",IF(OR(X24&lt;=0,X24&lt;p_CompraMin,N(K24)&lt;=0,N(AF24)&lt;=0),0,IF($AF$3="Sim",TRUNC(ROUND(MAX(0,(X24-p_CorrFixa)/(K24*AF24*$AF$6)),9),$AF$4),TRUNC(ROUND(MAX(0,(X24-p_CorrFixa)/(K24*AF24*$AF$6)),9)/$AF$5)*$AF$5)))</f>
        <v/>
      </c>
      <c r="AP24" s="81" t="str">
        <f>IF(A24="","",IF(N(AO24)&gt;0,AO24*K24*AF24*$AF$6+p_CorrFixa,0))</f>
        <v/>
      </c>
      <c r="AQ24" s="81" t="str">
        <f>IF(A24="","",IF(OR($AJ$1&lt;=0,N(K24)&lt;=0,N(AF24)&lt;=0,N(AM24)&lt;=0),0,IF($AF$3="Sim",TRUNC(ROUND(MAX(0,($AJ$1-IF(N(AO24)&gt;0,0,p_CorrFixa))/(K24*AF24*$AF$6)),9),$AF$4),TRUNC(ROUND(MAX(0,($AJ$1-IF(N(AO24)&gt;0,0,p_CorrFixa))/(K24*AF24*$AF$6)),9)/$AF$5)*$AF$5)))</f>
        <v/>
      </c>
      <c r="AR24" s="81" t="str">
        <f>IF(A24="","",IF(AND(N(AO24)=0,N(AQ24)*(K24*AF24*$AF$6)+p_CorrFixa&lt;p_CompraMin),0,AQ24))</f>
        <v/>
      </c>
      <c r="AS24" s="81" t="str">
        <f>IF(A24="","",IF(N(AR24)&gt;0,AM24,0))</f>
        <v/>
      </c>
      <c r="AT24" s="81" t="str">
        <f>IF(A24="","",IF(AND(AS24&gt;0,AS24=$AS$6,COUNTIF($AS$9:AS24,AS24)=1),1,0))</f>
        <v/>
      </c>
    </row>
    <row r="25">
      <c r="A25" s="97" t="n"/>
      <c r="B25" s="97" t="n"/>
      <c r="C25" s="97" t="n"/>
      <c r="D25" s="97" t="n"/>
      <c r="E25" s="98" t="n"/>
      <c r="F25" s="99" t="n"/>
      <c r="G25" s="100" t="n"/>
      <c r="H25" s="101" t="n"/>
      <c r="I25" s="100" t="n"/>
      <c r="J25" s="100" t="n"/>
      <c r="K25" s="102" t="str">
        <f>IF(A25="","",IF(AND(p_ModoCot="Automático",ISNUMBER(AI25)),AI25,IF(N(I25)&gt;0,I25,N(G25))))</f>
        <v/>
      </c>
      <c r="L25" s="68" t="str">
        <f>IF(A25="","",IF(AF25=0,"Sem câmbio",IF(AND(p_ModoCot="Automático",ISNUMBER(AI25)),"Auto",IF(N(I25)&gt;0,"Manual",IF(N(G25)&gt;0,"PM","Sem cotação")))))</f>
        <v/>
      </c>
      <c r="M25" s="103" t="str">
        <f>IF(A25="","",N(F25)*K25)</f>
        <v/>
      </c>
      <c r="N25" s="65" t="str">
        <f>IF(A25="","",M25*AF25)</f>
        <v/>
      </c>
      <c r="O25" s="65" t="str">
        <f>IF(A25="","",N(F25)*N(G25)*IF(N(H25)&gt;0,H25,AF25))</f>
        <v/>
      </c>
      <c r="P25" s="65" t="str">
        <f>IF(A25="","",N25-O25)</f>
        <v/>
      </c>
      <c r="Q25" s="67" t="str">
        <f>IF(A25="","",IF(O25&gt;0,P25/O25,0))</f>
        <v/>
      </c>
      <c r="R25" s="25" t="str">
        <f>IF(A25="","",IF($N$6&gt;0,N25/$N$6,0))</f>
        <v/>
      </c>
      <c r="S25" s="104" t="n"/>
      <c r="T25" s="67" t="str">
        <f>IF(A25="","",N(S25)-R25)</f>
        <v/>
      </c>
      <c r="U25" s="25" t="str">
        <f>IF(A25="","",IF($AM$6&gt;0,AM25/$AM$6,0))</f>
        <v/>
      </c>
      <c r="V25" s="69" t="str">
        <f>IF(A25="","",IF(AM25&lt;=0,"",COUNTIF($AM$9:$AM$68,"&gt;"&amp;AM25)+COUNTIF($AM$9:AM25,AM25)))</f>
        <v/>
      </c>
      <c r="W25" s="68" t="str">
        <f>IF(A25="","",IF(X25&gt;0,"BUY","HOLD"))</f>
        <v/>
      </c>
      <c r="X25" s="65" t="str">
        <f>IF(A25="","",IF($AF$7&lt;=0,0,IF($AN$6&gt;0,$AF$7*AN25/$AN$6,IF($S$6&gt;0,$AF$7*N(S25)/$S$6,0))))</f>
        <v/>
      </c>
      <c r="Y25" s="105" t="str">
        <f>IF(A25="","",N(AO25)+IF(AT25=1,N(AR25),0))</f>
        <v/>
      </c>
      <c r="Z25" s="65" t="str">
        <f>IF(A25="","",IF(N(Y25)&gt;0,Y25*K25*AF25*$AF$6+p_CorrFixa,0))</f>
        <v/>
      </c>
      <c r="AA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B25" s="106" t="str">
        <f>IF(A25="","",IF(N25&gt;0,AA25/N25,0))</f>
        <v/>
      </c>
      <c r="AC25" s="106" t="str">
        <f>IF(A25="","",IF(O25&gt;0,AA25/O25,0))</f>
        <v/>
      </c>
      <c r="AE25" s="81" t="str">
        <f>IF(A25="","",IF(E25="",$AF$1,E25))</f>
        <v/>
      </c>
      <c r="AF25" s="81" t="str">
        <f>IF(A25="","",IFERROR(INDEX(moeda_fx,MATCH(AE25,moeda_cod,0)),0))</f>
        <v/>
      </c>
      <c r="AG25" s="81" t="str">
        <f>IF(A25="","",IF($AF$2="",UPPER(TRIM(A25)),IF(RIGHT(UPPER(TRIM(A25)),LEN($AF$2))=$AF$2,UPPER(TRIM(A25)),UPPER(TRIM(A25))&amp;$AF$2)))</f>
        <v/>
      </c>
      <c r="AH25" s="81" t="str">
        <f>IF(OR(A25="",p_ModoCot&lt;&gt;"Automático"),"",IF(AND(p_FonteCripto="CoinGecko",TRIM(D25)&lt;&gt;""),IFERROR(_xlfn.WEBSERVICE("https://api.coingecko.com/api/v3/simple/price?ids="&amp;LOWER(TRIM(D25))&amp;"&amp;vs_currencies=usd&amp;include_24hr_change=true"),""),IFERROR(_xlfn.WEBSERVICE("https://query1.finance.yahoo.com/v8/finance/chart/"&amp;AG25&amp;"?range=1d&amp;interval=1d"),"")))</f>
        <v/>
      </c>
      <c r="AI25" s="81" t="str">
        <f>IF(AH25="","",IFERROR(IF(ISNUMBER(SEARCH("regularMarketPrice",AH25)),_xlfn.NUMBERVALUE(MID(AH25,SEARCH("""regularMarketPrice"":",AH25)+21,SEARCH(",",AH25&amp;",",SEARCH("""regularMarketPrice"":",AH25)+21)-SEARCH("""regularMarketPrice"":",AH25)-21),".",","),_xlfn.NUMBERVALUE(MID(SUBSTITUTE(AH25,"}",","),SEARCH("""usd"":",SUBSTITUTE(AH25,"}",","))+6,SEARCH(",",SUBSTITUTE(AH25,"}",",")&amp;",",SEARCH("""usd"":",SUBSTITUTE(AH25,"}",","))+6)-SEARCH("""usd"":",SUBSTITUTE(AH25,"}",","))-6),".",",")),""))</f>
        <v/>
      </c>
      <c r="AJ25" s="81" t="str">
        <f>IF(AH25="","",IFERROR(IF(ISNUMBER(SEARCH("regularMarketPrice",AH25)),_xlfn.NUMBERVALUE(MID(AH25,SEARCH("""chartPreviousClose"":",AH25)+21,SEARCH(",",AH25&amp;",",SEARCH("""chartPreviousClose"":",AH25)+21)-SEARCH("""chartPreviousClose"":",AH25)-21),".",","),AI25/(1+_xlfn.NUMBERVALUE(MID(SUBSTITUTE(AH25,"}",","),SEARCH("""usd_24h_change"":",SUBSTITUTE(AH25,"}",","))+17,SEARCH(",",SUBSTITUTE(AH25,"}",",")&amp;",",SEARCH("""usd_24h_change"":",SUBSTITUTE(AH25,"}",","))+17)-SEARCH("""usd_24h_change"":",SUBSTITUTE(AH25,"}",","))-17),".",",")/100)),""))</f>
        <v/>
      </c>
      <c r="AK25" s="81" t="str">
        <f>IF(A25="","",N(F25)*IF(AND(p_ModoCot="Automático",ISNUMBER(AJ25)),AJ25,IF(N(J25)&gt;0,J25,K25))*AF25)</f>
        <v/>
      </c>
      <c r="AL25" s="81" t="str">
        <f>IF(A25="","",ROUND(MAX(0,N(S25)*($N$6+$AF$7)-N25),2))</f>
        <v/>
      </c>
      <c r="AM25" s="81" t="str">
        <f>IF(A25="","",IF(AND(T25&gt;0,T25&gt;=p_DifMin),AL25,0))</f>
        <v/>
      </c>
      <c r="AN25" s="81" t="str">
        <f>IF(A25="","",IF(AND(AM25&gt;0,N(V25)&lt;=p_MaxAtivos),AM25,0))</f>
        <v/>
      </c>
      <c r="AO25" s="81" t="str">
        <f>IF(A25="","",IF(OR(X25&lt;=0,X25&lt;p_CompraMin,N(K25)&lt;=0,N(AF25)&lt;=0),0,IF($AF$3="Sim",TRUNC(ROUND(MAX(0,(X25-p_CorrFixa)/(K25*AF25*$AF$6)),9),$AF$4),TRUNC(ROUND(MAX(0,(X25-p_CorrFixa)/(K25*AF25*$AF$6)),9)/$AF$5)*$AF$5)))</f>
        <v/>
      </c>
      <c r="AP25" s="81" t="str">
        <f>IF(A25="","",IF(N(AO25)&gt;0,AO25*K25*AF25*$AF$6+p_CorrFixa,0))</f>
        <v/>
      </c>
      <c r="AQ25" s="81" t="str">
        <f>IF(A25="","",IF(OR($AJ$1&lt;=0,N(K25)&lt;=0,N(AF25)&lt;=0,N(AM25)&lt;=0),0,IF($AF$3="Sim",TRUNC(ROUND(MAX(0,($AJ$1-IF(N(AO25)&gt;0,0,p_CorrFixa))/(K25*AF25*$AF$6)),9),$AF$4),TRUNC(ROUND(MAX(0,($AJ$1-IF(N(AO25)&gt;0,0,p_CorrFixa))/(K25*AF25*$AF$6)),9)/$AF$5)*$AF$5)))</f>
        <v/>
      </c>
      <c r="AR25" s="81" t="str">
        <f>IF(A25="","",IF(AND(N(AO25)=0,N(AQ25)*(K25*AF25*$AF$6)+p_CorrFixa&lt;p_CompraMin),0,AQ25))</f>
        <v/>
      </c>
      <c r="AS25" s="81" t="str">
        <f>IF(A25="","",IF(N(AR25)&gt;0,AM25,0))</f>
        <v/>
      </c>
      <c r="AT25" s="81" t="str">
        <f>IF(A25="","",IF(AND(AS25&gt;0,AS25=$AS$6,COUNTIF($AS$9:AS25,AS25)=1),1,0))</f>
        <v/>
      </c>
    </row>
    <row r="26">
      <c r="A26" s="97" t="n"/>
      <c r="B26" s="97" t="n"/>
      <c r="C26" s="97" t="n"/>
      <c r="D26" s="97" t="n"/>
      <c r="E26" s="98" t="n"/>
      <c r="F26" s="99" t="n"/>
      <c r="G26" s="100" t="n"/>
      <c r="H26" s="101" t="n"/>
      <c r="I26" s="100" t="n"/>
      <c r="J26" s="100" t="n"/>
      <c r="K26" s="107" t="str">
        <f>IF(A26="","",IF(AND(p_ModoCot="Automático",ISNUMBER(AI26)),AI26,IF(N(I26)&gt;0,I26,N(G26))))</f>
        <v/>
      </c>
      <c r="L26" s="108" t="str">
        <f>IF(A26="","",IF(AF26=0,"Sem câmbio",IF(AND(p_ModoCot="Automático",ISNUMBER(AI26)),"Auto",IF(N(I26)&gt;0,"Manual",IF(N(G26)&gt;0,"PM","Sem cotação")))))</f>
        <v/>
      </c>
      <c r="M26" s="109" t="str">
        <f>IF(A26="","",N(F26)*K26)</f>
        <v/>
      </c>
      <c r="N26" s="110" t="str">
        <f>IF(A26="","",M26*AF26)</f>
        <v/>
      </c>
      <c r="O26" s="110" t="str">
        <f>IF(A26="","",N(F26)*N(G26)*IF(N(H26)&gt;0,H26,AF26))</f>
        <v/>
      </c>
      <c r="P26" s="110" t="str">
        <f>IF(A26="","",N26-O26)</f>
        <v/>
      </c>
      <c r="Q26" s="111" t="str">
        <f>IF(A26="","",IF(O26&gt;0,P26/O26,0))</f>
        <v/>
      </c>
      <c r="R26" s="112" t="str">
        <f>IF(A26="","",IF($N$6&gt;0,N26/$N$6,0))</f>
        <v/>
      </c>
      <c r="S26" s="104" t="n"/>
      <c r="T26" s="111" t="str">
        <f>IF(A26="","",N(S26)-R26)</f>
        <v/>
      </c>
      <c r="U26" s="112" t="str">
        <f>IF(A26="","",IF($AM$6&gt;0,AM26/$AM$6,0))</f>
        <v/>
      </c>
      <c r="V26" s="113" t="str">
        <f>IF(A26="","",IF(AM26&lt;=0,"",COUNTIF($AM$9:$AM$68,"&gt;"&amp;AM26)+COUNTIF($AM$9:AM26,AM26)))</f>
        <v/>
      </c>
      <c r="W26" s="108" t="str">
        <f>IF(A26="","",IF(X26&gt;0,"BUY","HOLD"))</f>
        <v/>
      </c>
      <c r="X26" s="110" t="str">
        <f>IF(A26="","",IF($AF$7&lt;=0,0,IF($AN$6&gt;0,$AF$7*AN26/$AN$6,IF($S$6&gt;0,$AF$7*N(S26)/$S$6,0))))</f>
        <v/>
      </c>
      <c r="Y26" s="114" t="str">
        <f>IF(A26="","",N(AO26)+IF(AT26=1,N(AR26),0))</f>
        <v/>
      </c>
      <c r="Z26" s="110" t="str">
        <f>IF(A26="","",IF(N(Y26)&gt;0,Y26*K26*AF26*$AF$6+p_CorrFixa,0))</f>
        <v/>
      </c>
      <c r="AA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B26" s="115" t="str">
        <f>IF(A26="","",IF(N26&gt;0,AA26/N26,0))</f>
        <v/>
      </c>
      <c r="AC26" s="115" t="str">
        <f>IF(A26="","",IF(O26&gt;0,AA26/O26,0))</f>
        <v/>
      </c>
      <c r="AE26" s="81" t="str">
        <f>IF(A26="","",IF(E26="",$AF$1,E26))</f>
        <v/>
      </c>
      <c r="AF26" s="81" t="str">
        <f>IF(A26="","",IFERROR(INDEX(moeda_fx,MATCH(AE26,moeda_cod,0)),0))</f>
        <v/>
      </c>
      <c r="AG26" s="81" t="str">
        <f>IF(A26="","",IF($AF$2="",UPPER(TRIM(A26)),IF(RIGHT(UPPER(TRIM(A26)),LEN($AF$2))=$AF$2,UPPER(TRIM(A26)),UPPER(TRIM(A26))&amp;$AF$2)))</f>
        <v/>
      </c>
      <c r="AH26" s="81" t="str">
        <f>IF(OR(A26="",p_ModoCot&lt;&gt;"Automático"),"",IF(AND(p_FonteCripto="CoinGecko",TRIM(D26)&lt;&gt;""),IFERROR(_xlfn.WEBSERVICE("https://api.coingecko.com/api/v3/simple/price?ids="&amp;LOWER(TRIM(D26))&amp;"&amp;vs_currencies=usd&amp;include_24hr_change=true"),""),IFERROR(_xlfn.WEBSERVICE("https://query1.finance.yahoo.com/v8/finance/chart/"&amp;AG26&amp;"?range=1d&amp;interval=1d"),"")))</f>
        <v/>
      </c>
      <c r="AI26" s="81" t="str">
        <f>IF(AH26="","",IFERROR(IF(ISNUMBER(SEARCH("regularMarketPrice",AH26)),_xlfn.NUMBERVALUE(MID(AH26,SEARCH("""regularMarketPrice"":",AH26)+21,SEARCH(",",AH26&amp;",",SEARCH("""regularMarketPrice"":",AH26)+21)-SEARCH("""regularMarketPrice"":",AH26)-21),".",","),_xlfn.NUMBERVALUE(MID(SUBSTITUTE(AH26,"}",","),SEARCH("""usd"":",SUBSTITUTE(AH26,"}",","))+6,SEARCH(",",SUBSTITUTE(AH26,"}",",")&amp;",",SEARCH("""usd"":",SUBSTITUTE(AH26,"}",","))+6)-SEARCH("""usd"":",SUBSTITUTE(AH26,"}",","))-6),".",",")),""))</f>
        <v/>
      </c>
      <c r="AJ26" s="81" t="str">
        <f>IF(AH26="","",IFERROR(IF(ISNUMBER(SEARCH("regularMarketPrice",AH26)),_xlfn.NUMBERVALUE(MID(AH26,SEARCH("""chartPreviousClose"":",AH26)+21,SEARCH(",",AH26&amp;",",SEARCH("""chartPreviousClose"":",AH26)+21)-SEARCH("""chartPreviousClose"":",AH26)-21),".",","),AI26/(1+_xlfn.NUMBERVALUE(MID(SUBSTITUTE(AH26,"}",","),SEARCH("""usd_24h_change"":",SUBSTITUTE(AH26,"}",","))+17,SEARCH(",",SUBSTITUTE(AH26,"}",",")&amp;",",SEARCH("""usd_24h_change"":",SUBSTITUTE(AH26,"}",","))+17)-SEARCH("""usd_24h_change"":",SUBSTITUTE(AH26,"}",","))-17),".",",")/100)),""))</f>
        <v/>
      </c>
      <c r="AK26" s="81" t="str">
        <f>IF(A26="","",N(F26)*IF(AND(p_ModoCot="Automático",ISNUMBER(AJ26)),AJ26,IF(N(J26)&gt;0,J26,K26))*AF26)</f>
        <v/>
      </c>
      <c r="AL26" s="81" t="str">
        <f>IF(A26="","",ROUND(MAX(0,N(S26)*($N$6+$AF$7)-N26),2))</f>
        <v/>
      </c>
      <c r="AM26" s="81" t="str">
        <f>IF(A26="","",IF(AND(T26&gt;0,T26&gt;=p_DifMin),AL26,0))</f>
        <v/>
      </c>
      <c r="AN26" s="81" t="str">
        <f>IF(A26="","",IF(AND(AM26&gt;0,N(V26)&lt;=p_MaxAtivos),AM26,0))</f>
        <v/>
      </c>
      <c r="AO26" s="81" t="str">
        <f>IF(A26="","",IF(OR(X26&lt;=0,X26&lt;p_CompraMin,N(K26)&lt;=0,N(AF26)&lt;=0),0,IF($AF$3="Sim",TRUNC(ROUND(MAX(0,(X26-p_CorrFixa)/(K26*AF26*$AF$6)),9),$AF$4),TRUNC(ROUND(MAX(0,(X26-p_CorrFixa)/(K26*AF26*$AF$6)),9)/$AF$5)*$AF$5)))</f>
        <v/>
      </c>
      <c r="AP26" s="81" t="str">
        <f>IF(A26="","",IF(N(AO26)&gt;0,AO26*K26*AF26*$AF$6+p_CorrFixa,0))</f>
        <v/>
      </c>
      <c r="AQ26" s="81" t="str">
        <f>IF(A26="","",IF(OR($AJ$1&lt;=0,N(K26)&lt;=0,N(AF26)&lt;=0,N(AM26)&lt;=0),0,IF($AF$3="Sim",TRUNC(ROUND(MAX(0,($AJ$1-IF(N(AO26)&gt;0,0,p_CorrFixa))/(K26*AF26*$AF$6)),9),$AF$4),TRUNC(ROUND(MAX(0,($AJ$1-IF(N(AO26)&gt;0,0,p_CorrFixa))/(K26*AF26*$AF$6)),9)/$AF$5)*$AF$5)))</f>
        <v/>
      </c>
      <c r="AR26" s="81" t="str">
        <f>IF(A26="","",IF(AND(N(AO26)=0,N(AQ26)*(K26*AF26*$AF$6)+p_CorrFixa&lt;p_CompraMin),0,AQ26))</f>
        <v/>
      </c>
      <c r="AS26" s="81" t="str">
        <f>IF(A26="","",IF(N(AR26)&gt;0,AM26,0))</f>
        <v/>
      </c>
      <c r="AT26" s="81" t="str">
        <f>IF(A26="","",IF(AND(AS26&gt;0,AS26=$AS$6,COUNTIF($AS$9:AS26,AS26)=1),1,0))</f>
        <v/>
      </c>
    </row>
    <row r="27">
      <c r="A27" s="97" t="n"/>
      <c r="B27" s="97" t="n"/>
      <c r="C27" s="97" t="n"/>
      <c r="D27" s="97" t="n"/>
      <c r="E27" s="98" t="n"/>
      <c r="F27" s="99" t="n"/>
      <c r="G27" s="100" t="n"/>
      <c r="H27" s="101" t="n"/>
      <c r="I27" s="100" t="n"/>
      <c r="J27" s="100" t="n"/>
      <c r="K27" s="102" t="str">
        <f>IF(A27="","",IF(AND(p_ModoCot="Automático",ISNUMBER(AI27)),AI27,IF(N(I27)&gt;0,I27,N(G27))))</f>
        <v/>
      </c>
      <c r="L27" s="68" t="str">
        <f>IF(A27="","",IF(AF27=0,"Sem câmbio",IF(AND(p_ModoCot="Automático",ISNUMBER(AI27)),"Auto",IF(N(I27)&gt;0,"Manual",IF(N(G27)&gt;0,"PM","Sem cotação")))))</f>
        <v/>
      </c>
      <c r="M27" s="103" t="str">
        <f>IF(A27="","",N(F27)*K27)</f>
        <v/>
      </c>
      <c r="N27" s="65" t="str">
        <f>IF(A27="","",M27*AF27)</f>
        <v/>
      </c>
      <c r="O27" s="65" t="str">
        <f>IF(A27="","",N(F27)*N(G27)*IF(N(H27)&gt;0,H27,AF27))</f>
        <v/>
      </c>
      <c r="P27" s="65" t="str">
        <f>IF(A27="","",N27-O27)</f>
        <v/>
      </c>
      <c r="Q27" s="67" t="str">
        <f>IF(A27="","",IF(O27&gt;0,P27/O27,0))</f>
        <v/>
      </c>
      <c r="R27" s="25" t="str">
        <f>IF(A27="","",IF($N$6&gt;0,N27/$N$6,0))</f>
        <v/>
      </c>
      <c r="S27" s="104" t="n"/>
      <c r="T27" s="67" t="str">
        <f>IF(A27="","",N(S27)-R27)</f>
        <v/>
      </c>
      <c r="U27" s="25" t="str">
        <f>IF(A27="","",IF($AM$6&gt;0,AM27/$AM$6,0))</f>
        <v/>
      </c>
      <c r="V27" s="69" t="str">
        <f>IF(A27="","",IF(AM27&lt;=0,"",COUNTIF($AM$9:$AM$68,"&gt;"&amp;AM27)+COUNTIF($AM$9:AM27,AM27)))</f>
        <v/>
      </c>
      <c r="W27" s="68" t="str">
        <f>IF(A27="","",IF(X27&gt;0,"BUY","HOLD"))</f>
        <v/>
      </c>
      <c r="X27" s="65" t="str">
        <f>IF(A27="","",IF($AF$7&lt;=0,0,IF($AN$6&gt;0,$AF$7*AN27/$AN$6,IF($S$6&gt;0,$AF$7*N(S27)/$S$6,0))))</f>
        <v/>
      </c>
      <c r="Y27" s="105" t="str">
        <f>IF(A27="","",N(AO27)+IF(AT27=1,N(AR27),0))</f>
        <v/>
      </c>
      <c r="Z27" s="65" t="str">
        <f>IF(A27="","",IF(N(Y27)&gt;0,Y27*K27*AF27*$AF$6+p_CorrFixa,0))</f>
        <v/>
      </c>
      <c r="AA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B27" s="106" t="str">
        <f>IF(A27="","",IF(N27&gt;0,AA27/N27,0))</f>
        <v/>
      </c>
      <c r="AC27" s="106" t="str">
        <f>IF(A27="","",IF(O27&gt;0,AA27/O27,0))</f>
        <v/>
      </c>
      <c r="AE27" s="81" t="str">
        <f>IF(A27="","",IF(E27="",$AF$1,E27))</f>
        <v/>
      </c>
      <c r="AF27" s="81" t="str">
        <f>IF(A27="","",IFERROR(INDEX(moeda_fx,MATCH(AE27,moeda_cod,0)),0))</f>
        <v/>
      </c>
      <c r="AG27" s="81" t="str">
        <f>IF(A27="","",IF($AF$2="",UPPER(TRIM(A27)),IF(RIGHT(UPPER(TRIM(A27)),LEN($AF$2))=$AF$2,UPPER(TRIM(A27)),UPPER(TRIM(A27))&amp;$AF$2)))</f>
        <v/>
      </c>
      <c r="AH27" s="81" t="str">
        <f>IF(OR(A27="",p_ModoCot&lt;&gt;"Automático"),"",IF(AND(p_FonteCripto="CoinGecko",TRIM(D27)&lt;&gt;""),IFERROR(_xlfn.WEBSERVICE("https://api.coingecko.com/api/v3/simple/price?ids="&amp;LOWER(TRIM(D27))&amp;"&amp;vs_currencies=usd&amp;include_24hr_change=true"),""),IFERROR(_xlfn.WEBSERVICE("https://query1.finance.yahoo.com/v8/finance/chart/"&amp;AG27&amp;"?range=1d&amp;interval=1d"),"")))</f>
        <v/>
      </c>
      <c r="AI27" s="81" t="str">
        <f>IF(AH27="","",IFERROR(IF(ISNUMBER(SEARCH("regularMarketPrice",AH27)),_xlfn.NUMBERVALUE(MID(AH27,SEARCH("""regularMarketPrice"":",AH27)+21,SEARCH(",",AH27&amp;",",SEARCH("""regularMarketPrice"":",AH27)+21)-SEARCH("""regularMarketPrice"":",AH27)-21),".",","),_xlfn.NUMBERVALUE(MID(SUBSTITUTE(AH27,"}",","),SEARCH("""usd"":",SUBSTITUTE(AH27,"}",","))+6,SEARCH(",",SUBSTITUTE(AH27,"}",",")&amp;",",SEARCH("""usd"":",SUBSTITUTE(AH27,"}",","))+6)-SEARCH("""usd"":",SUBSTITUTE(AH27,"}",","))-6),".",",")),""))</f>
        <v/>
      </c>
      <c r="AJ27" s="81" t="str">
        <f>IF(AH27="","",IFERROR(IF(ISNUMBER(SEARCH("regularMarketPrice",AH27)),_xlfn.NUMBERVALUE(MID(AH27,SEARCH("""chartPreviousClose"":",AH27)+21,SEARCH(",",AH27&amp;",",SEARCH("""chartPreviousClose"":",AH27)+21)-SEARCH("""chartPreviousClose"":",AH27)-21),".",","),AI27/(1+_xlfn.NUMBERVALUE(MID(SUBSTITUTE(AH27,"}",","),SEARCH("""usd_24h_change"":",SUBSTITUTE(AH27,"}",","))+17,SEARCH(",",SUBSTITUTE(AH27,"}",",")&amp;",",SEARCH("""usd_24h_change"":",SUBSTITUTE(AH27,"}",","))+17)-SEARCH("""usd_24h_change"":",SUBSTITUTE(AH27,"}",","))-17),".",",")/100)),""))</f>
        <v/>
      </c>
      <c r="AK27" s="81" t="str">
        <f>IF(A27="","",N(F27)*IF(AND(p_ModoCot="Automático",ISNUMBER(AJ27)),AJ27,IF(N(J27)&gt;0,J27,K27))*AF27)</f>
        <v/>
      </c>
      <c r="AL27" s="81" t="str">
        <f>IF(A27="","",ROUND(MAX(0,N(S27)*($N$6+$AF$7)-N27),2))</f>
        <v/>
      </c>
      <c r="AM27" s="81" t="str">
        <f>IF(A27="","",IF(AND(T27&gt;0,T27&gt;=p_DifMin),AL27,0))</f>
        <v/>
      </c>
      <c r="AN27" s="81" t="str">
        <f>IF(A27="","",IF(AND(AM27&gt;0,N(V27)&lt;=p_MaxAtivos),AM27,0))</f>
        <v/>
      </c>
      <c r="AO27" s="81" t="str">
        <f>IF(A27="","",IF(OR(X27&lt;=0,X27&lt;p_CompraMin,N(K27)&lt;=0,N(AF27)&lt;=0),0,IF($AF$3="Sim",TRUNC(ROUND(MAX(0,(X27-p_CorrFixa)/(K27*AF27*$AF$6)),9),$AF$4),TRUNC(ROUND(MAX(0,(X27-p_CorrFixa)/(K27*AF27*$AF$6)),9)/$AF$5)*$AF$5)))</f>
        <v/>
      </c>
      <c r="AP27" s="81" t="str">
        <f>IF(A27="","",IF(N(AO27)&gt;0,AO27*K27*AF27*$AF$6+p_CorrFixa,0))</f>
        <v/>
      </c>
      <c r="AQ27" s="81" t="str">
        <f>IF(A27="","",IF(OR($AJ$1&lt;=0,N(K27)&lt;=0,N(AF27)&lt;=0,N(AM27)&lt;=0),0,IF($AF$3="Sim",TRUNC(ROUND(MAX(0,($AJ$1-IF(N(AO27)&gt;0,0,p_CorrFixa))/(K27*AF27*$AF$6)),9),$AF$4),TRUNC(ROUND(MAX(0,($AJ$1-IF(N(AO27)&gt;0,0,p_CorrFixa))/(K27*AF27*$AF$6)),9)/$AF$5)*$AF$5)))</f>
        <v/>
      </c>
      <c r="AR27" s="81" t="str">
        <f>IF(A27="","",IF(AND(N(AO27)=0,N(AQ27)*(K27*AF27*$AF$6)+p_CorrFixa&lt;p_CompraMin),0,AQ27))</f>
        <v/>
      </c>
      <c r="AS27" s="81" t="str">
        <f>IF(A27="","",IF(N(AR27)&gt;0,AM27,0))</f>
        <v/>
      </c>
      <c r="AT27" s="81" t="str">
        <f>IF(A27="","",IF(AND(AS27&gt;0,AS27=$AS$6,COUNTIF($AS$9:AS27,AS27)=1),1,0))</f>
        <v/>
      </c>
    </row>
    <row r="28">
      <c r="A28" s="97" t="n"/>
      <c r="B28" s="97" t="n"/>
      <c r="C28" s="97" t="n"/>
      <c r="D28" s="97" t="n"/>
      <c r="E28" s="98" t="n"/>
      <c r="F28" s="99" t="n"/>
      <c r="G28" s="100" t="n"/>
      <c r="H28" s="101" t="n"/>
      <c r="I28" s="100" t="n"/>
      <c r="J28" s="100" t="n"/>
      <c r="K28" s="107" t="str">
        <f>IF(A28="","",IF(AND(p_ModoCot="Automático",ISNUMBER(AI28)),AI28,IF(N(I28)&gt;0,I28,N(G28))))</f>
        <v/>
      </c>
      <c r="L28" s="108" t="str">
        <f>IF(A28="","",IF(AF28=0,"Sem câmbio",IF(AND(p_ModoCot="Automático",ISNUMBER(AI28)),"Auto",IF(N(I28)&gt;0,"Manual",IF(N(G28)&gt;0,"PM","Sem cotação")))))</f>
        <v/>
      </c>
      <c r="M28" s="109" t="str">
        <f>IF(A28="","",N(F28)*K28)</f>
        <v/>
      </c>
      <c r="N28" s="110" t="str">
        <f>IF(A28="","",M28*AF28)</f>
        <v/>
      </c>
      <c r="O28" s="110" t="str">
        <f>IF(A28="","",N(F28)*N(G28)*IF(N(H28)&gt;0,H28,AF28))</f>
        <v/>
      </c>
      <c r="P28" s="110" t="str">
        <f>IF(A28="","",N28-O28)</f>
        <v/>
      </c>
      <c r="Q28" s="111" t="str">
        <f>IF(A28="","",IF(O28&gt;0,P28/O28,0))</f>
        <v/>
      </c>
      <c r="R28" s="112" t="str">
        <f>IF(A28="","",IF($N$6&gt;0,N28/$N$6,0))</f>
        <v/>
      </c>
      <c r="S28" s="104" t="n"/>
      <c r="T28" s="111" t="str">
        <f>IF(A28="","",N(S28)-R28)</f>
        <v/>
      </c>
      <c r="U28" s="112" t="str">
        <f>IF(A28="","",IF($AM$6&gt;0,AM28/$AM$6,0))</f>
        <v/>
      </c>
      <c r="V28" s="113" t="str">
        <f>IF(A28="","",IF(AM28&lt;=0,"",COUNTIF($AM$9:$AM$68,"&gt;"&amp;AM28)+COUNTIF($AM$9:AM28,AM28)))</f>
        <v/>
      </c>
      <c r="W28" s="108" t="str">
        <f>IF(A28="","",IF(X28&gt;0,"BUY","HOLD"))</f>
        <v/>
      </c>
      <c r="X28" s="110" t="str">
        <f>IF(A28="","",IF($AF$7&lt;=0,0,IF($AN$6&gt;0,$AF$7*AN28/$AN$6,IF($S$6&gt;0,$AF$7*N(S28)/$S$6,0))))</f>
        <v/>
      </c>
      <c r="Y28" s="114" t="str">
        <f>IF(A28="","",N(AO28)+IF(AT28=1,N(AR28),0))</f>
        <v/>
      </c>
      <c r="Z28" s="110" t="str">
        <f>IF(A28="","",IF(N(Y28)&gt;0,Y28*K28*AF28*$AF$6+p_CorrFixa,0))</f>
        <v/>
      </c>
      <c r="AA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B28" s="115" t="str">
        <f>IF(A28="","",IF(N28&gt;0,AA28/N28,0))</f>
        <v/>
      </c>
      <c r="AC28" s="115" t="str">
        <f>IF(A28="","",IF(O28&gt;0,AA28/O28,0))</f>
        <v/>
      </c>
      <c r="AE28" s="81" t="str">
        <f>IF(A28="","",IF(E28="",$AF$1,E28))</f>
        <v/>
      </c>
      <c r="AF28" s="81" t="str">
        <f>IF(A28="","",IFERROR(INDEX(moeda_fx,MATCH(AE28,moeda_cod,0)),0))</f>
        <v/>
      </c>
      <c r="AG28" s="81" t="str">
        <f>IF(A28="","",IF($AF$2="",UPPER(TRIM(A28)),IF(RIGHT(UPPER(TRIM(A28)),LEN($AF$2))=$AF$2,UPPER(TRIM(A28)),UPPER(TRIM(A28))&amp;$AF$2)))</f>
        <v/>
      </c>
      <c r="AH28" s="81" t="str">
        <f>IF(OR(A28="",p_ModoCot&lt;&gt;"Automático"),"",IF(AND(p_FonteCripto="CoinGecko",TRIM(D28)&lt;&gt;""),IFERROR(_xlfn.WEBSERVICE("https://api.coingecko.com/api/v3/simple/price?ids="&amp;LOWER(TRIM(D28))&amp;"&amp;vs_currencies=usd&amp;include_24hr_change=true"),""),IFERROR(_xlfn.WEBSERVICE("https://query1.finance.yahoo.com/v8/finance/chart/"&amp;AG28&amp;"?range=1d&amp;interval=1d"),"")))</f>
        <v/>
      </c>
      <c r="AI28" s="81" t="str">
        <f>IF(AH28="","",IFERROR(IF(ISNUMBER(SEARCH("regularMarketPrice",AH28)),_xlfn.NUMBERVALUE(MID(AH28,SEARCH("""regularMarketPrice"":",AH28)+21,SEARCH(",",AH28&amp;",",SEARCH("""regularMarketPrice"":",AH28)+21)-SEARCH("""regularMarketPrice"":",AH28)-21),".",","),_xlfn.NUMBERVALUE(MID(SUBSTITUTE(AH28,"}",","),SEARCH("""usd"":",SUBSTITUTE(AH28,"}",","))+6,SEARCH(",",SUBSTITUTE(AH28,"}",",")&amp;",",SEARCH("""usd"":",SUBSTITUTE(AH28,"}",","))+6)-SEARCH("""usd"":",SUBSTITUTE(AH28,"}",","))-6),".",",")),""))</f>
        <v/>
      </c>
      <c r="AJ28" s="81" t="str">
        <f>IF(AH28="","",IFERROR(IF(ISNUMBER(SEARCH("regularMarketPrice",AH28)),_xlfn.NUMBERVALUE(MID(AH28,SEARCH("""chartPreviousClose"":",AH28)+21,SEARCH(",",AH28&amp;",",SEARCH("""chartPreviousClose"":",AH28)+21)-SEARCH("""chartPreviousClose"":",AH28)-21),".",","),AI28/(1+_xlfn.NUMBERVALUE(MID(SUBSTITUTE(AH28,"}",","),SEARCH("""usd_24h_change"":",SUBSTITUTE(AH28,"}",","))+17,SEARCH(",",SUBSTITUTE(AH28,"}",",")&amp;",",SEARCH("""usd_24h_change"":",SUBSTITUTE(AH28,"}",","))+17)-SEARCH("""usd_24h_change"":",SUBSTITUTE(AH28,"}",","))-17),".",",")/100)),""))</f>
        <v/>
      </c>
      <c r="AK28" s="81" t="str">
        <f>IF(A28="","",N(F28)*IF(AND(p_ModoCot="Automático",ISNUMBER(AJ28)),AJ28,IF(N(J28)&gt;0,J28,K28))*AF28)</f>
        <v/>
      </c>
      <c r="AL28" s="81" t="str">
        <f>IF(A28="","",ROUND(MAX(0,N(S28)*($N$6+$AF$7)-N28),2))</f>
        <v/>
      </c>
      <c r="AM28" s="81" t="str">
        <f>IF(A28="","",IF(AND(T28&gt;0,T28&gt;=p_DifMin),AL28,0))</f>
        <v/>
      </c>
      <c r="AN28" s="81" t="str">
        <f>IF(A28="","",IF(AND(AM28&gt;0,N(V28)&lt;=p_MaxAtivos),AM28,0))</f>
        <v/>
      </c>
      <c r="AO28" s="81" t="str">
        <f>IF(A28="","",IF(OR(X28&lt;=0,X28&lt;p_CompraMin,N(K28)&lt;=0,N(AF28)&lt;=0),0,IF($AF$3="Sim",TRUNC(ROUND(MAX(0,(X28-p_CorrFixa)/(K28*AF28*$AF$6)),9),$AF$4),TRUNC(ROUND(MAX(0,(X28-p_CorrFixa)/(K28*AF28*$AF$6)),9)/$AF$5)*$AF$5)))</f>
        <v/>
      </c>
      <c r="AP28" s="81" t="str">
        <f>IF(A28="","",IF(N(AO28)&gt;0,AO28*K28*AF28*$AF$6+p_CorrFixa,0))</f>
        <v/>
      </c>
      <c r="AQ28" s="81" t="str">
        <f>IF(A28="","",IF(OR($AJ$1&lt;=0,N(K28)&lt;=0,N(AF28)&lt;=0,N(AM28)&lt;=0),0,IF($AF$3="Sim",TRUNC(ROUND(MAX(0,($AJ$1-IF(N(AO28)&gt;0,0,p_CorrFixa))/(K28*AF28*$AF$6)),9),$AF$4),TRUNC(ROUND(MAX(0,($AJ$1-IF(N(AO28)&gt;0,0,p_CorrFixa))/(K28*AF28*$AF$6)),9)/$AF$5)*$AF$5)))</f>
        <v/>
      </c>
      <c r="AR28" s="81" t="str">
        <f>IF(A28="","",IF(AND(N(AO28)=0,N(AQ28)*(K28*AF28*$AF$6)+p_CorrFixa&lt;p_CompraMin),0,AQ28))</f>
        <v/>
      </c>
      <c r="AS28" s="81" t="str">
        <f>IF(A28="","",IF(N(AR28)&gt;0,AM28,0))</f>
        <v/>
      </c>
      <c r="AT28" s="81" t="str">
        <f>IF(A28="","",IF(AND(AS28&gt;0,AS28=$AS$6,COUNTIF($AS$9:AS28,AS28)=1),1,0))</f>
        <v/>
      </c>
    </row>
    <row r="29">
      <c r="A29" s="97" t="n"/>
      <c r="B29" s="97" t="n"/>
      <c r="C29" s="97" t="n"/>
      <c r="D29" s="97" t="n"/>
      <c r="E29" s="98" t="n"/>
      <c r="F29" s="99" t="n"/>
      <c r="G29" s="100" t="n"/>
      <c r="H29" s="101" t="n"/>
      <c r="I29" s="100" t="n"/>
      <c r="J29" s="100" t="n"/>
      <c r="K29" s="102" t="str">
        <f>IF(A29="","",IF(AND(p_ModoCot="Automático",ISNUMBER(AI29)),AI29,IF(N(I29)&gt;0,I29,N(G29))))</f>
        <v/>
      </c>
      <c r="L29" s="68" t="str">
        <f>IF(A29="","",IF(AF29=0,"Sem câmbio",IF(AND(p_ModoCot="Automático",ISNUMBER(AI29)),"Auto",IF(N(I29)&gt;0,"Manual",IF(N(G29)&gt;0,"PM","Sem cotação")))))</f>
        <v/>
      </c>
      <c r="M29" s="103" t="str">
        <f>IF(A29="","",N(F29)*K29)</f>
        <v/>
      </c>
      <c r="N29" s="65" t="str">
        <f>IF(A29="","",M29*AF29)</f>
        <v/>
      </c>
      <c r="O29" s="65" t="str">
        <f>IF(A29="","",N(F29)*N(G29)*IF(N(H29)&gt;0,H29,AF29))</f>
        <v/>
      </c>
      <c r="P29" s="65" t="str">
        <f>IF(A29="","",N29-O29)</f>
        <v/>
      </c>
      <c r="Q29" s="67" t="str">
        <f>IF(A29="","",IF(O29&gt;0,P29/O29,0))</f>
        <v/>
      </c>
      <c r="R29" s="25" t="str">
        <f>IF(A29="","",IF($N$6&gt;0,N29/$N$6,0))</f>
        <v/>
      </c>
      <c r="S29" s="104" t="n"/>
      <c r="T29" s="67" t="str">
        <f>IF(A29="","",N(S29)-R29)</f>
        <v/>
      </c>
      <c r="U29" s="25" t="str">
        <f>IF(A29="","",IF($AM$6&gt;0,AM29/$AM$6,0))</f>
        <v/>
      </c>
      <c r="V29" s="69" t="str">
        <f>IF(A29="","",IF(AM29&lt;=0,"",COUNTIF($AM$9:$AM$68,"&gt;"&amp;AM29)+COUNTIF($AM$9:AM29,AM29)))</f>
        <v/>
      </c>
      <c r="W29" s="68" t="str">
        <f>IF(A29="","",IF(X29&gt;0,"BUY","HOLD"))</f>
        <v/>
      </c>
      <c r="X29" s="65" t="str">
        <f>IF(A29="","",IF($AF$7&lt;=0,0,IF($AN$6&gt;0,$AF$7*AN29/$AN$6,IF($S$6&gt;0,$AF$7*N(S29)/$S$6,0))))</f>
        <v/>
      </c>
      <c r="Y29" s="105" t="str">
        <f>IF(A29="","",N(AO29)+IF(AT29=1,N(AR29),0))</f>
        <v/>
      </c>
      <c r="Z29" s="65" t="str">
        <f>IF(A29="","",IF(N(Y29)&gt;0,Y29*K29*AF29*$AF$6+p_CorrFixa,0))</f>
        <v/>
      </c>
      <c r="AA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B29" s="106" t="str">
        <f>IF(A29="","",IF(N29&gt;0,AA29/N29,0))</f>
        <v/>
      </c>
      <c r="AC29" s="106" t="str">
        <f>IF(A29="","",IF(O29&gt;0,AA29/O29,0))</f>
        <v/>
      </c>
      <c r="AE29" s="81" t="str">
        <f>IF(A29="","",IF(E29="",$AF$1,E29))</f>
        <v/>
      </c>
      <c r="AF29" s="81" t="str">
        <f>IF(A29="","",IFERROR(INDEX(moeda_fx,MATCH(AE29,moeda_cod,0)),0))</f>
        <v/>
      </c>
      <c r="AG29" s="81" t="str">
        <f>IF(A29="","",IF($AF$2="",UPPER(TRIM(A29)),IF(RIGHT(UPPER(TRIM(A29)),LEN($AF$2))=$AF$2,UPPER(TRIM(A29)),UPPER(TRIM(A29))&amp;$AF$2)))</f>
        <v/>
      </c>
      <c r="AH29" s="81" t="str">
        <f>IF(OR(A29="",p_ModoCot&lt;&gt;"Automático"),"",IF(AND(p_FonteCripto="CoinGecko",TRIM(D29)&lt;&gt;""),IFERROR(_xlfn.WEBSERVICE("https://api.coingecko.com/api/v3/simple/price?ids="&amp;LOWER(TRIM(D29))&amp;"&amp;vs_currencies=usd&amp;include_24hr_change=true"),""),IFERROR(_xlfn.WEBSERVICE("https://query1.finance.yahoo.com/v8/finance/chart/"&amp;AG29&amp;"?range=1d&amp;interval=1d"),"")))</f>
        <v/>
      </c>
      <c r="AI29" s="81" t="str">
        <f>IF(AH29="","",IFERROR(IF(ISNUMBER(SEARCH("regularMarketPrice",AH29)),_xlfn.NUMBERVALUE(MID(AH29,SEARCH("""regularMarketPrice"":",AH29)+21,SEARCH(",",AH29&amp;",",SEARCH("""regularMarketPrice"":",AH29)+21)-SEARCH("""regularMarketPrice"":",AH29)-21),".",","),_xlfn.NUMBERVALUE(MID(SUBSTITUTE(AH29,"}",","),SEARCH("""usd"":",SUBSTITUTE(AH29,"}",","))+6,SEARCH(",",SUBSTITUTE(AH29,"}",",")&amp;",",SEARCH("""usd"":",SUBSTITUTE(AH29,"}",","))+6)-SEARCH("""usd"":",SUBSTITUTE(AH29,"}",","))-6),".",",")),""))</f>
        <v/>
      </c>
      <c r="AJ29" s="81" t="str">
        <f>IF(AH29="","",IFERROR(IF(ISNUMBER(SEARCH("regularMarketPrice",AH29)),_xlfn.NUMBERVALUE(MID(AH29,SEARCH("""chartPreviousClose"":",AH29)+21,SEARCH(",",AH29&amp;",",SEARCH("""chartPreviousClose"":",AH29)+21)-SEARCH("""chartPreviousClose"":",AH29)-21),".",","),AI29/(1+_xlfn.NUMBERVALUE(MID(SUBSTITUTE(AH29,"}",","),SEARCH("""usd_24h_change"":",SUBSTITUTE(AH29,"}",","))+17,SEARCH(",",SUBSTITUTE(AH29,"}",",")&amp;",",SEARCH("""usd_24h_change"":",SUBSTITUTE(AH29,"}",","))+17)-SEARCH("""usd_24h_change"":",SUBSTITUTE(AH29,"}",","))-17),".",",")/100)),""))</f>
        <v/>
      </c>
      <c r="AK29" s="81" t="str">
        <f>IF(A29="","",N(F29)*IF(AND(p_ModoCot="Automático",ISNUMBER(AJ29)),AJ29,IF(N(J29)&gt;0,J29,K29))*AF29)</f>
        <v/>
      </c>
      <c r="AL29" s="81" t="str">
        <f>IF(A29="","",ROUND(MAX(0,N(S29)*($N$6+$AF$7)-N29),2))</f>
        <v/>
      </c>
      <c r="AM29" s="81" t="str">
        <f>IF(A29="","",IF(AND(T29&gt;0,T29&gt;=p_DifMin),AL29,0))</f>
        <v/>
      </c>
      <c r="AN29" s="81" t="str">
        <f>IF(A29="","",IF(AND(AM29&gt;0,N(V29)&lt;=p_MaxAtivos),AM29,0))</f>
        <v/>
      </c>
      <c r="AO29" s="81" t="str">
        <f>IF(A29="","",IF(OR(X29&lt;=0,X29&lt;p_CompraMin,N(K29)&lt;=0,N(AF29)&lt;=0),0,IF($AF$3="Sim",TRUNC(ROUND(MAX(0,(X29-p_CorrFixa)/(K29*AF29*$AF$6)),9),$AF$4),TRUNC(ROUND(MAX(0,(X29-p_CorrFixa)/(K29*AF29*$AF$6)),9)/$AF$5)*$AF$5)))</f>
        <v/>
      </c>
      <c r="AP29" s="81" t="str">
        <f>IF(A29="","",IF(N(AO29)&gt;0,AO29*K29*AF29*$AF$6+p_CorrFixa,0))</f>
        <v/>
      </c>
      <c r="AQ29" s="81" t="str">
        <f>IF(A29="","",IF(OR($AJ$1&lt;=0,N(K29)&lt;=0,N(AF29)&lt;=0,N(AM29)&lt;=0),0,IF($AF$3="Sim",TRUNC(ROUND(MAX(0,($AJ$1-IF(N(AO29)&gt;0,0,p_CorrFixa))/(K29*AF29*$AF$6)),9),$AF$4),TRUNC(ROUND(MAX(0,($AJ$1-IF(N(AO29)&gt;0,0,p_CorrFixa))/(K29*AF29*$AF$6)),9)/$AF$5)*$AF$5)))</f>
        <v/>
      </c>
      <c r="AR29" s="81" t="str">
        <f>IF(A29="","",IF(AND(N(AO29)=0,N(AQ29)*(K29*AF29*$AF$6)+p_CorrFixa&lt;p_CompraMin),0,AQ29))</f>
        <v/>
      </c>
      <c r="AS29" s="81" t="str">
        <f>IF(A29="","",IF(N(AR29)&gt;0,AM29,0))</f>
        <v/>
      </c>
      <c r="AT29" s="81" t="str">
        <f>IF(A29="","",IF(AND(AS29&gt;0,AS29=$AS$6,COUNTIF($AS$9:AS29,AS29)=1),1,0))</f>
        <v/>
      </c>
    </row>
    <row r="30">
      <c r="A30" s="97" t="n"/>
      <c r="B30" s="97" t="n"/>
      <c r="C30" s="97" t="n"/>
      <c r="D30" s="97" t="n"/>
      <c r="E30" s="98" t="n"/>
      <c r="F30" s="99" t="n"/>
      <c r="G30" s="100" t="n"/>
      <c r="H30" s="101" t="n"/>
      <c r="I30" s="100" t="n"/>
      <c r="J30" s="100" t="n"/>
      <c r="K30" s="107" t="str">
        <f>IF(A30="","",IF(AND(p_ModoCot="Automático",ISNUMBER(AI30)),AI30,IF(N(I30)&gt;0,I30,N(G30))))</f>
        <v/>
      </c>
      <c r="L30" s="108" t="str">
        <f>IF(A30="","",IF(AF30=0,"Sem câmbio",IF(AND(p_ModoCot="Automático",ISNUMBER(AI30)),"Auto",IF(N(I30)&gt;0,"Manual",IF(N(G30)&gt;0,"PM","Sem cotação")))))</f>
        <v/>
      </c>
      <c r="M30" s="109" t="str">
        <f>IF(A30="","",N(F30)*K30)</f>
        <v/>
      </c>
      <c r="N30" s="110" t="str">
        <f>IF(A30="","",M30*AF30)</f>
        <v/>
      </c>
      <c r="O30" s="110" t="str">
        <f>IF(A30="","",N(F30)*N(G30)*IF(N(H30)&gt;0,H30,AF30))</f>
        <v/>
      </c>
      <c r="P30" s="110" t="str">
        <f>IF(A30="","",N30-O30)</f>
        <v/>
      </c>
      <c r="Q30" s="111" t="str">
        <f>IF(A30="","",IF(O30&gt;0,P30/O30,0))</f>
        <v/>
      </c>
      <c r="R30" s="112" t="str">
        <f>IF(A30="","",IF($N$6&gt;0,N30/$N$6,0))</f>
        <v/>
      </c>
      <c r="S30" s="104" t="n"/>
      <c r="T30" s="111" t="str">
        <f>IF(A30="","",N(S30)-R30)</f>
        <v/>
      </c>
      <c r="U30" s="112" t="str">
        <f>IF(A30="","",IF($AM$6&gt;0,AM30/$AM$6,0))</f>
        <v/>
      </c>
      <c r="V30" s="113" t="str">
        <f>IF(A30="","",IF(AM30&lt;=0,"",COUNTIF($AM$9:$AM$68,"&gt;"&amp;AM30)+COUNTIF($AM$9:AM30,AM30)))</f>
        <v/>
      </c>
      <c r="W30" s="108" t="str">
        <f>IF(A30="","",IF(X30&gt;0,"BUY","HOLD"))</f>
        <v/>
      </c>
      <c r="X30" s="110" t="str">
        <f>IF(A30="","",IF($AF$7&lt;=0,0,IF($AN$6&gt;0,$AF$7*AN30/$AN$6,IF($S$6&gt;0,$AF$7*N(S30)/$S$6,0))))</f>
        <v/>
      </c>
      <c r="Y30" s="114" t="str">
        <f>IF(A30="","",N(AO30)+IF(AT30=1,N(AR30),0))</f>
        <v/>
      </c>
      <c r="Z30" s="110" t="str">
        <f>IF(A30="","",IF(N(Y30)&gt;0,Y30*K30*AF30*$AF$6+p_CorrFixa,0))</f>
        <v/>
      </c>
      <c r="AA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B30" s="115" t="str">
        <f>IF(A30="","",IF(N30&gt;0,AA30/N30,0))</f>
        <v/>
      </c>
      <c r="AC30" s="115" t="str">
        <f>IF(A30="","",IF(O30&gt;0,AA30/O30,0))</f>
        <v/>
      </c>
      <c r="AE30" s="81" t="str">
        <f>IF(A30="","",IF(E30="",$AF$1,E30))</f>
        <v/>
      </c>
      <c r="AF30" s="81" t="str">
        <f>IF(A30="","",IFERROR(INDEX(moeda_fx,MATCH(AE30,moeda_cod,0)),0))</f>
        <v/>
      </c>
      <c r="AG30" s="81" t="str">
        <f>IF(A30="","",IF($AF$2="",UPPER(TRIM(A30)),IF(RIGHT(UPPER(TRIM(A30)),LEN($AF$2))=$AF$2,UPPER(TRIM(A30)),UPPER(TRIM(A30))&amp;$AF$2)))</f>
        <v/>
      </c>
      <c r="AH30" s="81" t="str">
        <f>IF(OR(A30="",p_ModoCot&lt;&gt;"Automático"),"",IF(AND(p_FonteCripto="CoinGecko",TRIM(D30)&lt;&gt;""),IFERROR(_xlfn.WEBSERVICE("https://api.coingecko.com/api/v3/simple/price?ids="&amp;LOWER(TRIM(D30))&amp;"&amp;vs_currencies=usd&amp;include_24hr_change=true"),""),IFERROR(_xlfn.WEBSERVICE("https://query1.finance.yahoo.com/v8/finance/chart/"&amp;AG30&amp;"?range=1d&amp;interval=1d"),"")))</f>
        <v/>
      </c>
      <c r="AI30" s="81" t="str">
        <f>IF(AH30="","",IFERROR(IF(ISNUMBER(SEARCH("regularMarketPrice",AH30)),_xlfn.NUMBERVALUE(MID(AH30,SEARCH("""regularMarketPrice"":",AH30)+21,SEARCH(",",AH30&amp;",",SEARCH("""regularMarketPrice"":",AH30)+21)-SEARCH("""regularMarketPrice"":",AH30)-21),".",","),_xlfn.NUMBERVALUE(MID(SUBSTITUTE(AH30,"}",","),SEARCH("""usd"":",SUBSTITUTE(AH30,"}",","))+6,SEARCH(",",SUBSTITUTE(AH30,"}",",")&amp;",",SEARCH("""usd"":",SUBSTITUTE(AH30,"}",","))+6)-SEARCH("""usd"":",SUBSTITUTE(AH30,"}",","))-6),".",",")),""))</f>
        <v/>
      </c>
      <c r="AJ30" s="81" t="str">
        <f>IF(AH30="","",IFERROR(IF(ISNUMBER(SEARCH("regularMarketPrice",AH30)),_xlfn.NUMBERVALUE(MID(AH30,SEARCH("""chartPreviousClose"":",AH30)+21,SEARCH(",",AH30&amp;",",SEARCH("""chartPreviousClose"":",AH30)+21)-SEARCH("""chartPreviousClose"":",AH30)-21),".",","),AI30/(1+_xlfn.NUMBERVALUE(MID(SUBSTITUTE(AH30,"}",","),SEARCH("""usd_24h_change"":",SUBSTITUTE(AH30,"}",","))+17,SEARCH(",",SUBSTITUTE(AH30,"}",",")&amp;",",SEARCH("""usd_24h_change"":",SUBSTITUTE(AH30,"}",","))+17)-SEARCH("""usd_24h_change"":",SUBSTITUTE(AH30,"}",","))-17),".",",")/100)),""))</f>
        <v/>
      </c>
      <c r="AK30" s="81" t="str">
        <f>IF(A30="","",N(F30)*IF(AND(p_ModoCot="Automático",ISNUMBER(AJ30)),AJ30,IF(N(J30)&gt;0,J30,K30))*AF30)</f>
        <v/>
      </c>
      <c r="AL30" s="81" t="str">
        <f>IF(A30="","",ROUND(MAX(0,N(S30)*($N$6+$AF$7)-N30),2))</f>
        <v/>
      </c>
      <c r="AM30" s="81" t="str">
        <f>IF(A30="","",IF(AND(T30&gt;0,T30&gt;=p_DifMin),AL30,0))</f>
        <v/>
      </c>
      <c r="AN30" s="81" t="str">
        <f>IF(A30="","",IF(AND(AM30&gt;0,N(V30)&lt;=p_MaxAtivos),AM30,0))</f>
        <v/>
      </c>
      <c r="AO30" s="81" t="str">
        <f>IF(A30="","",IF(OR(X30&lt;=0,X30&lt;p_CompraMin,N(K30)&lt;=0,N(AF30)&lt;=0),0,IF($AF$3="Sim",TRUNC(ROUND(MAX(0,(X30-p_CorrFixa)/(K30*AF30*$AF$6)),9),$AF$4),TRUNC(ROUND(MAX(0,(X30-p_CorrFixa)/(K30*AF30*$AF$6)),9)/$AF$5)*$AF$5)))</f>
        <v/>
      </c>
      <c r="AP30" s="81" t="str">
        <f>IF(A30="","",IF(N(AO30)&gt;0,AO30*K30*AF30*$AF$6+p_CorrFixa,0))</f>
        <v/>
      </c>
      <c r="AQ30" s="81" t="str">
        <f>IF(A30="","",IF(OR($AJ$1&lt;=0,N(K30)&lt;=0,N(AF30)&lt;=0,N(AM30)&lt;=0),0,IF($AF$3="Sim",TRUNC(ROUND(MAX(0,($AJ$1-IF(N(AO30)&gt;0,0,p_CorrFixa))/(K30*AF30*$AF$6)),9),$AF$4),TRUNC(ROUND(MAX(0,($AJ$1-IF(N(AO30)&gt;0,0,p_CorrFixa))/(K30*AF30*$AF$6)),9)/$AF$5)*$AF$5)))</f>
        <v/>
      </c>
      <c r="AR30" s="81" t="str">
        <f>IF(A30="","",IF(AND(N(AO30)=0,N(AQ30)*(K30*AF30*$AF$6)+p_CorrFixa&lt;p_CompraMin),0,AQ30))</f>
        <v/>
      </c>
      <c r="AS30" s="81" t="str">
        <f>IF(A30="","",IF(N(AR30)&gt;0,AM30,0))</f>
        <v/>
      </c>
      <c r="AT30" s="81" t="str">
        <f>IF(A30="","",IF(AND(AS30&gt;0,AS30=$AS$6,COUNTIF($AS$9:AS30,AS30)=1),1,0))</f>
        <v/>
      </c>
    </row>
    <row r="31">
      <c r="A31" s="97" t="n"/>
      <c r="B31" s="97" t="n"/>
      <c r="C31" s="97" t="n"/>
      <c r="D31" s="97" t="n"/>
      <c r="E31" s="98" t="n"/>
      <c r="F31" s="99" t="n"/>
      <c r="G31" s="100" t="n"/>
      <c r="H31" s="101" t="n"/>
      <c r="I31" s="100" t="n"/>
      <c r="J31" s="100" t="n"/>
      <c r="K31" s="102" t="str">
        <f>IF(A31="","",IF(AND(p_ModoCot="Automático",ISNUMBER(AI31)),AI31,IF(N(I31)&gt;0,I31,N(G31))))</f>
        <v/>
      </c>
      <c r="L31" s="68" t="str">
        <f>IF(A31="","",IF(AF31=0,"Sem câmbio",IF(AND(p_ModoCot="Automático",ISNUMBER(AI31)),"Auto",IF(N(I31)&gt;0,"Manual",IF(N(G31)&gt;0,"PM","Sem cotação")))))</f>
        <v/>
      </c>
      <c r="M31" s="103" t="str">
        <f>IF(A31="","",N(F31)*K31)</f>
        <v/>
      </c>
      <c r="N31" s="65" t="str">
        <f>IF(A31="","",M31*AF31)</f>
        <v/>
      </c>
      <c r="O31" s="65" t="str">
        <f>IF(A31="","",N(F31)*N(G31)*IF(N(H31)&gt;0,H31,AF31))</f>
        <v/>
      </c>
      <c r="P31" s="65" t="str">
        <f>IF(A31="","",N31-O31)</f>
        <v/>
      </c>
      <c r="Q31" s="67" t="str">
        <f>IF(A31="","",IF(O31&gt;0,P31/O31,0))</f>
        <v/>
      </c>
      <c r="R31" s="25" t="str">
        <f>IF(A31="","",IF($N$6&gt;0,N31/$N$6,0))</f>
        <v/>
      </c>
      <c r="S31" s="104" t="n"/>
      <c r="T31" s="67" t="str">
        <f>IF(A31="","",N(S31)-R31)</f>
        <v/>
      </c>
      <c r="U31" s="25" t="str">
        <f>IF(A31="","",IF($AM$6&gt;0,AM31/$AM$6,0))</f>
        <v/>
      </c>
      <c r="V31" s="69" t="str">
        <f>IF(A31="","",IF(AM31&lt;=0,"",COUNTIF($AM$9:$AM$68,"&gt;"&amp;AM31)+COUNTIF($AM$9:AM31,AM31)))</f>
        <v/>
      </c>
      <c r="W31" s="68" t="str">
        <f>IF(A31="","",IF(X31&gt;0,"BUY","HOLD"))</f>
        <v/>
      </c>
      <c r="X31" s="65" t="str">
        <f>IF(A31="","",IF($AF$7&lt;=0,0,IF($AN$6&gt;0,$AF$7*AN31/$AN$6,IF($S$6&gt;0,$AF$7*N(S31)/$S$6,0))))</f>
        <v/>
      </c>
      <c r="Y31" s="105" t="str">
        <f>IF(A31="","",N(AO31)+IF(AT31=1,N(AR31),0))</f>
        <v/>
      </c>
      <c r="Z31" s="65" t="str">
        <f>IF(A31="","",IF(N(Y31)&gt;0,Y31*K31*AF31*$AF$6+p_CorrFixa,0))</f>
        <v/>
      </c>
      <c r="AA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B31" s="106" t="str">
        <f>IF(A31="","",IF(N31&gt;0,AA31/N31,0))</f>
        <v/>
      </c>
      <c r="AC31" s="106" t="str">
        <f>IF(A31="","",IF(O31&gt;0,AA31/O31,0))</f>
        <v/>
      </c>
      <c r="AE31" s="81" t="str">
        <f>IF(A31="","",IF(E31="",$AF$1,E31))</f>
        <v/>
      </c>
      <c r="AF31" s="81" t="str">
        <f>IF(A31="","",IFERROR(INDEX(moeda_fx,MATCH(AE31,moeda_cod,0)),0))</f>
        <v/>
      </c>
      <c r="AG31" s="81" t="str">
        <f>IF(A31="","",IF($AF$2="",UPPER(TRIM(A31)),IF(RIGHT(UPPER(TRIM(A31)),LEN($AF$2))=$AF$2,UPPER(TRIM(A31)),UPPER(TRIM(A31))&amp;$AF$2)))</f>
        <v/>
      </c>
      <c r="AH31" s="81" t="str">
        <f>IF(OR(A31="",p_ModoCot&lt;&gt;"Automático"),"",IF(AND(p_FonteCripto="CoinGecko",TRIM(D31)&lt;&gt;""),IFERROR(_xlfn.WEBSERVICE("https://api.coingecko.com/api/v3/simple/price?ids="&amp;LOWER(TRIM(D31))&amp;"&amp;vs_currencies=usd&amp;include_24hr_change=true"),""),IFERROR(_xlfn.WEBSERVICE("https://query1.finance.yahoo.com/v8/finance/chart/"&amp;AG31&amp;"?range=1d&amp;interval=1d"),"")))</f>
        <v/>
      </c>
      <c r="AI31" s="81" t="str">
        <f>IF(AH31="","",IFERROR(IF(ISNUMBER(SEARCH("regularMarketPrice",AH31)),_xlfn.NUMBERVALUE(MID(AH31,SEARCH("""regularMarketPrice"":",AH31)+21,SEARCH(",",AH31&amp;",",SEARCH("""regularMarketPrice"":",AH31)+21)-SEARCH("""regularMarketPrice"":",AH31)-21),".",","),_xlfn.NUMBERVALUE(MID(SUBSTITUTE(AH31,"}",","),SEARCH("""usd"":",SUBSTITUTE(AH31,"}",","))+6,SEARCH(",",SUBSTITUTE(AH31,"}",",")&amp;",",SEARCH("""usd"":",SUBSTITUTE(AH31,"}",","))+6)-SEARCH("""usd"":",SUBSTITUTE(AH31,"}",","))-6),".",",")),""))</f>
        <v/>
      </c>
      <c r="AJ31" s="81" t="str">
        <f>IF(AH31="","",IFERROR(IF(ISNUMBER(SEARCH("regularMarketPrice",AH31)),_xlfn.NUMBERVALUE(MID(AH31,SEARCH("""chartPreviousClose"":",AH31)+21,SEARCH(",",AH31&amp;",",SEARCH("""chartPreviousClose"":",AH31)+21)-SEARCH("""chartPreviousClose"":",AH31)-21),".",","),AI31/(1+_xlfn.NUMBERVALUE(MID(SUBSTITUTE(AH31,"}",","),SEARCH("""usd_24h_change"":",SUBSTITUTE(AH31,"}",","))+17,SEARCH(",",SUBSTITUTE(AH31,"}",",")&amp;",",SEARCH("""usd_24h_change"":",SUBSTITUTE(AH31,"}",","))+17)-SEARCH("""usd_24h_change"":",SUBSTITUTE(AH31,"}",","))-17),".",",")/100)),""))</f>
        <v/>
      </c>
      <c r="AK31" s="81" t="str">
        <f>IF(A31="","",N(F31)*IF(AND(p_ModoCot="Automático",ISNUMBER(AJ31)),AJ31,IF(N(J31)&gt;0,J31,K31))*AF31)</f>
        <v/>
      </c>
      <c r="AL31" s="81" t="str">
        <f>IF(A31="","",ROUND(MAX(0,N(S31)*($N$6+$AF$7)-N31),2))</f>
        <v/>
      </c>
      <c r="AM31" s="81" t="str">
        <f>IF(A31="","",IF(AND(T31&gt;0,T31&gt;=p_DifMin),AL31,0))</f>
        <v/>
      </c>
      <c r="AN31" s="81" t="str">
        <f>IF(A31="","",IF(AND(AM31&gt;0,N(V31)&lt;=p_MaxAtivos),AM31,0))</f>
        <v/>
      </c>
      <c r="AO31" s="81" t="str">
        <f>IF(A31="","",IF(OR(X31&lt;=0,X31&lt;p_CompraMin,N(K31)&lt;=0,N(AF31)&lt;=0),0,IF($AF$3="Sim",TRUNC(ROUND(MAX(0,(X31-p_CorrFixa)/(K31*AF31*$AF$6)),9),$AF$4),TRUNC(ROUND(MAX(0,(X31-p_CorrFixa)/(K31*AF31*$AF$6)),9)/$AF$5)*$AF$5)))</f>
        <v/>
      </c>
      <c r="AP31" s="81" t="str">
        <f>IF(A31="","",IF(N(AO31)&gt;0,AO31*K31*AF31*$AF$6+p_CorrFixa,0))</f>
        <v/>
      </c>
      <c r="AQ31" s="81" t="str">
        <f>IF(A31="","",IF(OR($AJ$1&lt;=0,N(K31)&lt;=0,N(AF31)&lt;=0,N(AM31)&lt;=0),0,IF($AF$3="Sim",TRUNC(ROUND(MAX(0,($AJ$1-IF(N(AO31)&gt;0,0,p_CorrFixa))/(K31*AF31*$AF$6)),9),$AF$4),TRUNC(ROUND(MAX(0,($AJ$1-IF(N(AO31)&gt;0,0,p_CorrFixa))/(K31*AF31*$AF$6)),9)/$AF$5)*$AF$5)))</f>
        <v/>
      </c>
      <c r="AR31" s="81" t="str">
        <f>IF(A31="","",IF(AND(N(AO31)=0,N(AQ31)*(K31*AF31*$AF$6)+p_CorrFixa&lt;p_CompraMin),0,AQ31))</f>
        <v/>
      </c>
      <c r="AS31" s="81" t="str">
        <f>IF(A31="","",IF(N(AR31)&gt;0,AM31,0))</f>
        <v/>
      </c>
      <c r="AT31" s="81" t="str">
        <f>IF(A31="","",IF(AND(AS31&gt;0,AS31=$AS$6,COUNTIF($AS$9:AS31,AS31)=1),1,0))</f>
        <v/>
      </c>
    </row>
    <row r="32">
      <c r="A32" s="97" t="n"/>
      <c r="B32" s="97" t="n"/>
      <c r="C32" s="97" t="n"/>
      <c r="D32" s="97" t="n"/>
      <c r="E32" s="98" t="n"/>
      <c r="F32" s="99" t="n"/>
      <c r="G32" s="100" t="n"/>
      <c r="H32" s="101" t="n"/>
      <c r="I32" s="100" t="n"/>
      <c r="J32" s="100" t="n"/>
      <c r="K32" s="107" t="str">
        <f>IF(A32="","",IF(AND(p_ModoCot="Automático",ISNUMBER(AI32)),AI32,IF(N(I32)&gt;0,I32,N(G32))))</f>
        <v/>
      </c>
      <c r="L32" s="108" t="str">
        <f>IF(A32="","",IF(AF32=0,"Sem câmbio",IF(AND(p_ModoCot="Automático",ISNUMBER(AI32)),"Auto",IF(N(I32)&gt;0,"Manual",IF(N(G32)&gt;0,"PM","Sem cotação")))))</f>
        <v/>
      </c>
      <c r="M32" s="109" t="str">
        <f>IF(A32="","",N(F32)*K32)</f>
        <v/>
      </c>
      <c r="N32" s="110" t="str">
        <f>IF(A32="","",M32*AF32)</f>
        <v/>
      </c>
      <c r="O32" s="110" t="str">
        <f>IF(A32="","",N(F32)*N(G32)*IF(N(H32)&gt;0,H32,AF32))</f>
        <v/>
      </c>
      <c r="P32" s="110" t="str">
        <f>IF(A32="","",N32-O32)</f>
        <v/>
      </c>
      <c r="Q32" s="111" t="str">
        <f>IF(A32="","",IF(O32&gt;0,P32/O32,0))</f>
        <v/>
      </c>
      <c r="R32" s="112" t="str">
        <f>IF(A32="","",IF($N$6&gt;0,N32/$N$6,0))</f>
        <v/>
      </c>
      <c r="S32" s="104" t="n"/>
      <c r="T32" s="111" t="str">
        <f>IF(A32="","",N(S32)-R32)</f>
        <v/>
      </c>
      <c r="U32" s="112" t="str">
        <f>IF(A32="","",IF($AM$6&gt;0,AM32/$AM$6,0))</f>
        <v/>
      </c>
      <c r="V32" s="113" t="str">
        <f>IF(A32="","",IF(AM32&lt;=0,"",COUNTIF($AM$9:$AM$68,"&gt;"&amp;AM32)+COUNTIF($AM$9:AM32,AM32)))</f>
        <v/>
      </c>
      <c r="W32" s="108" t="str">
        <f>IF(A32="","",IF(X32&gt;0,"BUY","HOLD"))</f>
        <v/>
      </c>
      <c r="X32" s="110" t="str">
        <f>IF(A32="","",IF($AF$7&lt;=0,0,IF($AN$6&gt;0,$AF$7*AN32/$AN$6,IF($S$6&gt;0,$AF$7*N(S32)/$S$6,0))))</f>
        <v/>
      </c>
      <c r="Y32" s="114" t="str">
        <f>IF(A32="","",N(AO32)+IF(AT32=1,N(AR32),0))</f>
        <v/>
      </c>
      <c r="Z32" s="110" t="str">
        <f>IF(A32="","",IF(N(Y32)&gt;0,Y32*K32*AF32*$AF$6+p_CorrFixa,0))</f>
        <v/>
      </c>
      <c r="AA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B32" s="115" t="str">
        <f>IF(A32="","",IF(N32&gt;0,AA32/N32,0))</f>
        <v/>
      </c>
      <c r="AC32" s="115" t="str">
        <f>IF(A32="","",IF(O32&gt;0,AA32/O32,0))</f>
        <v/>
      </c>
      <c r="AE32" s="81" t="str">
        <f>IF(A32="","",IF(E32="",$AF$1,E32))</f>
        <v/>
      </c>
      <c r="AF32" s="81" t="str">
        <f>IF(A32="","",IFERROR(INDEX(moeda_fx,MATCH(AE32,moeda_cod,0)),0))</f>
        <v/>
      </c>
      <c r="AG32" s="81" t="str">
        <f>IF(A32="","",IF($AF$2="",UPPER(TRIM(A32)),IF(RIGHT(UPPER(TRIM(A32)),LEN($AF$2))=$AF$2,UPPER(TRIM(A32)),UPPER(TRIM(A32))&amp;$AF$2)))</f>
        <v/>
      </c>
      <c r="AH32" s="81" t="str">
        <f>IF(OR(A32="",p_ModoCot&lt;&gt;"Automático"),"",IF(AND(p_FonteCripto="CoinGecko",TRIM(D32)&lt;&gt;""),IFERROR(_xlfn.WEBSERVICE("https://api.coingecko.com/api/v3/simple/price?ids="&amp;LOWER(TRIM(D32))&amp;"&amp;vs_currencies=usd&amp;include_24hr_change=true"),""),IFERROR(_xlfn.WEBSERVICE("https://query1.finance.yahoo.com/v8/finance/chart/"&amp;AG32&amp;"?range=1d&amp;interval=1d"),"")))</f>
        <v/>
      </c>
      <c r="AI32" s="81" t="str">
        <f>IF(AH32="","",IFERROR(IF(ISNUMBER(SEARCH("regularMarketPrice",AH32)),_xlfn.NUMBERVALUE(MID(AH32,SEARCH("""regularMarketPrice"":",AH32)+21,SEARCH(",",AH32&amp;",",SEARCH("""regularMarketPrice"":",AH32)+21)-SEARCH("""regularMarketPrice"":",AH32)-21),".",","),_xlfn.NUMBERVALUE(MID(SUBSTITUTE(AH32,"}",","),SEARCH("""usd"":",SUBSTITUTE(AH32,"}",","))+6,SEARCH(",",SUBSTITUTE(AH32,"}",",")&amp;",",SEARCH("""usd"":",SUBSTITUTE(AH32,"}",","))+6)-SEARCH("""usd"":",SUBSTITUTE(AH32,"}",","))-6),".",",")),""))</f>
        <v/>
      </c>
      <c r="AJ32" s="81" t="str">
        <f>IF(AH32="","",IFERROR(IF(ISNUMBER(SEARCH("regularMarketPrice",AH32)),_xlfn.NUMBERVALUE(MID(AH32,SEARCH("""chartPreviousClose"":",AH32)+21,SEARCH(",",AH32&amp;",",SEARCH("""chartPreviousClose"":",AH32)+21)-SEARCH("""chartPreviousClose"":",AH32)-21),".",","),AI32/(1+_xlfn.NUMBERVALUE(MID(SUBSTITUTE(AH32,"}",","),SEARCH("""usd_24h_change"":",SUBSTITUTE(AH32,"}",","))+17,SEARCH(",",SUBSTITUTE(AH32,"}",",")&amp;",",SEARCH("""usd_24h_change"":",SUBSTITUTE(AH32,"}",","))+17)-SEARCH("""usd_24h_change"":",SUBSTITUTE(AH32,"}",","))-17),".",",")/100)),""))</f>
        <v/>
      </c>
      <c r="AK32" s="81" t="str">
        <f>IF(A32="","",N(F32)*IF(AND(p_ModoCot="Automático",ISNUMBER(AJ32)),AJ32,IF(N(J32)&gt;0,J32,K32))*AF32)</f>
        <v/>
      </c>
      <c r="AL32" s="81" t="str">
        <f>IF(A32="","",ROUND(MAX(0,N(S32)*($N$6+$AF$7)-N32),2))</f>
        <v/>
      </c>
      <c r="AM32" s="81" t="str">
        <f>IF(A32="","",IF(AND(T32&gt;0,T32&gt;=p_DifMin),AL32,0))</f>
        <v/>
      </c>
      <c r="AN32" s="81" t="str">
        <f>IF(A32="","",IF(AND(AM32&gt;0,N(V32)&lt;=p_MaxAtivos),AM32,0))</f>
        <v/>
      </c>
      <c r="AO32" s="81" t="str">
        <f>IF(A32="","",IF(OR(X32&lt;=0,X32&lt;p_CompraMin,N(K32)&lt;=0,N(AF32)&lt;=0),0,IF($AF$3="Sim",TRUNC(ROUND(MAX(0,(X32-p_CorrFixa)/(K32*AF32*$AF$6)),9),$AF$4),TRUNC(ROUND(MAX(0,(X32-p_CorrFixa)/(K32*AF32*$AF$6)),9)/$AF$5)*$AF$5)))</f>
        <v/>
      </c>
      <c r="AP32" s="81" t="str">
        <f>IF(A32="","",IF(N(AO32)&gt;0,AO32*K32*AF32*$AF$6+p_CorrFixa,0))</f>
        <v/>
      </c>
      <c r="AQ32" s="81" t="str">
        <f>IF(A32="","",IF(OR($AJ$1&lt;=0,N(K32)&lt;=0,N(AF32)&lt;=0,N(AM32)&lt;=0),0,IF($AF$3="Sim",TRUNC(ROUND(MAX(0,($AJ$1-IF(N(AO32)&gt;0,0,p_CorrFixa))/(K32*AF32*$AF$6)),9),$AF$4),TRUNC(ROUND(MAX(0,($AJ$1-IF(N(AO32)&gt;0,0,p_CorrFixa))/(K32*AF32*$AF$6)),9)/$AF$5)*$AF$5)))</f>
        <v/>
      </c>
      <c r="AR32" s="81" t="str">
        <f>IF(A32="","",IF(AND(N(AO32)=0,N(AQ32)*(K32*AF32*$AF$6)+p_CorrFixa&lt;p_CompraMin),0,AQ32))</f>
        <v/>
      </c>
      <c r="AS32" s="81" t="str">
        <f>IF(A32="","",IF(N(AR32)&gt;0,AM32,0))</f>
        <v/>
      </c>
      <c r="AT32" s="81" t="str">
        <f>IF(A32="","",IF(AND(AS32&gt;0,AS32=$AS$6,COUNTIF($AS$9:AS32,AS32)=1),1,0))</f>
        <v/>
      </c>
    </row>
    <row r="33">
      <c r="A33" s="97" t="n"/>
      <c r="B33" s="97" t="n"/>
      <c r="C33" s="97" t="n"/>
      <c r="D33" s="97" t="n"/>
      <c r="E33" s="98" t="n"/>
      <c r="F33" s="99" t="n"/>
      <c r="G33" s="100" t="n"/>
      <c r="H33" s="101" t="n"/>
      <c r="I33" s="100" t="n"/>
      <c r="J33" s="100" t="n"/>
      <c r="K33" s="102" t="str">
        <f>IF(A33="","",IF(AND(p_ModoCot="Automático",ISNUMBER(AI33)),AI33,IF(N(I33)&gt;0,I33,N(G33))))</f>
        <v/>
      </c>
      <c r="L33" s="68" t="str">
        <f>IF(A33="","",IF(AF33=0,"Sem câmbio",IF(AND(p_ModoCot="Automático",ISNUMBER(AI33)),"Auto",IF(N(I33)&gt;0,"Manual",IF(N(G33)&gt;0,"PM","Sem cotação")))))</f>
        <v/>
      </c>
      <c r="M33" s="103" t="str">
        <f>IF(A33="","",N(F33)*K33)</f>
        <v/>
      </c>
      <c r="N33" s="65" t="str">
        <f>IF(A33="","",M33*AF33)</f>
        <v/>
      </c>
      <c r="O33" s="65" t="str">
        <f>IF(A33="","",N(F33)*N(G33)*IF(N(H33)&gt;0,H33,AF33))</f>
        <v/>
      </c>
      <c r="P33" s="65" t="str">
        <f>IF(A33="","",N33-O33)</f>
        <v/>
      </c>
      <c r="Q33" s="67" t="str">
        <f>IF(A33="","",IF(O33&gt;0,P33/O33,0))</f>
        <v/>
      </c>
      <c r="R33" s="25" t="str">
        <f>IF(A33="","",IF($N$6&gt;0,N33/$N$6,0))</f>
        <v/>
      </c>
      <c r="S33" s="104" t="n"/>
      <c r="T33" s="67" t="str">
        <f>IF(A33="","",N(S33)-R33)</f>
        <v/>
      </c>
      <c r="U33" s="25" t="str">
        <f>IF(A33="","",IF($AM$6&gt;0,AM33/$AM$6,0))</f>
        <v/>
      </c>
      <c r="V33" s="69" t="str">
        <f>IF(A33="","",IF(AM33&lt;=0,"",COUNTIF($AM$9:$AM$68,"&gt;"&amp;AM33)+COUNTIF($AM$9:AM33,AM33)))</f>
        <v/>
      </c>
      <c r="W33" s="68" t="str">
        <f>IF(A33="","",IF(X33&gt;0,"BUY","HOLD"))</f>
        <v/>
      </c>
      <c r="X33" s="65" t="str">
        <f>IF(A33="","",IF($AF$7&lt;=0,0,IF($AN$6&gt;0,$AF$7*AN33/$AN$6,IF($S$6&gt;0,$AF$7*N(S33)/$S$6,0))))</f>
        <v/>
      </c>
      <c r="Y33" s="105" t="str">
        <f>IF(A33="","",N(AO33)+IF(AT33=1,N(AR33),0))</f>
        <v/>
      </c>
      <c r="Z33" s="65" t="str">
        <f>IF(A33="","",IF(N(Y33)&gt;0,Y33*K33*AF33*$AF$6+p_CorrFixa,0))</f>
        <v/>
      </c>
      <c r="AA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B33" s="106" t="str">
        <f>IF(A33="","",IF(N33&gt;0,AA33/N33,0))</f>
        <v/>
      </c>
      <c r="AC33" s="106" t="str">
        <f>IF(A33="","",IF(O33&gt;0,AA33/O33,0))</f>
        <v/>
      </c>
      <c r="AE33" s="81" t="str">
        <f>IF(A33="","",IF(E33="",$AF$1,E33))</f>
        <v/>
      </c>
      <c r="AF33" s="81" t="str">
        <f>IF(A33="","",IFERROR(INDEX(moeda_fx,MATCH(AE33,moeda_cod,0)),0))</f>
        <v/>
      </c>
      <c r="AG33" s="81" t="str">
        <f>IF(A33="","",IF($AF$2="",UPPER(TRIM(A33)),IF(RIGHT(UPPER(TRIM(A33)),LEN($AF$2))=$AF$2,UPPER(TRIM(A33)),UPPER(TRIM(A33))&amp;$AF$2)))</f>
        <v/>
      </c>
      <c r="AH33" s="81" t="str">
        <f>IF(OR(A33="",p_ModoCot&lt;&gt;"Automático"),"",IF(AND(p_FonteCripto="CoinGecko",TRIM(D33)&lt;&gt;""),IFERROR(_xlfn.WEBSERVICE("https://api.coingecko.com/api/v3/simple/price?ids="&amp;LOWER(TRIM(D33))&amp;"&amp;vs_currencies=usd&amp;include_24hr_change=true"),""),IFERROR(_xlfn.WEBSERVICE("https://query1.finance.yahoo.com/v8/finance/chart/"&amp;AG33&amp;"?range=1d&amp;interval=1d"),"")))</f>
        <v/>
      </c>
      <c r="AI33" s="81" t="str">
        <f>IF(AH33="","",IFERROR(IF(ISNUMBER(SEARCH("regularMarketPrice",AH33)),_xlfn.NUMBERVALUE(MID(AH33,SEARCH("""regularMarketPrice"":",AH33)+21,SEARCH(",",AH33&amp;",",SEARCH("""regularMarketPrice"":",AH33)+21)-SEARCH("""regularMarketPrice"":",AH33)-21),".",","),_xlfn.NUMBERVALUE(MID(SUBSTITUTE(AH33,"}",","),SEARCH("""usd"":",SUBSTITUTE(AH33,"}",","))+6,SEARCH(",",SUBSTITUTE(AH33,"}",",")&amp;",",SEARCH("""usd"":",SUBSTITUTE(AH33,"}",","))+6)-SEARCH("""usd"":",SUBSTITUTE(AH33,"}",","))-6),".",",")),""))</f>
        <v/>
      </c>
      <c r="AJ33" s="81" t="str">
        <f>IF(AH33="","",IFERROR(IF(ISNUMBER(SEARCH("regularMarketPrice",AH33)),_xlfn.NUMBERVALUE(MID(AH33,SEARCH("""chartPreviousClose"":",AH33)+21,SEARCH(",",AH33&amp;",",SEARCH("""chartPreviousClose"":",AH33)+21)-SEARCH("""chartPreviousClose"":",AH33)-21),".",","),AI33/(1+_xlfn.NUMBERVALUE(MID(SUBSTITUTE(AH33,"}",","),SEARCH("""usd_24h_change"":",SUBSTITUTE(AH33,"}",","))+17,SEARCH(",",SUBSTITUTE(AH33,"}",",")&amp;",",SEARCH("""usd_24h_change"":",SUBSTITUTE(AH33,"}",","))+17)-SEARCH("""usd_24h_change"":",SUBSTITUTE(AH33,"}",","))-17),".",",")/100)),""))</f>
        <v/>
      </c>
      <c r="AK33" s="81" t="str">
        <f>IF(A33="","",N(F33)*IF(AND(p_ModoCot="Automático",ISNUMBER(AJ33)),AJ33,IF(N(J33)&gt;0,J33,K33))*AF33)</f>
        <v/>
      </c>
      <c r="AL33" s="81" t="str">
        <f>IF(A33="","",ROUND(MAX(0,N(S33)*($N$6+$AF$7)-N33),2))</f>
        <v/>
      </c>
      <c r="AM33" s="81" t="str">
        <f>IF(A33="","",IF(AND(T33&gt;0,T33&gt;=p_DifMin),AL33,0))</f>
        <v/>
      </c>
      <c r="AN33" s="81" t="str">
        <f>IF(A33="","",IF(AND(AM33&gt;0,N(V33)&lt;=p_MaxAtivos),AM33,0))</f>
        <v/>
      </c>
      <c r="AO33" s="81" t="str">
        <f>IF(A33="","",IF(OR(X33&lt;=0,X33&lt;p_CompraMin,N(K33)&lt;=0,N(AF33)&lt;=0),0,IF($AF$3="Sim",TRUNC(ROUND(MAX(0,(X33-p_CorrFixa)/(K33*AF33*$AF$6)),9),$AF$4),TRUNC(ROUND(MAX(0,(X33-p_CorrFixa)/(K33*AF33*$AF$6)),9)/$AF$5)*$AF$5)))</f>
        <v/>
      </c>
      <c r="AP33" s="81" t="str">
        <f>IF(A33="","",IF(N(AO33)&gt;0,AO33*K33*AF33*$AF$6+p_CorrFixa,0))</f>
        <v/>
      </c>
      <c r="AQ33" s="81" t="str">
        <f>IF(A33="","",IF(OR($AJ$1&lt;=0,N(K33)&lt;=0,N(AF33)&lt;=0,N(AM33)&lt;=0),0,IF($AF$3="Sim",TRUNC(ROUND(MAX(0,($AJ$1-IF(N(AO33)&gt;0,0,p_CorrFixa))/(K33*AF33*$AF$6)),9),$AF$4),TRUNC(ROUND(MAX(0,($AJ$1-IF(N(AO33)&gt;0,0,p_CorrFixa))/(K33*AF33*$AF$6)),9)/$AF$5)*$AF$5)))</f>
        <v/>
      </c>
      <c r="AR33" s="81" t="str">
        <f>IF(A33="","",IF(AND(N(AO33)=0,N(AQ33)*(K33*AF33*$AF$6)+p_CorrFixa&lt;p_CompraMin),0,AQ33))</f>
        <v/>
      </c>
      <c r="AS33" s="81" t="str">
        <f>IF(A33="","",IF(N(AR33)&gt;0,AM33,0))</f>
        <v/>
      </c>
      <c r="AT33" s="81" t="str">
        <f>IF(A33="","",IF(AND(AS33&gt;0,AS33=$AS$6,COUNTIF($AS$9:AS33,AS33)=1),1,0))</f>
        <v/>
      </c>
    </row>
    <row r="34">
      <c r="A34" s="97" t="n"/>
      <c r="B34" s="97" t="n"/>
      <c r="C34" s="97" t="n"/>
      <c r="D34" s="97" t="n"/>
      <c r="E34" s="98" t="n"/>
      <c r="F34" s="99" t="n"/>
      <c r="G34" s="100" t="n"/>
      <c r="H34" s="101" t="n"/>
      <c r="I34" s="100" t="n"/>
      <c r="J34" s="100" t="n"/>
      <c r="K34" s="107" t="str">
        <f>IF(A34="","",IF(AND(p_ModoCot="Automático",ISNUMBER(AI34)),AI34,IF(N(I34)&gt;0,I34,N(G34))))</f>
        <v/>
      </c>
      <c r="L34" s="108" t="str">
        <f>IF(A34="","",IF(AF34=0,"Sem câmbio",IF(AND(p_ModoCot="Automático",ISNUMBER(AI34)),"Auto",IF(N(I34)&gt;0,"Manual",IF(N(G34)&gt;0,"PM","Sem cotação")))))</f>
        <v/>
      </c>
      <c r="M34" s="109" t="str">
        <f>IF(A34="","",N(F34)*K34)</f>
        <v/>
      </c>
      <c r="N34" s="110" t="str">
        <f>IF(A34="","",M34*AF34)</f>
        <v/>
      </c>
      <c r="O34" s="110" t="str">
        <f>IF(A34="","",N(F34)*N(G34)*IF(N(H34)&gt;0,H34,AF34))</f>
        <v/>
      </c>
      <c r="P34" s="110" t="str">
        <f>IF(A34="","",N34-O34)</f>
        <v/>
      </c>
      <c r="Q34" s="111" t="str">
        <f>IF(A34="","",IF(O34&gt;0,P34/O34,0))</f>
        <v/>
      </c>
      <c r="R34" s="112" t="str">
        <f>IF(A34="","",IF($N$6&gt;0,N34/$N$6,0))</f>
        <v/>
      </c>
      <c r="S34" s="104" t="n"/>
      <c r="T34" s="111" t="str">
        <f>IF(A34="","",N(S34)-R34)</f>
        <v/>
      </c>
      <c r="U34" s="112" t="str">
        <f>IF(A34="","",IF($AM$6&gt;0,AM34/$AM$6,0))</f>
        <v/>
      </c>
      <c r="V34" s="113" t="str">
        <f>IF(A34="","",IF(AM34&lt;=0,"",COUNTIF($AM$9:$AM$68,"&gt;"&amp;AM34)+COUNTIF($AM$9:AM34,AM34)))</f>
        <v/>
      </c>
      <c r="W34" s="108" t="str">
        <f>IF(A34="","",IF(X34&gt;0,"BUY","HOLD"))</f>
        <v/>
      </c>
      <c r="X34" s="110" t="str">
        <f>IF(A34="","",IF($AF$7&lt;=0,0,IF($AN$6&gt;0,$AF$7*AN34/$AN$6,IF($S$6&gt;0,$AF$7*N(S34)/$S$6,0))))</f>
        <v/>
      </c>
      <c r="Y34" s="114" t="str">
        <f>IF(A34="","",N(AO34)+IF(AT34=1,N(AR34),0))</f>
        <v/>
      </c>
      <c r="Z34" s="110" t="str">
        <f>IF(A34="","",IF(N(Y34)&gt;0,Y34*K34*AF34*$AF$6+p_CorrFixa,0))</f>
        <v/>
      </c>
      <c r="AA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B34" s="115" t="str">
        <f>IF(A34="","",IF(N34&gt;0,AA34/N34,0))</f>
        <v/>
      </c>
      <c r="AC34" s="115" t="str">
        <f>IF(A34="","",IF(O34&gt;0,AA34/O34,0))</f>
        <v/>
      </c>
      <c r="AE34" s="81" t="str">
        <f>IF(A34="","",IF(E34="",$AF$1,E34))</f>
        <v/>
      </c>
      <c r="AF34" s="81" t="str">
        <f>IF(A34="","",IFERROR(INDEX(moeda_fx,MATCH(AE34,moeda_cod,0)),0))</f>
        <v/>
      </c>
      <c r="AG34" s="81" t="str">
        <f>IF(A34="","",IF($AF$2="",UPPER(TRIM(A34)),IF(RIGHT(UPPER(TRIM(A34)),LEN($AF$2))=$AF$2,UPPER(TRIM(A34)),UPPER(TRIM(A34))&amp;$AF$2)))</f>
        <v/>
      </c>
      <c r="AH34" s="81" t="str">
        <f>IF(OR(A34="",p_ModoCot&lt;&gt;"Automático"),"",IF(AND(p_FonteCripto="CoinGecko",TRIM(D34)&lt;&gt;""),IFERROR(_xlfn.WEBSERVICE("https://api.coingecko.com/api/v3/simple/price?ids="&amp;LOWER(TRIM(D34))&amp;"&amp;vs_currencies=usd&amp;include_24hr_change=true"),""),IFERROR(_xlfn.WEBSERVICE("https://query1.finance.yahoo.com/v8/finance/chart/"&amp;AG34&amp;"?range=1d&amp;interval=1d"),"")))</f>
        <v/>
      </c>
      <c r="AI34" s="81" t="str">
        <f>IF(AH34="","",IFERROR(IF(ISNUMBER(SEARCH("regularMarketPrice",AH34)),_xlfn.NUMBERVALUE(MID(AH34,SEARCH("""regularMarketPrice"":",AH34)+21,SEARCH(",",AH34&amp;",",SEARCH("""regularMarketPrice"":",AH34)+21)-SEARCH("""regularMarketPrice"":",AH34)-21),".",","),_xlfn.NUMBERVALUE(MID(SUBSTITUTE(AH34,"}",","),SEARCH("""usd"":",SUBSTITUTE(AH34,"}",","))+6,SEARCH(",",SUBSTITUTE(AH34,"}",",")&amp;",",SEARCH("""usd"":",SUBSTITUTE(AH34,"}",","))+6)-SEARCH("""usd"":",SUBSTITUTE(AH34,"}",","))-6),".",",")),""))</f>
        <v/>
      </c>
      <c r="AJ34" s="81" t="str">
        <f>IF(AH34="","",IFERROR(IF(ISNUMBER(SEARCH("regularMarketPrice",AH34)),_xlfn.NUMBERVALUE(MID(AH34,SEARCH("""chartPreviousClose"":",AH34)+21,SEARCH(",",AH34&amp;",",SEARCH("""chartPreviousClose"":",AH34)+21)-SEARCH("""chartPreviousClose"":",AH34)-21),".",","),AI34/(1+_xlfn.NUMBERVALUE(MID(SUBSTITUTE(AH34,"}",","),SEARCH("""usd_24h_change"":",SUBSTITUTE(AH34,"}",","))+17,SEARCH(",",SUBSTITUTE(AH34,"}",",")&amp;",",SEARCH("""usd_24h_change"":",SUBSTITUTE(AH34,"}",","))+17)-SEARCH("""usd_24h_change"":",SUBSTITUTE(AH34,"}",","))-17),".",",")/100)),""))</f>
        <v/>
      </c>
      <c r="AK34" s="81" t="str">
        <f>IF(A34="","",N(F34)*IF(AND(p_ModoCot="Automático",ISNUMBER(AJ34)),AJ34,IF(N(J34)&gt;0,J34,K34))*AF34)</f>
        <v/>
      </c>
      <c r="AL34" s="81" t="str">
        <f>IF(A34="","",ROUND(MAX(0,N(S34)*($N$6+$AF$7)-N34),2))</f>
        <v/>
      </c>
      <c r="AM34" s="81" t="str">
        <f>IF(A34="","",IF(AND(T34&gt;0,T34&gt;=p_DifMin),AL34,0))</f>
        <v/>
      </c>
      <c r="AN34" s="81" t="str">
        <f>IF(A34="","",IF(AND(AM34&gt;0,N(V34)&lt;=p_MaxAtivos),AM34,0))</f>
        <v/>
      </c>
      <c r="AO34" s="81" t="str">
        <f>IF(A34="","",IF(OR(X34&lt;=0,X34&lt;p_CompraMin,N(K34)&lt;=0,N(AF34)&lt;=0),0,IF($AF$3="Sim",TRUNC(ROUND(MAX(0,(X34-p_CorrFixa)/(K34*AF34*$AF$6)),9),$AF$4),TRUNC(ROUND(MAX(0,(X34-p_CorrFixa)/(K34*AF34*$AF$6)),9)/$AF$5)*$AF$5)))</f>
        <v/>
      </c>
      <c r="AP34" s="81" t="str">
        <f>IF(A34="","",IF(N(AO34)&gt;0,AO34*K34*AF34*$AF$6+p_CorrFixa,0))</f>
        <v/>
      </c>
      <c r="AQ34" s="81" t="str">
        <f>IF(A34="","",IF(OR($AJ$1&lt;=0,N(K34)&lt;=0,N(AF34)&lt;=0,N(AM34)&lt;=0),0,IF($AF$3="Sim",TRUNC(ROUND(MAX(0,($AJ$1-IF(N(AO34)&gt;0,0,p_CorrFixa))/(K34*AF34*$AF$6)),9),$AF$4),TRUNC(ROUND(MAX(0,($AJ$1-IF(N(AO34)&gt;0,0,p_CorrFixa))/(K34*AF34*$AF$6)),9)/$AF$5)*$AF$5)))</f>
        <v/>
      </c>
      <c r="AR34" s="81" t="str">
        <f>IF(A34="","",IF(AND(N(AO34)=0,N(AQ34)*(K34*AF34*$AF$6)+p_CorrFixa&lt;p_CompraMin),0,AQ34))</f>
        <v/>
      </c>
      <c r="AS34" s="81" t="str">
        <f>IF(A34="","",IF(N(AR34)&gt;0,AM34,0))</f>
        <v/>
      </c>
      <c r="AT34" s="81" t="str">
        <f>IF(A34="","",IF(AND(AS34&gt;0,AS34=$AS$6,COUNTIF($AS$9:AS34,AS34)=1),1,0))</f>
        <v/>
      </c>
    </row>
    <row r="35">
      <c r="A35" s="97" t="n"/>
      <c r="B35" s="97" t="n"/>
      <c r="C35" s="97" t="n"/>
      <c r="D35" s="97" t="n"/>
      <c r="E35" s="98" t="n"/>
      <c r="F35" s="99" t="n"/>
      <c r="G35" s="100" t="n"/>
      <c r="H35" s="101" t="n"/>
      <c r="I35" s="100" t="n"/>
      <c r="J35" s="100" t="n"/>
      <c r="K35" s="102" t="str">
        <f>IF(A35="","",IF(AND(p_ModoCot="Automático",ISNUMBER(AI35)),AI35,IF(N(I35)&gt;0,I35,N(G35))))</f>
        <v/>
      </c>
      <c r="L35" s="68" t="str">
        <f>IF(A35="","",IF(AF35=0,"Sem câmbio",IF(AND(p_ModoCot="Automático",ISNUMBER(AI35)),"Auto",IF(N(I35)&gt;0,"Manual",IF(N(G35)&gt;0,"PM","Sem cotação")))))</f>
        <v/>
      </c>
      <c r="M35" s="103" t="str">
        <f>IF(A35="","",N(F35)*K35)</f>
        <v/>
      </c>
      <c r="N35" s="65" t="str">
        <f>IF(A35="","",M35*AF35)</f>
        <v/>
      </c>
      <c r="O35" s="65" t="str">
        <f>IF(A35="","",N(F35)*N(G35)*IF(N(H35)&gt;0,H35,AF35))</f>
        <v/>
      </c>
      <c r="P35" s="65" t="str">
        <f>IF(A35="","",N35-O35)</f>
        <v/>
      </c>
      <c r="Q35" s="67" t="str">
        <f>IF(A35="","",IF(O35&gt;0,P35/O35,0))</f>
        <v/>
      </c>
      <c r="R35" s="25" t="str">
        <f>IF(A35="","",IF($N$6&gt;0,N35/$N$6,0))</f>
        <v/>
      </c>
      <c r="S35" s="104" t="n"/>
      <c r="T35" s="67" t="str">
        <f>IF(A35="","",N(S35)-R35)</f>
        <v/>
      </c>
      <c r="U35" s="25" t="str">
        <f>IF(A35="","",IF($AM$6&gt;0,AM35/$AM$6,0))</f>
        <v/>
      </c>
      <c r="V35" s="69" t="str">
        <f>IF(A35="","",IF(AM35&lt;=0,"",COUNTIF($AM$9:$AM$68,"&gt;"&amp;AM35)+COUNTIF($AM$9:AM35,AM35)))</f>
        <v/>
      </c>
      <c r="W35" s="68" t="str">
        <f>IF(A35="","",IF(X35&gt;0,"BUY","HOLD"))</f>
        <v/>
      </c>
      <c r="X35" s="65" t="str">
        <f>IF(A35="","",IF($AF$7&lt;=0,0,IF($AN$6&gt;0,$AF$7*AN35/$AN$6,IF($S$6&gt;0,$AF$7*N(S35)/$S$6,0))))</f>
        <v/>
      </c>
      <c r="Y35" s="105" t="str">
        <f>IF(A35="","",N(AO35)+IF(AT35=1,N(AR35),0))</f>
        <v/>
      </c>
      <c r="Z35" s="65" t="str">
        <f>IF(A35="","",IF(N(Y35)&gt;0,Y35*K35*AF35*$AF$6+p_CorrFixa,0))</f>
        <v/>
      </c>
      <c r="AA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B35" s="106" t="str">
        <f>IF(A35="","",IF(N35&gt;0,AA35/N35,0))</f>
        <v/>
      </c>
      <c r="AC35" s="106" t="str">
        <f>IF(A35="","",IF(O35&gt;0,AA35/O35,0))</f>
        <v/>
      </c>
      <c r="AE35" s="81" t="str">
        <f>IF(A35="","",IF(E35="",$AF$1,E35))</f>
        <v/>
      </c>
      <c r="AF35" s="81" t="str">
        <f>IF(A35="","",IFERROR(INDEX(moeda_fx,MATCH(AE35,moeda_cod,0)),0))</f>
        <v/>
      </c>
      <c r="AG35" s="81" t="str">
        <f>IF(A35="","",IF($AF$2="",UPPER(TRIM(A35)),IF(RIGHT(UPPER(TRIM(A35)),LEN($AF$2))=$AF$2,UPPER(TRIM(A35)),UPPER(TRIM(A35))&amp;$AF$2)))</f>
        <v/>
      </c>
      <c r="AH35" s="81" t="str">
        <f>IF(OR(A35="",p_ModoCot&lt;&gt;"Automático"),"",IF(AND(p_FonteCripto="CoinGecko",TRIM(D35)&lt;&gt;""),IFERROR(_xlfn.WEBSERVICE("https://api.coingecko.com/api/v3/simple/price?ids="&amp;LOWER(TRIM(D35))&amp;"&amp;vs_currencies=usd&amp;include_24hr_change=true"),""),IFERROR(_xlfn.WEBSERVICE("https://query1.finance.yahoo.com/v8/finance/chart/"&amp;AG35&amp;"?range=1d&amp;interval=1d"),"")))</f>
        <v/>
      </c>
      <c r="AI35" s="81" t="str">
        <f>IF(AH35="","",IFERROR(IF(ISNUMBER(SEARCH("regularMarketPrice",AH35)),_xlfn.NUMBERVALUE(MID(AH35,SEARCH("""regularMarketPrice"":",AH35)+21,SEARCH(",",AH35&amp;",",SEARCH("""regularMarketPrice"":",AH35)+21)-SEARCH("""regularMarketPrice"":",AH35)-21),".",","),_xlfn.NUMBERVALUE(MID(SUBSTITUTE(AH35,"}",","),SEARCH("""usd"":",SUBSTITUTE(AH35,"}",","))+6,SEARCH(",",SUBSTITUTE(AH35,"}",",")&amp;",",SEARCH("""usd"":",SUBSTITUTE(AH35,"}",","))+6)-SEARCH("""usd"":",SUBSTITUTE(AH35,"}",","))-6),".",",")),""))</f>
        <v/>
      </c>
      <c r="AJ35" s="81" t="str">
        <f>IF(AH35="","",IFERROR(IF(ISNUMBER(SEARCH("regularMarketPrice",AH35)),_xlfn.NUMBERVALUE(MID(AH35,SEARCH("""chartPreviousClose"":",AH35)+21,SEARCH(",",AH35&amp;",",SEARCH("""chartPreviousClose"":",AH35)+21)-SEARCH("""chartPreviousClose"":",AH35)-21),".",","),AI35/(1+_xlfn.NUMBERVALUE(MID(SUBSTITUTE(AH35,"}",","),SEARCH("""usd_24h_change"":",SUBSTITUTE(AH35,"}",","))+17,SEARCH(",",SUBSTITUTE(AH35,"}",",")&amp;",",SEARCH("""usd_24h_change"":",SUBSTITUTE(AH35,"}",","))+17)-SEARCH("""usd_24h_change"":",SUBSTITUTE(AH35,"}",","))-17),".",",")/100)),""))</f>
        <v/>
      </c>
      <c r="AK35" s="81" t="str">
        <f>IF(A35="","",N(F35)*IF(AND(p_ModoCot="Automático",ISNUMBER(AJ35)),AJ35,IF(N(J35)&gt;0,J35,K35))*AF35)</f>
        <v/>
      </c>
      <c r="AL35" s="81" t="str">
        <f>IF(A35="","",ROUND(MAX(0,N(S35)*($N$6+$AF$7)-N35),2))</f>
        <v/>
      </c>
      <c r="AM35" s="81" t="str">
        <f>IF(A35="","",IF(AND(T35&gt;0,T35&gt;=p_DifMin),AL35,0))</f>
        <v/>
      </c>
      <c r="AN35" s="81" t="str">
        <f>IF(A35="","",IF(AND(AM35&gt;0,N(V35)&lt;=p_MaxAtivos),AM35,0))</f>
        <v/>
      </c>
      <c r="AO35" s="81" t="str">
        <f>IF(A35="","",IF(OR(X35&lt;=0,X35&lt;p_CompraMin,N(K35)&lt;=0,N(AF35)&lt;=0),0,IF($AF$3="Sim",TRUNC(ROUND(MAX(0,(X35-p_CorrFixa)/(K35*AF35*$AF$6)),9),$AF$4),TRUNC(ROUND(MAX(0,(X35-p_CorrFixa)/(K35*AF35*$AF$6)),9)/$AF$5)*$AF$5)))</f>
        <v/>
      </c>
      <c r="AP35" s="81" t="str">
        <f>IF(A35="","",IF(N(AO35)&gt;0,AO35*K35*AF35*$AF$6+p_CorrFixa,0))</f>
        <v/>
      </c>
      <c r="AQ35" s="81" t="str">
        <f>IF(A35="","",IF(OR($AJ$1&lt;=0,N(K35)&lt;=0,N(AF35)&lt;=0,N(AM35)&lt;=0),0,IF($AF$3="Sim",TRUNC(ROUND(MAX(0,($AJ$1-IF(N(AO35)&gt;0,0,p_CorrFixa))/(K35*AF35*$AF$6)),9),$AF$4),TRUNC(ROUND(MAX(0,($AJ$1-IF(N(AO35)&gt;0,0,p_CorrFixa))/(K35*AF35*$AF$6)),9)/$AF$5)*$AF$5)))</f>
        <v/>
      </c>
      <c r="AR35" s="81" t="str">
        <f>IF(A35="","",IF(AND(N(AO35)=0,N(AQ35)*(K35*AF35*$AF$6)+p_CorrFixa&lt;p_CompraMin),0,AQ35))</f>
        <v/>
      </c>
      <c r="AS35" s="81" t="str">
        <f>IF(A35="","",IF(N(AR35)&gt;0,AM35,0))</f>
        <v/>
      </c>
      <c r="AT35" s="81" t="str">
        <f>IF(A35="","",IF(AND(AS35&gt;0,AS35=$AS$6,COUNTIF($AS$9:AS35,AS35)=1),1,0))</f>
        <v/>
      </c>
    </row>
    <row r="36">
      <c r="A36" s="97" t="n"/>
      <c r="B36" s="97" t="n"/>
      <c r="C36" s="97" t="n"/>
      <c r="D36" s="97" t="n"/>
      <c r="E36" s="98" t="n"/>
      <c r="F36" s="99" t="n"/>
      <c r="G36" s="100" t="n"/>
      <c r="H36" s="101" t="n"/>
      <c r="I36" s="100" t="n"/>
      <c r="J36" s="100" t="n"/>
      <c r="K36" s="107" t="str">
        <f>IF(A36="","",IF(AND(p_ModoCot="Automático",ISNUMBER(AI36)),AI36,IF(N(I36)&gt;0,I36,N(G36))))</f>
        <v/>
      </c>
      <c r="L36" s="108" t="str">
        <f>IF(A36="","",IF(AF36=0,"Sem câmbio",IF(AND(p_ModoCot="Automático",ISNUMBER(AI36)),"Auto",IF(N(I36)&gt;0,"Manual",IF(N(G36)&gt;0,"PM","Sem cotação")))))</f>
        <v/>
      </c>
      <c r="M36" s="109" t="str">
        <f>IF(A36="","",N(F36)*K36)</f>
        <v/>
      </c>
      <c r="N36" s="110" t="str">
        <f>IF(A36="","",M36*AF36)</f>
        <v/>
      </c>
      <c r="O36" s="110" t="str">
        <f>IF(A36="","",N(F36)*N(G36)*IF(N(H36)&gt;0,H36,AF36))</f>
        <v/>
      </c>
      <c r="P36" s="110" t="str">
        <f>IF(A36="","",N36-O36)</f>
        <v/>
      </c>
      <c r="Q36" s="111" t="str">
        <f>IF(A36="","",IF(O36&gt;0,P36/O36,0))</f>
        <v/>
      </c>
      <c r="R36" s="112" t="str">
        <f>IF(A36="","",IF($N$6&gt;0,N36/$N$6,0))</f>
        <v/>
      </c>
      <c r="S36" s="104" t="n"/>
      <c r="T36" s="111" t="str">
        <f>IF(A36="","",N(S36)-R36)</f>
        <v/>
      </c>
      <c r="U36" s="112" t="str">
        <f>IF(A36="","",IF($AM$6&gt;0,AM36/$AM$6,0))</f>
        <v/>
      </c>
      <c r="V36" s="113" t="str">
        <f>IF(A36="","",IF(AM36&lt;=0,"",COUNTIF($AM$9:$AM$68,"&gt;"&amp;AM36)+COUNTIF($AM$9:AM36,AM36)))</f>
        <v/>
      </c>
      <c r="W36" s="108" t="str">
        <f>IF(A36="","",IF(X36&gt;0,"BUY","HOLD"))</f>
        <v/>
      </c>
      <c r="X36" s="110" t="str">
        <f>IF(A36="","",IF($AF$7&lt;=0,0,IF($AN$6&gt;0,$AF$7*AN36/$AN$6,IF($S$6&gt;0,$AF$7*N(S36)/$S$6,0))))</f>
        <v/>
      </c>
      <c r="Y36" s="114" t="str">
        <f>IF(A36="","",N(AO36)+IF(AT36=1,N(AR36),0))</f>
        <v/>
      </c>
      <c r="Z36" s="110" t="str">
        <f>IF(A36="","",IF(N(Y36)&gt;0,Y36*K36*AF36*$AF$6+p_CorrFixa,0))</f>
        <v/>
      </c>
      <c r="AA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B36" s="115" t="str">
        <f>IF(A36="","",IF(N36&gt;0,AA36/N36,0))</f>
        <v/>
      </c>
      <c r="AC36" s="115" t="str">
        <f>IF(A36="","",IF(O36&gt;0,AA36/O36,0))</f>
        <v/>
      </c>
      <c r="AE36" s="81" t="str">
        <f>IF(A36="","",IF(E36="",$AF$1,E36))</f>
        <v/>
      </c>
      <c r="AF36" s="81" t="str">
        <f>IF(A36="","",IFERROR(INDEX(moeda_fx,MATCH(AE36,moeda_cod,0)),0))</f>
        <v/>
      </c>
      <c r="AG36" s="81" t="str">
        <f>IF(A36="","",IF($AF$2="",UPPER(TRIM(A36)),IF(RIGHT(UPPER(TRIM(A36)),LEN($AF$2))=$AF$2,UPPER(TRIM(A36)),UPPER(TRIM(A36))&amp;$AF$2)))</f>
        <v/>
      </c>
      <c r="AH36" s="81" t="str">
        <f>IF(OR(A36="",p_ModoCot&lt;&gt;"Automático"),"",IF(AND(p_FonteCripto="CoinGecko",TRIM(D36)&lt;&gt;""),IFERROR(_xlfn.WEBSERVICE("https://api.coingecko.com/api/v3/simple/price?ids="&amp;LOWER(TRIM(D36))&amp;"&amp;vs_currencies=usd&amp;include_24hr_change=true"),""),IFERROR(_xlfn.WEBSERVICE("https://query1.finance.yahoo.com/v8/finance/chart/"&amp;AG36&amp;"?range=1d&amp;interval=1d"),"")))</f>
        <v/>
      </c>
      <c r="AI36" s="81" t="str">
        <f>IF(AH36="","",IFERROR(IF(ISNUMBER(SEARCH("regularMarketPrice",AH36)),_xlfn.NUMBERVALUE(MID(AH36,SEARCH("""regularMarketPrice"":",AH36)+21,SEARCH(",",AH36&amp;",",SEARCH("""regularMarketPrice"":",AH36)+21)-SEARCH("""regularMarketPrice"":",AH36)-21),".",","),_xlfn.NUMBERVALUE(MID(SUBSTITUTE(AH36,"}",","),SEARCH("""usd"":",SUBSTITUTE(AH36,"}",","))+6,SEARCH(",",SUBSTITUTE(AH36,"}",",")&amp;",",SEARCH("""usd"":",SUBSTITUTE(AH36,"}",","))+6)-SEARCH("""usd"":",SUBSTITUTE(AH36,"}",","))-6),".",",")),""))</f>
        <v/>
      </c>
      <c r="AJ36" s="81" t="str">
        <f>IF(AH36="","",IFERROR(IF(ISNUMBER(SEARCH("regularMarketPrice",AH36)),_xlfn.NUMBERVALUE(MID(AH36,SEARCH("""chartPreviousClose"":",AH36)+21,SEARCH(",",AH36&amp;",",SEARCH("""chartPreviousClose"":",AH36)+21)-SEARCH("""chartPreviousClose"":",AH36)-21),".",","),AI36/(1+_xlfn.NUMBERVALUE(MID(SUBSTITUTE(AH36,"}",","),SEARCH("""usd_24h_change"":",SUBSTITUTE(AH36,"}",","))+17,SEARCH(",",SUBSTITUTE(AH36,"}",",")&amp;",",SEARCH("""usd_24h_change"":",SUBSTITUTE(AH36,"}",","))+17)-SEARCH("""usd_24h_change"":",SUBSTITUTE(AH36,"}",","))-17),".",",")/100)),""))</f>
        <v/>
      </c>
      <c r="AK36" s="81" t="str">
        <f>IF(A36="","",N(F36)*IF(AND(p_ModoCot="Automático",ISNUMBER(AJ36)),AJ36,IF(N(J36)&gt;0,J36,K36))*AF36)</f>
        <v/>
      </c>
      <c r="AL36" s="81" t="str">
        <f>IF(A36="","",ROUND(MAX(0,N(S36)*($N$6+$AF$7)-N36),2))</f>
        <v/>
      </c>
      <c r="AM36" s="81" t="str">
        <f>IF(A36="","",IF(AND(T36&gt;0,T36&gt;=p_DifMin),AL36,0))</f>
        <v/>
      </c>
      <c r="AN36" s="81" t="str">
        <f>IF(A36="","",IF(AND(AM36&gt;0,N(V36)&lt;=p_MaxAtivos),AM36,0))</f>
        <v/>
      </c>
      <c r="AO36" s="81" t="str">
        <f>IF(A36="","",IF(OR(X36&lt;=0,X36&lt;p_CompraMin,N(K36)&lt;=0,N(AF36)&lt;=0),0,IF($AF$3="Sim",TRUNC(ROUND(MAX(0,(X36-p_CorrFixa)/(K36*AF36*$AF$6)),9),$AF$4),TRUNC(ROUND(MAX(0,(X36-p_CorrFixa)/(K36*AF36*$AF$6)),9)/$AF$5)*$AF$5)))</f>
        <v/>
      </c>
      <c r="AP36" s="81" t="str">
        <f>IF(A36="","",IF(N(AO36)&gt;0,AO36*K36*AF36*$AF$6+p_CorrFixa,0))</f>
        <v/>
      </c>
      <c r="AQ36" s="81" t="str">
        <f>IF(A36="","",IF(OR($AJ$1&lt;=0,N(K36)&lt;=0,N(AF36)&lt;=0,N(AM36)&lt;=0),0,IF($AF$3="Sim",TRUNC(ROUND(MAX(0,($AJ$1-IF(N(AO36)&gt;0,0,p_CorrFixa))/(K36*AF36*$AF$6)),9),$AF$4),TRUNC(ROUND(MAX(0,($AJ$1-IF(N(AO36)&gt;0,0,p_CorrFixa))/(K36*AF36*$AF$6)),9)/$AF$5)*$AF$5)))</f>
        <v/>
      </c>
      <c r="AR36" s="81" t="str">
        <f>IF(A36="","",IF(AND(N(AO36)=0,N(AQ36)*(K36*AF36*$AF$6)+p_CorrFixa&lt;p_CompraMin),0,AQ36))</f>
        <v/>
      </c>
      <c r="AS36" s="81" t="str">
        <f>IF(A36="","",IF(N(AR36)&gt;0,AM36,0))</f>
        <v/>
      </c>
      <c r="AT36" s="81" t="str">
        <f>IF(A36="","",IF(AND(AS36&gt;0,AS36=$AS$6,COUNTIF($AS$9:AS36,AS36)=1),1,0))</f>
        <v/>
      </c>
    </row>
    <row r="37">
      <c r="A37" s="97" t="n"/>
      <c r="B37" s="97" t="n"/>
      <c r="C37" s="97" t="n"/>
      <c r="D37" s="97" t="n"/>
      <c r="E37" s="98" t="n"/>
      <c r="F37" s="99" t="n"/>
      <c r="G37" s="100" t="n"/>
      <c r="H37" s="101" t="n"/>
      <c r="I37" s="100" t="n"/>
      <c r="J37" s="100" t="n"/>
      <c r="K37" s="102" t="str">
        <f>IF(A37="","",IF(AND(p_ModoCot="Automático",ISNUMBER(AI37)),AI37,IF(N(I37)&gt;0,I37,N(G37))))</f>
        <v/>
      </c>
      <c r="L37" s="68" t="str">
        <f>IF(A37="","",IF(AF37=0,"Sem câmbio",IF(AND(p_ModoCot="Automático",ISNUMBER(AI37)),"Auto",IF(N(I37)&gt;0,"Manual",IF(N(G37)&gt;0,"PM","Sem cotação")))))</f>
        <v/>
      </c>
      <c r="M37" s="103" t="str">
        <f>IF(A37="","",N(F37)*K37)</f>
        <v/>
      </c>
      <c r="N37" s="65" t="str">
        <f>IF(A37="","",M37*AF37)</f>
        <v/>
      </c>
      <c r="O37" s="65" t="str">
        <f>IF(A37="","",N(F37)*N(G37)*IF(N(H37)&gt;0,H37,AF37))</f>
        <v/>
      </c>
      <c r="P37" s="65" t="str">
        <f>IF(A37="","",N37-O37)</f>
        <v/>
      </c>
      <c r="Q37" s="67" t="str">
        <f>IF(A37="","",IF(O37&gt;0,P37/O37,0))</f>
        <v/>
      </c>
      <c r="R37" s="25" t="str">
        <f>IF(A37="","",IF($N$6&gt;0,N37/$N$6,0))</f>
        <v/>
      </c>
      <c r="S37" s="104" t="n"/>
      <c r="T37" s="67" t="str">
        <f>IF(A37="","",N(S37)-R37)</f>
        <v/>
      </c>
      <c r="U37" s="25" t="str">
        <f>IF(A37="","",IF($AM$6&gt;0,AM37/$AM$6,0))</f>
        <v/>
      </c>
      <c r="V37" s="69" t="str">
        <f>IF(A37="","",IF(AM37&lt;=0,"",COUNTIF($AM$9:$AM$68,"&gt;"&amp;AM37)+COUNTIF($AM$9:AM37,AM37)))</f>
        <v/>
      </c>
      <c r="W37" s="68" t="str">
        <f>IF(A37="","",IF(X37&gt;0,"BUY","HOLD"))</f>
        <v/>
      </c>
      <c r="X37" s="65" t="str">
        <f>IF(A37="","",IF($AF$7&lt;=0,0,IF($AN$6&gt;0,$AF$7*AN37/$AN$6,IF($S$6&gt;0,$AF$7*N(S37)/$S$6,0))))</f>
        <v/>
      </c>
      <c r="Y37" s="105" t="str">
        <f>IF(A37="","",N(AO37)+IF(AT37=1,N(AR37),0))</f>
        <v/>
      </c>
      <c r="Z37" s="65" t="str">
        <f>IF(A37="","",IF(N(Y37)&gt;0,Y37*K37*AF37*$AF$6+p_CorrFixa,0))</f>
        <v/>
      </c>
      <c r="AA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B37" s="106" t="str">
        <f>IF(A37="","",IF(N37&gt;0,AA37/N37,0))</f>
        <v/>
      </c>
      <c r="AC37" s="106" t="str">
        <f>IF(A37="","",IF(O37&gt;0,AA37/O37,0))</f>
        <v/>
      </c>
      <c r="AE37" s="81" t="str">
        <f>IF(A37="","",IF(E37="",$AF$1,E37))</f>
        <v/>
      </c>
      <c r="AF37" s="81" t="str">
        <f>IF(A37="","",IFERROR(INDEX(moeda_fx,MATCH(AE37,moeda_cod,0)),0))</f>
        <v/>
      </c>
      <c r="AG37" s="81" t="str">
        <f>IF(A37="","",IF($AF$2="",UPPER(TRIM(A37)),IF(RIGHT(UPPER(TRIM(A37)),LEN($AF$2))=$AF$2,UPPER(TRIM(A37)),UPPER(TRIM(A37))&amp;$AF$2)))</f>
        <v/>
      </c>
      <c r="AH37" s="81" t="str">
        <f>IF(OR(A37="",p_ModoCot&lt;&gt;"Automático"),"",IF(AND(p_FonteCripto="CoinGecko",TRIM(D37)&lt;&gt;""),IFERROR(_xlfn.WEBSERVICE("https://api.coingecko.com/api/v3/simple/price?ids="&amp;LOWER(TRIM(D37))&amp;"&amp;vs_currencies=usd&amp;include_24hr_change=true"),""),IFERROR(_xlfn.WEBSERVICE("https://query1.finance.yahoo.com/v8/finance/chart/"&amp;AG37&amp;"?range=1d&amp;interval=1d"),"")))</f>
        <v/>
      </c>
      <c r="AI37" s="81" t="str">
        <f>IF(AH37="","",IFERROR(IF(ISNUMBER(SEARCH("regularMarketPrice",AH37)),_xlfn.NUMBERVALUE(MID(AH37,SEARCH("""regularMarketPrice"":",AH37)+21,SEARCH(",",AH37&amp;",",SEARCH("""regularMarketPrice"":",AH37)+21)-SEARCH("""regularMarketPrice"":",AH37)-21),".",","),_xlfn.NUMBERVALUE(MID(SUBSTITUTE(AH37,"}",","),SEARCH("""usd"":",SUBSTITUTE(AH37,"}",","))+6,SEARCH(",",SUBSTITUTE(AH37,"}",",")&amp;",",SEARCH("""usd"":",SUBSTITUTE(AH37,"}",","))+6)-SEARCH("""usd"":",SUBSTITUTE(AH37,"}",","))-6),".",",")),""))</f>
        <v/>
      </c>
      <c r="AJ37" s="81" t="str">
        <f>IF(AH37="","",IFERROR(IF(ISNUMBER(SEARCH("regularMarketPrice",AH37)),_xlfn.NUMBERVALUE(MID(AH37,SEARCH("""chartPreviousClose"":",AH37)+21,SEARCH(",",AH37&amp;",",SEARCH("""chartPreviousClose"":",AH37)+21)-SEARCH("""chartPreviousClose"":",AH37)-21),".",","),AI37/(1+_xlfn.NUMBERVALUE(MID(SUBSTITUTE(AH37,"}",","),SEARCH("""usd_24h_change"":",SUBSTITUTE(AH37,"}",","))+17,SEARCH(",",SUBSTITUTE(AH37,"}",",")&amp;",",SEARCH("""usd_24h_change"":",SUBSTITUTE(AH37,"}",","))+17)-SEARCH("""usd_24h_change"":",SUBSTITUTE(AH37,"}",","))-17),".",",")/100)),""))</f>
        <v/>
      </c>
      <c r="AK37" s="81" t="str">
        <f>IF(A37="","",N(F37)*IF(AND(p_ModoCot="Automático",ISNUMBER(AJ37)),AJ37,IF(N(J37)&gt;0,J37,K37))*AF37)</f>
        <v/>
      </c>
      <c r="AL37" s="81" t="str">
        <f>IF(A37="","",ROUND(MAX(0,N(S37)*($N$6+$AF$7)-N37),2))</f>
        <v/>
      </c>
      <c r="AM37" s="81" t="str">
        <f>IF(A37="","",IF(AND(T37&gt;0,T37&gt;=p_DifMin),AL37,0))</f>
        <v/>
      </c>
      <c r="AN37" s="81" t="str">
        <f>IF(A37="","",IF(AND(AM37&gt;0,N(V37)&lt;=p_MaxAtivos),AM37,0))</f>
        <v/>
      </c>
      <c r="AO37" s="81" t="str">
        <f>IF(A37="","",IF(OR(X37&lt;=0,X37&lt;p_CompraMin,N(K37)&lt;=0,N(AF37)&lt;=0),0,IF($AF$3="Sim",TRUNC(ROUND(MAX(0,(X37-p_CorrFixa)/(K37*AF37*$AF$6)),9),$AF$4),TRUNC(ROUND(MAX(0,(X37-p_CorrFixa)/(K37*AF37*$AF$6)),9)/$AF$5)*$AF$5)))</f>
        <v/>
      </c>
      <c r="AP37" s="81" t="str">
        <f>IF(A37="","",IF(N(AO37)&gt;0,AO37*K37*AF37*$AF$6+p_CorrFixa,0))</f>
        <v/>
      </c>
      <c r="AQ37" s="81" t="str">
        <f>IF(A37="","",IF(OR($AJ$1&lt;=0,N(K37)&lt;=0,N(AF37)&lt;=0,N(AM37)&lt;=0),0,IF($AF$3="Sim",TRUNC(ROUND(MAX(0,($AJ$1-IF(N(AO37)&gt;0,0,p_CorrFixa))/(K37*AF37*$AF$6)),9),$AF$4),TRUNC(ROUND(MAX(0,($AJ$1-IF(N(AO37)&gt;0,0,p_CorrFixa))/(K37*AF37*$AF$6)),9)/$AF$5)*$AF$5)))</f>
        <v/>
      </c>
      <c r="AR37" s="81" t="str">
        <f>IF(A37="","",IF(AND(N(AO37)=0,N(AQ37)*(K37*AF37*$AF$6)+p_CorrFixa&lt;p_CompraMin),0,AQ37))</f>
        <v/>
      </c>
      <c r="AS37" s="81" t="str">
        <f>IF(A37="","",IF(N(AR37)&gt;0,AM37,0))</f>
        <v/>
      </c>
      <c r="AT37" s="81" t="str">
        <f>IF(A37="","",IF(AND(AS37&gt;0,AS37=$AS$6,COUNTIF($AS$9:AS37,AS37)=1),1,0))</f>
        <v/>
      </c>
    </row>
    <row r="38">
      <c r="A38" s="97" t="n"/>
      <c r="B38" s="97" t="n"/>
      <c r="C38" s="97" t="n"/>
      <c r="D38" s="97" t="n"/>
      <c r="E38" s="98" t="n"/>
      <c r="F38" s="99" t="n"/>
      <c r="G38" s="100" t="n"/>
      <c r="H38" s="101" t="n"/>
      <c r="I38" s="100" t="n"/>
      <c r="J38" s="100" t="n"/>
      <c r="K38" s="107" t="str">
        <f>IF(A38="","",IF(AND(p_ModoCot="Automático",ISNUMBER(AI38)),AI38,IF(N(I38)&gt;0,I38,N(G38))))</f>
        <v/>
      </c>
      <c r="L38" s="108" t="str">
        <f>IF(A38="","",IF(AF38=0,"Sem câmbio",IF(AND(p_ModoCot="Automático",ISNUMBER(AI38)),"Auto",IF(N(I38)&gt;0,"Manual",IF(N(G38)&gt;0,"PM","Sem cotação")))))</f>
        <v/>
      </c>
      <c r="M38" s="109" t="str">
        <f>IF(A38="","",N(F38)*K38)</f>
        <v/>
      </c>
      <c r="N38" s="110" t="str">
        <f>IF(A38="","",M38*AF38)</f>
        <v/>
      </c>
      <c r="O38" s="110" t="str">
        <f>IF(A38="","",N(F38)*N(G38)*IF(N(H38)&gt;0,H38,AF38))</f>
        <v/>
      </c>
      <c r="P38" s="110" t="str">
        <f>IF(A38="","",N38-O38)</f>
        <v/>
      </c>
      <c r="Q38" s="111" t="str">
        <f>IF(A38="","",IF(O38&gt;0,P38/O38,0))</f>
        <v/>
      </c>
      <c r="R38" s="112" t="str">
        <f>IF(A38="","",IF($N$6&gt;0,N38/$N$6,0))</f>
        <v/>
      </c>
      <c r="S38" s="104" t="n"/>
      <c r="T38" s="111" t="str">
        <f>IF(A38="","",N(S38)-R38)</f>
        <v/>
      </c>
      <c r="U38" s="112" t="str">
        <f>IF(A38="","",IF($AM$6&gt;0,AM38/$AM$6,0))</f>
        <v/>
      </c>
      <c r="V38" s="113" t="str">
        <f>IF(A38="","",IF(AM38&lt;=0,"",COUNTIF($AM$9:$AM$68,"&gt;"&amp;AM38)+COUNTIF($AM$9:AM38,AM38)))</f>
        <v/>
      </c>
      <c r="W38" s="108" t="str">
        <f>IF(A38="","",IF(X38&gt;0,"BUY","HOLD"))</f>
        <v/>
      </c>
      <c r="X38" s="110" t="str">
        <f>IF(A38="","",IF($AF$7&lt;=0,0,IF($AN$6&gt;0,$AF$7*AN38/$AN$6,IF($S$6&gt;0,$AF$7*N(S38)/$S$6,0))))</f>
        <v/>
      </c>
      <c r="Y38" s="114" t="str">
        <f>IF(A38="","",N(AO38)+IF(AT38=1,N(AR38),0))</f>
        <v/>
      </c>
      <c r="Z38" s="110" t="str">
        <f>IF(A38="","",IF(N(Y38)&gt;0,Y38*K38*AF38*$AF$6+p_CorrFixa,0))</f>
        <v/>
      </c>
      <c r="AA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B38" s="115" t="str">
        <f>IF(A38="","",IF(N38&gt;0,AA38/N38,0))</f>
        <v/>
      </c>
      <c r="AC38" s="115" t="str">
        <f>IF(A38="","",IF(O38&gt;0,AA38/O38,0))</f>
        <v/>
      </c>
      <c r="AE38" s="81" t="str">
        <f>IF(A38="","",IF(E38="",$AF$1,E38))</f>
        <v/>
      </c>
      <c r="AF38" s="81" t="str">
        <f>IF(A38="","",IFERROR(INDEX(moeda_fx,MATCH(AE38,moeda_cod,0)),0))</f>
        <v/>
      </c>
      <c r="AG38" s="81" t="str">
        <f>IF(A38="","",IF($AF$2="",UPPER(TRIM(A38)),IF(RIGHT(UPPER(TRIM(A38)),LEN($AF$2))=$AF$2,UPPER(TRIM(A38)),UPPER(TRIM(A38))&amp;$AF$2)))</f>
        <v/>
      </c>
      <c r="AH38" s="81" t="str">
        <f>IF(OR(A38="",p_ModoCot&lt;&gt;"Automático"),"",IF(AND(p_FonteCripto="CoinGecko",TRIM(D38)&lt;&gt;""),IFERROR(_xlfn.WEBSERVICE("https://api.coingecko.com/api/v3/simple/price?ids="&amp;LOWER(TRIM(D38))&amp;"&amp;vs_currencies=usd&amp;include_24hr_change=true"),""),IFERROR(_xlfn.WEBSERVICE("https://query1.finance.yahoo.com/v8/finance/chart/"&amp;AG38&amp;"?range=1d&amp;interval=1d"),"")))</f>
        <v/>
      </c>
      <c r="AI38" s="81" t="str">
        <f>IF(AH38="","",IFERROR(IF(ISNUMBER(SEARCH("regularMarketPrice",AH38)),_xlfn.NUMBERVALUE(MID(AH38,SEARCH("""regularMarketPrice"":",AH38)+21,SEARCH(",",AH38&amp;",",SEARCH("""regularMarketPrice"":",AH38)+21)-SEARCH("""regularMarketPrice"":",AH38)-21),".",","),_xlfn.NUMBERVALUE(MID(SUBSTITUTE(AH38,"}",","),SEARCH("""usd"":",SUBSTITUTE(AH38,"}",","))+6,SEARCH(",",SUBSTITUTE(AH38,"}",",")&amp;",",SEARCH("""usd"":",SUBSTITUTE(AH38,"}",","))+6)-SEARCH("""usd"":",SUBSTITUTE(AH38,"}",","))-6),".",",")),""))</f>
        <v/>
      </c>
      <c r="AJ38" s="81" t="str">
        <f>IF(AH38="","",IFERROR(IF(ISNUMBER(SEARCH("regularMarketPrice",AH38)),_xlfn.NUMBERVALUE(MID(AH38,SEARCH("""chartPreviousClose"":",AH38)+21,SEARCH(",",AH38&amp;",",SEARCH("""chartPreviousClose"":",AH38)+21)-SEARCH("""chartPreviousClose"":",AH38)-21),".",","),AI38/(1+_xlfn.NUMBERVALUE(MID(SUBSTITUTE(AH38,"}",","),SEARCH("""usd_24h_change"":",SUBSTITUTE(AH38,"}",","))+17,SEARCH(",",SUBSTITUTE(AH38,"}",",")&amp;",",SEARCH("""usd_24h_change"":",SUBSTITUTE(AH38,"}",","))+17)-SEARCH("""usd_24h_change"":",SUBSTITUTE(AH38,"}",","))-17),".",",")/100)),""))</f>
        <v/>
      </c>
      <c r="AK38" s="81" t="str">
        <f>IF(A38="","",N(F38)*IF(AND(p_ModoCot="Automático",ISNUMBER(AJ38)),AJ38,IF(N(J38)&gt;0,J38,K38))*AF38)</f>
        <v/>
      </c>
      <c r="AL38" s="81" t="str">
        <f>IF(A38="","",ROUND(MAX(0,N(S38)*($N$6+$AF$7)-N38),2))</f>
        <v/>
      </c>
      <c r="AM38" s="81" t="str">
        <f>IF(A38="","",IF(AND(T38&gt;0,T38&gt;=p_DifMin),AL38,0))</f>
        <v/>
      </c>
      <c r="AN38" s="81" t="str">
        <f>IF(A38="","",IF(AND(AM38&gt;0,N(V38)&lt;=p_MaxAtivos),AM38,0))</f>
        <v/>
      </c>
      <c r="AO38" s="81" t="str">
        <f>IF(A38="","",IF(OR(X38&lt;=0,X38&lt;p_CompraMin,N(K38)&lt;=0,N(AF38)&lt;=0),0,IF($AF$3="Sim",TRUNC(ROUND(MAX(0,(X38-p_CorrFixa)/(K38*AF38*$AF$6)),9),$AF$4),TRUNC(ROUND(MAX(0,(X38-p_CorrFixa)/(K38*AF38*$AF$6)),9)/$AF$5)*$AF$5)))</f>
        <v/>
      </c>
      <c r="AP38" s="81" t="str">
        <f>IF(A38="","",IF(N(AO38)&gt;0,AO38*K38*AF38*$AF$6+p_CorrFixa,0))</f>
        <v/>
      </c>
      <c r="AQ38" s="81" t="str">
        <f>IF(A38="","",IF(OR($AJ$1&lt;=0,N(K38)&lt;=0,N(AF38)&lt;=0,N(AM38)&lt;=0),0,IF($AF$3="Sim",TRUNC(ROUND(MAX(0,($AJ$1-IF(N(AO38)&gt;0,0,p_CorrFixa))/(K38*AF38*$AF$6)),9),$AF$4),TRUNC(ROUND(MAX(0,($AJ$1-IF(N(AO38)&gt;0,0,p_CorrFixa))/(K38*AF38*$AF$6)),9)/$AF$5)*$AF$5)))</f>
        <v/>
      </c>
      <c r="AR38" s="81" t="str">
        <f>IF(A38="","",IF(AND(N(AO38)=0,N(AQ38)*(K38*AF38*$AF$6)+p_CorrFixa&lt;p_CompraMin),0,AQ38))</f>
        <v/>
      </c>
      <c r="AS38" s="81" t="str">
        <f>IF(A38="","",IF(N(AR38)&gt;0,AM38,0))</f>
        <v/>
      </c>
      <c r="AT38" s="81" t="str">
        <f>IF(A38="","",IF(AND(AS38&gt;0,AS38=$AS$6,COUNTIF($AS$9:AS38,AS38)=1),1,0))</f>
        <v/>
      </c>
    </row>
    <row r="39">
      <c r="A39" s="97" t="n"/>
      <c r="B39" s="97" t="n"/>
      <c r="C39" s="97" t="n"/>
      <c r="D39" s="97" t="n"/>
      <c r="E39" s="98" t="n"/>
      <c r="F39" s="99" t="n"/>
      <c r="G39" s="100" t="n"/>
      <c r="H39" s="101" t="n"/>
      <c r="I39" s="100" t="n"/>
      <c r="J39" s="100" t="n"/>
      <c r="K39" s="102" t="str">
        <f>IF(A39="","",IF(AND(p_ModoCot="Automático",ISNUMBER(AI39)),AI39,IF(N(I39)&gt;0,I39,N(G39))))</f>
        <v/>
      </c>
      <c r="L39" s="68" t="str">
        <f>IF(A39="","",IF(AF39=0,"Sem câmbio",IF(AND(p_ModoCot="Automático",ISNUMBER(AI39)),"Auto",IF(N(I39)&gt;0,"Manual",IF(N(G39)&gt;0,"PM","Sem cotação")))))</f>
        <v/>
      </c>
      <c r="M39" s="103" t="str">
        <f>IF(A39="","",N(F39)*K39)</f>
        <v/>
      </c>
      <c r="N39" s="65" t="str">
        <f>IF(A39="","",M39*AF39)</f>
        <v/>
      </c>
      <c r="O39" s="65" t="str">
        <f>IF(A39="","",N(F39)*N(G39)*IF(N(H39)&gt;0,H39,AF39))</f>
        <v/>
      </c>
      <c r="P39" s="65" t="str">
        <f>IF(A39="","",N39-O39)</f>
        <v/>
      </c>
      <c r="Q39" s="67" t="str">
        <f>IF(A39="","",IF(O39&gt;0,P39/O39,0))</f>
        <v/>
      </c>
      <c r="R39" s="25" t="str">
        <f>IF(A39="","",IF($N$6&gt;0,N39/$N$6,0))</f>
        <v/>
      </c>
      <c r="S39" s="104" t="n"/>
      <c r="T39" s="67" t="str">
        <f>IF(A39="","",N(S39)-R39)</f>
        <v/>
      </c>
      <c r="U39" s="25" t="str">
        <f>IF(A39="","",IF($AM$6&gt;0,AM39/$AM$6,0))</f>
        <v/>
      </c>
      <c r="V39" s="69" t="str">
        <f>IF(A39="","",IF(AM39&lt;=0,"",COUNTIF($AM$9:$AM$68,"&gt;"&amp;AM39)+COUNTIF($AM$9:AM39,AM39)))</f>
        <v/>
      </c>
      <c r="W39" s="68" t="str">
        <f>IF(A39="","",IF(X39&gt;0,"BUY","HOLD"))</f>
        <v/>
      </c>
      <c r="X39" s="65" t="str">
        <f>IF(A39="","",IF($AF$7&lt;=0,0,IF($AN$6&gt;0,$AF$7*AN39/$AN$6,IF($S$6&gt;0,$AF$7*N(S39)/$S$6,0))))</f>
        <v/>
      </c>
      <c r="Y39" s="105" t="str">
        <f>IF(A39="","",N(AO39)+IF(AT39=1,N(AR39),0))</f>
        <v/>
      </c>
      <c r="Z39" s="65" t="str">
        <f>IF(A39="","",IF(N(Y39)&gt;0,Y39*K39*AF39*$AF$6+p_CorrFixa,0))</f>
        <v/>
      </c>
      <c r="AA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B39" s="106" t="str">
        <f>IF(A39="","",IF(N39&gt;0,AA39/N39,0))</f>
        <v/>
      </c>
      <c r="AC39" s="106" t="str">
        <f>IF(A39="","",IF(O39&gt;0,AA39/O39,0))</f>
        <v/>
      </c>
      <c r="AE39" s="81" t="str">
        <f>IF(A39="","",IF(E39="",$AF$1,E39))</f>
        <v/>
      </c>
      <c r="AF39" s="81" t="str">
        <f>IF(A39="","",IFERROR(INDEX(moeda_fx,MATCH(AE39,moeda_cod,0)),0))</f>
        <v/>
      </c>
      <c r="AG39" s="81" t="str">
        <f>IF(A39="","",IF($AF$2="",UPPER(TRIM(A39)),IF(RIGHT(UPPER(TRIM(A39)),LEN($AF$2))=$AF$2,UPPER(TRIM(A39)),UPPER(TRIM(A39))&amp;$AF$2)))</f>
        <v/>
      </c>
      <c r="AH39" s="81" t="str">
        <f>IF(OR(A39="",p_ModoCot&lt;&gt;"Automático"),"",IF(AND(p_FonteCripto="CoinGecko",TRIM(D39)&lt;&gt;""),IFERROR(_xlfn.WEBSERVICE("https://api.coingecko.com/api/v3/simple/price?ids="&amp;LOWER(TRIM(D39))&amp;"&amp;vs_currencies=usd&amp;include_24hr_change=true"),""),IFERROR(_xlfn.WEBSERVICE("https://query1.finance.yahoo.com/v8/finance/chart/"&amp;AG39&amp;"?range=1d&amp;interval=1d"),"")))</f>
        <v/>
      </c>
      <c r="AI39" s="81" t="str">
        <f>IF(AH39="","",IFERROR(IF(ISNUMBER(SEARCH("regularMarketPrice",AH39)),_xlfn.NUMBERVALUE(MID(AH39,SEARCH("""regularMarketPrice"":",AH39)+21,SEARCH(",",AH39&amp;",",SEARCH("""regularMarketPrice"":",AH39)+21)-SEARCH("""regularMarketPrice"":",AH39)-21),".",","),_xlfn.NUMBERVALUE(MID(SUBSTITUTE(AH39,"}",","),SEARCH("""usd"":",SUBSTITUTE(AH39,"}",","))+6,SEARCH(",",SUBSTITUTE(AH39,"}",",")&amp;",",SEARCH("""usd"":",SUBSTITUTE(AH39,"}",","))+6)-SEARCH("""usd"":",SUBSTITUTE(AH39,"}",","))-6),".",",")),""))</f>
        <v/>
      </c>
      <c r="AJ39" s="81" t="str">
        <f>IF(AH39="","",IFERROR(IF(ISNUMBER(SEARCH("regularMarketPrice",AH39)),_xlfn.NUMBERVALUE(MID(AH39,SEARCH("""chartPreviousClose"":",AH39)+21,SEARCH(",",AH39&amp;",",SEARCH("""chartPreviousClose"":",AH39)+21)-SEARCH("""chartPreviousClose"":",AH39)-21),".",","),AI39/(1+_xlfn.NUMBERVALUE(MID(SUBSTITUTE(AH39,"}",","),SEARCH("""usd_24h_change"":",SUBSTITUTE(AH39,"}",","))+17,SEARCH(",",SUBSTITUTE(AH39,"}",",")&amp;",",SEARCH("""usd_24h_change"":",SUBSTITUTE(AH39,"}",","))+17)-SEARCH("""usd_24h_change"":",SUBSTITUTE(AH39,"}",","))-17),".",",")/100)),""))</f>
        <v/>
      </c>
      <c r="AK39" s="81" t="str">
        <f>IF(A39="","",N(F39)*IF(AND(p_ModoCot="Automático",ISNUMBER(AJ39)),AJ39,IF(N(J39)&gt;0,J39,K39))*AF39)</f>
        <v/>
      </c>
      <c r="AL39" s="81" t="str">
        <f>IF(A39="","",ROUND(MAX(0,N(S39)*($N$6+$AF$7)-N39),2))</f>
        <v/>
      </c>
      <c r="AM39" s="81" t="str">
        <f>IF(A39="","",IF(AND(T39&gt;0,T39&gt;=p_DifMin),AL39,0))</f>
        <v/>
      </c>
      <c r="AN39" s="81" t="str">
        <f>IF(A39="","",IF(AND(AM39&gt;0,N(V39)&lt;=p_MaxAtivos),AM39,0))</f>
        <v/>
      </c>
      <c r="AO39" s="81" t="str">
        <f>IF(A39="","",IF(OR(X39&lt;=0,X39&lt;p_CompraMin,N(K39)&lt;=0,N(AF39)&lt;=0),0,IF($AF$3="Sim",TRUNC(ROUND(MAX(0,(X39-p_CorrFixa)/(K39*AF39*$AF$6)),9),$AF$4),TRUNC(ROUND(MAX(0,(X39-p_CorrFixa)/(K39*AF39*$AF$6)),9)/$AF$5)*$AF$5)))</f>
        <v/>
      </c>
      <c r="AP39" s="81" t="str">
        <f>IF(A39="","",IF(N(AO39)&gt;0,AO39*K39*AF39*$AF$6+p_CorrFixa,0))</f>
        <v/>
      </c>
      <c r="AQ39" s="81" t="str">
        <f>IF(A39="","",IF(OR($AJ$1&lt;=0,N(K39)&lt;=0,N(AF39)&lt;=0,N(AM39)&lt;=0),0,IF($AF$3="Sim",TRUNC(ROUND(MAX(0,($AJ$1-IF(N(AO39)&gt;0,0,p_CorrFixa))/(K39*AF39*$AF$6)),9),$AF$4),TRUNC(ROUND(MAX(0,($AJ$1-IF(N(AO39)&gt;0,0,p_CorrFixa))/(K39*AF39*$AF$6)),9)/$AF$5)*$AF$5)))</f>
        <v/>
      </c>
      <c r="AR39" s="81" t="str">
        <f>IF(A39="","",IF(AND(N(AO39)=0,N(AQ39)*(K39*AF39*$AF$6)+p_CorrFixa&lt;p_CompraMin),0,AQ39))</f>
        <v/>
      </c>
      <c r="AS39" s="81" t="str">
        <f>IF(A39="","",IF(N(AR39)&gt;0,AM39,0))</f>
        <v/>
      </c>
      <c r="AT39" s="81" t="str">
        <f>IF(A39="","",IF(AND(AS39&gt;0,AS39=$AS$6,COUNTIF($AS$9:AS39,AS39)=1),1,0))</f>
        <v/>
      </c>
    </row>
    <row r="40">
      <c r="A40" s="97" t="n"/>
      <c r="B40" s="97" t="n"/>
      <c r="C40" s="97" t="n"/>
      <c r="D40" s="97" t="n"/>
      <c r="E40" s="98" t="n"/>
      <c r="F40" s="99" t="n"/>
      <c r="G40" s="100" t="n"/>
      <c r="H40" s="101" t="n"/>
      <c r="I40" s="100" t="n"/>
      <c r="J40" s="100" t="n"/>
      <c r="K40" s="107" t="str">
        <f>IF(A40="","",IF(AND(p_ModoCot="Automático",ISNUMBER(AI40)),AI40,IF(N(I40)&gt;0,I40,N(G40))))</f>
        <v/>
      </c>
      <c r="L40" s="108" t="str">
        <f>IF(A40="","",IF(AF40=0,"Sem câmbio",IF(AND(p_ModoCot="Automático",ISNUMBER(AI40)),"Auto",IF(N(I40)&gt;0,"Manual",IF(N(G40)&gt;0,"PM","Sem cotação")))))</f>
        <v/>
      </c>
      <c r="M40" s="109" t="str">
        <f>IF(A40="","",N(F40)*K40)</f>
        <v/>
      </c>
      <c r="N40" s="110" t="str">
        <f>IF(A40="","",M40*AF40)</f>
        <v/>
      </c>
      <c r="O40" s="110" t="str">
        <f>IF(A40="","",N(F40)*N(G40)*IF(N(H40)&gt;0,H40,AF40))</f>
        <v/>
      </c>
      <c r="P40" s="110" t="str">
        <f>IF(A40="","",N40-O40)</f>
        <v/>
      </c>
      <c r="Q40" s="111" t="str">
        <f>IF(A40="","",IF(O40&gt;0,P40/O40,0))</f>
        <v/>
      </c>
      <c r="R40" s="112" t="str">
        <f>IF(A40="","",IF($N$6&gt;0,N40/$N$6,0))</f>
        <v/>
      </c>
      <c r="S40" s="104" t="n"/>
      <c r="T40" s="111" t="str">
        <f>IF(A40="","",N(S40)-R40)</f>
        <v/>
      </c>
      <c r="U40" s="112" t="str">
        <f>IF(A40="","",IF($AM$6&gt;0,AM40/$AM$6,0))</f>
        <v/>
      </c>
      <c r="V40" s="113" t="str">
        <f>IF(A40="","",IF(AM40&lt;=0,"",COUNTIF($AM$9:$AM$68,"&gt;"&amp;AM40)+COUNTIF($AM$9:AM40,AM40)))</f>
        <v/>
      </c>
      <c r="W40" s="108" t="str">
        <f>IF(A40="","",IF(X40&gt;0,"BUY","HOLD"))</f>
        <v/>
      </c>
      <c r="X40" s="110" t="str">
        <f>IF(A40="","",IF($AF$7&lt;=0,0,IF($AN$6&gt;0,$AF$7*AN40/$AN$6,IF($S$6&gt;0,$AF$7*N(S40)/$S$6,0))))</f>
        <v/>
      </c>
      <c r="Y40" s="114" t="str">
        <f>IF(A40="","",N(AO40)+IF(AT40=1,N(AR40),0))</f>
        <v/>
      </c>
      <c r="Z40" s="110" t="str">
        <f>IF(A40="","",IF(N(Y40)&gt;0,Y40*K40*AF40*$AF$6+p_CorrFixa,0))</f>
        <v/>
      </c>
      <c r="AA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B40" s="115" t="str">
        <f>IF(A40="","",IF(N40&gt;0,AA40/N40,0))</f>
        <v/>
      </c>
      <c r="AC40" s="115" t="str">
        <f>IF(A40="","",IF(O40&gt;0,AA40/O40,0))</f>
        <v/>
      </c>
      <c r="AE40" s="81" t="str">
        <f>IF(A40="","",IF(E40="",$AF$1,E40))</f>
        <v/>
      </c>
      <c r="AF40" s="81" t="str">
        <f>IF(A40="","",IFERROR(INDEX(moeda_fx,MATCH(AE40,moeda_cod,0)),0))</f>
        <v/>
      </c>
      <c r="AG40" s="81" t="str">
        <f>IF(A40="","",IF($AF$2="",UPPER(TRIM(A40)),IF(RIGHT(UPPER(TRIM(A40)),LEN($AF$2))=$AF$2,UPPER(TRIM(A40)),UPPER(TRIM(A40))&amp;$AF$2)))</f>
        <v/>
      </c>
      <c r="AH40" s="81" t="str">
        <f>IF(OR(A40="",p_ModoCot&lt;&gt;"Automático"),"",IF(AND(p_FonteCripto="CoinGecko",TRIM(D40)&lt;&gt;""),IFERROR(_xlfn.WEBSERVICE("https://api.coingecko.com/api/v3/simple/price?ids="&amp;LOWER(TRIM(D40))&amp;"&amp;vs_currencies=usd&amp;include_24hr_change=true"),""),IFERROR(_xlfn.WEBSERVICE("https://query1.finance.yahoo.com/v8/finance/chart/"&amp;AG40&amp;"?range=1d&amp;interval=1d"),"")))</f>
        <v/>
      </c>
      <c r="AI40" s="81" t="str">
        <f>IF(AH40="","",IFERROR(IF(ISNUMBER(SEARCH("regularMarketPrice",AH40)),_xlfn.NUMBERVALUE(MID(AH40,SEARCH("""regularMarketPrice"":",AH40)+21,SEARCH(",",AH40&amp;",",SEARCH("""regularMarketPrice"":",AH40)+21)-SEARCH("""regularMarketPrice"":",AH40)-21),".",","),_xlfn.NUMBERVALUE(MID(SUBSTITUTE(AH40,"}",","),SEARCH("""usd"":",SUBSTITUTE(AH40,"}",","))+6,SEARCH(",",SUBSTITUTE(AH40,"}",",")&amp;",",SEARCH("""usd"":",SUBSTITUTE(AH40,"}",","))+6)-SEARCH("""usd"":",SUBSTITUTE(AH40,"}",","))-6),".",",")),""))</f>
        <v/>
      </c>
      <c r="AJ40" s="81" t="str">
        <f>IF(AH40="","",IFERROR(IF(ISNUMBER(SEARCH("regularMarketPrice",AH40)),_xlfn.NUMBERVALUE(MID(AH40,SEARCH("""chartPreviousClose"":",AH40)+21,SEARCH(",",AH40&amp;",",SEARCH("""chartPreviousClose"":",AH40)+21)-SEARCH("""chartPreviousClose"":",AH40)-21),".",","),AI40/(1+_xlfn.NUMBERVALUE(MID(SUBSTITUTE(AH40,"}",","),SEARCH("""usd_24h_change"":",SUBSTITUTE(AH40,"}",","))+17,SEARCH(",",SUBSTITUTE(AH40,"}",",")&amp;",",SEARCH("""usd_24h_change"":",SUBSTITUTE(AH40,"}",","))+17)-SEARCH("""usd_24h_change"":",SUBSTITUTE(AH40,"}",","))-17),".",",")/100)),""))</f>
        <v/>
      </c>
      <c r="AK40" s="81" t="str">
        <f>IF(A40="","",N(F40)*IF(AND(p_ModoCot="Automático",ISNUMBER(AJ40)),AJ40,IF(N(J40)&gt;0,J40,K40))*AF40)</f>
        <v/>
      </c>
      <c r="AL40" s="81" t="str">
        <f>IF(A40="","",ROUND(MAX(0,N(S40)*($N$6+$AF$7)-N40),2))</f>
        <v/>
      </c>
      <c r="AM40" s="81" t="str">
        <f>IF(A40="","",IF(AND(T40&gt;0,T40&gt;=p_DifMin),AL40,0))</f>
        <v/>
      </c>
      <c r="AN40" s="81" t="str">
        <f>IF(A40="","",IF(AND(AM40&gt;0,N(V40)&lt;=p_MaxAtivos),AM40,0))</f>
        <v/>
      </c>
      <c r="AO40" s="81" t="str">
        <f>IF(A40="","",IF(OR(X40&lt;=0,X40&lt;p_CompraMin,N(K40)&lt;=0,N(AF40)&lt;=0),0,IF($AF$3="Sim",TRUNC(ROUND(MAX(0,(X40-p_CorrFixa)/(K40*AF40*$AF$6)),9),$AF$4),TRUNC(ROUND(MAX(0,(X40-p_CorrFixa)/(K40*AF40*$AF$6)),9)/$AF$5)*$AF$5)))</f>
        <v/>
      </c>
      <c r="AP40" s="81" t="str">
        <f>IF(A40="","",IF(N(AO40)&gt;0,AO40*K40*AF40*$AF$6+p_CorrFixa,0))</f>
        <v/>
      </c>
      <c r="AQ40" s="81" t="str">
        <f>IF(A40="","",IF(OR($AJ$1&lt;=0,N(K40)&lt;=0,N(AF40)&lt;=0,N(AM40)&lt;=0),0,IF($AF$3="Sim",TRUNC(ROUND(MAX(0,($AJ$1-IF(N(AO40)&gt;0,0,p_CorrFixa))/(K40*AF40*$AF$6)),9),$AF$4),TRUNC(ROUND(MAX(0,($AJ$1-IF(N(AO40)&gt;0,0,p_CorrFixa))/(K40*AF40*$AF$6)),9)/$AF$5)*$AF$5)))</f>
        <v/>
      </c>
      <c r="AR40" s="81" t="str">
        <f>IF(A40="","",IF(AND(N(AO40)=0,N(AQ40)*(K40*AF40*$AF$6)+p_CorrFixa&lt;p_CompraMin),0,AQ40))</f>
        <v/>
      </c>
      <c r="AS40" s="81" t="str">
        <f>IF(A40="","",IF(N(AR40)&gt;0,AM40,0))</f>
        <v/>
      </c>
      <c r="AT40" s="81" t="str">
        <f>IF(A40="","",IF(AND(AS40&gt;0,AS40=$AS$6,COUNTIF($AS$9:AS40,AS40)=1),1,0))</f>
        <v/>
      </c>
    </row>
    <row r="41">
      <c r="A41" s="97" t="n"/>
      <c r="B41" s="97" t="n"/>
      <c r="C41" s="97" t="n"/>
      <c r="D41" s="97" t="n"/>
      <c r="E41" s="98" t="n"/>
      <c r="F41" s="99" t="n"/>
      <c r="G41" s="100" t="n"/>
      <c r="H41" s="101" t="n"/>
      <c r="I41" s="100" t="n"/>
      <c r="J41" s="100" t="n"/>
      <c r="K41" s="102" t="str">
        <f>IF(A41="","",IF(AND(p_ModoCot="Automático",ISNUMBER(AI41)),AI41,IF(N(I41)&gt;0,I41,N(G41))))</f>
        <v/>
      </c>
      <c r="L41" s="68" t="str">
        <f>IF(A41="","",IF(AF41=0,"Sem câmbio",IF(AND(p_ModoCot="Automático",ISNUMBER(AI41)),"Auto",IF(N(I41)&gt;0,"Manual",IF(N(G41)&gt;0,"PM","Sem cotação")))))</f>
        <v/>
      </c>
      <c r="M41" s="103" t="str">
        <f>IF(A41="","",N(F41)*K41)</f>
        <v/>
      </c>
      <c r="N41" s="65" t="str">
        <f>IF(A41="","",M41*AF41)</f>
        <v/>
      </c>
      <c r="O41" s="65" t="str">
        <f>IF(A41="","",N(F41)*N(G41)*IF(N(H41)&gt;0,H41,AF41))</f>
        <v/>
      </c>
      <c r="P41" s="65" t="str">
        <f>IF(A41="","",N41-O41)</f>
        <v/>
      </c>
      <c r="Q41" s="67" t="str">
        <f>IF(A41="","",IF(O41&gt;0,P41/O41,0))</f>
        <v/>
      </c>
      <c r="R41" s="25" t="str">
        <f>IF(A41="","",IF($N$6&gt;0,N41/$N$6,0))</f>
        <v/>
      </c>
      <c r="S41" s="104" t="n"/>
      <c r="T41" s="67" t="str">
        <f>IF(A41="","",N(S41)-R41)</f>
        <v/>
      </c>
      <c r="U41" s="25" t="str">
        <f>IF(A41="","",IF($AM$6&gt;0,AM41/$AM$6,0))</f>
        <v/>
      </c>
      <c r="V41" s="69" t="str">
        <f>IF(A41="","",IF(AM41&lt;=0,"",COUNTIF($AM$9:$AM$68,"&gt;"&amp;AM41)+COUNTIF($AM$9:AM41,AM41)))</f>
        <v/>
      </c>
      <c r="W41" s="68" t="str">
        <f>IF(A41="","",IF(X41&gt;0,"BUY","HOLD"))</f>
        <v/>
      </c>
      <c r="X41" s="65" t="str">
        <f>IF(A41="","",IF($AF$7&lt;=0,0,IF($AN$6&gt;0,$AF$7*AN41/$AN$6,IF($S$6&gt;0,$AF$7*N(S41)/$S$6,0))))</f>
        <v/>
      </c>
      <c r="Y41" s="105" t="str">
        <f>IF(A41="","",N(AO41)+IF(AT41=1,N(AR41),0))</f>
        <v/>
      </c>
      <c r="Z41" s="65" t="str">
        <f>IF(A41="","",IF(N(Y41)&gt;0,Y41*K41*AF41*$AF$6+p_CorrFixa,0))</f>
        <v/>
      </c>
      <c r="AA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B41" s="106" t="str">
        <f>IF(A41="","",IF(N41&gt;0,AA41/N41,0))</f>
        <v/>
      </c>
      <c r="AC41" s="106" t="str">
        <f>IF(A41="","",IF(O41&gt;0,AA41/O41,0))</f>
        <v/>
      </c>
      <c r="AE41" s="81" t="str">
        <f>IF(A41="","",IF(E41="",$AF$1,E41))</f>
        <v/>
      </c>
      <c r="AF41" s="81" t="str">
        <f>IF(A41="","",IFERROR(INDEX(moeda_fx,MATCH(AE41,moeda_cod,0)),0))</f>
        <v/>
      </c>
      <c r="AG41" s="81" t="str">
        <f>IF(A41="","",IF($AF$2="",UPPER(TRIM(A41)),IF(RIGHT(UPPER(TRIM(A41)),LEN($AF$2))=$AF$2,UPPER(TRIM(A41)),UPPER(TRIM(A41))&amp;$AF$2)))</f>
        <v/>
      </c>
      <c r="AH41" s="81" t="str">
        <f>IF(OR(A41="",p_ModoCot&lt;&gt;"Automático"),"",IF(AND(p_FonteCripto="CoinGecko",TRIM(D41)&lt;&gt;""),IFERROR(_xlfn.WEBSERVICE("https://api.coingecko.com/api/v3/simple/price?ids="&amp;LOWER(TRIM(D41))&amp;"&amp;vs_currencies=usd&amp;include_24hr_change=true"),""),IFERROR(_xlfn.WEBSERVICE("https://query1.finance.yahoo.com/v8/finance/chart/"&amp;AG41&amp;"?range=1d&amp;interval=1d"),"")))</f>
        <v/>
      </c>
      <c r="AI41" s="81" t="str">
        <f>IF(AH41="","",IFERROR(IF(ISNUMBER(SEARCH("regularMarketPrice",AH41)),_xlfn.NUMBERVALUE(MID(AH41,SEARCH("""regularMarketPrice"":",AH41)+21,SEARCH(",",AH41&amp;",",SEARCH("""regularMarketPrice"":",AH41)+21)-SEARCH("""regularMarketPrice"":",AH41)-21),".",","),_xlfn.NUMBERVALUE(MID(SUBSTITUTE(AH41,"}",","),SEARCH("""usd"":",SUBSTITUTE(AH41,"}",","))+6,SEARCH(",",SUBSTITUTE(AH41,"}",",")&amp;",",SEARCH("""usd"":",SUBSTITUTE(AH41,"}",","))+6)-SEARCH("""usd"":",SUBSTITUTE(AH41,"}",","))-6),".",",")),""))</f>
        <v/>
      </c>
      <c r="AJ41" s="81" t="str">
        <f>IF(AH41="","",IFERROR(IF(ISNUMBER(SEARCH("regularMarketPrice",AH41)),_xlfn.NUMBERVALUE(MID(AH41,SEARCH("""chartPreviousClose"":",AH41)+21,SEARCH(",",AH41&amp;",",SEARCH("""chartPreviousClose"":",AH41)+21)-SEARCH("""chartPreviousClose"":",AH41)-21),".",","),AI41/(1+_xlfn.NUMBERVALUE(MID(SUBSTITUTE(AH41,"}",","),SEARCH("""usd_24h_change"":",SUBSTITUTE(AH41,"}",","))+17,SEARCH(",",SUBSTITUTE(AH41,"}",",")&amp;",",SEARCH("""usd_24h_change"":",SUBSTITUTE(AH41,"}",","))+17)-SEARCH("""usd_24h_change"":",SUBSTITUTE(AH41,"}",","))-17),".",",")/100)),""))</f>
        <v/>
      </c>
      <c r="AK41" s="81" t="str">
        <f>IF(A41="","",N(F41)*IF(AND(p_ModoCot="Automático",ISNUMBER(AJ41)),AJ41,IF(N(J41)&gt;0,J41,K41))*AF41)</f>
        <v/>
      </c>
      <c r="AL41" s="81" t="str">
        <f>IF(A41="","",ROUND(MAX(0,N(S41)*($N$6+$AF$7)-N41),2))</f>
        <v/>
      </c>
      <c r="AM41" s="81" t="str">
        <f>IF(A41="","",IF(AND(T41&gt;0,T41&gt;=p_DifMin),AL41,0))</f>
        <v/>
      </c>
      <c r="AN41" s="81" t="str">
        <f>IF(A41="","",IF(AND(AM41&gt;0,N(V41)&lt;=p_MaxAtivos),AM41,0))</f>
        <v/>
      </c>
      <c r="AO41" s="81" t="str">
        <f>IF(A41="","",IF(OR(X41&lt;=0,X41&lt;p_CompraMin,N(K41)&lt;=0,N(AF41)&lt;=0),0,IF($AF$3="Sim",TRUNC(ROUND(MAX(0,(X41-p_CorrFixa)/(K41*AF41*$AF$6)),9),$AF$4),TRUNC(ROUND(MAX(0,(X41-p_CorrFixa)/(K41*AF41*$AF$6)),9)/$AF$5)*$AF$5)))</f>
        <v/>
      </c>
      <c r="AP41" s="81" t="str">
        <f>IF(A41="","",IF(N(AO41)&gt;0,AO41*K41*AF41*$AF$6+p_CorrFixa,0))</f>
        <v/>
      </c>
      <c r="AQ41" s="81" t="str">
        <f>IF(A41="","",IF(OR($AJ$1&lt;=0,N(K41)&lt;=0,N(AF41)&lt;=0,N(AM41)&lt;=0),0,IF($AF$3="Sim",TRUNC(ROUND(MAX(0,($AJ$1-IF(N(AO41)&gt;0,0,p_CorrFixa))/(K41*AF41*$AF$6)),9),$AF$4),TRUNC(ROUND(MAX(0,($AJ$1-IF(N(AO41)&gt;0,0,p_CorrFixa))/(K41*AF41*$AF$6)),9)/$AF$5)*$AF$5)))</f>
        <v/>
      </c>
      <c r="AR41" s="81" t="str">
        <f>IF(A41="","",IF(AND(N(AO41)=0,N(AQ41)*(K41*AF41*$AF$6)+p_CorrFixa&lt;p_CompraMin),0,AQ41))</f>
        <v/>
      </c>
      <c r="AS41" s="81" t="str">
        <f>IF(A41="","",IF(N(AR41)&gt;0,AM41,0))</f>
        <v/>
      </c>
      <c r="AT41" s="81" t="str">
        <f>IF(A41="","",IF(AND(AS41&gt;0,AS41=$AS$6,COUNTIF($AS$9:AS41,AS41)=1),1,0))</f>
        <v/>
      </c>
    </row>
    <row r="42">
      <c r="A42" s="97" t="n"/>
      <c r="B42" s="97" t="n"/>
      <c r="C42" s="97" t="n"/>
      <c r="D42" s="97" t="n"/>
      <c r="E42" s="98" t="n"/>
      <c r="F42" s="99" t="n"/>
      <c r="G42" s="100" t="n"/>
      <c r="H42" s="101" t="n"/>
      <c r="I42" s="100" t="n"/>
      <c r="J42" s="100" t="n"/>
      <c r="K42" s="107" t="str">
        <f>IF(A42="","",IF(AND(p_ModoCot="Automático",ISNUMBER(AI42)),AI42,IF(N(I42)&gt;0,I42,N(G42))))</f>
        <v/>
      </c>
      <c r="L42" s="108" t="str">
        <f>IF(A42="","",IF(AF42=0,"Sem câmbio",IF(AND(p_ModoCot="Automático",ISNUMBER(AI42)),"Auto",IF(N(I42)&gt;0,"Manual",IF(N(G42)&gt;0,"PM","Sem cotação")))))</f>
        <v/>
      </c>
      <c r="M42" s="109" t="str">
        <f>IF(A42="","",N(F42)*K42)</f>
        <v/>
      </c>
      <c r="N42" s="110" t="str">
        <f>IF(A42="","",M42*AF42)</f>
        <v/>
      </c>
      <c r="O42" s="110" t="str">
        <f>IF(A42="","",N(F42)*N(G42)*IF(N(H42)&gt;0,H42,AF42))</f>
        <v/>
      </c>
      <c r="P42" s="110" t="str">
        <f>IF(A42="","",N42-O42)</f>
        <v/>
      </c>
      <c r="Q42" s="111" t="str">
        <f>IF(A42="","",IF(O42&gt;0,P42/O42,0))</f>
        <v/>
      </c>
      <c r="R42" s="112" t="str">
        <f>IF(A42="","",IF($N$6&gt;0,N42/$N$6,0))</f>
        <v/>
      </c>
      <c r="S42" s="104" t="n"/>
      <c r="T42" s="111" t="str">
        <f>IF(A42="","",N(S42)-R42)</f>
        <v/>
      </c>
      <c r="U42" s="112" t="str">
        <f>IF(A42="","",IF($AM$6&gt;0,AM42/$AM$6,0))</f>
        <v/>
      </c>
      <c r="V42" s="113" t="str">
        <f>IF(A42="","",IF(AM42&lt;=0,"",COUNTIF($AM$9:$AM$68,"&gt;"&amp;AM42)+COUNTIF($AM$9:AM42,AM42)))</f>
        <v/>
      </c>
      <c r="W42" s="108" t="str">
        <f>IF(A42="","",IF(X42&gt;0,"BUY","HOLD"))</f>
        <v/>
      </c>
      <c r="X42" s="110" t="str">
        <f>IF(A42="","",IF($AF$7&lt;=0,0,IF($AN$6&gt;0,$AF$7*AN42/$AN$6,IF($S$6&gt;0,$AF$7*N(S42)/$S$6,0))))</f>
        <v/>
      </c>
      <c r="Y42" s="114" t="str">
        <f>IF(A42="","",N(AO42)+IF(AT42=1,N(AR42),0))</f>
        <v/>
      </c>
      <c r="Z42" s="110" t="str">
        <f>IF(A42="","",IF(N(Y42)&gt;0,Y42*K42*AF42*$AF$6+p_CorrFixa,0))</f>
        <v/>
      </c>
      <c r="AA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B42" s="115" t="str">
        <f>IF(A42="","",IF(N42&gt;0,AA42/N42,0))</f>
        <v/>
      </c>
      <c r="AC42" s="115" t="str">
        <f>IF(A42="","",IF(O42&gt;0,AA42/O42,0))</f>
        <v/>
      </c>
      <c r="AE42" s="81" t="str">
        <f>IF(A42="","",IF(E42="",$AF$1,E42))</f>
        <v/>
      </c>
      <c r="AF42" s="81" t="str">
        <f>IF(A42="","",IFERROR(INDEX(moeda_fx,MATCH(AE42,moeda_cod,0)),0))</f>
        <v/>
      </c>
      <c r="AG42" s="81" t="str">
        <f>IF(A42="","",IF($AF$2="",UPPER(TRIM(A42)),IF(RIGHT(UPPER(TRIM(A42)),LEN($AF$2))=$AF$2,UPPER(TRIM(A42)),UPPER(TRIM(A42))&amp;$AF$2)))</f>
        <v/>
      </c>
      <c r="AH42" s="81" t="str">
        <f>IF(OR(A42="",p_ModoCot&lt;&gt;"Automático"),"",IF(AND(p_FonteCripto="CoinGecko",TRIM(D42)&lt;&gt;""),IFERROR(_xlfn.WEBSERVICE("https://api.coingecko.com/api/v3/simple/price?ids="&amp;LOWER(TRIM(D42))&amp;"&amp;vs_currencies=usd&amp;include_24hr_change=true"),""),IFERROR(_xlfn.WEBSERVICE("https://query1.finance.yahoo.com/v8/finance/chart/"&amp;AG42&amp;"?range=1d&amp;interval=1d"),"")))</f>
        <v/>
      </c>
      <c r="AI42" s="81" t="str">
        <f>IF(AH42="","",IFERROR(IF(ISNUMBER(SEARCH("regularMarketPrice",AH42)),_xlfn.NUMBERVALUE(MID(AH42,SEARCH("""regularMarketPrice"":",AH42)+21,SEARCH(",",AH42&amp;",",SEARCH("""regularMarketPrice"":",AH42)+21)-SEARCH("""regularMarketPrice"":",AH42)-21),".",","),_xlfn.NUMBERVALUE(MID(SUBSTITUTE(AH42,"}",","),SEARCH("""usd"":",SUBSTITUTE(AH42,"}",","))+6,SEARCH(",",SUBSTITUTE(AH42,"}",",")&amp;",",SEARCH("""usd"":",SUBSTITUTE(AH42,"}",","))+6)-SEARCH("""usd"":",SUBSTITUTE(AH42,"}",","))-6),".",",")),""))</f>
        <v/>
      </c>
      <c r="AJ42" s="81" t="str">
        <f>IF(AH42="","",IFERROR(IF(ISNUMBER(SEARCH("regularMarketPrice",AH42)),_xlfn.NUMBERVALUE(MID(AH42,SEARCH("""chartPreviousClose"":",AH42)+21,SEARCH(",",AH42&amp;",",SEARCH("""chartPreviousClose"":",AH42)+21)-SEARCH("""chartPreviousClose"":",AH42)-21),".",","),AI42/(1+_xlfn.NUMBERVALUE(MID(SUBSTITUTE(AH42,"}",","),SEARCH("""usd_24h_change"":",SUBSTITUTE(AH42,"}",","))+17,SEARCH(",",SUBSTITUTE(AH42,"}",",")&amp;",",SEARCH("""usd_24h_change"":",SUBSTITUTE(AH42,"}",","))+17)-SEARCH("""usd_24h_change"":",SUBSTITUTE(AH42,"}",","))-17),".",",")/100)),""))</f>
        <v/>
      </c>
      <c r="AK42" s="81" t="str">
        <f>IF(A42="","",N(F42)*IF(AND(p_ModoCot="Automático",ISNUMBER(AJ42)),AJ42,IF(N(J42)&gt;0,J42,K42))*AF42)</f>
        <v/>
      </c>
      <c r="AL42" s="81" t="str">
        <f>IF(A42="","",ROUND(MAX(0,N(S42)*($N$6+$AF$7)-N42),2))</f>
        <v/>
      </c>
      <c r="AM42" s="81" t="str">
        <f>IF(A42="","",IF(AND(T42&gt;0,T42&gt;=p_DifMin),AL42,0))</f>
        <v/>
      </c>
      <c r="AN42" s="81" t="str">
        <f>IF(A42="","",IF(AND(AM42&gt;0,N(V42)&lt;=p_MaxAtivos),AM42,0))</f>
        <v/>
      </c>
      <c r="AO42" s="81" t="str">
        <f>IF(A42="","",IF(OR(X42&lt;=0,X42&lt;p_CompraMin,N(K42)&lt;=0,N(AF42)&lt;=0),0,IF($AF$3="Sim",TRUNC(ROUND(MAX(0,(X42-p_CorrFixa)/(K42*AF42*$AF$6)),9),$AF$4),TRUNC(ROUND(MAX(0,(X42-p_CorrFixa)/(K42*AF42*$AF$6)),9)/$AF$5)*$AF$5)))</f>
        <v/>
      </c>
      <c r="AP42" s="81" t="str">
        <f>IF(A42="","",IF(N(AO42)&gt;0,AO42*K42*AF42*$AF$6+p_CorrFixa,0))</f>
        <v/>
      </c>
      <c r="AQ42" s="81" t="str">
        <f>IF(A42="","",IF(OR($AJ$1&lt;=0,N(K42)&lt;=0,N(AF42)&lt;=0,N(AM42)&lt;=0),0,IF($AF$3="Sim",TRUNC(ROUND(MAX(0,($AJ$1-IF(N(AO42)&gt;0,0,p_CorrFixa))/(K42*AF42*$AF$6)),9),$AF$4),TRUNC(ROUND(MAX(0,($AJ$1-IF(N(AO42)&gt;0,0,p_CorrFixa))/(K42*AF42*$AF$6)),9)/$AF$5)*$AF$5)))</f>
        <v/>
      </c>
      <c r="AR42" s="81" t="str">
        <f>IF(A42="","",IF(AND(N(AO42)=0,N(AQ42)*(K42*AF42*$AF$6)+p_CorrFixa&lt;p_CompraMin),0,AQ42))</f>
        <v/>
      </c>
      <c r="AS42" s="81" t="str">
        <f>IF(A42="","",IF(N(AR42)&gt;0,AM42,0))</f>
        <v/>
      </c>
      <c r="AT42" s="81" t="str">
        <f>IF(A42="","",IF(AND(AS42&gt;0,AS42=$AS$6,COUNTIF($AS$9:AS42,AS42)=1),1,0))</f>
        <v/>
      </c>
    </row>
    <row r="43">
      <c r="A43" s="97" t="n"/>
      <c r="B43" s="97" t="n"/>
      <c r="C43" s="97" t="n"/>
      <c r="D43" s="97" t="n"/>
      <c r="E43" s="98" t="n"/>
      <c r="F43" s="99" t="n"/>
      <c r="G43" s="100" t="n"/>
      <c r="H43" s="101" t="n"/>
      <c r="I43" s="100" t="n"/>
      <c r="J43" s="100" t="n"/>
      <c r="K43" s="102" t="str">
        <f>IF(A43="","",IF(AND(p_ModoCot="Automático",ISNUMBER(AI43)),AI43,IF(N(I43)&gt;0,I43,N(G43))))</f>
        <v/>
      </c>
      <c r="L43" s="68" t="str">
        <f>IF(A43="","",IF(AF43=0,"Sem câmbio",IF(AND(p_ModoCot="Automático",ISNUMBER(AI43)),"Auto",IF(N(I43)&gt;0,"Manual",IF(N(G43)&gt;0,"PM","Sem cotação")))))</f>
        <v/>
      </c>
      <c r="M43" s="103" t="str">
        <f>IF(A43="","",N(F43)*K43)</f>
        <v/>
      </c>
      <c r="N43" s="65" t="str">
        <f>IF(A43="","",M43*AF43)</f>
        <v/>
      </c>
      <c r="O43" s="65" t="str">
        <f>IF(A43="","",N(F43)*N(G43)*IF(N(H43)&gt;0,H43,AF43))</f>
        <v/>
      </c>
      <c r="P43" s="65" t="str">
        <f>IF(A43="","",N43-O43)</f>
        <v/>
      </c>
      <c r="Q43" s="67" t="str">
        <f>IF(A43="","",IF(O43&gt;0,P43/O43,0))</f>
        <v/>
      </c>
      <c r="R43" s="25" t="str">
        <f>IF(A43="","",IF($N$6&gt;0,N43/$N$6,0))</f>
        <v/>
      </c>
      <c r="S43" s="104" t="n"/>
      <c r="T43" s="67" t="str">
        <f>IF(A43="","",N(S43)-R43)</f>
        <v/>
      </c>
      <c r="U43" s="25" t="str">
        <f>IF(A43="","",IF($AM$6&gt;0,AM43/$AM$6,0))</f>
        <v/>
      </c>
      <c r="V43" s="69" t="str">
        <f>IF(A43="","",IF(AM43&lt;=0,"",COUNTIF($AM$9:$AM$68,"&gt;"&amp;AM43)+COUNTIF($AM$9:AM43,AM43)))</f>
        <v/>
      </c>
      <c r="W43" s="68" t="str">
        <f>IF(A43="","",IF(X43&gt;0,"BUY","HOLD"))</f>
        <v/>
      </c>
      <c r="X43" s="65" t="str">
        <f>IF(A43="","",IF($AF$7&lt;=0,0,IF($AN$6&gt;0,$AF$7*AN43/$AN$6,IF($S$6&gt;0,$AF$7*N(S43)/$S$6,0))))</f>
        <v/>
      </c>
      <c r="Y43" s="105" t="str">
        <f>IF(A43="","",N(AO43)+IF(AT43=1,N(AR43),0))</f>
        <v/>
      </c>
      <c r="Z43" s="65" t="str">
        <f>IF(A43="","",IF(N(Y43)&gt;0,Y43*K43*AF43*$AF$6+p_CorrFixa,0))</f>
        <v/>
      </c>
      <c r="AA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B43" s="106" t="str">
        <f>IF(A43="","",IF(N43&gt;0,AA43/N43,0))</f>
        <v/>
      </c>
      <c r="AC43" s="106" t="str">
        <f>IF(A43="","",IF(O43&gt;0,AA43/O43,0))</f>
        <v/>
      </c>
      <c r="AE43" s="81" t="str">
        <f>IF(A43="","",IF(E43="",$AF$1,E43))</f>
        <v/>
      </c>
      <c r="AF43" s="81" t="str">
        <f>IF(A43="","",IFERROR(INDEX(moeda_fx,MATCH(AE43,moeda_cod,0)),0))</f>
        <v/>
      </c>
      <c r="AG43" s="81" t="str">
        <f>IF(A43="","",IF($AF$2="",UPPER(TRIM(A43)),IF(RIGHT(UPPER(TRIM(A43)),LEN($AF$2))=$AF$2,UPPER(TRIM(A43)),UPPER(TRIM(A43))&amp;$AF$2)))</f>
        <v/>
      </c>
      <c r="AH43" s="81" t="str">
        <f>IF(OR(A43="",p_ModoCot&lt;&gt;"Automático"),"",IF(AND(p_FonteCripto="CoinGecko",TRIM(D43)&lt;&gt;""),IFERROR(_xlfn.WEBSERVICE("https://api.coingecko.com/api/v3/simple/price?ids="&amp;LOWER(TRIM(D43))&amp;"&amp;vs_currencies=usd&amp;include_24hr_change=true"),""),IFERROR(_xlfn.WEBSERVICE("https://query1.finance.yahoo.com/v8/finance/chart/"&amp;AG43&amp;"?range=1d&amp;interval=1d"),"")))</f>
        <v/>
      </c>
      <c r="AI43" s="81" t="str">
        <f>IF(AH43="","",IFERROR(IF(ISNUMBER(SEARCH("regularMarketPrice",AH43)),_xlfn.NUMBERVALUE(MID(AH43,SEARCH("""regularMarketPrice"":",AH43)+21,SEARCH(",",AH43&amp;",",SEARCH("""regularMarketPrice"":",AH43)+21)-SEARCH("""regularMarketPrice"":",AH43)-21),".",","),_xlfn.NUMBERVALUE(MID(SUBSTITUTE(AH43,"}",","),SEARCH("""usd"":",SUBSTITUTE(AH43,"}",","))+6,SEARCH(",",SUBSTITUTE(AH43,"}",",")&amp;",",SEARCH("""usd"":",SUBSTITUTE(AH43,"}",","))+6)-SEARCH("""usd"":",SUBSTITUTE(AH43,"}",","))-6),".",",")),""))</f>
        <v/>
      </c>
      <c r="AJ43" s="81" t="str">
        <f>IF(AH43="","",IFERROR(IF(ISNUMBER(SEARCH("regularMarketPrice",AH43)),_xlfn.NUMBERVALUE(MID(AH43,SEARCH("""chartPreviousClose"":",AH43)+21,SEARCH(",",AH43&amp;",",SEARCH("""chartPreviousClose"":",AH43)+21)-SEARCH("""chartPreviousClose"":",AH43)-21),".",","),AI43/(1+_xlfn.NUMBERVALUE(MID(SUBSTITUTE(AH43,"}",","),SEARCH("""usd_24h_change"":",SUBSTITUTE(AH43,"}",","))+17,SEARCH(",",SUBSTITUTE(AH43,"}",",")&amp;",",SEARCH("""usd_24h_change"":",SUBSTITUTE(AH43,"}",","))+17)-SEARCH("""usd_24h_change"":",SUBSTITUTE(AH43,"}",","))-17),".",",")/100)),""))</f>
        <v/>
      </c>
      <c r="AK43" s="81" t="str">
        <f>IF(A43="","",N(F43)*IF(AND(p_ModoCot="Automático",ISNUMBER(AJ43)),AJ43,IF(N(J43)&gt;0,J43,K43))*AF43)</f>
        <v/>
      </c>
      <c r="AL43" s="81" t="str">
        <f>IF(A43="","",ROUND(MAX(0,N(S43)*($N$6+$AF$7)-N43),2))</f>
        <v/>
      </c>
      <c r="AM43" s="81" t="str">
        <f>IF(A43="","",IF(AND(T43&gt;0,T43&gt;=p_DifMin),AL43,0))</f>
        <v/>
      </c>
      <c r="AN43" s="81" t="str">
        <f>IF(A43="","",IF(AND(AM43&gt;0,N(V43)&lt;=p_MaxAtivos),AM43,0))</f>
        <v/>
      </c>
      <c r="AO43" s="81" t="str">
        <f>IF(A43="","",IF(OR(X43&lt;=0,X43&lt;p_CompraMin,N(K43)&lt;=0,N(AF43)&lt;=0),0,IF($AF$3="Sim",TRUNC(ROUND(MAX(0,(X43-p_CorrFixa)/(K43*AF43*$AF$6)),9),$AF$4),TRUNC(ROUND(MAX(0,(X43-p_CorrFixa)/(K43*AF43*$AF$6)),9)/$AF$5)*$AF$5)))</f>
        <v/>
      </c>
      <c r="AP43" s="81" t="str">
        <f>IF(A43="","",IF(N(AO43)&gt;0,AO43*K43*AF43*$AF$6+p_CorrFixa,0))</f>
        <v/>
      </c>
      <c r="AQ43" s="81" t="str">
        <f>IF(A43="","",IF(OR($AJ$1&lt;=0,N(K43)&lt;=0,N(AF43)&lt;=0,N(AM43)&lt;=0),0,IF($AF$3="Sim",TRUNC(ROUND(MAX(0,($AJ$1-IF(N(AO43)&gt;0,0,p_CorrFixa))/(K43*AF43*$AF$6)),9),$AF$4),TRUNC(ROUND(MAX(0,($AJ$1-IF(N(AO43)&gt;0,0,p_CorrFixa))/(K43*AF43*$AF$6)),9)/$AF$5)*$AF$5)))</f>
        <v/>
      </c>
      <c r="AR43" s="81" t="str">
        <f>IF(A43="","",IF(AND(N(AO43)=0,N(AQ43)*(K43*AF43*$AF$6)+p_CorrFixa&lt;p_CompraMin),0,AQ43))</f>
        <v/>
      </c>
      <c r="AS43" s="81" t="str">
        <f>IF(A43="","",IF(N(AR43)&gt;0,AM43,0))</f>
        <v/>
      </c>
      <c r="AT43" s="81" t="str">
        <f>IF(A43="","",IF(AND(AS43&gt;0,AS43=$AS$6,COUNTIF($AS$9:AS43,AS43)=1),1,0))</f>
        <v/>
      </c>
    </row>
    <row r="44">
      <c r="A44" s="97" t="n"/>
      <c r="B44" s="97" t="n"/>
      <c r="C44" s="97" t="n"/>
      <c r="D44" s="97" t="n"/>
      <c r="E44" s="98" t="n"/>
      <c r="F44" s="99" t="n"/>
      <c r="G44" s="100" t="n"/>
      <c r="H44" s="101" t="n"/>
      <c r="I44" s="100" t="n"/>
      <c r="J44" s="100" t="n"/>
      <c r="K44" s="107" t="str">
        <f>IF(A44="","",IF(AND(p_ModoCot="Automático",ISNUMBER(AI44)),AI44,IF(N(I44)&gt;0,I44,N(G44))))</f>
        <v/>
      </c>
      <c r="L44" s="108" t="str">
        <f>IF(A44="","",IF(AF44=0,"Sem câmbio",IF(AND(p_ModoCot="Automático",ISNUMBER(AI44)),"Auto",IF(N(I44)&gt;0,"Manual",IF(N(G44)&gt;0,"PM","Sem cotação")))))</f>
        <v/>
      </c>
      <c r="M44" s="109" t="str">
        <f>IF(A44="","",N(F44)*K44)</f>
        <v/>
      </c>
      <c r="N44" s="110" t="str">
        <f>IF(A44="","",M44*AF44)</f>
        <v/>
      </c>
      <c r="O44" s="110" t="str">
        <f>IF(A44="","",N(F44)*N(G44)*IF(N(H44)&gt;0,H44,AF44))</f>
        <v/>
      </c>
      <c r="P44" s="110" t="str">
        <f>IF(A44="","",N44-O44)</f>
        <v/>
      </c>
      <c r="Q44" s="111" t="str">
        <f>IF(A44="","",IF(O44&gt;0,P44/O44,0))</f>
        <v/>
      </c>
      <c r="R44" s="112" t="str">
        <f>IF(A44="","",IF($N$6&gt;0,N44/$N$6,0))</f>
        <v/>
      </c>
      <c r="S44" s="104" t="n"/>
      <c r="T44" s="111" t="str">
        <f>IF(A44="","",N(S44)-R44)</f>
        <v/>
      </c>
      <c r="U44" s="112" t="str">
        <f>IF(A44="","",IF($AM$6&gt;0,AM44/$AM$6,0))</f>
        <v/>
      </c>
      <c r="V44" s="113" t="str">
        <f>IF(A44="","",IF(AM44&lt;=0,"",COUNTIF($AM$9:$AM$68,"&gt;"&amp;AM44)+COUNTIF($AM$9:AM44,AM44)))</f>
        <v/>
      </c>
      <c r="W44" s="108" t="str">
        <f>IF(A44="","",IF(X44&gt;0,"BUY","HOLD"))</f>
        <v/>
      </c>
      <c r="X44" s="110" t="str">
        <f>IF(A44="","",IF($AF$7&lt;=0,0,IF($AN$6&gt;0,$AF$7*AN44/$AN$6,IF($S$6&gt;0,$AF$7*N(S44)/$S$6,0))))</f>
        <v/>
      </c>
      <c r="Y44" s="114" t="str">
        <f>IF(A44="","",N(AO44)+IF(AT44=1,N(AR44),0))</f>
        <v/>
      </c>
      <c r="Z44" s="110" t="str">
        <f>IF(A44="","",IF(N(Y44)&gt;0,Y44*K44*AF44*$AF$6+p_CorrFixa,0))</f>
        <v/>
      </c>
      <c r="AA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B44" s="115" t="str">
        <f>IF(A44="","",IF(N44&gt;0,AA44/N44,0))</f>
        <v/>
      </c>
      <c r="AC44" s="115" t="str">
        <f>IF(A44="","",IF(O44&gt;0,AA44/O44,0))</f>
        <v/>
      </c>
      <c r="AE44" s="81" t="str">
        <f>IF(A44="","",IF(E44="",$AF$1,E44))</f>
        <v/>
      </c>
      <c r="AF44" s="81" t="str">
        <f>IF(A44="","",IFERROR(INDEX(moeda_fx,MATCH(AE44,moeda_cod,0)),0))</f>
        <v/>
      </c>
      <c r="AG44" s="81" t="str">
        <f>IF(A44="","",IF($AF$2="",UPPER(TRIM(A44)),IF(RIGHT(UPPER(TRIM(A44)),LEN($AF$2))=$AF$2,UPPER(TRIM(A44)),UPPER(TRIM(A44))&amp;$AF$2)))</f>
        <v/>
      </c>
      <c r="AH44" s="81" t="str">
        <f>IF(OR(A44="",p_ModoCot&lt;&gt;"Automático"),"",IF(AND(p_FonteCripto="CoinGecko",TRIM(D44)&lt;&gt;""),IFERROR(_xlfn.WEBSERVICE("https://api.coingecko.com/api/v3/simple/price?ids="&amp;LOWER(TRIM(D44))&amp;"&amp;vs_currencies=usd&amp;include_24hr_change=true"),""),IFERROR(_xlfn.WEBSERVICE("https://query1.finance.yahoo.com/v8/finance/chart/"&amp;AG44&amp;"?range=1d&amp;interval=1d"),"")))</f>
        <v/>
      </c>
      <c r="AI44" s="81" t="str">
        <f>IF(AH44="","",IFERROR(IF(ISNUMBER(SEARCH("regularMarketPrice",AH44)),_xlfn.NUMBERVALUE(MID(AH44,SEARCH("""regularMarketPrice"":",AH44)+21,SEARCH(",",AH44&amp;",",SEARCH("""regularMarketPrice"":",AH44)+21)-SEARCH("""regularMarketPrice"":",AH44)-21),".",","),_xlfn.NUMBERVALUE(MID(SUBSTITUTE(AH44,"}",","),SEARCH("""usd"":",SUBSTITUTE(AH44,"}",","))+6,SEARCH(",",SUBSTITUTE(AH44,"}",",")&amp;",",SEARCH("""usd"":",SUBSTITUTE(AH44,"}",","))+6)-SEARCH("""usd"":",SUBSTITUTE(AH44,"}",","))-6),".",",")),""))</f>
        <v/>
      </c>
      <c r="AJ44" s="81" t="str">
        <f>IF(AH44="","",IFERROR(IF(ISNUMBER(SEARCH("regularMarketPrice",AH44)),_xlfn.NUMBERVALUE(MID(AH44,SEARCH("""chartPreviousClose"":",AH44)+21,SEARCH(",",AH44&amp;",",SEARCH("""chartPreviousClose"":",AH44)+21)-SEARCH("""chartPreviousClose"":",AH44)-21),".",","),AI44/(1+_xlfn.NUMBERVALUE(MID(SUBSTITUTE(AH44,"}",","),SEARCH("""usd_24h_change"":",SUBSTITUTE(AH44,"}",","))+17,SEARCH(",",SUBSTITUTE(AH44,"}",",")&amp;",",SEARCH("""usd_24h_change"":",SUBSTITUTE(AH44,"}",","))+17)-SEARCH("""usd_24h_change"":",SUBSTITUTE(AH44,"}",","))-17),".",",")/100)),""))</f>
        <v/>
      </c>
      <c r="AK44" s="81" t="str">
        <f>IF(A44="","",N(F44)*IF(AND(p_ModoCot="Automático",ISNUMBER(AJ44)),AJ44,IF(N(J44)&gt;0,J44,K44))*AF44)</f>
        <v/>
      </c>
      <c r="AL44" s="81" t="str">
        <f>IF(A44="","",ROUND(MAX(0,N(S44)*($N$6+$AF$7)-N44),2))</f>
        <v/>
      </c>
      <c r="AM44" s="81" t="str">
        <f>IF(A44="","",IF(AND(T44&gt;0,T44&gt;=p_DifMin),AL44,0))</f>
        <v/>
      </c>
      <c r="AN44" s="81" t="str">
        <f>IF(A44="","",IF(AND(AM44&gt;0,N(V44)&lt;=p_MaxAtivos),AM44,0))</f>
        <v/>
      </c>
      <c r="AO44" s="81" t="str">
        <f>IF(A44="","",IF(OR(X44&lt;=0,X44&lt;p_CompraMin,N(K44)&lt;=0,N(AF44)&lt;=0),0,IF($AF$3="Sim",TRUNC(ROUND(MAX(0,(X44-p_CorrFixa)/(K44*AF44*$AF$6)),9),$AF$4),TRUNC(ROUND(MAX(0,(X44-p_CorrFixa)/(K44*AF44*$AF$6)),9)/$AF$5)*$AF$5)))</f>
        <v/>
      </c>
      <c r="AP44" s="81" t="str">
        <f>IF(A44="","",IF(N(AO44)&gt;0,AO44*K44*AF44*$AF$6+p_CorrFixa,0))</f>
        <v/>
      </c>
      <c r="AQ44" s="81" t="str">
        <f>IF(A44="","",IF(OR($AJ$1&lt;=0,N(K44)&lt;=0,N(AF44)&lt;=0,N(AM44)&lt;=0),0,IF($AF$3="Sim",TRUNC(ROUND(MAX(0,($AJ$1-IF(N(AO44)&gt;0,0,p_CorrFixa))/(K44*AF44*$AF$6)),9),$AF$4),TRUNC(ROUND(MAX(0,($AJ$1-IF(N(AO44)&gt;0,0,p_CorrFixa))/(K44*AF44*$AF$6)),9)/$AF$5)*$AF$5)))</f>
        <v/>
      </c>
      <c r="AR44" s="81" t="str">
        <f>IF(A44="","",IF(AND(N(AO44)=0,N(AQ44)*(K44*AF44*$AF$6)+p_CorrFixa&lt;p_CompraMin),0,AQ44))</f>
        <v/>
      </c>
      <c r="AS44" s="81" t="str">
        <f>IF(A44="","",IF(N(AR44)&gt;0,AM44,0))</f>
        <v/>
      </c>
      <c r="AT44" s="81" t="str">
        <f>IF(A44="","",IF(AND(AS44&gt;0,AS44=$AS$6,COUNTIF($AS$9:AS44,AS44)=1),1,0))</f>
        <v/>
      </c>
    </row>
    <row r="45">
      <c r="A45" s="97" t="n"/>
      <c r="B45" s="97" t="n"/>
      <c r="C45" s="97" t="n"/>
      <c r="D45" s="97" t="n"/>
      <c r="E45" s="98" t="n"/>
      <c r="F45" s="99" t="n"/>
      <c r="G45" s="100" t="n"/>
      <c r="H45" s="101" t="n"/>
      <c r="I45" s="100" t="n"/>
      <c r="J45" s="100" t="n"/>
      <c r="K45" s="102" t="str">
        <f>IF(A45="","",IF(AND(p_ModoCot="Automático",ISNUMBER(AI45)),AI45,IF(N(I45)&gt;0,I45,N(G45))))</f>
        <v/>
      </c>
      <c r="L45" s="68" t="str">
        <f>IF(A45="","",IF(AF45=0,"Sem câmbio",IF(AND(p_ModoCot="Automático",ISNUMBER(AI45)),"Auto",IF(N(I45)&gt;0,"Manual",IF(N(G45)&gt;0,"PM","Sem cotação")))))</f>
        <v/>
      </c>
      <c r="M45" s="103" t="str">
        <f>IF(A45="","",N(F45)*K45)</f>
        <v/>
      </c>
      <c r="N45" s="65" t="str">
        <f>IF(A45="","",M45*AF45)</f>
        <v/>
      </c>
      <c r="O45" s="65" t="str">
        <f>IF(A45="","",N(F45)*N(G45)*IF(N(H45)&gt;0,H45,AF45))</f>
        <v/>
      </c>
      <c r="P45" s="65" t="str">
        <f>IF(A45="","",N45-O45)</f>
        <v/>
      </c>
      <c r="Q45" s="67" t="str">
        <f>IF(A45="","",IF(O45&gt;0,P45/O45,0))</f>
        <v/>
      </c>
      <c r="R45" s="25" t="str">
        <f>IF(A45="","",IF($N$6&gt;0,N45/$N$6,0))</f>
        <v/>
      </c>
      <c r="S45" s="104" t="n"/>
      <c r="T45" s="67" t="str">
        <f>IF(A45="","",N(S45)-R45)</f>
        <v/>
      </c>
      <c r="U45" s="25" t="str">
        <f>IF(A45="","",IF($AM$6&gt;0,AM45/$AM$6,0))</f>
        <v/>
      </c>
      <c r="V45" s="69" t="str">
        <f>IF(A45="","",IF(AM45&lt;=0,"",COUNTIF($AM$9:$AM$68,"&gt;"&amp;AM45)+COUNTIF($AM$9:AM45,AM45)))</f>
        <v/>
      </c>
      <c r="W45" s="68" t="str">
        <f>IF(A45="","",IF(X45&gt;0,"BUY","HOLD"))</f>
        <v/>
      </c>
      <c r="X45" s="65" t="str">
        <f>IF(A45="","",IF($AF$7&lt;=0,0,IF($AN$6&gt;0,$AF$7*AN45/$AN$6,IF($S$6&gt;0,$AF$7*N(S45)/$S$6,0))))</f>
        <v/>
      </c>
      <c r="Y45" s="105" t="str">
        <f>IF(A45="","",N(AO45)+IF(AT45=1,N(AR45),0))</f>
        <v/>
      </c>
      <c r="Z45" s="65" t="str">
        <f>IF(A45="","",IF(N(Y45)&gt;0,Y45*K45*AF45*$AF$6+p_CorrFixa,0))</f>
        <v/>
      </c>
      <c r="AA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B45" s="106" t="str">
        <f>IF(A45="","",IF(N45&gt;0,AA45/N45,0))</f>
        <v/>
      </c>
      <c r="AC45" s="106" t="str">
        <f>IF(A45="","",IF(O45&gt;0,AA45/O45,0))</f>
        <v/>
      </c>
      <c r="AE45" s="81" t="str">
        <f>IF(A45="","",IF(E45="",$AF$1,E45))</f>
        <v/>
      </c>
      <c r="AF45" s="81" t="str">
        <f>IF(A45="","",IFERROR(INDEX(moeda_fx,MATCH(AE45,moeda_cod,0)),0))</f>
        <v/>
      </c>
      <c r="AG45" s="81" t="str">
        <f>IF(A45="","",IF($AF$2="",UPPER(TRIM(A45)),IF(RIGHT(UPPER(TRIM(A45)),LEN($AF$2))=$AF$2,UPPER(TRIM(A45)),UPPER(TRIM(A45))&amp;$AF$2)))</f>
        <v/>
      </c>
      <c r="AH45" s="81" t="str">
        <f>IF(OR(A45="",p_ModoCot&lt;&gt;"Automático"),"",IF(AND(p_FonteCripto="CoinGecko",TRIM(D45)&lt;&gt;""),IFERROR(_xlfn.WEBSERVICE("https://api.coingecko.com/api/v3/simple/price?ids="&amp;LOWER(TRIM(D45))&amp;"&amp;vs_currencies=usd&amp;include_24hr_change=true"),""),IFERROR(_xlfn.WEBSERVICE("https://query1.finance.yahoo.com/v8/finance/chart/"&amp;AG45&amp;"?range=1d&amp;interval=1d"),"")))</f>
        <v/>
      </c>
      <c r="AI45" s="81" t="str">
        <f>IF(AH45="","",IFERROR(IF(ISNUMBER(SEARCH("regularMarketPrice",AH45)),_xlfn.NUMBERVALUE(MID(AH45,SEARCH("""regularMarketPrice"":",AH45)+21,SEARCH(",",AH45&amp;",",SEARCH("""regularMarketPrice"":",AH45)+21)-SEARCH("""regularMarketPrice"":",AH45)-21),".",","),_xlfn.NUMBERVALUE(MID(SUBSTITUTE(AH45,"}",","),SEARCH("""usd"":",SUBSTITUTE(AH45,"}",","))+6,SEARCH(",",SUBSTITUTE(AH45,"}",",")&amp;",",SEARCH("""usd"":",SUBSTITUTE(AH45,"}",","))+6)-SEARCH("""usd"":",SUBSTITUTE(AH45,"}",","))-6),".",",")),""))</f>
        <v/>
      </c>
      <c r="AJ45" s="81" t="str">
        <f>IF(AH45="","",IFERROR(IF(ISNUMBER(SEARCH("regularMarketPrice",AH45)),_xlfn.NUMBERVALUE(MID(AH45,SEARCH("""chartPreviousClose"":",AH45)+21,SEARCH(",",AH45&amp;",",SEARCH("""chartPreviousClose"":",AH45)+21)-SEARCH("""chartPreviousClose"":",AH45)-21),".",","),AI45/(1+_xlfn.NUMBERVALUE(MID(SUBSTITUTE(AH45,"}",","),SEARCH("""usd_24h_change"":",SUBSTITUTE(AH45,"}",","))+17,SEARCH(",",SUBSTITUTE(AH45,"}",",")&amp;",",SEARCH("""usd_24h_change"":",SUBSTITUTE(AH45,"}",","))+17)-SEARCH("""usd_24h_change"":",SUBSTITUTE(AH45,"}",","))-17),".",",")/100)),""))</f>
        <v/>
      </c>
      <c r="AK45" s="81" t="str">
        <f>IF(A45="","",N(F45)*IF(AND(p_ModoCot="Automático",ISNUMBER(AJ45)),AJ45,IF(N(J45)&gt;0,J45,K45))*AF45)</f>
        <v/>
      </c>
      <c r="AL45" s="81" t="str">
        <f>IF(A45="","",ROUND(MAX(0,N(S45)*($N$6+$AF$7)-N45),2))</f>
        <v/>
      </c>
      <c r="AM45" s="81" t="str">
        <f>IF(A45="","",IF(AND(T45&gt;0,T45&gt;=p_DifMin),AL45,0))</f>
        <v/>
      </c>
      <c r="AN45" s="81" t="str">
        <f>IF(A45="","",IF(AND(AM45&gt;0,N(V45)&lt;=p_MaxAtivos),AM45,0))</f>
        <v/>
      </c>
      <c r="AO45" s="81" t="str">
        <f>IF(A45="","",IF(OR(X45&lt;=0,X45&lt;p_CompraMin,N(K45)&lt;=0,N(AF45)&lt;=0),0,IF($AF$3="Sim",TRUNC(ROUND(MAX(0,(X45-p_CorrFixa)/(K45*AF45*$AF$6)),9),$AF$4),TRUNC(ROUND(MAX(0,(X45-p_CorrFixa)/(K45*AF45*$AF$6)),9)/$AF$5)*$AF$5)))</f>
        <v/>
      </c>
      <c r="AP45" s="81" t="str">
        <f>IF(A45="","",IF(N(AO45)&gt;0,AO45*K45*AF45*$AF$6+p_CorrFixa,0))</f>
        <v/>
      </c>
      <c r="AQ45" s="81" t="str">
        <f>IF(A45="","",IF(OR($AJ$1&lt;=0,N(K45)&lt;=0,N(AF45)&lt;=0,N(AM45)&lt;=0),0,IF($AF$3="Sim",TRUNC(ROUND(MAX(0,($AJ$1-IF(N(AO45)&gt;0,0,p_CorrFixa))/(K45*AF45*$AF$6)),9),$AF$4),TRUNC(ROUND(MAX(0,($AJ$1-IF(N(AO45)&gt;0,0,p_CorrFixa))/(K45*AF45*$AF$6)),9)/$AF$5)*$AF$5)))</f>
        <v/>
      </c>
      <c r="AR45" s="81" t="str">
        <f>IF(A45="","",IF(AND(N(AO45)=0,N(AQ45)*(K45*AF45*$AF$6)+p_CorrFixa&lt;p_CompraMin),0,AQ45))</f>
        <v/>
      </c>
      <c r="AS45" s="81" t="str">
        <f>IF(A45="","",IF(N(AR45)&gt;0,AM45,0))</f>
        <v/>
      </c>
      <c r="AT45" s="81" t="str">
        <f>IF(A45="","",IF(AND(AS45&gt;0,AS45=$AS$6,COUNTIF($AS$9:AS45,AS45)=1),1,0))</f>
        <v/>
      </c>
    </row>
    <row r="46">
      <c r="A46" s="97" t="n"/>
      <c r="B46" s="97" t="n"/>
      <c r="C46" s="97" t="n"/>
      <c r="D46" s="97" t="n"/>
      <c r="E46" s="98" t="n"/>
      <c r="F46" s="99" t="n"/>
      <c r="G46" s="100" t="n"/>
      <c r="H46" s="101" t="n"/>
      <c r="I46" s="100" t="n"/>
      <c r="J46" s="100" t="n"/>
      <c r="K46" s="107" t="str">
        <f>IF(A46="","",IF(AND(p_ModoCot="Automático",ISNUMBER(AI46)),AI46,IF(N(I46)&gt;0,I46,N(G46))))</f>
        <v/>
      </c>
      <c r="L46" s="108" t="str">
        <f>IF(A46="","",IF(AF46=0,"Sem câmbio",IF(AND(p_ModoCot="Automático",ISNUMBER(AI46)),"Auto",IF(N(I46)&gt;0,"Manual",IF(N(G46)&gt;0,"PM","Sem cotação")))))</f>
        <v/>
      </c>
      <c r="M46" s="109" t="str">
        <f>IF(A46="","",N(F46)*K46)</f>
        <v/>
      </c>
      <c r="N46" s="110" t="str">
        <f>IF(A46="","",M46*AF46)</f>
        <v/>
      </c>
      <c r="O46" s="110" t="str">
        <f>IF(A46="","",N(F46)*N(G46)*IF(N(H46)&gt;0,H46,AF46))</f>
        <v/>
      </c>
      <c r="P46" s="110" t="str">
        <f>IF(A46="","",N46-O46)</f>
        <v/>
      </c>
      <c r="Q46" s="111" t="str">
        <f>IF(A46="","",IF(O46&gt;0,P46/O46,0))</f>
        <v/>
      </c>
      <c r="R46" s="112" t="str">
        <f>IF(A46="","",IF($N$6&gt;0,N46/$N$6,0))</f>
        <v/>
      </c>
      <c r="S46" s="104" t="n"/>
      <c r="T46" s="111" t="str">
        <f>IF(A46="","",N(S46)-R46)</f>
        <v/>
      </c>
      <c r="U46" s="112" t="str">
        <f>IF(A46="","",IF($AM$6&gt;0,AM46/$AM$6,0))</f>
        <v/>
      </c>
      <c r="V46" s="113" t="str">
        <f>IF(A46="","",IF(AM46&lt;=0,"",COUNTIF($AM$9:$AM$68,"&gt;"&amp;AM46)+COUNTIF($AM$9:AM46,AM46)))</f>
        <v/>
      </c>
      <c r="W46" s="108" t="str">
        <f>IF(A46="","",IF(X46&gt;0,"BUY","HOLD"))</f>
        <v/>
      </c>
      <c r="X46" s="110" t="str">
        <f>IF(A46="","",IF($AF$7&lt;=0,0,IF($AN$6&gt;0,$AF$7*AN46/$AN$6,IF($S$6&gt;0,$AF$7*N(S46)/$S$6,0))))</f>
        <v/>
      </c>
      <c r="Y46" s="114" t="str">
        <f>IF(A46="","",N(AO46)+IF(AT46=1,N(AR46),0))</f>
        <v/>
      </c>
      <c r="Z46" s="110" t="str">
        <f>IF(A46="","",IF(N(Y46)&gt;0,Y46*K46*AF46*$AF$6+p_CorrFixa,0))</f>
        <v/>
      </c>
      <c r="AA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B46" s="115" t="str">
        <f>IF(A46="","",IF(N46&gt;0,AA46/N46,0))</f>
        <v/>
      </c>
      <c r="AC46" s="115" t="str">
        <f>IF(A46="","",IF(O46&gt;0,AA46/O46,0))</f>
        <v/>
      </c>
      <c r="AE46" s="81" t="str">
        <f>IF(A46="","",IF(E46="",$AF$1,E46))</f>
        <v/>
      </c>
      <c r="AF46" s="81" t="str">
        <f>IF(A46="","",IFERROR(INDEX(moeda_fx,MATCH(AE46,moeda_cod,0)),0))</f>
        <v/>
      </c>
      <c r="AG46" s="81" t="str">
        <f>IF(A46="","",IF($AF$2="",UPPER(TRIM(A46)),IF(RIGHT(UPPER(TRIM(A46)),LEN($AF$2))=$AF$2,UPPER(TRIM(A46)),UPPER(TRIM(A46))&amp;$AF$2)))</f>
        <v/>
      </c>
      <c r="AH46" s="81" t="str">
        <f>IF(OR(A46="",p_ModoCot&lt;&gt;"Automático"),"",IF(AND(p_FonteCripto="CoinGecko",TRIM(D46)&lt;&gt;""),IFERROR(_xlfn.WEBSERVICE("https://api.coingecko.com/api/v3/simple/price?ids="&amp;LOWER(TRIM(D46))&amp;"&amp;vs_currencies=usd&amp;include_24hr_change=true"),""),IFERROR(_xlfn.WEBSERVICE("https://query1.finance.yahoo.com/v8/finance/chart/"&amp;AG46&amp;"?range=1d&amp;interval=1d"),"")))</f>
        <v/>
      </c>
      <c r="AI46" s="81" t="str">
        <f>IF(AH46="","",IFERROR(IF(ISNUMBER(SEARCH("regularMarketPrice",AH46)),_xlfn.NUMBERVALUE(MID(AH46,SEARCH("""regularMarketPrice"":",AH46)+21,SEARCH(",",AH46&amp;",",SEARCH("""regularMarketPrice"":",AH46)+21)-SEARCH("""regularMarketPrice"":",AH46)-21),".",","),_xlfn.NUMBERVALUE(MID(SUBSTITUTE(AH46,"}",","),SEARCH("""usd"":",SUBSTITUTE(AH46,"}",","))+6,SEARCH(",",SUBSTITUTE(AH46,"}",",")&amp;",",SEARCH("""usd"":",SUBSTITUTE(AH46,"}",","))+6)-SEARCH("""usd"":",SUBSTITUTE(AH46,"}",","))-6),".",",")),""))</f>
        <v/>
      </c>
      <c r="AJ46" s="81" t="str">
        <f>IF(AH46="","",IFERROR(IF(ISNUMBER(SEARCH("regularMarketPrice",AH46)),_xlfn.NUMBERVALUE(MID(AH46,SEARCH("""chartPreviousClose"":",AH46)+21,SEARCH(",",AH46&amp;",",SEARCH("""chartPreviousClose"":",AH46)+21)-SEARCH("""chartPreviousClose"":",AH46)-21),".",","),AI46/(1+_xlfn.NUMBERVALUE(MID(SUBSTITUTE(AH46,"}",","),SEARCH("""usd_24h_change"":",SUBSTITUTE(AH46,"}",","))+17,SEARCH(",",SUBSTITUTE(AH46,"}",",")&amp;",",SEARCH("""usd_24h_change"":",SUBSTITUTE(AH46,"}",","))+17)-SEARCH("""usd_24h_change"":",SUBSTITUTE(AH46,"}",","))-17),".",",")/100)),""))</f>
        <v/>
      </c>
      <c r="AK46" s="81" t="str">
        <f>IF(A46="","",N(F46)*IF(AND(p_ModoCot="Automático",ISNUMBER(AJ46)),AJ46,IF(N(J46)&gt;0,J46,K46))*AF46)</f>
        <v/>
      </c>
      <c r="AL46" s="81" t="str">
        <f>IF(A46="","",ROUND(MAX(0,N(S46)*($N$6+$AF$7)-N46),2))</f>
        <v/>
      </c>
      <c r="AM46" s="81" t="str">
        <f>IF(A46="","",IF(AND(T46&gt;0,T46&gt;=p_DifMin),AL46,0))</f>
        <v/>
      </c>
      <c r="AN46" s="81" t="str">
        <f>IF(A46="","",IF(AND(AM46&gt;0,N(V46)&lt;=p_MaxAtivos),AM46,0))</f>
        <v/>
      </c>
      <c r="AO46" s="81" t="str">
        <f>IF(A46="","",IF(OR(X46&lt;=0,X46&lt;p_CompraMin,N(K46)&lt;=0,N(AF46)&lt;=0),0,IF($AF$3="Sim",TRUNC(ROUND(MAX(0,(X46-p_CorrFixa)/(K46*AF46*$AF$6)),9),$AF$4),TRUNC(ROUND(MAX(0,(X46-p_CorrFixa)/(K46*AF46*$AF$6)),9)/$AF$5)*$AF$5)))</f>
        <v/>
      </c>
      <c r="AP46" s="81" t="str">
        <f>IF(A46="","",IF(N(AO46)&gt;0,AO46*K46*AF46*$AF$6+p_CorrFixa,0))</f>
        <v/>
      </c>
      <c r="AQ46" s="81" t="str">
        <f>IF(A46="","",IF(OR($AJ$1&lt;=0,N(K46)&lt;=0,N(AF46)&lt;=0,N(AM46)&lt;=0),0,IF($AF$3="Sim",TRUNC(ROUND(MAX(0,($AJ$1-IF(N(AO46)&gt;0,0,p_CorrFixa))/(K46*AF46*$AF$6)),9),$AF$4),TRUNC(ROUND(MAX(0,($AJ$1-IF(N(AO46)&gt;0,0,p_CorrFixa))/(K46*AF46*$AF$6)),9)/$AF$5)*$AF$5)))</f>
        <v/>
      </c>
      <c r="AR46" s="81" t="str">
        <f>IF(A46="","",IF(AND(N(AO46)=0,N(AQ46)*(K46*AF46*$AF$6)+p_CorrFixa&lt;p_CompraMin),0,AQ46))</f>
        <v/>
      </c>
      <c r="AS46" s="81" t="str">
        <f>IF(A46="","",IF(N(AR46)&gt;0,AM46,0))</f>
        <v/>
      </c>
      <c r="AT46" s="81" t="str">
        <f>IF(A46="","",IF(AND(AS46&gt;0,AS46=$AS$6,COUNTIF($AS$9:AS46,AS46)=1),1,0))</f>
        <v/>
      </c>
    </row>
    <row r="47">
      <c r="A47" s="97" t="n"/>
      <c r="B47" s="97" t="n"/>
      <c r="C47" s="97" t="n"/>
      <c r="D47" s="97" t="n"/>
      <c r="E47" s="98" t="n"/>
      <c r="F47" s="99" t="n"/>
      <c r="G47" s="100" t="n"/>
      <c r="H47" s="101" t="n"/>
      <c r="I47" s="100" t="n"/>
      <c r="J47" s="100" t="n"/>
      <c r="K47" s="102" t="str">
        <f>IF(A47="","",IF(AND(p_ModoCot="Automático",ISNUMBER(AI47)),AI47,IF(N(I47)&gt;0,I47,N(G47))))</f>
        <v/>
      </c>
      <c r="L47" s="68" t="str">
        <f>IF(A47="","",IF(AF47=0,"Sem câmbio",IF(AND(p_ModoCot="Automático",ISNUMBER(AI47)),"Auto",IF(N(I47)&gt;0,"Manual",IF(N(G47)&gt;0,"PM","Sem cotação")))))</f>
        <v/>
      </c>
      <c r="M47" s="103" t="str">
        <f>IF(A47="","",N(F47)*K47)</f>
        <v/>
      </c>
      <c r="N47" s="65" t="str">
        <f>IF(A47="","",M47*AF47)</f>
        <v/>
      </c>
      <c r="O47" s="65" t="str">
        <f>IF(A47="","",N(F47)*N(G47)*IF(N(H47)&gt;0,H47,AF47))</f>
        <v/>
      </c>
      <c r="P47" s="65" t="str">
        <f>IF(A47="","",N47-O47)</f>
        <v/>
      </c>
      <c r="Q47" s="67" t="str">
        <f>IF(A47="","",IF(O47&gt;0,P47/O47,0))</f>
        <v/>
      </c>
      <c r="R47" s="25" t="str">
        <f>IF(A47="","",IF($N$6&gt;0,N47/$N$6,0))</f>
        <v/>
      </c>
      <c r="S47" s="104" t="n"/>
      <c r="T47" s="67" t="str">
        <f>IF(A47="","",N(S47)-R47)</f>
        <v/>
      </c>
      <c r="U47" s="25" t="str">
        <f>IF(A47="","",IF($AM$6&gt;0,AM47/$AM$6,0))</f>
        <v/>
      </c>
      <c r="V47" s="69" t="str">
        <f>IF(A47="","",IF(AM47&lt;=0,"",COUNTIF($AM$9:$AM$68,"&gt;"&amp;AM47)+COUNTIF($AM$9:AM47,AM47)))</f>
        <v/>
      </c>
      <c r="W47" s="68" t="str">
        <f>IF(A47="","",IF(X47&gt;0,"BUY","HOLD"))</f>
        <v/>
      </c>
      <c r="X47" s="65" t="str">
        <f>IF(A47="","",IF($AF$7&lt;=0,0,IF($AN$6&gt;0,$AF$7*AN47/$AN$6,IF($S$6&gt;0,$AF$7*N(S47)/$S$6,0))))</f>
        <v/>
      </c>
      <c r="Y47" s="105" t="str">
        <f>IF(A47="","",N(AO47)+IF(AT47=1,N(AR47),0))</f>
        <v/>
      </c>
      <c r="Z47" s="65" t="str">
        <f>IF(A47="","",IF(N(Y47)&gt;0,Y47*K47*AF47*$AF$6+p_CorrFixa,0))</f>
        <v/>
      </c>
      <c r="AA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B47" s="106" t="str">
        <f>IF(A47="","",IF(N47&gt;0,AA47/N47,0))</f>
        <v/>
      </c>
      <c r="AC47" s="106" t="str">
        <f>IF(A47="","",IF(O47&gt;0,AA47/O47,0))</f>
        <v/>
      </c>
      <c r="AE47" s="81" t="str">
        <f>IF(A47="","",IF(E47="",$AF$1,E47))</f>
        <v/>
      </c>
      <c r="AF47" s="81" t="str">
        <f>IF(A47="","",IFERROR(INDEX(moeda_fx,MATCH(AE47,moeda_cod,0)),0))</f>
        <v/>
      </c>
      <c r="AG47" s="81" t="str">
        <f>IF(A47="","",IF($AF$2="",UPPER(TRIM(A47)),IF(RIGHT(UPPER(TRIM(A47)),LEN($AF$2))=$AF$2,UPPER(TRIM(A47)),UPPER(TRIM(A47))&amp;$AF$2)))</f>
        <v/>
      </c>
      <c r="AH47" s="81" t="str">
        <f>IF(OR(A47="",p_ModoCot&lt;&gt;"Automático"),"",IF(AND(p_FonteCripto="CoinGecko",TRIM(D47)&lt;&gt;""),IFERROR(_xlfn.WEBSERVICE("https://api.coingecko.com/api/v3/simple/price?ids="&amp;LOWER(TRIM(D47))&amp;"&amp;vs_currencies=usd&amp;include_24hr_change=true"),""),IFERROR(_xlfn.WEBSERVICE("https://query1.finance.yahoo.com/v8/finance/chart/"&amp;AG47&amp;"?range=1d&amp;interval=1d"),"")))</f>
        <v/>
      </c>
      <c r="AI47" s="81" t="str">
        <f>IF(AH47="","",IFERROR(IF(ISNUMBER(SEARCH("regularMarketPrice",AH47)),_xlfn.NUMBERVALUE(MID(AH47,SEARCH("""regularMarketPrice"":",AH47)+21,SEARCH(",",AH47&amp;",",SEARCH("""regularMarketPrice"":",AH47)+21)-SEARCH("""regularMarketPrice"":",AH47)-21),".",","),_xlfn.NUMBERVALUE(MID(SUBSTITUTE(AH47,"}",","),SEARCH("""usd"":",SUBSTITUTE(AH47,"}",","))+6,SEARCH(",",SUBSTITUTE(AH47,"}",",")&amp;",",SEARCH("""usd"":",SUBSTITUTE(AH47,"}",","))+6)-SEARCH("""usd"":",SUBSTITUTE(AH47,"}",","))-6),".",",")),""))</f>
        <v/>
      </c>
      <c r="AJ47" s="81" t="str">
        <f>IF(AH47="","",IFERROR(IF(ISNUMBER(SEARCH("regularMarketPrice",AH47)),_xlfn.NUMBERVALUE(MID(AH47,SEARCH("""chartPreviousClose"":",AH47)+21,SEARCH(",",AH47&amp;",",SEARCH("""chartPreviousClose"":",AH47)+21)-SEARCH("""chartPreviousClose"":",AH47)-21),".",","),AI47/(1+_xlfn.NUMBERVALUE(MID(SUBSTITUTE(AH47,"}",","),SEARCH("""usd_24h_change"":",SUBSTITUTE(AH47,"}",","))+17,SEARCH(",",SUBSTITUTE(AH47,"}",",")&amp;",",SEARCH("""usd_24h_change"":",SUBSTITUTE(AH47,"}",","))+17)-SEARCH("""usd_24h_change"":",SUBSTITUTE(AH47,"}",","))-17),".",",")/100)),""))</f>
        <v/>
      </c>
      <c r="AK47" s="81" t="str">
        <f>IF(A47="","",N(F47)*IF(AND(p_ModoCot="Automático",ISNUMBER(AJ47)),AJ47,IF(N(J47)&gt;0,J47,K47))*AF47)</f>
        <v/>
      </c>
      <c r="AL47" s="81" t="str">
        <f>IF(A47="","",ROUND(MAX(0,N(S47)*($N$6+$AF$7)-N47),2))</f>
        <v/>
      </c>
      <c r="AM47" s="81" t="str">
        <f>IF(A47="","",IF(AND(T47&gt;0,T47&gt;=p_DifMin),AL47,0))</f>
        <v/>
      </c>
      <c r="AN47" s="81" t="str">
        <f>IF(A47="","",IF(AND(AM47&gt;0,N(V47)&lt;=p_MaxAtivos),AM47,0))</f>
        <v/>
      </c>
      <c r="AO47" s="81" t="str">
        <f>IF(A47="","",IF(OR(X47&lt;=0,X47&lt;p_CompraMin,N(K47)&lt;=0,N(AF47)&lt;=0),0,IF($AF$3="Sim",TRUNC(ROUND(MAX(0,(X47-p_CorrFixa)/(K47*AF47*$AF$6)),9),$AF$4),TRUNC(ROUND(MAX(0,(X47-p_CorrFixa)/(K47*AF47*$AF$6)),9)/$AF$5)*$AF$5)))</f>
        <v/>
      </c>
      <c r="AP47" s="81" t="str">
        <f>IF(A47="","",IF(N(AO47)&gt;0,AO47*K47*AF47*$AF$6+p_CorrFixa,0))</f>
        <v/>
      </c>
      <c r="AQ47" s="81" t="str">
        <f>IF(A47="","",IF(OR($AJ$1&lt;=0,N(K47)&lt;=0,N(AF47)&lt;=0,N(AM47)&lt;=0),0,IF($AF$3="Sim",TRUNC(ROUND(MAX(0,($AJ$1-IF(N(AO47)&gt;0,0,p_CorrFixa))/(K47*AF47*$AF$6)),9),$AF$4),TRUNC(ROUND(MAX(0,($AJ$1-IF(N(AO47)&gt;0,0,p_CorrFixa))/(K47*AF47*$AF$6)),9)/$AF$5)*$AF$5)))</f>
        <v/>
      </c>
      <c r="AR47" s="81" t="str">
        <f>IF(A47="","",IF(AND(N(AO47)=0,N(AQ47)*(K47*AF47*$AF$6)+p_CorrFixa&lt;p_CompraMin),0,AQ47))</f>
        <v/>
      </c>
      <c r="AS47" s="81" t="str">
        <f>IF(A47="","",IF(N(AR47)&gt;0,AM47,0))</f>
        <v/>
      </c>
      <c r="AT47" s="81" t="str">
        <f>IF(A47="","",IF(AND(AS47&gt;0,AS47=$AS$6,COUNTIF($AS$9:AS47,AS47)=1),1,0))</f>
        <v/>
      </c>
    </row>
    <row r="48">
      <c r="A48" s="97" t="n"/>
      <c r="B48" s="97" t="n"/>
      <c r="C48" s="97" t="n"/>
      <c r="D48" s="97" t="n"/>
      <c r="E48" s="98" t="n"/>
      <c r="F48" s="99" t="n"/>
      <c r="G48" s="100" t="n"/>
      <c r="H48" s="101" t="n"/>
      <c r="I48" s="100" t="n"/>
      <c r="J48" s="100" t="n"/>
      <c r="K48" s="107" t="str">
        <f>IF(A48="","",IF(AND(p_ModoCot="Automático",ISNUMBER(AI48)),AI48,IF(N(I48)&gt;0,I48,N(G48))))</f>
        <v/>
      </c>
      <c r="L48" s="108" t="str">
        <f>IF(A48="","",IF(AF48=0,"Sem câmbio",IF(AND(p_ModoCot="Automático",ISNUMBER(AI48)),"Auto",IF(N(I48)&gt;0,"Manual",IF(N(G48)&gt;0,"PM","Sem cotação")))))</f>
        <v/>
      </c>
      <c r="M48" s="109" t="str">
        <f>IF(A48="","",N(F48)*K48)</f>
        <v/>
      </c>
      <c r="N48" s="110" t="str">
        <f>IF(A48="","",M48*AF48)</f>
        <v/>
      </c>
      <c r="O48" s="110" t="str">
        <f>IF(A48="","",N(F48)*N(G48)*IF(N(H48)&gt;0,H48,AF48))</f>
        <v/>
      </c>
      <c r="P48" s="110" t="str">
        <f>IF(A48="","",N48-O48)</f>
        <v/>
      </c>
      <c r="Q48" s="111" t="str">
        <f>IF(A48="","",IF(O48&gt;0,P48/O48,0))</f>
        <v/>
      </c>
      <c r="R48" s="112" t="str">
        <f>IF(A48="","",IF($N$6&gt;0,N48/$N$6,0))</f>
        <v/>
      </c>
      <c r="S48" s="104" t="n"/>
      <c r="T48" s="111" t="str">
        <f>IF(A48="","",N(S48)-R48)</f>
        <v/>
      </c>
      <c r="U48" s="112" t="str">
        <f>IF(A48="","",IF($AM$6&gt;0,AM48/$AM$6,0))</f>
        <v/>
      </c>
      <c r="V48" s="113" t="str">
        <f>IF(A48="","",IF(AM48&lt;=0,"",COUNTIF($AM$9:$AM$68,"&gt;"&amp;AM48)+COUNTIF($AM$9:AM48,AM48)))</f>
        <v/>
      </c>
      <c r="W48" s="108" t="str">
        <f>IF(A48="","",IF(X48&gt;0,"BUY","HOLD"))</f>
        <v/>
      </c>
      <c r="X48" s="110" t="str">
        <f>IF(A48="","",IF($AF$7&lt;=0,0,IF($AN$6&gt;0,$AF$7*AN48/$AN$6,IF($S$6&gt;0,$AF$7*N(S48)/$S$6,0))))</f>
        <v/>
      </c>
      <c r="Y48" s="114" t="str">
        <f>IF(A48="","",N(AO48)+IF(AT48=1,N(AR48),0))</f>
        <v/>
      </c>
      <c r="Z48" s="110" t="str">
        <f>IF(A48="","",IF(N(Y48)&gt;0,Y48*K48*AF48*$AF$6+p_CorrFixa,0))</f>
        <v/>
      </c>
      <c r="AA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B48" s="115" t="str">
        <f>IF(A48="","",IF(N48&gt;0,AA48/N48,0))</f>
        <v/>
      </c>
      <c r="AC48" s="115" t="str">
        <f>IF(A48="","",IF(O48&gt;0,AA48/O48,0))</f>
        <v/>
      </c>
      <c r="AE48" s="81" t="str">
        <f>IF(A48="","",IF(E48="",$AF$1,E48))</f>
        <v/>
      </c>
      <c r="AF48" s="81" t="str">
        <f>IF(A48="","",IFERROR(INDEX(moeda_fx,MATCH(AE48,moeda_cod,0)),0))</f>
        <v/>
      </c>
      <c r="AG48" s="81" t="str">
        <f>IF(A48="","",IF($AF$2="",UPPER(TRIM(A48)),IF(RIGHT(UPPER(TRIM(A48)),LEN($AF$2))=$AF$2,UPPER(TRIM(A48)),UPPER(TRIM(A48))&amp;$AF$2)))</f>
        <v/>
      </c>
      <c r="AH48" s="81" t="str">
        <f>IF(OR(A48="",p_ModoCot&lt;&gt;"Automático"),"",IF(AND(p_FonteCripto="CoinGecko",TRIM(D48)&lt;&gt;""),IFERROR(_xlfn.WEBSERVICE("https://api.coingecko.com/api/v3/simple/price?ids="&amp;LOWER(TRIM(D48))&amp;"&amp;vs_currencies=usd&amp;include_24hr_change=true"),""),IFERROR(_xlfn.WEBSERVICE("https://query1.finance.yahoo.com/v8/finance/chart/"&amp;AG48&amp;"?range=1d&amp;interval=1d"),"")))</f>
        <v/>
      </c>
      <c r="AI48" s="81" t="str">
        <f>IF(AH48="","",IFERROR(IF(ISNUMBER(SEARCH("regularMarketPrice",AH48)),_xlfn.NUMBERVALUE(MID(AH48,SEARCH("""regularMarketPrice"":",AH48)+21,SEARCH(",",AH48&amp;",",SEARCH("""regularMarketPrice"":",AH48)+21)-SEARCH("""regularMarketPrice"":",AH48)-21),".",","),_xlfn.NUMBERVALUE(MID(SUBSTITUTE(AH48,"}",","),SEARCH("""usd"":",SUBSTITUTE(AH48,"}",","))+6,SEARCH(",",SUBSTITUTE(AH48,"}",",")&amp;",",SEARCH("""usd"":",SUBSTITUTE(AH48,"}",","))+6)-SEARCH("""usd"":",SUBSTITUTE(AH48,"}",","))-6),".",",")),""))</f>
        <v/>
      </c>
      <c r="AJ48" s="81" t="str">
        <f>IF(AH48="","",IFERROR(IF(ISNUMBER(SEARCH("regularMarketPrice",AH48)),_xlfn.NUMBERVALUE(MID(AH48,SEARCH("""chartPreviousClose"":",AH48)+21,SEARCH(",",AH48&amp;",",SEARCH("""chartPreviousClose"":",AH48)+21)-SEARCH("""chartPreviousClose"":",AH48)-21),".",","),AI48/(1+_xlfn.NUMBERVALUE(MID(SUBSTITUTE(AH48,"}",","),SEARCH("""usd_24h_change"":",SUBSTITUTE(AH48,"}",","))+17,SEARCH(",",SUBSTITUTE(AH48,"}",",")&amp;",",SEARCH("""usd_24h_change"":",SUBSTITUTE(AH48,"}",","))+17)-SEARCH("""usd_24h_change"":",SUBSTITUTE(AH48,"}",","))-17),".",",")/100)),""))</f>
        <v/>
      </c>
      <c r="AK48" s="81" t="str">
        <f>IF(A48="","",N(F48)*IF(AND(p_ModoCot="Automático",ISNUMBER(AJ48)),AJ48,IF(N(J48)&gt;0,J48,K48))*AF48)</f>
        <v/>
      </c>
      <c r="AL48" s="81" t="str">
        <f>IF(A48="","",ROUND(MAX(0,N(S48)*($N$6+$AF$7)-N48),2))</f>
        <v/>
      </c>
      <c r="AM48" s="81" t="str">
        <f>IF(A48="","",IF(AND(T48&gt;0,T48&gt;=p_DifMin),AL48,0))</f>
        <v/>
      </c>
      <c r="AN48" s="81" t="str">
        <f>IF(A48="","",IF(AND(AM48&gt;0,N(V48)&lt;=p_MaxAtivos),AM48,0))</f>
        <v/>
      </c>
      <c r="AO48" s="81" t="str">
        <f>IF(A48="","",IF(OR(X48&lt;=0,X48&lt;p_CompraMin,N(K48)&lt;=0,N(AF48)&lt;=0),0,IF($AF$3="Sim",TRUNC(ROUND(MAX(0,(X48-p_CorrFixa)/(K48*AF48*$AF$6)),9),$AF$4),TRUNC(ROUND(MAX(0,(X48-p_CorrFixa)/(K48*AF48*$AF$6)),9)/$AF$5)*$AF$5)))</f>
        <v/>
      </c>
      <c r="AP48" s="81" t="str">
        <f>IF(A48="","",IF(N(AO48)&gt;0,AO48*K48*AF48*$AF$6+p_CorrFixa,0))</f>
        <v/>
      </c>
      <c r="AQ48" s="81" t="str">
        <f>IF(A48="","",IF(OR($AJ$1&lt;=0,N(K48)&lt;=0,N(AF48)&lt;=0,N(AM48)&lt;=0),0,IF($AF$3="Sim",TRUNC(ROUND(MAX(0,($AJ$1-IF(N(AO48)&gt;0,0,p_CorrFixa))/(K48*AF48*$AF$6)),9),$AF$4),TRUNC(ROUND(MAX(0,($AJ$1-IF(N(AO48)&gt;0,0,p_CorrFixa))/(K48*AF48*$AF$6)),9)/$AF$5)*$AF$5)))</f>
        <v/>
      </c>
      <c r="AR48" s="81" t="str">
        <f>IF(A48="","",IF(AND(N(AO48)=0,N(AQ48)*(K48*AF48*$AF$6)+p_CorrFixa&lt;p_CompraMin),0,AQ48))</f>
        <v/>
      </c>
      <c r="AS48" s="81" t="str">
        <f>IF(A48="","",IF(N(AR48)&gt;0,AM48,0))</f>
        <v/>
      </c>
      <c r="AT48" s="81" t="str">
        <f>IF(A48="","",IF(AND(AS48&gt;0,AS48=$AS$6,COUNTIF($AS$9:AS48,AS48)=1),1,0))</f>
        <v/>
      </c>
    </row>
    <row r="49">
      <c r="A49" s="97" t="n"/>
      <c r="B49" s="97" t="n"/>
      <c r="C49" s="97" t="n"/>
      <c r="D49" s="97" t="n"/>
      <c r="E49" s="98" t="n"/>
      <c r="F49" s="99" t="n"/>
      <c r="G49" s="100" t="n"/>
      <c r="H49" s="101" t="n"/>
      <c r="I49" s="100" t="n"/>
      <c r="J49" s="100" t="n"/>
      <c r="K49" s="102" t="str">
        <f>IF(A49="","",IF(AND(p_ModoCot="Automático",ISNUMBER(AI49)),AI49,IF(N(I49)&gt;0,I49,N(G49))))</f>
        <v/>
      </c>
      <c r="L49" s="68" t="str">
        <f>IF(A49="","",IF(AF49=0,"Sem câmbio",IF(AND(p_ModoCot="Automático",ISNUMBER(AI49)),"Auto",IF(N(I49)&gt;0,"Manual",IF(N(G49)&gt;0,"PM","Sem cotação")))))</f>
        <v/>
      </c>
      <c r="M49" s="103" t="str">
        <f>IF(A49="","",N(F49)*K49)</f>
        <v/>
      </c>
      <c r="N49" s="65" t="str">
        <f>IF(A49="","",M49*AF49)</f>
        <v/>
      </c>
      <c r="O49" s="65" t="str">
        <f>IF(A49="","",N(F49)*N(G49)*IF(N(H49)&gt;0,H49,AF49))</f>
        <v/>
      </c>
      <c r="P49" s="65" t="str">
        <f>IF(A49="","",N49-O49)</f>
        <v/>
      </c>
      <c r="Q49" s="67" t="str">
        <f>IF(A49="","",IF(O49&gt;0,P49/O49,0))</f>
        <v/>
      </c>
      <c r="R49" s="25" t="str">
        <f>IF(A49="","",IF($N$6&gt;0,N49/$N$6,0))</f>
        <v/>
      </c>
      <c r="S49" s="104" t="n"/>
      <c r="T49" s="67" t="str">
        <f>IF(A49="","",N(S49)-R49)</f>
        <v/>
      </c>
      <c r="U49" s="25" t="str">
        <f>IF(A49="","",IF($AM$6&gt;0,AM49/$AM$6,0))</f>
        <v/>
      </c>
      <c r="V49" s="69" t="str">
        <f>IF(A49="","",IF(AM49&lt;=0,"",COUNTIF($AM$9:$AM$68,"&gt;"&amp;AM49)+COUNTIF($AM$9:AM49,AM49)))</f>
        <v/>
      </c>
      <c r="W49" s="68" t="str">
        <f>IF(A49="","",IF(X49&gt;0,"BUY","HOLD"))</f>
        <v/>
      </c>
      <c r="X49" s="65" t="str">
        <f>IF(A49="","",IF($AF$7&lt;=0,0,IF($AN$6&gt;0,$AF$7*AN49/$AN$6,IF($S$6&gt;0,$AF$7*N(S49)/$S$6,0))))</f>
        <v/>
      </c>
      <c r="Y49" s="105" t="str">
        <f>IF(A49="","",N(AO49)+IF(AT49=1,N(AR49),0))</f>
        <v/>
      </c>
      <c r="Z49" s="65" t="str">
        <f>IF(A49="","",IF(N(Y49)&gt;0,Y49*K49*AF49*$AF$6+p_CorrFixa,0))</f>
        <v/>
      </c>
      <c r="AA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B49" s="106" t="str">
        <f>IF(A49="","",IF(N49&gt;0,AA49/N49,0))</f>
        <v/>
      </c>
      <c r="AC49" s="106" t="str">
        <f>IF(A49="","",IF(O49&gt;0,AA49/O49,0))</f>
        <v/>
      </c>
      <c r="AE49" s="81" t="str">
        <f>IF(A49="","",IF(E49="",$AF$1,E49))</f>
        <v/>
      </c>
      <c r="AF49" s="81" t="str">
        <f>IF(A49="","",IFERROR(INDEX(moeda_fx,MATCH(AE49,moeda_cod,0)),0))</f>
        <v/>
      </c>
      <c r="AG49" s="81" t="str">
        <f>IF(A49="","",IF($AF$2="",UPPER(TRIM(A49)),IF(RIGHT(UPPER(TRIM(A49)),LEN($AF$2))=$AF$2,UPPER(TRIM(A49)),UPPER(TRIM(A49))&amp;$AF$2)))</f>
        <v/>
      </c>
      <c r="AH49" s="81" t="str">
        <f>IF(OR(A49="",p_ModoCot&lt;&gt;"Automático"),"",IF(AND(p_FonteCripto="CoinGecko",TRIM(D49)&lt;&gt;""),IFERROR(_xlfn.WEBSERVICE("https://api.coingecko.com/api/v3/simple/price?ids="&amp;LOWER(TRIM(D49))&amp;"&amp;vs_currencies=usd&amp;include_24hr_change=true"),""),IFERROR(_xlfn.WEBSERVICE("https://query1.finance.yahoo.com/v8/finance/chart/"&amp;AG49&amp;"?range=1d&amp;interval=1d"),"")))</f>
        <v/>
      </c>
      <c r="AI49" s="81" t="str">
        <f>IF(AH49="","",IFERROR(IF(ISNUMBER(SEARCH("regularMarketPrice",AH49)),_xlfn.NUMBERVALUE(MID(AH49,SEARCH("""regularMarketPrice"":",AH49)+21,SEARCH(",",AH49&amp;",",SEARCH("""regularMarketPrice"":",AH49)+21)-SEARCH("""regularMarketPrice"":",AH49)-21),".",","),_xlfn.NUMBERVALUE(MID(SUBSTITUTE(AH49,"}",","),SEARCH("""usd"":",SUBSTITUTE(AH49,"}",","))+6,SEARCH(",",SUBSTITUTE(AH49,"}",",")&amp;",",SEARCH("""usd"":",SUBSTITUTE(AH49,"}",","))+6)-SEARCH("""usd"":",SUBSTITUTE(AH49,"}",","))-6),".",",")),""))</f>
        <v/>
      </c>
      <c r="AJ49" s="81" t="str">
        <f>IF(AH49="","",IFERROR(IF(ISNUMBER(SEARCH("regularMarketPrice",AH49)),_xlfn.NUMBERVALUE(MID(AH49,SEARCH("""chartPreviousClose"":",AH49)+21,SEARCH(",",AH49&amp;",",SEARCH("""chartPreviousClose"":",AH49)+21)-SEARCH("""chartPreviousClose"":",AH49)-21),".",","),AI49/(1+_xlfn.NUMBERVALUE(MID(SUBSTITUTE(AH49,"}",","),SEARCH("""usd_24h_change"":",SUBSTITUTE(AH49,"}",","))+17,SEARCH(",",SUBSTITUTE(AH49,"}",",")&amp;",",SEARCH("""usd_24h_change"":",SUBSTITUTE(AH49,"}",","))+17)-SEARCH("""usd_24h_change"":",SUBSTITUTE(AH49,"}",","))-17),".",",")/100)),""))</f>
        <v/>
      </c>
      <c r="AK49" s="81" t="str">
        <f>IF(A49="","",N(F49)*IF(AND(p_ModoCot="Automático",ISNUMBER(AJ49)),AJ49,IF(N(J49)&gt;0,J49,K49))*AF49)</f>
        <v/>
      </c>
      <c r="AL49" s="81" t="str">
        <f>IF(A49="","",ROUND(MAX(0,N(S49)*($N$6+$AF$7)-N49),2))</f>
        <v/>
      </c>
      <c r="AM49" s="81" t="str">
        <f>IF(A49="","",IF(AND(T49&gt;0,T49&gt;=p_DifMin),AL49,0))</f>
        <v/>
      </c>
      <c r="AN49" s="81" t="str">
        <f>IF(A49="","",IF(AND(AM49&gt;0,N(V49)&lt;=p_MaxAtivos),AM49,0))</f>
        <v/>
      </c>
      <c r="AO49" s="81" t="str">
        <f>IF(A49="","",IF(OR(X49&lt;=0,X49&lt;p_CompraMin,N(K49)&lt;=0,N(AF49)&lt;=0),0,IF($AF$3="Sim",TRUNC(ROUND(MAX(0,(X49-p_CorrFixa)/(K49*AF49*$AF$6)),9),$AF$4),TRUNC(ROUND(MAX(0,(X49-p_CorrFixa)/(K49*AF49*$AF$6)),9)/$AF$5)*$AF$5)))</f>
        <v/>
      </c>
      <c r="AP49" s="81" t="str">
        <f>IF(A49="","",IF(N(AO49)&gt;0,AO49*K49*AF49*$AF$6+p_CorrFixa,0))</f>
        <v/>
      </c>
      <c r="AQ49" s="81" t="str">
        <f>IF(A49="","",IF(OR($AJ$1&lt;=0,N(K49)&lt;=0,N(AF49)&lt;=0,N(AM49)&lt;=0),0,IF($AF$3="Sim",TRUNC(ROUND(MAX(0,($AJ$1-IF(N(AO49)&gt;0,0,p_CorrFixa))/(K49*AF49*$AF$6)),9),$AF$4),TRUNC(ROUND(MAX(0,($AJ$1-IF(N(AO49)&gt;0,0,p_CorrFixa))/(K49*AF49*$AF$6)),9)/$AF$5)*$AF$5)))</f>
        <v/>
      </c>
      <c r="AR49" s="81" t="str">
        <f>IF(A49="","",IF(AND(N(AO49)=0,N(AQ49)*(K49*AF49*$AF$6)+p_CorrFixa&lt;p_CompraMin),0,AQ49))</f>
        <v/>
      </c>
      <c r="AS49" s="81" t="str">
        <f>IF(A49="","",IF(N(AR49)&gt;0,AM49,0))</f>
        <v/>
      </c>
      <c r="AT49" s="81" t="str">
        <f>IF(A49="","",IF(AND(AS49&gt;0,AS49=$AS$6,COUNTIF($AS$9:AS49,AS49)=1),1,0))</f>
        <v/>
      </c>
    </row>
    <row r="50">
      <c r="A50" s="97" t="n"/>
      <c r="B50" s="97" t="n"/>
      <c r="C50" s="97" t="n"/>
      <c r="D50" s="97" t="n"/>
      <c r="E50" s="98" t="n"/>
      <c r="F50" s="99" t="n"/>
      <c r="G50" s="100" t="n"/>
      <c r="H50" s="101" t="n"/>
      <c r="I50" s="100" t="n"/>
      <c r="J50" s="100" t="n"/>
      <c r="K50" s="107" t="str">
        <f>IF(A50="","",IF(AND(p_ModoCot="Automático",ISNUMBER(AI50)),AI50,IF(N(I50)&gt;0,I50,N(G50))))</f>
        <v/>
      </c>
      <c r="L50" s="108" t="str">
        <f>IF(A50="","",IF(AF50=0,"Sem câmbio",IF(AND(p_ModoCot="Automático",ISNUMBER(AI50)),"Auto",IF(N(I50)&gt;0,"Manual",IF(N(G50)&gt;0,"PM","Sem cotação")))))</f>
        <v/>
      </c>
      <c r="M50" s="109" t="str">
        <f>IF(A50="","",N(F50)*K50)</f>
        <v/>
      </c>
      <c r="N50" s="110" t="str">
        <f>IF(A50="","",M50*AF50)</f>
        <v/>
      </c>
      <c r="O50" s="110" t="str">
        <f>IF(A50="","",N(F50)*N(G50)*IF(N(H50)&gt;0,H50,AF50))</f>
        <v/>
      </c>
      <c r="P50" s="110" t="str">
        <f>IF(A50="","",N50-O50)</f>
        <v/>
      </c>
      <c r="Q50" s="111" t="str">
        <f>IF(A50="","",IF(O50&gt;0,P50/O50,0))</f>
        <v/>
      </c>
      <c r="R50" s="112" t="str">
        <f>IF(A50="","",IF($N$6&gt;0,N50/$N$6,0))</f>
        <v/>
      </c>
      <c r="S50" s="104" t="n"/>
      <c r="T50" s="111" t="str">
        <f>IF(A50="","",N(S50)-R50)</f>
        <v/>
      </c>
      <c r="U50" s="112" t="str">
        <f>IF(A50="","",IF($AM$6&gt;0,AM50/$AM$6,0))</f>
        <v/>
      </c>
      <c r="V50" s="113" t="str">
        <f>IF(A50="","",IF(AM50&lt;=0,"",COUNTIF($AM$9:$AM$68,"&gt;"&amp;AM50)+COUNTIF($AM$9:AM50,AM50)))</f>
        <v/>
      </c>
      <c r="W50" s="108" t="str">
        <f>IF(A50="","",IF(X50&gt;0,"BUY","HOLD"))</f>
        <v/>
      </c>
      <c r="X50" s="110" t="str">
        <f>IF(A50="","",IF($AF$7&lt;=0,0,IF($AN$6&gt;0,$AF$7*AN50/$AN$6,IF($S$6&gt;0,$AF$7*N(S50)/$S$6,0))))</f>
        <v/>
      </c>
      <c r="Y50" s="114" t="str">
        <f>IF(A50="","",N(AO50)+IF(AT50=1,N(AR50),0))</f>
        <v/>
      </c>
      <c r="Z50" s="110" t="str">
        <f>IF(A50="","",IF(N(Y50)&gt;0,Y50*K50*AF50*$AF$6+p_CorrFixa,0))</f>
        <v/>
      </c>
      <c r="AA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B50" s="115" t="str">
        <f>IF(A50="","",IF(N50&gt;0,AA50/N50,0))</f>
        <v/>
      </c>
      <c r="AC50" s="115" t="str">
        <f>IF(A50="","",IF(O50&gt;0,AA50/O50,0))</f>
        <v/>
      </c>
      <c r="AE50" s="81" t="str">
        <f>IF(A50="","",IF(E50="",$AF$1,E50))</f>
        <v/>
      </c>
      <c r="AF50" s="81" t="str">
        <f>IF(A50="","",IFERROR(INDEX(moeda_fx,MATCH(AE50,moeda_cod,0)),0))</f>
        <v/>
      </c>
      <c r="AG50" s="81" t="str">
        <f>IF(A50="","",IF($AF$2="",UPPER(TRIM(A50)),IF(RIGHT(UPPER(TRIM(A50)),LEN($AF$2))=$AF$2,UPPER(TRIM(A50)),UPPER(TRIM(A50))&amp;$AF$2)))</f>
        <v/>
      </c>
      <c r="AH50" s="81" t="str">
        <f>IF(OR(A50="",p_ModoCot&lt;&gt;"Automático"),"",IF(AND(p_FonteCripto="CoinGecko",TRIM(D50)&lt;&gt;""),IFERROR(_xlfn.WEBSERVICE("https://api.coingecko.com/api/v3/simple/price?ids="&amp;LOWER(TRIM(D50))&amp;"&amp;vs_currencies=usd&amp;include_24hr_change=true"),""),IFERROR(_xlfn.WEBSERVICE("https://query1.finance.yahoo.com/v8/finance/chart/"&amp;AG50&amp;"?range=1d&amp;interval=1d"),"")))</f>
        <v/>
      </c>
      <c r="AI50" s="81" t="str">
        <f>IF(AH50="","",IFERROR(IF(ISNUMBER(SEARCH("regularMarketPrice",AH50)),_xlfn.NUMBERVALUE(MID(AH50,SEARCH("""regularMarketPrice"":",AH50)+21,SEARCH(",",AH50&amp;",",SEARCH("""regularMarketPrice"":",AH50)+21)-SEARCH("""regularMarketPrice"":",AH50)-21),".",","),_xlfn.NUMBERVALUE(MID(SUBSTITUTE(AH50,"}",","),SEARCH("""usd"":",SUBSTITUTE(AH50,"}",","))+6,SEARCH(",",SUBSTITUTE(AH50,"}",",")&amp;",",SEARCH("""usd"":",SUBSTITUTE(AH50,"}",","))+6)-SEARCH("""usd"":",SUBSTITUTE(AH50,"}",","))-6),".",",")),""))</f>
        <v/>
      </c>
      <c r="AJ50" s="81" t="str">
        <f>IF(AH50="","",IFERROR(IF(ISNUMBER(SEARCH("regularMarketPrice",AH50)),_xlfn.NUMBERVALUE(MID(AH50,SEARCH("""chartPreviousClose"":",AH50)+21,SEARCH(",",AH50&amp;",",SEARCH("""chartPreviousClose"":",AH50)+21)-SEARCH("""chartPreviousClose"":",AH50)-21),".",","),AI50/(1+_xlfn.NUMBERVALUE(MID(SUBSTITUTE(AH50,"}",","),SEARCH("""usd_24h_change"":",SUBSTITUTE(AH50,"}",","))+17,SEARCH(",",SUBSTITUTE(AH50,"}",",")&amp;",",SEARCH("""usd_24h_change"":",SUBSTITUTE(AH50,"}",","))+17)-SEARCH("""usd_24h_change"":",SUBSTITUTE(AH50,"}",","))-17),".",",")/100)),""))</f>
        <v/>
      </c>
      <c r="AK50" s="81" t="str">
        <f>IF(A50="","",N(F50)*IF(AND(p_ModoCot="Automático",ISNUMBER(AJ50)),AJ50,IF(N(J50)&gt;0,J50,K50))*AF50)</f>
        <v/>
      </c>
      <c r="AL50" s="81" t="str">
        <f>IF(A50="","",ROUND(MAX(0,N(S50)*($N$6+$AF$7)-N50),2))</f>
        <v/>
      </c>
      <c r="AM50" s="81" t="str">
        <f>IF(A50="","",IF(AND(T50&gt;0,T50&gt;=p_DifMin),AL50,0))</f>
        <v/>
      </c>
      <c r="AN50" s="81" t="str">
        <f>IF(A50="","",IF(AND(AM50&gt;0,N(V50)&lt;=p_MaxAtivos),AM50,0))</f>
        <v/>
      </c>
      <c r="AO50" s="81" t="str">
        <f>IF(A50="","",IF(OR(X50&lt;=0,X50&lt;p_CompraMin,N(K50)&lt;=0,N(AF50)&lt;=0),0,IF($AF$3="Sim",TRUNC(ROUND(MAX(0,(X50-p_CorrFixa)/(K50*AF50*$AF$6)),9),$AF$4),TRUNC(ROUND(MAX(0,(X50-p_CorrFixa)/(K50*AF50*$AF$6)),9)/$AF$5)*$AF$5)))</f>
        <v/>
      </c>
      <c r="AP50" s="81" t="str">
        <f>IF(A50="","",IF(N(AO50)&gt;0,AO50*K50*AF50*$AF$6+p_CorrFixa,0))</f>
        <v/>
      </c>
      <c r="AQ50" s="81" t="str">
        <f>IF(A50="","",IF(OR($AJ$1&lt;=0,N(K50)&lt;=0,N(AF50)&lt;=0,N(AM50)&lt;=0),0,IF($AF$3="Sim",TRUNC(ROUND(MAX(0,($AJ$1-IF(N(AO50)&gt;0,0,p_CorrFixa))/(K50*AF50*$AF$6)),9),$AF$4),TRUNC(ROUND(MAX(0,($AJ$1-IF(N(AO50)&gt;0,0,p_CorrFixa))/(K50*AF50*$AF$6)),9)/$AF$5)*$AF$5)))</f>
        <v/>
      </c>
      <c r="AR50" s="81" t="str">
        <f>IF(A50="","",IF(AND(N(AO50)=0,N(AQ50)*(K50*AF50*$AF$6)+p_CorrFixa&lt;p_CompraMin),0,AQ50))</f>
        <v/>
      </c>
      <c r="AS50" s="81" t="str">
        <f>IF(A50="","",IF(N(AR50)&gt;0,AM50,0))</f>
        <v/>
      </c>
      <c r="AT50" s="81" t="str">
        <f>IF(A50="","",IF(AND(AS50&gt;0,AS50=$AS$6,COUNTIF($AS$9:AS50,AS50)=1),1,0))</f>
        <v/>
      </c>
    </row>
    <row r="51">
      <c r="A51" s="97" t="n"/>
      <c r="B51" s="97" t="n"/>
      <c r="C51" s="97" t="n"/>
      <c r="D51" s="97" t="n"/>
      <c r="E51" s="98" t="n"/>
      <c r="F51" s="99" t="n"/>
      <c r="G51" s="100" t="n"/>
      <c r="H51" s="101" t="n"/>
      <c r="I51" s="100" t="n"/>
      <c r="J51" s="100" t="n"/>
      <c r="K51" s="102" t="str">
        <f>IF(A51="","",IF(AND(p_ModoCot="Automático",ISNUMBER(AI51)),AI51,IF(N(I51)&gt;0,I51,N(G51))))</f>
        <v/>
      </c>
      <c r="L51" s="68" t="str">
        <f>IF(A51="","",IF(AF51=0,"Sem câmbio",IF(AND(p_ModoCot="Automático",ISNUMBER(AI51)),"Auto",IF(N(I51)&gt;0,"Manual",IF(N(G51)&gt;0,"PM","Sem cotação")))))</f>
        <v/>
      </c>
      <c r="M51" s="103" t="str">
        <f>IF(A51="","",N(F51)*K51)</f>
        <v/>
      </c>
      <c r="N51" s="65" t="str">
        <f>IF(A51="","",M51*AF51)</f>
        <v/>
      </c>
      <c r="O51" s="65" t="str">
        <f>IF(A51="","",N(F51)*N(G51)*IF(N(H51)&gt;0,H51,AF51))</f>
        <v/>
      </c>
      <c r="P51" s="65" t="str">
        <f>IF(A51="","",N51-O51)</f>
        <v/>
      </c>
      <c r="Q51" s="67" t="str">
        <f>IF(A51="","",IF(O51&gt;0,P51/O51,0))</f>
        <v/>
      </c>
      <c r="R51" s="25" t="str">
        <f>IF(A51="","",IF($N$6&gt;0,N51/$N$6,0))</f>
        <v/>
      </c>
      <c r="S51" s="104" t="n"/>
      <c r="T51" s="67" t="str">
        <f>IF(A51="","",N(S51)-R51)</f>
        <v/>
      </c>
      <c r="U51" s="25" t="str">
        <f>IF(A51="","",IF($AM$6&gt;0,AM51/$AM$6,0))</f>
        <v/>
      </c>
      <c r="V51" s="69" t="str">
        <f>IF(A51="","",IF(AM51&lt;=0,"",COUNTIF($AM$9:$AM$68,"&gt;"&amp;AM51)+COUNTIF($AM$9:AM51,AM51)))</f>
        <v/>
      </c>
      <c r="W51" s="68" t="str">
        <f>IF(A51="","",IF(X51&gt;0,"BUY","HOLD"))</f>
        <v/>
      </c>
      <c r="X51" s="65" t="str">
        <f>IF(A51="","",IF($AF$7&lt;=0,0,IF($AN$6&gt;0,$AF$7*AN51/$AN$6,IF($S$6&gt;0,$AF$7*N(S51)/$S$6,0))))</f>
        <v/>
      </c>
      <c r="Y51" s="105" t="str">
        <f>IF(A51="","",N(AO51)+IF(AT51=1,N(AR51),0))</f>
        <v/>
      </c>
      <c r="Z51" s="65" t="str">
        <f>IF(A51="","",IF(N(Y51)&gt;0,Y51*K51*AF51*$AF$6+p_CorrFixa,0))</f>
        <v/>
      </c>
      <c r="AA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B51" s="106" t="str">
        <f>IF(A51="","",IF(N51&gt;0,AA51/N51,0))</f>
        <v/>
      </c>
      <c r="AC51" s="106" t="str">
        <f>IF(A51="","",IF(O51&gt;0,AA51/O51,0))</f>
        <v/>
      </c>
      <c r="AE51" s="81" t="str">
        <f>IF(A51="","",IF(E51="",$AF$1,E51))</f>
        <v/>
      </c>
      <c r="AF51" s="81" t="str">
        <f>IF(A51="","",IFERROR(INDEX(moeda_fx,MATCH(AE51,moeda_cod,0)),0))</f>
        <v/>
      </c>
      <c r="AG51" s="81" t="str">
        <f>IF(A51="","",IF($AF$2="",UPPER(TRIM(A51)),IF(RIGHT(UPPER(TRIM(A51)),LEN($AF$2))=$AF$2,UPPER(TRIM(A51)),UPPER(TRIM(A51))&amp;$AF$2)))</f>
        <v/>
      </c>
      <c r="AH51" s="81" t="str">
        <f>IF(OR(A51="",p_ModoCot&lt;&gt;"Automático"),"",IF(AND(p_FonteCripto="CoinGecko",TRIM(D51)&lt;&gt;""),IFERROR(_xlfn.WEBSERVICE("https://api.coingecko.com/api/v3/simple/price?ids="&amp;LOWER(TRIM(D51))&amp;"&amp;vs_currencies=usd&amp;include_24hr_change=true"),""),IFERROR(_xlfn.WEBSERVICE("https://query1.finance.yahoo.com/v8/finance/chart/"&amp;AG51&amp;"?range=1d&amp;interval=1d"),"")))</f>
        <v/>
      </c>
      <c r="AI51" s="81" t="str">
        <f>IF(AH51="","",IFERROR(IF(ISNUMBER(SEARCH("regularMarketPrice",AH51)),_xlfn.NUMBERVALUE(MID(AH51,SEARCH("""regularMarketPrice"":",AH51)+21,SEARCH(",",AH51&amp;",",SEARCH("""regularMarketPrice"":",AH51)+21)-SEARCH("""regularMarketPrice"":",AH51)-21),".",","),_xlfn.NUMBERVALUE(MID(SUBSTITUTE(AH51,"}",","),SEARCH("""usd"":",SUBSTITUTE(AH51,"}",","))+6,SEARCH(",",SUBSTITUTE(AH51,"}",",")&amp;",",SEARCH("""usd"":",SUBSTITUTE(AH51,"}",","))+6)-SEARCH("""usd"":",SUBSTITUTE(AH51,"}",","))-6),".",",")),""))</f>
        <v/>
      </c>
      <c r="AJ51" s="81" t="str">
        <f>IF(AH51="","",IFERROR(IF(ISNUMBER(SEARCH("regularMarketPrice",AH51)),_xlfn.NUMBERVALUE(MID(AH51,SEARCH("""chartPreviousClose"":",AH51)+21,SEARCH(",",AH51&amp;",",SEARCH("""chartPreviousClose"":",AH51)+21)-SEARCH("""chartPreviousClose"":",AH51)-21),".",","),AI51/(1+_xlfn.NUMBERVALUE(MID(SUBSTITUTE(AH51,"}",","),SEARCH("""usd_24h_change"":",SUBSTITUTE(AH51,"}",","))+17,SEARCH(",",SUBSTITUTE(AH51,"}",",")&amp;",",SEARCH("""usd_24h_change"":",SUBSTITUTE(AH51,"}",","))+17)-SEARCH("""usd_24h_change"":",SUBSTITUTE(AH51,"}",","))-17),".",",")/100)),""))</f>
        <v/>
      </c>
      <c r="AK51" s="81" t="str">
        <f>IF(A51="","",N(F51)*IF(AND(p_ModoCot="Automático",ISNUMBER(AJ51)),AJ51,IF(N(J51)&gt;0,J51,K51))*AF51)</f>
        <v/>
      </c>
      <c r="AL51" s="81" t="str">
        <f>IF(A51="","",ROUND(MAX(0,N(S51)*($N$6+$AF$7)-N51),2))</f>
        <v/>
      </c>
      <c r="AM51" s="81" t="str">
        <f>IF(A51="","",IF(AND(T51&gt;0,T51&gt;=p_DifMin),AL51,0))</f>
        <v/>
      </c>
      <c r="AN51" s="81" t="str">
        <f>IF(A51="","",IF(AND(AM51&gt;0,N(V51)&lt;=p_MaxAtivos),AM51,0))</f>
        <v/>
      </c>
      <c r="AO51" s="81" t="str">
        <f>IF(A51="","",IF(OR(X51&lt;=0,X51&lt;p_CompraMin,N(K51)&lt;=0,N(AF51)&lt;=0),0,IF($AF$3="Sim",TRUNC(ROUND(MAX(0,(X51-p_CorrFixa)/(K51*AF51*$AF$6)),9),$AF$4),TRUNC(ROUND(MAX(0,(X51-p_CorrFixa)/(K51*AF51*$AF$6)),9)/$AF$5)*$AF$5)))</f>
        <v/>
      </c>
      <c r="AP51" s="81" t="str">
        <f>IF(A51="","",IF(N(AO51)&gt;0,AO51*K51*AF51*$AF$6+p_CorrFixa,0))</f>
        <v/>
      </c>
      <c r="AQ51" s="81" t="str">
        <f>IF(A51="","",IF(OR($AJ$1&lt;=0,N(K51)&lt;=0,N(AF51)&lt;=0,N(AM51)&lt;=0),0,IF($AF$3="Sim",TRUNC(ROUND(MAX(0,($AJ$1-IF(N(AO51)&gt;0,0,p_CorrFixa))/(K51*AF51*$AF$6)),9),$AF$4),TRUNC(ROUND(MAX(0,($AJ$1-IF(N(AO51)&gt;0,0,p_CorrFixa))/(K51*AF51*$AF$6)),9)/$AF$5)*$AF$5)))</f>
        <v/>
      </c>
      <c r="AR51" s="81" t="str">
        <f>IF(A51="","",IF(AND(N(AO51)=0,N(AQ51)*(K51*AF51*$AF$6)+p_CorrFixa&lt;p_CompraMin),0,AQ51))</f>
        <v/>
      </c>
      <c r="AS51" s="81" t="str">
        <f>IF(A51="","",IF(N(AR51)&gt;0,AM51,0))</f>
        <v/>
      </c>
      <c r="AT51" s="81" t="str">
        <f>IF(A51="","",IF(AND(AS51&gt;0,AS51=$AS$6,COUNTIF($AS$9:AS51,AS51)=1),1,0))</f>
        <v/>
      </c>
    </row>
    <row r="52">
      <c r="A52" s="97" t="n"/>
      <c r="B52" s="97" t="n"/>
      <c r="C52" s="97" t="n"/>
      <c r="D52" s="97" t="n"/>
      <c r="E52" s="98" t="n"/>
      <c r="F52" s="99" t="n"/>
      <c r="G52" s="100" t="n"/>
      <c r="H52" s="101" t="n"/>
      <c r="I52" s="100" t="n"/>
      <c r="J52" s="100" t="n"/>
      <c r="K52" s="107" t="str">
        <f>IF(A52="","",IF(AND(p_ModoCot="Automático",ISNUMBER(AI52)),AI52,IF(N(I52)&gt;0,I52,N(G52))))</f>
        <v/>
      </c>
      <c r="L52" s="108" t="str">
        <f>IF(A52="","",IF(AF52=0,"Sem câmbio",IF(AND(p_ModoCot="Automático",ISNUMBER(AI52)),"Auto",IF(N(I52)&gt;0,"Manual",IF(N(G52)&gt;0,"PM","Sem cotação")))))</f>
        <v/>
      </c>
      <c r="M52" s="109" t="str">
        <f>IF(A52="","",N(F52)*K52)</f>
        <v/>
      </c>
      <c r="N52" s="110" t="str">
        <f>IF(A52="","",M52*AF52)</f>
        <v/>
      </c>
      <c r="O52" s="110" t="str">
        <f>IF(A52="","",N(F52)*N(G52)*IF(N(H52)&gt;0,H52,AF52))</f>
        <v/>
      </c>
      <c r="P52" s="110" t="str">
        <f>IF(A52="","",N52-O52)</f>
        <v/>
      </c>
      <c r="Q52" s="111" t="str">
        <f>IF(A52="","",IF(O52&gt;0,P52/O52,0))</f>
        <v/>
      </c>
      <c r="R52" s="112" t="str">
        <f>IF(A52="","",IF($N$6&gt;0,N52/$N$6,0))</f>
        <v/>
      </c>
      <c r="S52" s="104" t="n"/>
      <c r="T52" s="111" t="str">
        <f>IF(A52="","",N(S52)-R52)</f>
        <v/>
      </c>
      <c r="U52" s="112" t="str">
        <f>IF(A52="","",IF($AM$6&gt;0,AM52/$AM$6,0))</f>
        <v/>
      </c>
      <c r="V52" s="113" t="str">
        <f>IF(A52="","",IF(AM52&lt;=0,"",COUNTIF($AM$9:$AM$68,"&gt;"&amp;AM52)+COUNTIF($AM$9:AM52,AM52)))</f>
        <v/>
      </c>
      <c r="W52" s="108" t="str">
        <f>IF(A52="","",IF(X52&gt;0,"BUY","HOLD"))</f>
        <v/>
      </c>
      <c r="X52" s="110" t="str">
        <f>IF(A52="","",IF($AF$7&lt;=0,0,IF($AN$6&gt;0,$AF$7*AN52/$AN$6,IF($S$6&gt;0,$AF$7*N(S52)/$S$6,0))))</f>
        <v/>
      </c>
      <c r="Y52" s="114" t="str">
        <f>IF(A52="","",N(AO52)+IF(AT52=1,N(AR52),0))</f>
        <v/>
      </c>
      <c r="Z52" s="110" t="str">
        <f>IF(A52="","",IF(N(Y52)&gt;0,Y52*K52*AF52*$AF$6+p_CorrFixa,0))</f>
        <v/>
      </c>
      <c r="AA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B52" s="115" t="str">
        <f>IF(A52="","",IF(N52&gt;0,AA52/N52,0))</f>
        <v/>
      </c>
      <c r="AC52" s="115" t="str">
        <f>IF(A52="","",IF(O52&gt;0,AA52/O52,0))</f>
        <v/>
      </c>
      <c r="AE52" s="81" t="str">
        <f>IF(A52="","",IF(E52="",$AF$1,E52))</f>
        <v/>
      </c>
      <c r="AF52" s="81" t="str">
        <f>IF(A52="","",IFERROR(INDEX(moeda_fx,MATCH(AE52,moeda_cod,0)),0))</f>
        <v/>
      </c>
      <c r="AG52" s="81" t="str">
        <f>IF(A52="","",IF($AF$2="",UPPER(TRIM(A52)),IF(RIGHT(UPPER(TRIM(A52)),LEN($AF$2))=$AF$2,UPPER(TRIM(A52)),UPPER(TRIM(A52))&amp;$AF$2)))</f>
        <v/>
      </c>
      <c r="AH52" s="81" t="str">
        <f>IF(OR(A52="",p_ModoCot&lt;&gt;"Automático"),"",IF(AND(p_FonteCripto="CoinGecko",TRIM(D52)&lt;&gt;""),IFERROR(_xlfn.WEBSERVICE("https://api.coingecko.com/api/v3/simple/price?ids="&amp;LOWER(TRIM(D52))&amp;"&amp;vs_currencies=usd&amp;include_24hr_change=true"),""),IFERROR(_xlfn.WEBSERVICE("https://query1.finance.yahoo.com/v8/finance/chart/"&amp;AG52&amp;"?range=1d&amp;interval=1d"),"")))</f>
        <v/>
      </c>
      <c r="AI52" s="81" t="str">
        <f>IF(AH52="","",IFERROR(IF(ISNUMBER(SEARCH("regularMarketPrice",AH52)),_xlfn.NUMBERVALUE(MID(AH52,SEARCH("""regularMarketPrice"":",AH52)+21,SEARCH(",",AH52&amp;",",SEARCH("""regularMarketPrice"":",AH52)+21)-SEARCH("""regularMarketPrice"":",AH52)-21),".",","),_xlfn.NUMBERVALUE(MID(SUBSTITUTE(AH52,"}",","),SEARCH("""usd"":",SUBSTITUTE(AH52,"}",","))+6,SEARCH(",",SUBSTITUTE(AH52,"}",",")&amp;",",SEARCH("""usd"":",SUBSTITUTE(AH52,"}",","))+6)-SEARCH("""usd"":",SUBSTITUTE(AH52,"}",","))-6),".",",")),""))</f>
        <v/>
      </c>
      <c r="AJ52" s="81" t="str">
        <f>IF(AH52="","",IFERROR(IF(ISNUMBER(SEARCH("regularMarketPrice",AH52)),_xlfn.NUMBERVALUE(MID(AH52,SEARCH("""chartPreviousClose"":",AH52)+21,SEARCH(",",AH52&amp;",",SEARCH("""chartPreviousClose"":",AH52)+21)-SEARCH("""chartPreviousClose"":",AH52)-21),".",","),AI52/(1+_xlfn.NUMBERVALUE(MID(SUBSTITUTE(AH52,"}",","),SEARCH("""usd_24h_change"":",SUBSTITUTE(AH52,"}",","))+17,SEARCH(",",SUBSTITUTE(AH52,"}",",")&amp;",",SEARCH("""usd_24h_change"":",SUBSTITUTE(AH52,"}",","))+17)-SEARCH("""usd_24h_change"":",SUBSTITUTE(AH52,"}",","))-17),".",",")/100)),""))</f>
        <v/>
      </c>
      <c r="AK52" s="81" t="str">
        <f>IF(A52="","",N(F52)*IF(AND(p_ModoCot="Automático",ISNUMBER(AJ52)),AJ52,IF(N(J52)&gt;0,J52,K52))*AF52)</f>
        <v/>
      </c>
      <c r="AL52" s="81" t="str">
        <f>IF(A52="","",ROUND(MAX(0,N(S52)*($N$6+$AF$7)-N52),2))</f>
        <v/>
      </c>
      <c r="AM52" s="81" t="str">
        <f>IF(A52="","",IF(AND(T52&gt;0,T52&gt;=p_DifMin),AL52,0))</f>
        <v/>
      </c>
      <c r="AN52" s="81" t="str">
        <f>IF(A52="","",IF(AND(AM52&gt;0,N(V52)&lt;=p_MaxAtivos),AM52,0))</f>
        <v/>
      </c>
      <c r="AO52" s="81" t="str">
        <f>IF(A52="","",IF(OR(X52&lt;=0,X52&lt;p_CompraMin,N(K52)&lt;=0,N(AF52)&lt;=0),0,IF($AF$3="Sim",TRUNC(ROUND(MAX(0,(X52-p_CorrFixa)/(K52*AF52*$AF$6)),9),$AF$4),TRUNC(ROUND(MAX(0,(X52-p_CorrFixa)/(K52*AF52*$AF$6)),9)/$AF$5)*$AF$5)))</f>
        <v/>
      </c>
      <c r="AP52" s="81" t="str">
        <f>IF(A52="","",IF(N(AO52)&gt;0,AO52*K52*AF52*$AF$6+p_CorrFixa,0))</f>
        <v/>
      </c>
      <c r="AQ52" s="81" t="str">
        <f>IF(A52="","",IF(OR($AJ$1&lt;=0,N(K52)&lt;=0,N(AF52)&lt;=0,N(AM52)&lt;=0),0,IF($AF$3="Sim",TRUNC(ROUND(MAX(0,($AJ$1-IF(N(AO52)&gt;0,0,p_CorrFixa))/(K52*AF52*$AF$6)),9),$AF$4),TRUNC(ROUND(MAX(0,($AJ$1-IF(N(AO52)&gt;0,0,p_CorrFixa))/(K52*AF52*$AF$6)),9)/$AF$5)*$AF$5)))</f>
        <v/>
      </c>
      <c r="AR52" s="81" t="str">
        <f>IF(A52="","",IF(AND(N(AO52)=0,N(AQ52)*(K52*AF52*$AF$6)+p_CorrFixa&lt;p_CompraMin),0,AQ52))</f>
        <v/>
      </c>
      <c r="AS52" s="81" t="str">
        <f>IF(A52="","",IF(N(AR52)&gt;0,AM52,0))</f>
        <v/>
      </c>
      <c r="AT52" s="81" t="str">
        <f>IF(A52="","",IF(AND(AS52&gt;0,AS52=$AS$6,COUNTIF($AS$9:AS52,AS52)=1),1,0))</f>
        <v/>
      </c>
    </row>
    <row r="53">
      <c r="A53" s="97" t="n"/>
      <c r="B53" s="97" t="n"/>
      <c r="C53" s="97" t="n"/>
      <c r="D53" s="97" t="n"/>
      <c r="E53" s="98" t="n"/>
      <c r="F53" s="99" t="n"/>
      <c r="G53" s="100" t="n"/>
      <c r="H53" s="101" t="n"/>
      <c r="I53" s="100" t="n"/>
      <c r="J53" s="100" t="n"/>
      <c r="K53" s="102" t="str">
        <f>IF(A53="","",IF(AND(p_ModoCot="Automático",ISNUMBER(AI53)),AI53,IF(N(I53)&gt;0,I53,N(G53))))</f>
        <v/>
      </c>
      <c r="L53" s="68" t="str">
        <f>IF(A53="","",IF(AF53=0,"Sem câmbio",IF(AND(p_ModoCot="Automático",ISNUMBER(AI53)),"Auto",IF(N(I53)&gt;0,"Manual",IF(N(G53)&gt;0,"PM","Sem cotação")))))</f>
        <v/>
      </c>
      <c r="M53" s="103" t="str">
        <f>IF(A53="","",N(F53)*K53)</f>
        <v/>
      </c>
      <c r="N53" s="65" t="str">
        <f>IF(A53="","",M53*AF53)</f>
        <v/>
      </c>
      <c r="O53" s="65" t="str">
        <f>IF(A53="","",N(F53)*N(G53)*IF(N(H53)&gt;0,H53,AF53))</f>
        <v/>
      </c>
      <c r="P53" s="65" t="str">
        <f>IF(A53="","",N53-O53)</f>
        <v/>
      </c>
      <c r="Q53" s="67" t="str">
        <f>IF(A53="","",IF(O53&gt;0,P53/O53,0))</f>
        <v/>
      </c>
      <c r="R53" s="25" t="str">
        <f>IF(A53="","",IF($N$6&gt;0,N53/$N$6,0))</f>
        <v/>
      </c>
      <c r="S53" s="104" t="n"/>
      <c r="T53" s="67" t="str">
        <f>IF(A53="","",N(S53)-R53)</f>
        <v/>
      </c>
      <c r="U53" s="25" t="str">
        <f>IF(A53="","",IF($AM$6&gt;0,AM53/$AM$6,0))</f>
        <v/>
      </c>
      <c r="V53" s="69" t="str">
        <f>IF(A53="","",IF(AM53&lt;=0,"",COUNTIF($AM$9:$AM$68,"&gt;"&amp;AM53)+COUNTIF($AM$9:AM53,AM53)))</f>
        <v/>
      </c>
      <c r="W53" s="68" t="str">
        <f>IF(A53="","",IF(X53&gt;0,"BUY","HOLD"))</f>
        <v/>
      </c>
      <c r="X53" s="65" t="str">
        <f>IF(A53="","",IF($AF$7&lt;=0,0,IF($AN$6&gt;0,$AF$7*AN53/$AN$6,IF($S$6&gt;0,$AF$7*N(S53)/$S$6,0))))</f>
        <v/>
      </c>
      <c r="Y53" s="105" t="str">
        <f>IF(A53="","",N(AO53)+IF(AT53=1,N(AR53),0))</f>
        <v/>
      </c>
      <c r="Z53" s="65" t="str">
        <f>IF(A53="","",IF(N(Y53)&gt;0,Y53*K53*AF53*$AF$6+p_CorrFixa,0))</f>
        <v/>
      </c>
      <c r="AA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B53" s="106" t="str">
        <f>IF(A53="","",IF(N53&gt;0,AA53/N53,0))</f>
        <v/>
      </c>
      <c r="AC53" s="106" t="str">
        <f>IF(A53="","",IF(O53&gt;0,AA53/O53,0))</f>
        <v/>
      </c>
      <c r="AE53" s="81" t="str">
        <f>IF(A53="","",IF(E53="",$AF$1,E53))</f>
        <v/>
      </c>
      <c r="AF53" s="81" t="str">
        <f>IF(A53="","",IFERROR(INDEX(moeda_fx,MATCH(AE53,moeda_cod,0)),0))</f>
        <v/>
      </c>
      <c r="AG53" s="81" t="str">
        <f>IF(A53="","",IF($AF$2="",UPPER(TRIM(A53)),IF(RIGHT(UPPER(TRIM(A53)),LEN($AF$2))=$AF$2,UPPER(TRIM(A53)),UPPER(TRIM(A53))&amp;$AF$2)))</f>
        <v/>
      </c>
      <c r="AH53" s="81" t="str">
        <f>IF(OR(A53="",p_ModoCot&lt;&gt;"Automático"),"",IF(AND(p_FonteCripto="CoinGecko",TRIM(D53)&lt;&gt;""),IFERROR(_xlfn.WEBSERVICE("https://api.coingecko.com/api/v3/simple/price?ids="&amp;LOWER(TRIM(D53))&amp;"&amp;vs_currencies=usd&amp;include_24hr_change=true"),""),IFERROR(_xlfn.WEBSERVICE("https://query1.finance.yahoo.com/v8/finance/chart/"&amp;AG53&amp;"?range=1d&amp;interval=1d"),"")))</f>
        <v/>
      </c>
      <c r="AI53" s="81" t="str">
        <f>IF(AH53="","",IFERROR(IF(ISNUMBER(SEARCH("regularMarketPrice",AH53)),_xlfn.NUMBERVALUE(MID(AH53,SEARCH("""regularMarketPrice"":",AH53)+21,SEARCH(",",AH53&amp;",",SEARCH("""regularMarketPrice"":",AH53)+21)-SEARCH("""regularMarketPrice"":",AH53)-21),".",","),_xlfn.NUMBERVALUE(MID(SUBSTITUTE(AH53,"}",","),SEARCH("""usd"":",SUBSTITUTE(AH53,"}",","))+6,SEARCH(",",SUBSTITUTE(AH53,"}",",")&amp;",",SEARCH("""usd"":",SUBSTITUTE(AH53,"}",","))+6)-SEARCH("""usd"":",SUBSTITUTE(AH53,"}",","))-6),".",",")),""))</f>
        <v/>
      </c>
      <c r="AJ53" s="81" t="str">
        <f>IF(AH53="","",IFERROR(IF(ISNUMBER(SEARCH("regularMarketPrice",AH53)),_xlfn.NUMBERVALUE(MID(AH53,SEARCH("""chartPreviousClose"":",AH53)+21,SEARCH(",",AH53&amp;",",SEARCH("""chartPreviousClose"":",AH53)+21)-SEARCH("""chartPreviousClose"":",AH53)-21),".",","),AI53/(1+_xlfn.NUMBERVALUE(MID(SUBSTITUTE(AH53,"}",","),SEARCH("""usd_24h_change"":",SUBSTITUTE(AH53,"}",","))+17,SEARCH(",",SUBSTITUTE(AH53,"}",",")&amp;",",SEARCH("""usd_24h_change"":",SUBSTITUTE(AH53,"}",","))+17)-SEARCH("""usd_24h_change"":",SUBSTITUTE(AH53,"}",","))-17),".",",")/100)),""))</f>
        <v/>
      </c>
      <c r="AK53" s="81" t="str">
        <f>IF(A53="","",N(F53)*IF(AND(p_ModoCot="Automático",ISNUMBER(AJ53)),AJ53,IF(N(J53)&gt;0,J53,K53))*AF53)</f>
        <v/>
      </c>
      <c r="AL53" s="81" t="str">
        <f>IF(A53="","",ROUND(MAX(0,N(S53)*($N$6+$AF$7)-N53),2))</f>
        <v/>
      </c>
      <c r="AM53" s="81" t="str">
        <f>IF(A53="","",IF(AND(T53&gt;0,T53&gt;=p_DifMin),AL53,0))</f>
        <v/>
      </c>
      <c r="AN53" s="81" t="str">
        <f>IF(A53="","",IF(AND(AM53&gt;0,N(V53)&lt;=p_MaxAtivos),AM53,0))</f>
        <v/>
      </c>
      <c r="AO53" s="81" t="str">
        <f>IF(A53="","",IF(OR(X53&lt;=0,X53&lt;p_CompraMin,N(K53)&lt;=0,N(AF53)&lt;=0),0,IF($AF$3="Sim",TRUNC(ROUND(MAX(0,(X53-p_CorrFixa)/(K53*AF53*$AF$6)),9),$AF$4),TRUNC(ROUND(MAX(0,(X53-p_CorrFixa)/(K53*AF53*$AF$6)),9)/$AF$5)*$AF$5)))</f>
        <v/>
      </c>
      <c r="AP53" s="81" t="str">
        <f>IF(A53="","",IF(N(AO53)&gt;0,AO53*K53*AF53*$AF$6+p_CorrFixa,0))</f>
        <v/>
      </c>
      <c r="AQ53" s="81" t="str">
        <f>IF(A53="","",IF(OR($AJ$1&lt;=0,N(K53)&lt;=0,N(AF53)&lt;=0,N(AM53)&lt;=0),0,IF($AF$3="Sim",TRUNC(ROUND(MAX(0,($AJ$1-IF(N(AO53)&gt;0,0,p_CorrFixa))/(K53*AF53*$AF$6)),9),$AF$4),TRUNC(ROUND(MAX(0,($AJ$1-IF(N(AO53)&gt;0,0,p_CorrFixa))/(K53*AF53*$AF$6)),9)/$AF$5)*$AF$5)))</f>
        <v/>
      </c>
      <c r="AR53" s="81" t="str">
        <f>IF(A53="","",IF(AND(N(AO53)=0,N(AQ53)*(K53*AF53*$AF$6)+p_CorrFixa&lt;p_CompraMin),0,AQ53))</f>
        <v/>
      </c>
      <c r="AS53" s="81" t="str">
        <f>IF(A53="","",IF(N(AR53)&gt;0,AM53,0))</f>
        <v/>
      </c>
      <c r="AT53" s="81" t="str">
        <f>IF(A53="","",IF(AND(AS53&gt;0,AS53=$AS$6,COUNTIF($AS$9:AS53,AS53)=1),1,0))</f>
        <v/>
      </c>
    </row>
    <row r="54">
      <c r="A54" s="97" t="n"/>
      <c r="B54" s="97" t="n"/>
      <c r="C54" s="97" t="n"/>
      <c r="D54" s="97" t="n"/>
      <c r="E54" s="98" t="n"/>
      <c r="F54" s="99" t="n"/>
      <c r="G54" s="100" t="n"/>
      <c r="H54" s="101" t="n"/>
      <c r="I54" s="100" t="n"/>
      <c r="J54" s="100" t="n"/>
      <c r="K54" s="107" t="str">
        <f>IF(A54="","",IF(AND(p_ModoCot="Automático",ISNUMBER(AI54)),AI54,IF(N(I54)&gt;0,I54,N(G54))))</f>
        <v/>
      </c>
      <c r="L54" s="108" t="str">
        <f>IF(A54="","",IF(AF54=0,"Sem câmbio",IF(AND(p_ModoCot="Automático",ISNUMBER(AI54)),"Auto",IF(N(I54)&gt;0,"Manual",IF(N(G54)&gt;0,"PM","Sem cotação")))))</f>
        <v/>
      </c>
      <c r="M54" s="109" t="str">
        <f>IF(A54="","",N(F54)*K54)</f>
        <v/>
      </c>
      <c r="N54" s="110" t="str">
        <f>IF(A54="","",M54*AF54)</f>
        <v/>
      </c>
      <c r="O54" s="110" t="str">
        <f>IF(A54="","",N(F54)*N(G54)*IF(N(H54)&gt;0,H54,AF54))</f>
        <v/>
      </c>
      <c r="P54" s="110" t="str">
        <f>IF(A54="","",N54-O54)</f>
        <v/>
      </c>
      <c r="Q54" s="111" t="str">
        <f>IF(A54="","",IF(O54&gt;0,P54/O54,0))</f>
        <v/>
      </c>
      <c r="R54" s="112" t="str">
        <f>IF(A54="","",IF($N$6&gt;0,N54/$N$6,0))</f>
        <v/>
      </c>
      <c r="S54" s="104" t="n"/>
      <c r="T54" s="111" t="str">
        <f>IF(A54="","",N(S54)-R54)</f>
        <v/>
      </c>
      <c r="U54" s="112" t="str">
        <f>IF(A54="","",IF($AM$6&gt;0,AM54/$AM$6,0))</f>
        <v/>
      </c>
      <c r="V54" s="113" t="str">
        <f>IF(A54="","",IF(AM54&lt;=0,"",COUNTIF($AM$9:$AM$68,"&gt;"&amp;AM54)+COUNTIF($AM$9:AM54,AM54)))</f>
        <v/>
      </c>
      <c r="W54" s="108" t="str">
        <f>IF(A54="","",IF(X54&gt;0,"BUY","HOLD"))</f>
        <v/>
      </c>
      <c r="X54" s="110" t="str">
        <f>IF(A54="","",IF($AF$7&lt;=0,0,IF($AN$6&gt;0,$AF$7*AN54/$AN$6,IF($S$6&gt;0,$AF$7*N(S54)/$S$6,0))))</f>
        <v/>
      </c>
      <c r="Y54" s="114" t="str">
        <f>IF(A54="","",N(AO54)+IF(AT54=1,N(AR54),0))</f>
        <v/>
      </c>
      <c r="Z54" s="110" t="str">
        <f>IF(A54="","",IF(N(Y54)&gt;0,Y54*K54*AF54*$AF$6+p_CorrFixa,0))</f>
        <v/>
      </c>
      <c r="AA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B54" s="115" t="str">
        <f>IF(A54="","",IF(N54&gt;0,AA54/N54,0))</f>
        <v/>
      </c>
      <c r="AC54" s="115" t="str">
        <f>IF(A54="","",IF(O54&gt;0,AA54/O54,0))</f>
        <v/>
      </c>
      <c r="AE54" s="81" t="str">
        <f>IF(A54="","",IF(E54="",$AF$1,E54))</f>
        <v/>
      </c>
      <c r="AF54" s="81" t="str">
        <f>IF(A54="","",IFERROR(INDEX(moeda_fx,MATCH(AE54,moeda_cod,0)),0))</f>
        <v/>
      </c>
      <c r="AG54" s="81" t="str">
        <f>IF(A54="","",IF($AF$2="",UPPER(TRIM(A54)),IF(RIGHT(UPPER(TRIM(A54)),LEN($AF$2))=$AF$2,UPPER(TRIM(A54)),UPPER(TRIM(A54))&amp;$AF$2)))</f>
        <v/>
      </c>
      <c r="AH54" s="81" t="str">
        <f>IF(OR(A54="",p_ModoCot&lt;&gt;"Automático"),"",IF(AND(p_FonteCripto="CoinGecko",TRIM(D54)&lt;&gt;""),IFERROR(_xlfn.WEBSERVICE("https://api.coingecko.com/api/v3/simple/price?ids="&amp;LOWER(TRIM(D54))&amp;"&amp;vs_currencies=usd&amp;include_24hr_change=true"),""),IFERROR(_xlfn.WEBSERVICE("https://query1.finance.yahoo.com/v8/finance/chart/"&amp;AG54&amp;"?range=1d&amp;interval=1d"),"")))</f>
        <v/>
      </c>
      <c r="AI54" s="81" t="str">
        <f>IF(AH54="","",IFERROR(IF(ISNUMBER(SEARCH("regularMarketPrice",AH54)),_xlfn.NUMBERVALUE(MID(AH54,SEARCH("""regularMarketPrice"":",AH54)+21,SEARCH(",",AH54&amp;",",SEARCH("""regularMarketPrice"":",AH54)+21)-SEARCH("""regularMarketPrice"":",AH54)-21),".",","),_xlfn.NUMBERVALUE(MID(SUBSTITUTE(AH54,"}",","),SEARCH("""usd"":",SUBSTITUTE(AH54,"}",","))+6,SEARCH(",",SUBSTITUTE(AH54,"}",",")&amp;",",SEARCH("""usd"":",SUBSTITUTE(AH54,"}",","))+6)-SEARCH("""usd"":",SUBSTITUTE(AH54,"}",","))-6),".",",")),""))</f>
        <v/>
      </c>
      <c r="AJ54" s="81" t="str">
        <f>IF(AH54="","",IFERROR(IF(ISNUMBER(SEARCH("regularMarketPrice",AH54)),_xlfn.NUMBERVALUE(MID(AH54,SEARCH("""chartPreviousClose"":",AH54)+21,SEARCH(",",AH54&amp;",",SEARCH("""chartPreviousClose"":",AH54)+21)-SEARCH("""chartPreviousClose"":",AH54)-21),".",","),AI54/(1+_xlfn.NUMBERVALUE(MID(SUBSTITUTE(AH54,"}",","),SEARCH("""usd_24h_change"":",SUBSTITUTE(AH54,"}",","))+17,SEARCH(",",SUBSTITUTE(AH54,"}",",")&amp;",",SEARCH("""usd_24h_change"":",SUBSTITUTE(AH54,"}",","))+17)-SEARCH("""usd_24h_change"":",SUBSTITUTE(AH54,"}",","))-17),".",",")/100)),""))</f>
        <v/>
      </c>
      <c r="AK54" s="81" t="str">
        <f>IF(A54="","",N(F54)*IF(AND(p_ModoCot="Automático",ISNUMBER(AJ54)),AJ54,IF(N(J54)&gt;0,J54,K54))*AF54)</f>
        <v/>
      </c>
      <c r="AL54" s="81" t="str">
        <f>IF(A54="","",ROUND(MAX(0,N(S54)*($N$6+$AF$7)-N54),2))</f>
        <v/>
      </c>
      <c r="AM54" s="81" t="str">
        <f>IF(A54="","",IF(AND(T54&gt;0,T54&gt;=p_DifMin),AL54,0))</f>
        <v/>
      </c>
      <c r="AN54" s="81" t="str">
        <f>IF(A54="","",IF(AND(AM54&gt;0,N(V54)&lt;=p_MaxAtivos),AM54,0))</f>
        <v/>
      </c>
      <c r="AO54" s="81" t="str">
        <f>IF(A54="","",IF(OR(X54&lt;=0,X54&lt;p_CompraMin,N(K54)&lt;=0,N(AF54)&lt;=0),0,IF($AF$3="Sim",TRUNC(ROUND(MAX(0,(X54-p_CorrFixa)/(K54*AF54*$AF$6)),9),$AF$4),TRUNC(ROUND(MAX(0,(X54-p_CorrFixa)/(K54*AF54*$AF$6)),9)/$AF$5)*$AF$5)))</f>
        <v/>
      </c>
      <c r="AP54" s="81" t="str">
        <f>IF(A54="","",IF(N(AO54)&gt;0,AO54*K54*AF54*$AF$6+p_CorrFixa,0))</f>
        <v/>
      </c>
      <c r="AQ54" s="81" t="str">
        <f>IF(A54="","",IF(OR($AJ$1&lt;=0,N(K54)&lt;=0,N(AF54)&lt;=0,N(AM54)&lt;=0),0,IF($AF$3="Sim",TRUNC(ROUND(MAX(0,($AJ$1-IF(N(AO54)&gt;0,0,p_CorrFixa))/(K54*AF54*$AF$6)),9),$AF$4),TRUNC(ROUND(MAX(0,($AJ$1-IF(N(AO54)&gt;0,0,p_CorrFixa))/(K54*AF54*$AF$6)),9)/$AF$5)*$AF$5)))</f>
        <v/>
      </c>
      <c r="AR54" s="81" t="str">
        <f>IF(A54="","",IF(AND(N(AO54)=0,N(AQ54)*(K54*AF54*$AF$6)+p_CorrFixa&lt;p_CompraMin),0,AQ54))</f>
        <v/>
      </c>
      <c r="AS54" s="81" t="str">
        <f>IF(A54="","",IF(N(AR54)&gt;0,AM54,0))</f>
        <v/>
      </c>
      <c r="AT54" s="81" t="str">
        <f>IF(A54="","",IF(AND(AS54&gt;0,AS54=$AS$6,COUNTIF($AS$9:AS54,AS54)=1),1,0))</f>
        <v/>
      </c>
    </row>
    <row r="55">
      <c r="A55" s="97" t="n"/>
      <c r="B55" s="97" t="n"/>
      <c r="C55" s="97" t="n"/>
      <c r="D55" s="97" t="n"/>
      <c r="E55" s="98" t="n"/>
      <c r="F55" s="99" t="n"/>
      <c r="G55" s="100" t="n"/>
      <c r="H55" s="101" t="n"/>
      <c r="I55" s="100" t="n"/>
      <c r="J55" s="100" t="n"/>
      <c r="K55" s="102" t="str">
        <f>IF(A55="","",IF(AND(p_ModoCot="Automático",ISNUMBER(AI55)),AI55,IF(N(I55)&gt;0,I55,N(G55))))</f>
        <v/>
      </c>
      <c r="L55" s="68" t="str">
        <f>IF(A55="","",IF(AF55=0,"Sem câmbio",IF(AND(p_ModoCot="Automático",ISNUMBER(AI55)),"Auto",IF(N(I55)&gt;0,"Manual",IF(N(G55)&gt;0,"PM","Sem cotação")))))</f>
        <v/>
      </c>
      <c r="M55" s="103" t="str">
        <f>IF(A55="","",N(F55)*K55)</f>
        <v/>
      </c>
      <c r="N55" s="65" t="str">
        <f>IF(A55="","",M55*AF55)</f>
        <v/>
      </c>
      <c r="O55" s="65" t="str">
        <f>IF(A55="","",N(F55)*N(G55)*IF(N(H55)&gt;0,H55,AF55))</f>
        <v/>
      </c>
      <c r="P55" s="65" t="str">
        <f>IF(A55="","",N55-O55)</f>
        <v/>
      </c>
      <c r="Q55" s="67" t="str">
        <f>IF(A55="","",IF(O55&gt;0,P55/O55,0))</f>
        <v/>
      </c>
      <c r="R55" s="25" t="str">
        <f>IF(A55="","",IF($N$6&gt;0,N55/$N$6,0))</f>
        <v/>
      </c>
      <c r="S55" s="104" t="n"/>
      <c r="T55" s="67" t="str">
        <f>IF(A55="","",N(S55)-R55)</f>
        <v/>
      </c>
      <c r="U55" s="25" t="str">
        <f>IF(A55="","",IF($AM$6&gt;0,AM55/$AM$6,0))</f>
        <v/>
      </c>
      <c r="V55" s="69" t="str">
        <f>IF(A55="","",IF(AM55&lt;=0,"",COUNTIF($AM$9:$AM$68,"&gt;"&amp;AM55)+COUNTIF($AM$9:AM55,AM55)))</f>
        <v/>
      </c>
      <c r="W55" s="68" t="str">
        <f>IF(A55="","",IF(X55&gt;0,"BUY","HOLD"))</f>
        <v/>
      </c>
      <c r="X55" s="65" t="str">
        <f>IF(A55="","",IF($AF$7&lt;=0,0,IF($AN$6&gt;0,$AF$7*AN55/$AN$6,IF($S$6&gt;0,$AF$7*N(S55)/$S$6,0))))</f>
        <v/>
      </c>
      <c r="Y55" s="105" t="str">
        <f>IF(A55="","",N(AO55)+IF(AT55=1,N(AR55),0))</f>
        <v/>
      </c>
      <c r="Z55" s="65" t="str">
        <f>IF(A55="","",IF(N(Y55)&gt;0,Y55*K55*AF55*$AF$6+p_CorrFixa,0))</f>
        <v/>
      </c>
      <c r="AA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B55" s="106" t="str">
        <f>IF(A55="","",IF(N55&gt;0,AA55/N55,0))</f>
        <v/>
      </c>
      <c r="AC55" s="106" t="str">
        <f>IF(A55="","",IF(O55&gt;0,AA55/O55,0))</f>
        <v/>
      </c>
      <c r="AE55" s="81" t="str">
        <f>IF(A55="","",IF(E55="",$AF$1,E55))</f>
        <v/>
      </c>
      <c r="AF55" s="81" t="str">
        <f>IF(A55="","",IFERROR(INDEX(moeda_fx,MATCH(AE55,moeda_cod,0)),0))</f>
        <v/>
      </c>
      <c r="AG55" s="81" t="str">
        <f>IF(A55="","",IF($AF$2="",UPPER(TRIM(A55)),IF(RIGHT(UPPER(TRIM(A55)),LEN($AF$2))=$AF$2,UPPER(TRIM(A55)),UPPER(TRIM(A55))&amp;$AF$2)))</f>
        <v/>
      </c>
      <c r="AH55" s="81" t="str">
        <f>IF(OR(A55="",p_ModoCot&lt;&gt;"Automático"),"",IF(AND(p_FonteCripto="CoinGecko",TRIM(D55)&lt;&gt;""),IFERROR(_xlfn.WEBSERVICE("https://api.coingecko.com/api/v3/simple/price?ids="&amp;LOWER(TRIM(D55))&amp;"&amp;vs_currencies=usd&amp;include_24hr_change=true"),""),IFERROR(_xlfn.WEBSERVICE("https://query1.finance.yahoo.com/v8/finance/chart/"&amp;AG55&amp;"?range=1d&amp;interval=1d"),"")))</f>
        <v/>
      </c>
      <c r="AI55" s="81" t="str">
        <f>IF(AH55="","",IFERROR(IF(ISNUMBER(SEARCH("regularMarketPrice",AH55)),_xlfn.NUMBERVALUE(MID(AH55,SEARCH("""regularMarketPrice"":",AH55)+21,SEARCH(",",AH55&amp;",",SEARCH("""regularMarketPrice"":",AH55)+21)-SEARCH("""regularMarketPrice"":",AH55)-21),".",","),_xlfn.NUMBERVALUE(MID(SUBSTITUTE(AH55,"}",","),SEARCH("""usd"":",SUBSTITUTE(AH55,"}",","))+6,SEARCH(",",SUBSTITUTE(AH55,"}",",")&amp;",",SEARCH("""usd"":",SUBSTITUTE(AH55,"}",","))+6)-SEARCH("""usd"":",SUBSTITUTE(AH55,"}",","))-6),".",",")),""))</f>
        <v/>
      </c>
      <c r="AJ55" s="81" t="str">
        <f>IF(AH55="","",IFERROR(IF(ISNUMBER(SEARCH("regularMarketPrice",AH55)),_xlfn.NUMBERVALUE(MID(AH55,SEARCH("""chartPreviousClose"":",AH55)+21,SEARCH(",",AH55&amp;",",SEARCH("""chartPreviousClose"":",AH55)+21)-SEARCH("""chartPreviousClose"":",AH55)-21),".",","),AI55/(1+_xlfn.NUMBERVALUE(MID(SUBSTITUTE(AH55,"}",","),SEARCH("""usd_24h_change"":",SUBSTITUTE(AH55,"}",","))+17,SEARCH(",",SUBSTITUTE(AH55,"}",",")&amp;",",SEARCH("""usd_24h_change"":",SUBSTITUTE(AH55,"}",","))+17)-SEARCH("""usd_24h_change"":",SUBSTITUTE(AH55,"}",","))-17),".",",")/100)),""))</f>
        <v/>
      </c>
      <c r="AK55" s="81" t="str">
        <f>IF(A55="","",N(F55)*IF(AND(p_ModoCot="Automático",ISNUMBER(AJ55)),AJ55,IF(N(J55)&gt;0,J55,K55))*AF55)</f>
        <v/>
      </c>
      <c r="AL55" s="81" t="str">
        <f>IF(A55="","",ROUND(MAX(0,N(S55)*($N$6+$AF$7)-N55),2))</f>
        <v/>
      </c>
      <c r="AM55" s="81" t="str">
        <f>IF(A55="","",IF(AND(T55&gt;0,T55&gt;=p_DifMin),AL55,0))</f>
        <v/>
      </c>
      <c r="AN55" s="81" t="str">
        <f>IF(A55="","",IF(AND(AM55&gt;0,N(V55)&lt;=p_MaxAtivos),AM55,0))</f>
        <v/>
      </c>
      <c r="AO55" s="81" t="str">
        <f>IF(A55="","",IF(OR(X55&lt;=0,X55&lt;p_CompraMin,N(K55)&lt;=0,N(AF55)&lt;=0),0,IF($AF$3="Sim",TRUNC(ROUND(MAX(0,(X55-p_CorrFixa)/(K55*AF55*$AF$6)),9),$AF$4),TRUNC(ROUND(MAX(0,(X55-p_CorrFixa)/(K55*AF55*$AF$6)),9)/$AF$5)*$AF$5)))</f>
        <v/>
      </c>
      <c r="AP55" s="81" t="str">
        <f>IF(A55="","",IF(N(AO55)&gt;0,AO55*K55*AF55*$AF$6+p_CorrFixa,0))</f>
        <v/>
      </c>
      <c r="AQ55" s="81" t="str">
        <f>IF(A55="","",IF(OR($AJ$1&lt;=0,N(K55)&lt;=0,N(AF55)&lt;=0,N(AM55)&lt;=0),0,IF($AF$3="Sim",TRUNC(ROUND(MAX(0,($AJ$1-IF(N(AO55)&gt;0,0,p_CorrFixa))/(K55*AF55*$AF$6)),9),$AF$4),TRUNC(ROUND(MAX(0,($AJ$1-IF(N(AO55)&gt;0,0,p_CorrFixa))/(K55*AF55*$AF$6)),9)/$AF$5)*$AF$5)))</f>
        <v/>
      </c>
      <c r="AR55" s="81" t="str">
        <f>IF(A55="","",IF(AND(N(AO55)=0,N(AQ55)*(K55*AF55*$AF$6)+p_CorrFixa&lt;p_CompraMin),0,AQ55))</f>
        <v/>
      </c>
      <c r="AS55" s="81" t="str">
        <f>IF(A55="","",IF(N(AR55)&gt;0,AM55,0))</f>
        <v/>
      </c>
      <c r="AT55" s="81" t="str">
        <f>IF(A55="","",IF(AND(AS55&gt;0,AS55=$AS$6,COUNTIF($AS$9:AS55,AS55)=1),1,0))</f>
        <v/>
      </c>
    </row>
    <row r="56">
      <c r="A56" s="97" t="n"/>
      <c r="B56" s="97" t="n"/>
      <c r="C56" s="97" t="n"/>
      <c r="D56" s="97" t="n"/>
      <c r="E56" s="98" t="n"/>
      <c r="F56" s="99" t="n"/>
      <c r="G56" s="100" t="n"/>
      <c r="H56" s="101" t="n"/>
      <c r="I56" s="100" t="n"/>
      <c r="J56" s="100" t="n"/>
      <c r="K56" s="107" t="str">
        <f>IF(A56="","",IF(AND(p_ModoCot="Automático",ISNUMBER(AI56)),AI56,IF(N(I56)&gt;0,I56,N(G56))))</f>
        <v/>
      </c>
      <c r="L56" s="108" t="str">
        <f>IF(A56="","",IF(AF56=0,"Sem câmbio",IF(AND(p_ModoCot="Automático",ISNUMBER(AI56)),"Auto",IF(N(I56)&gt;0,"Manual",IF(N(G56)&gt;0,"PM","Sem cotação")))))</f>
        <v/>
      </c>
      <c r="M56" s="109" t="str">
        <f>IF(A56="","",N(F56)*K56)</f>
        <v/>
      </c>
      <c r="N56" s="110" t="str">
        <f>IF(A56="","",M56*AF56)</f>
        <v/>
      </c>
      <c r="O56" s="110" t="str">
        <f>IF(A56="","",N(F56)*N(G56)*IF(N(H56)&gt;0,H56,AF56))</f>
        <v/>
      </c>
      <c r="P56" s="110" t="str">
        <f>IF(A56="","",N56-O56)</f>
        <v/>
      </c>
      <c r="Q56" s="111" t="str">
        <f>IF(A56="","",IF(O56&gt;0,P56/O56,0))</f>
        <v/>
      </c>
      <c r="R56" s="112" t="str">
        <f>IF(A56="","",IF($N$6&gt;0,N56/$N$6,0))</f>
        <v/>
      </c>
      <c r="S56" s="104" t="n"/>
      <c r="T56" s="111" t="str">
        <f>IF(A56="","",N(S56)-R56)</f>
        <v/>
      </c>
      <c r="U56" s="112" t="str">
        <f>IF(A56="","",IF($AM$6&gt;0,AM56/$AM$6,0))</f>
        <v/>
      </c>
      <c r="V56" s="113" t="str">
        <f>IF(A56="","",IF(AM56&lt;=0,"",COUNTIF($AM$9:$AM$68,"&gt;"&amp;AM56)+COUNTIF($AM$9:AM56,AM56)))</f>
        <v/>
      </c>
      <c r="W56" s="108" t="str">
        <f>IF(A56="","",IF(X56&gt;0,"BUY","HOLD"))</f>
        <v/>
      </c>
      <c r="X56" s="110" t="str">
        <f>IF(A56="","",IF($AF$7&lt;=0,0,IF($AN$6&gt;0,$AF$7*AN56/$AN$6,IF($S$6&gt;0,$AF$7*N(S56)/$S$6,0))))</f>
        <v/>
      </c>
      <c r="Y56" s="114" t="str">
        <f>IF(A56="","",N(AO56)+IF(AT56=1,N(AR56),0))</f>
        <v/>
      </c>
      <c r="Z56" s="110" t="str">
        <f>IF(A56="","",IF(N(Y56)&gt;0,Y56*K56*AF56*$AF$6+p_CorrFixa,0))</f>
        <v/>
      </c>
      <c r="AA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B56" s="115" t="str">
        <f>IF(A56="","",IF(N56&gt;0,AA56/N56,0))</f>
        <v/>
      </c>
      <c r="AC56" s="115" t="str">
        <f>IF(A56="","",IF(O56&gt;0,AA56/O56,0))</f>
        <v/>
      </c>
      <c r="AE56" s="81" t="str">
        <f>IF(A56="","",IF(E56="",$AF$1,E56))</f>
        <v/>
      </c>
      <c r="AF56" s="81" t="str">
        <f>IF(A56="","",IFERROR(INDEX(moeda_fx,MATCH(AE56,moeda_cod,0)),0))</f>
        <v/>
      </c>
      <c r="AG56" s="81" t="str">
        <f>IF(A56="","",IF($AF$2="",UPPER(TRIM(A56)),IF(RIGHT(UPPER(TRIM(A56)),LEN($AF$2))=$AF$2,UPPER(TRIM(A56)),UPPER(TRIM(A56))&amp;$AF$2)))</f>
        <v/>
      </c>
      <c r="AH56" s="81" t="str">
        <f>IF(OR(A56="",p_ModoCot&lt;&gt;"Automático"),"",IF(AND(p_FonteCripto="CoinGecko",TRIM(D56)&lt;&gt;""),IFERROR(_xlfn.WEBSERVICE("https://api.coingecko.com/api/v3/simple/price?ids="&amp;LOWER(TRIM(D56))&amp;"&amp;vs_currencies=usd&amp;include_24hr_change=true"),""),IFERROR(_xlfn.WEBSERVICE("https://query1.finance.yahoo.com/v8/finance/chart/"&amp;AG56&amp;"?range=1d&amp;interval=1d"),"")))</f>
        <v/>
      </c>
      <c r="AI56" s="81" t="str">
        <f>IF(AH56="","",IFERROR(IF(ISNUMBER(SEARCH("regularMarketPrice",AH56)),_xlfn.NUMBERVALUE(MID(AH56,SEARCH("""regularMarketPrice"":",AH56)+21,SEARCH(",",AH56&amp;",",SEARCH("""regularMarketPrice"":",AH56)+21)-SEARCH("""regularMarketPrice"":",AH56)-21),".",","),_xlfn.NUMBERVALUE(MID(SUBSTITUTE(AH56,"}",","),SEARCH("""usd"":",SUBSTITUTE(AH56,"}",","))+6,SEARCH(",",SUBSTITUTE(AH56,"}",",")&amp;",",SEARCH("""usd"":",SUBSTITUTE(AH56,"}",","))+6)-SEARCH("""usd"":",SUBSTITUTE(AH56,"}",","))-6),".",",")),""))</f>
        <v/>
      </c>
      <c r="AJ56" s="81" t="str">
        <f>IF(AH56="","",IFERROR(IF(ISNUMBER(SEARCH("regularMarketPrice",AH56)),_xlfn.NUMBERVALUE(MID(AH56,SEARCH("""chartPreviousClose"":",AH56)+21,SEARCH(",",AH56&amp;",",SEARCH("""chartPreviousClose"":",AH56)+21)-SEARCH("""chartPreviousClose"":",AH56)-21),".",","),AI56/(1+_xlfn.NUMBERVALUE(MID(SUBSTITUTE(AH56,"}",","),SEARCH("""usd_24h_change"":",SUBSTITUTE(AH56,"}",","))+17,SEARCH(",",SUBSTITUTE(AH56,"}",",")&amp;",",SEARCH("""usd_24h_change"":",SUBSTITUTE(AH56,"}",","))+17)-SEARCH("""usd_24h_change"":",SUBSTITUTE(AH56,"}",","))-17),".",",")/100)),""))</f>
        <v/>
      </c>
      <c r="AK56" s="81" t="str">
        <f>IF(A56="","",N(F56)*IF(AND(p_ModoCot="Automático",ISNUMBER(AJ56)),AJ56,IF(N(J56)&gt;0,J56,K56))*AF56)</f>
        <v/>
      </c>
      <c r="AL56" s="81" t="str">
        <f>IF(A56="","",ROUND(MAX(0,N(S56)*($N$6+$AF$7)-N56),2))</f>
        <v/>
      </c>
      <c r="AM56" s="81" t="str">
        <f>IF(A56="","",IF(AND(T56&gt;0,T56&gt;=p_DifMin),AL56,0))</f>
        <v/>
      </c>
      <c r="AN56" s="81" t="str">
        <f>IF(A56="","",IF(AND(AM56&gt;0,N(V56)&lt;=p_MaxAtivos),AM56,0))</f>
        <v/>
      </c>
      <c r="AO56" s="81" t="str">
        <f>IF(A56="","",IF(OR(X56&lt;=0,X56&lt;p_CompraMin,N(K56)&lt;=0,N(AF56)&lt;=0),0,IF($AF$3="Sim",TRUNC(ROUND(MAX(0,(X56-p_CorrFixa)/(K56*AF56*$AF$6)),9),$AF$4),TRUNC(ROUND(MAX(0,(X56-p_CorrFixa)/(K56*AF56*$AF$6)),9)/$AF$5)*$AF$5)))</f>
        <v/>
      </c>
      <c r="AP56" s="81" t="str">
        <f>IF(A56="","",IF(N(AO56)&gt;0,AO56*K56*AF56*$AF$6+p_CorrFixa,0))</f>
        <v/>
      </c>
      <c r="AQ56" s="81" t="str">
        <f>IF(A56="","",IF(OR($AJ$1&lt;=0,N(K56)&lt;=0,N(AF56)&lt;=0,N(AM56)&lt;=0),0,IF($AF$3="Sim",TRUNC(ROUND(MAX(0,($AJ$1-IF(N(AO56)&gt;0,0,p_CorrFixa))/(K56*AF56*$AF$6)),9),$AF$4),TRUNC(ROUND(MAX(0,($AJ$1-IF(N(AO56)&gt;0,0,p_CorrFixa))/(K56*AF56*$AF$6)),9)/$AF$5)*$AF$5)))</f>
        <v/>
      </c>
      <c r="AR56" s="81" t="str">
        <f>IF(A56="","",IF(AND(N(AO56)=0,N(AQ56)*(K56*AF56*$AF$6)+p_CorrFixa&lt;p_CompraMin),0,AQ56))</f>
        <v/>
      </c>
      <c r="AS56" s="81" t="str">
        <f>IF(A56="","",IF(N(AR56)&gt;0,AM56,0))</f>
        <v/>
      </c>
      <c r="AT56" s="81" t="str">
        <f>IF(A56="","",IF(AND(AS56&gt;0,AS56=$AS$6,COUNTIF($AS$9:AS56,AS56)=1),1,0))</f>
        <v/>
      </c>
    </row>
    <row r="57">
      <c r="A57" s="97" t="n"/>
      <c r="B57" s="97" t="n"/>
      <c r="C57" s="97" t="n"/>
      <c r="D57" s="97" t="n"/>
      <c r="E57" s="98" t="n"/>
      <c r="F57" s="99" t="n"/>
      <c r="G57" s="100" t="n"/>
      <c r="H57" s="101" t="n"/>
      <c r="I57" s="100" t="n"/>
      <c r="J57" s="100" t="n"/>
      <c r="K57" s="102" t="str">
        <f>IF(A57="","",IF(AND(p_ModoCot="Automático",ISNUMBER(AI57)),AI57,IF(N(I57)&gt;0,I57,N(G57))))</f>
        <v/>
      </c>
      <c r="L57" s="68" t="str">
        <f>IF(A57="","",IF(AF57=0,"Sem câmbio",IF(AND(p_ModoCot="Automático",ISNUMBER(AI57)),"Auto",IF(N(I57)&gt;0,"Manual",IF(N(G57)&gt;0,"PM","Sem cotação")))))</f>
        <v/>
      </c>
      <c r="M57" s="103" t="str">
        <f>IF(A57="","",N(F57)*K57)</f>
        <v/>
      </c>
      <c r="N57" s="65" t="str">
        <f>IF(A57="","",M57*AF57)</f>
        <v/>
      </c>
      <c r="O57" s="65" t="str">
        <f>IF(A57="","",N(F57)*N(G57)*IF(N(H57)&gt;0,H57,AF57))</f>
        <v/>
      </c>
      <c r="P57" s="65" t="str">
        <f>IF(A57="","",N57-O57)</f>
        <v/>
      </c>
      <c r="Q57" s="67" t="str">
        <f>IF(A57="","",IF(O57&gt;0,P57/O57,0))</f>
        <v/>
      </c>
      <c r="R57" s="25" t="str">
        <f>IF(A57="","",IF($N$6&gt;0,N57/$N$6,0))</f>
        <v/>
      </c>
      <c r="S57" s="104" t="n"/>
      <c r="T57" s="67" t="str">
        <f>IF(A57="","",N(S57)-R57)</f>
        <v/>
      </c>
      <c r="U57" s="25" t="str">
        <f>IF(A57="","",IF($AM$6&gt;0,AM57/$AM$6,0))</f>
        <v/>
      </c>
      <c r="V57" s="69" t="str">
        <f>IF(A57="","",IF(AM57&lt;=0,"",COUNTIF($AM$9:$AM$68,"&gt;"&amp;AM57)+COUNTIF($AM$9:AM57,AM57)))</f>
        <v/>
      </c>
      <c r="W57" s="68" t="str">
        <f>IF(A57="","",IF(X57&gt;0,"BUY","HOLD"))</f>
        <v/>
      </c>
      <c r="X57" s="65" t="str">
        <f>IF(A57="","",IF($AF$7&lt;=0,0,IF($AN$6&gt;0,$AF$7*AN57/$AN$6,IF($S$6&gt;0,$AF$7*N(S57)/$S$6,0))))</f>
        <v/>
      </c>
      <c r="Y57" s="105" t="str">
        <f>IF(A57="","",N(AO57)+IF(AT57=1,N(AR57),0))</f>
        <v/>
      </c>
      <c r="Z57" s="65" t="str">
        <f>IF(A57="","",IF(N(Y57)&gt;0,Y57*K57*AF57*$AF$6+p_CorrFixa,0))</f>
        <v/>
      </c>
      <c r="AA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B57" s="106" t="str">
        <f>IF(A57="","",IF(N57&gt;0,AA57/N57,0))</f>
        <v/>
      </c>
      <c r="AC57" s="106" t="str">
        <f>IF(A57="","",IF(O57&gt;0,AA57/O57,0))</f>
        <v/>
      </c>
      <c r="AE57" s="81" t="str">
        <f>IF(A57="","",IF(E57="",$AF$1,E57))</f>
        <v/>
      </c>
      <c r="AF57" s="81" t="str">
        <f>IF(A57="","",IFERROR(INDEX(moeda_fx,MATCH(AE57,moeda_cod,0)),0))</f>
        <v/>
      </c>
      <c r="AG57" s="81" t="str">
        <f>IF(A57="","",IF($AF$2="",UPPER(TRIM(A57)),IF(RIGHT(UPPER(TRIM(A57)),LEN($AF$2))=$AF$2,UPPER(TRIM(A57)),UPPER(TRIM(A57))&amp;$AF$2)))</f>
        <v/>
      </c>
      <c r="AH57" s="81" t="str">
        <f>IF(OR(A57="",p_ModoCot&lt;&gt;"Automático"),"",IF(AND(p_FonteCripto="CoinGecko",TRIM(D57)&lt;&gt;""),IFERROR(_xlfn.WEBSERVICE("https://api.coingecko.com/api/v3/simple/price?ids="&amp;LOWER(TRIM(D57))&amp;"&amp;vs_currencies=usd&amp;include_24hr_change=true"),""),IFERROR(_xlfn.WEBSERVICE("https://query1.finance.yahoo.com/v8/finance/chart/"&amp;AG57&amp;"?range=1d&amp;interval=1d"),"")))</f>
        <v/>
      </c>
      <c r="AI57" s="81" t="str">
        <f>IF(AH57="","",IFERROR(IF(ISNUMBER(SEARCH("regularMarketPrice",AH57)),_xlfn.NUMBERVALUE(MID(AH57,SEARCH("""regularMarketPrice"":",AH57)+21,SEARCH(",",AH57&amp;",",SEARCH("""regularMarketPrice"":",AH57)+21)-SEARCH("""regularMarketPrice"":",AH57)-21),".",","),_xlfn.NUMBERVALUE(MID(SUBSTITUTE(AH57,"}",","),SEARCH("""usd"":",SUBSTITUTE(AH57,"}",","))+6,SEARCH(",",SUBSTITUTE(AH57,"}",",")&amp;",",SEARCH("""usd"":",SUBSTITUTE(AH57,"}",","))+6)-SEARCH("""usd"":",SUBSTITUTE(AH57,"}",","))-6),".",",")),""))</f>
        <v/>
      </c>
      <c r="AJ57" s="81" t="str">
        <f>IF(AH57="","",IFERROR(IF(ISNUMBER(SEARCH("regularMarketPrice",AH57)),_xlfn.NUMBERVALUE(MID(AH57,SEARCH("""chartPreviousClose"":",AH57)+21,SEARCH(",",AH57&amp;",",SEARCH("""chartPreviousClose"":",AH57)+21)-SEARCH("""chartPreviousClose"":",AH57)-21),".",","),AI57/(1+_xlfn.NUMBERVALUE(MID(SUBSTITUTE(AH57,"}",","),SEARCH("""usd_24h_change"":",SUBSTITUTE(AH57,"}",","))+17,SEARCH(",",SUBSTITUTE(AH57,"}",",")&amp;",",SEARCH("""usd_24h_change"":",SUBSTITUTE(AH57,"}",","))+17)-SEARCH("""usd_24h_change"":",SUBSTITUTE(AH57,"}",","))-17),".",",")/100)),""))</f>
        <v/>
      </c>
      <c r="AK57" s="81" t="str">
        <f>IF(A57="","",N(F57)*IF(AND(p_ModoCot="Automático",ISNUMBER(AJ57)),AJ57,IF(N(J57)&gt;0,J57,K57))*AF57)</f>
        <v/>
      </c>
      <c r="AL57" s="81" t="str">
        <f>IF(A57="","",ROUND(MAX(0,N(S57)*($N$6+$AF$7)-N57),2))</f>
        <v/>
      </c>
      <c r="AM57" s="81" t="str">
        <f>IF(A57="","",IF(AND(T57&gt;0,T57&gt;=p_DifMin),AL57,0))</f>
        <v/>
      </c>
      <c r="AN57" s="81" t="str">
        <f>IF(A57="","",IF(AND(AM57&gt;0,N(V57)&lt;=p_MaxAtivos),AM57,0))</f>
        <v/>
      </c>
      <c r="AO57" s="81" t="str">
        <f>IF(A57="","",IF(OR(X57&lt;=0,X57&lt;p_CompraMin,N(K57)&lt;=0,N(AF57)&lt;=0),0,IF($AF$3="Sim",TRUNC(ROUND(MAX(0,(X57-p_CorrFixa)/(K57*AF57*$AF$6)),9),$AF$4),TRUNC(ROUND(MAX(0,(X57-p_CorrFixa)/(K57*AF57*$AF$6)),9)/$AF$5)*$AF$5)))</f>
        <v/>
      </c>
      <c r="AP57" s="81" t="str">
        <f>IF(A57="","",IF(N(AO57)&gt;0,AO57*K57*AF57*$AF$6+p_CorrFixa,0))</f>
        <v/>
      </c>
      <c r="AQ57" s="81" t="str">
        <f>IF(A57="","",IF(OR($AJ$1&lt;=0,N(K57)&lt;=0,N(AF57)&lt;=0,N(AM57)&lt;=0),0,IF($AF$3="Sim",TRUNC(ROUND(MAX(0,($AJ$1-IF(N(AO57)&gt;0,0,p_CorrFixa))/(K57*AF57*$AF$6)),9),$AF$4),TRUNC(ROUND(MAX(0,($AJ$1-IF(N(AO57)&gt;0,0,p_CorrFixa))/(K57*AF57*$AF$6)),9)/$AF$5)*$AF$5)))</f>
        <v/>
      </c>
      <c r="AR57" s="81" t="str">
        <f>IF(A57="","",IF(AND(N(AO57)=0,N(AQ57)*(K57*AF57*$AF$6)+p_CorrFixa&lt;p_CompraMin),0,AQ57))</f>
        <v/>
      </c>
      <c r="AS57" s="81" t="str">
        <f>IF(A57="","",IF(N(AR57)&gt;0,AM57,0))</f>
        <v/>
      </c>
      <c r="AT57" s="81" t="str">
        <f>IF(A57="","",IF(AND(AS57&gt;0,AS57=$AS$6,COUNTIF($AS$9:AS57,AS57)=1),1,0))</f>
        <v/>
      </c>
    </row>
    <row r="58">
      <c r="A58" s="97" t="n"/>
      <c r="B58" s="97" t="n"/>
      <c r="C58" s="97" t="n"/>
      <c r="D58" s="97" t="n"/>
      <c r="E58" s="98" t="n"/>
      <c r="F58" s="99" t="n"/>
      <c r="G58" s="100" t="n"/>
      <c r="H58" s="101" t="n"/>
      <c r="I58" s="100" t="n"/>
      <c r="J58" s="100" t="n"/>
      <c r="K58" s="107" t="str">
        <f>IF(A58="","",IF(AND(p_ModoCot="Automático",ISNUMBER(AI58)),AI58,IF(N(I58)&gt;0,I58,N(G58))))</f>
        <v/>
      </c>
      <c r="L58" s="108" t="str">
        <f>IF(A58="","",IF(AF58=0,"Sem câmbio",IF(AND(p_ModoCot="Automático",ISNUMBER(AI58)),"Auto",IF(N(I58)&gt;0,"Manual",IF(N(G58)&gt;0,"PM","Sem cotação")))))</f>
        <v/>
      </c>
      <c r="M58" s="109" t="str">
        <f>IF(A58="","",N(F58)*K58)</f>
        <v/>
      </c>
      <c r="N58" s="110" t="str">
        <f>IF(A58="","",M58*AF58)</f>
        <v/>
      </c>
      <c r="O58" s="110" t="str">
        <f>IF(A58="","",N(F58)*N(G58)*IF(N(H58)&gt;0,H58,AF58))</f>
        <v/>
      </c>
      <c r="P58" s="110" t="str">
        <f>IF(A58="","",N58-O58)</f>
        <v/>
      </c>
      <c r="Q58" s="111" t="str">
        <f>IF(A58="","",IF(O58&gt;0,P58/O58,0))</f>
        <v/>
      </c>
      <c r="R58" s="112" t="str">
        <f>IF(A58="","",IF($N$6&gt;0,N58/$N$6,0))</f>
        <v/>
      </c>
      <c r="S58" s="104" t="n"/>
      <c r="T58" s="111" t="str">
        <f>IF(A58="","",N(S58)-R58)</f>
        <v/>
      </c>
      <c r="U58" s="112" t="str">
        <f>IF(A58="","",IF($AM$6&gt;0,AM58/$AM$6,0))</f>
        <v/>
      </c>
      <c r="V58" s="113" t="str">
        <f>IF(A58="","",IF(AM58&lt;=0,"",COUNTIF($AM$9:$AM$68,"&gt;"&amp;AM58)+COUNTIF($AM$9:AM58,AM58)))</f>
        <v/>
      </c>
      <c r="W58" s="108" t="str">
        <f>IF(A58="","",IF(X58&gt;0,"BUY","HOLD"))</f>
        <v/>
      </c>
      <c r="X58" s="110" t="str">
        <f>IF(A58="","",IF($AF$7&lt;=0,0,IF($AN$6&gt;0,$AF$7*AN58/$AN$6,IF($S$6&gt;0,$AF$7*N(S58)/$S$6,0))))</f>
        <v/>
      </c>
      <c r="Y58" s="114" t="str">
        <f>IF(A58="","",N(AO58)+IF(AT58=1,N(AR58),0))</f>
        <v/>
      </c>
      <c r="Z58" s="110" t="str">
        <f>IF(A58="","",IF(N(Y58)&gt;0,Y58*K58*AF58*$AF$6+p_CorrFixa,0))</f>
        <v/>
      </c>
      <c r="AA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B58" s="115" t="str">
        <f>IF(A58="","",IF(N58&gt;0,AA58/N58,0))</f>
        <v/>
      </c>
      <c r="AC58" s="115" t="str">
        <f>IF(A58="","",IF(O58&gt;0,AA58/O58,0))</f>
        <v/>
      </c>
      <c r="AE58" s="81" t="str">
        <f>IF(A58="","",IF(E58="",$AF$1,E58))</f>
        <v/>
      </c>
      <c r="AF58" s="81" t="str">
        <f>IF(A58="","",IFERROR(INDEX(moeda_fx,MATCH(AE58,moeda_cod,0)),0))</f>
        <v/>
      </c>
      <c r="AG58" s="81" t="str">
        <f>IF(A58="","",IF($AF$2="",UPPER(TRIM(A58)),IF(RIGHT(UPPER(TRIM(A58)),LEN($AF$2))=$AF$2,UPPER(TRIM(A58)),UPPER(TRIM(A58))&amp;$AF$2)))</f>
        <v/>
      </c>
      <c r="AH58" s="81" t="str">
        <f>IF(OR(A58="",p_ModoCot&lt;&gt;"Automático"),"",IF(AND(p_FonteCripto="CoinGecko",TRIM(D58)&lt;&gt;""),IFERROR(_xlfn.WEBSERVICE("https://api.coingecko.com/api/v3/simple/price?ids="&amp;LOWER(TRIM(D58))&amp;"&amp;vs_currencies=usd&amp;include_24hr_change=true"),""),IFERROR(_xlfn.WEBSERVICE("https://query1.finance.yahoo.com/v8/finance/chart/"&amp;AG58&amp;"?range=1d&amp;interval=1d"),"")))</f>
        <v/>
      </c>
      <c r="AI58" s="81" t="str">
        <f>IF(AH58="","",IFERROR(IF(ISNUMBER(SEARCH("regularMarketPrice",AH58)),_xlfn.NUMBERVALUE(MID(AH58,SEARCH("""regularMarketPrice"":",AH58)+21,SEARCH(",",AH58&amp;",",SEARCH("""regularMarketPrice"":",AH58)+21)-SEARCH("""regularMarketPrice"":",AH58)-21),".",","),_xlfn.NUMBERVALUE(MID(SUBSTITUTE(AH58,"}",","),SEARCH("""usd"":",SUBSTITUTE(AH58,"}",","))+6,SEARCH(",",SUBSTITUTE(AH58,"}",",")&amp;",",SEARCH("""usd"":",SUBSTITUTE(AH58,"}",","))+6)-SEARCH("""usd"":",SUBSTITUTE(AH58,"}",","))-6),".",",")),""))</f>
        <v/>
      </c>
      <c r="AJ58" s="81" t="str">
        <f>IF(AH58="","",IFERROR(IF(ISNUMBER(SEARCH("regularMarketPrice",AH58)),_xlfn.NUMBERVALUE(MID(AH58,SEARCH("""chartPreviousClose"":",AH58)+21,SEARCH(",",AH58&amp;",",SEARCH("""chartPreviousClose"":",AH58)+21)-SEARCH("""chartPreviousClose"":",AH58)-21),".",","),AI58/(1+_xlfn.NUMBERVALUE(MID(SUBSTITUTE(AH58,"}",","),SEARCH("""usd_24h_change"":",SUBSTITUTE(AH58,"}",","))+17,SEARCH(",",SUBSTITUTE(AH58,"}",",")&amp;",",SEARCH("""usd_24h_change"":",SUBSTITUTE(AH58,"}",","))+17)-SEARCH("""usd_24h_change"":",SUBSTITUTE(AH58,"}",","))-17),".",",")/100)),""))</f>
        <v/>
      </c>
      <c r="AK58" s="81" t="str">
        <f>IF(A58="","",N(F58)*IF(AND(p_ModoCot="Automático",ISNUMBER(AJ58)),AJ58,IF(N(J58)&gt;0,J58,K58))*AF58)</f>
        <v/>
      </c>
      <c r="AL58" s="81" t="str">
        <f>IF(A58="","",ROUND(MAX(0,N(S58)*($N$6+$AF$7)-N58),2))</f>
        <v/>
      </c>
      <c r="AM58" s="81" t="str">
        <f>IF(A58="","",IF(AND(T58&gt;0,T58&gt;=p_DifMin),AL58,0))</f>
        <v/>
      </c>
      <c r="AN58" s="81" t="str">
        <f>IF(A58="","",IF(AND(AM58&gt;0,N(V58)&lt;=p_MaxAtivos),AM58,0))</f>
        <v/>
      </c>
      <c r="AO58" s="81" t="str">
        <f>IF(A58="","",IF(OR(X58&lt;=0,X58&lt;p_CompraMin,N(K58)&lt;=0,N(AF58)&lt;=0),0,IF($AF$3="Sim",TRUNC(ROUND(MAX(0,(X58-p_CorrFixa)/(K58*AF58*$AF$6)),9),$AF$4),TRUNC(ROUND(MAX(0,(X58-p_CorrFixa)/(K58*AF58*$AF$6)),9)/$AF$5)*$AF$5)))</f>
        <v/>
      </c>
      <c r="AP58" s="81" t="str">
        <f>IF(A58="","",IF(N(AO58)&gt;0,AO58*K58*AF58*$AF$6+p_CorrFixa,0))</f>
        <v/>
      </c>
      <c r="AQ58" s="81" t="str">
        <f>IF(A58="","",IF(OR($AJ$1&lt;=0,N(K58)&lt;=0,N(AF58)&lt;=0,N(AM58)&lt;=0),0,IF($AF$3="Sim",TRUNC(ROUND(MAX(0,($AJ$1-IF(N(AO58)&gt;0,0,p_CorrFixa))/(K58*AF58*$AF$6)),9),$AF$4),TRUNC(ROUND(MAX(0,($AJ$1-IF(N(AO58)&gt;0,0,p_CorrFixa))/(K58*AF58*$AF$6)),9)/$AF$5)*$AF$5)))</f>
        <v/>
      </c>
      <c r="AR58" s="81" t="str">
        <f>IF(A58="","",IF(AND(N(AO58)=0,N(AQ58)*(K58*AF58*$AF$6)+p_CorrFixa&lt;p_CompraMin),0,AQ58))</f>
        <v/>
      </c>
      <c r="AS58" s="81" t="str">
        <f>IF(A58="","",IF(N(AR58)&gt;0,AM58,0))</f>
        <v/>
      </c>
      <c r="AT58" s="81" t="str">
        <f>IF(A58="","",IF(AND(AS58&gt;0,AS58=$AS$6,COUNTIF($AS$9:AS58,AS58)=1),1,0))</f>
        <v/>
      </c>
    </row>
    <row r="59">
      <c r="A59" s="97" t="n"/>
      <c r="B59" s="97" t="n"/>
      <c r="C59" s="97" t="n"/>
      <c r="D59" s="97" t="n"/>
      <c r="E59" s="98" t="n"/>
      <c r="F59" s="99" t="n"/>
      <c r="G59" s="100" t="n"/>
      <c r="H59" s="101" t="n"/>
      <c r="I59" s="100" t="n"/>
      <c r="J59" s="100" t="n"/>
      <c r="K59" s="102" t="str">
        <f>IF(A59="","",IF(AND(p_ModoCot="Automático",ISNUMBER(AI59)),AI59,IF(N(I59)&gt;0,I59,N(G59))))</f>
        <v/>
      </c>
      <c r="L59" s="68" t="str">
        <f>IF(A59="","",IF(AF59=0,"Sem câmbio",IF(AND(p_ModoCot="Automático",ISNUMBER(AI59)),"Auto",IF(N(I59)&gt;0,"Manual",IF(N(G59)&gt;0,"PM","Sem cotação")))))</f>
        <v/>
      </c>
      <c r="M59" s="103" t="str">
        <f>IF(A59="","",N(F59)*K59)</f>
        <v/>
      </c>
      <c r="N59" s="65" t="str">
        <f>IF(A59="","",M59*AF59)</f>
        <v/>
      </c>
      <c r="O59" s="65" t="str">
        <f>IF(A59="","",N(F59)*N(G59)*IF(N(H59)&gt;0,H59,AF59))</f>
        <v/>
      </c>
      <c r="P59" s="65" t="str">
        <f>IF(A59="","",N59-O59)</f>
        <v/>
      </c>
      <c r="Q59" s="67" t="str">
        <f>IF(A59="","",IF(O59&gt;0,P59/O59,0))</f>
        <v/>
      </c>
      <c r="R59" s="25" t="str">
        <f>IF(A59="","",IF($N$6&gt;0,N59/$N$6,0))</f>
        <v/>
      </c>
      <c r="S59" s="104" t="n"/>
      <c r="T59" s="67" t="str">
        <f>IF(A59="","",N(S59)-R59)</f>
        <v/>
      </c>
      <c r="U59" s="25" t="str">
        <f>IF(A59="","",IF($AM$6&gt;0,AM59/$AM$6,0))</f>
        <v/>
      </c>
      <c r="V59" s="69" t="str">
        <f>IF(A59="","",IF(AM59&lt;=0,"",COUNTIF($AM$9:$AM$68,"&gt;"&amp;AM59)+COUNTIF($AM$9:AM59,AM59)))</f>
        <v/>
      </c>
      <c r="W59" s="68" t="str">
        <f>IF(A59="","",IF(X59&gt;0,"BUY","HOLD"))</f>
        <v/>
      </c>
      <c r="X59" s="65" t="str">
        <f>IF(A59="","",IF($AF$7&lt;=0,0,IF($AN$6&gt;0,$AF$7*AN59/$AN$6,IF($S$6&gt;0,$AF$7*N(S59)/$S$6,0))))</f>
        <v/>
      </c>
      <c r="Y59" s="105" t="str">
        <f>IF(A59="","",N(AO59)+IF(AT59=1,N(AR59),0))</f>
        <v/>
      </c>
      <c r="Z59" s="65" t="str">
        <f>IF(A59="","",IF(N(Y59)&gt;0,Y59*K59*AF59*$AF$6+p_CorrFixa,0))</f>
        <v/>
      </c>
      <c r="AA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B59" s="106" t="str">
        <f>IF(A59="","",IF(N59&gt;0,AA59/N59,0))</f>
        <v/>
      </c>
      <c r="AC59" s="106" t="str">
        <f>IF(A59="","",IF(O59&gt;0,AA59/O59,0))</f>
        <v/>
      </c>
      <c r="AE59" s="81" t="str">
        <f>IF(A59="","",IF(E59="",$AF$1,E59))</f>
        <v/>
      </c>
      <c r="AF59" s="81" t="str">
        <f>IF(A59="","",IFERROR(INDEX(moeda_fx,MATCH(AE59,moeda_cod,0)),0))</f>
        <v/>
      </c>
      <c r="AG59" s="81" t="str">
        <f>IF(A59="","",IF($AF$2="",UPPER(TRIM(A59)),IF(RIGHT(UPPER(TRIM(A59)),LEN($AF$2))=$AF$2,UPPER(TRIM(A59)),UPPER(TRIM(A59))&amp;$AF$2)))</f>
        <v/>
      </c>
      <c r="AH59" s="81" t="str">
        <f>IF(OR(A59="",p_ModoCot&lt;&gt;"Automático"),"",IF(AND(p_FonteCripto="CoinGecko",TRIM(D59)&lt;&gt;""),IFERROR(_xlfn.WEBSERVICE("https://api.coingecko.com/api/v3/simple/price?ids="&amp;LOWER(TRIM(D59))&amp;"&amp;vs_currencies=usd&amp;include_24hr_change=true"),""),IFERROR(_xlfn.WEBSERVICE("https://query1.finance.yahoo.com/v8/finance/chart/"&amp;AG59&amp;"?range=1d&amp;interval=1d"),"")))</f>
        <v/>
      </c>
      <c r="AI59" s="81" t="str">
        <f>IF(AH59="","",IFERROR(IF(ISNUMBER(SEARCH("regularMarketPrice",AH59)),_xlfn.NUMBERVALUE(MID(AH59,SEARCH("""regularMarketPrice"":",AH59)+21,SEARCH(",",AH59&amp;",",SEARCH("""regularMarketPrice"":",AH59)+21)-SEARCH("""regularMarketPrice"":",AH59)-21),".",","),_xlfn.NUMBERVALUE(MID(SUBSTITUTE(AH59,"}",","),SEARCH("""usd"":",SUBSTITUTE(AH59,"}",","))+6,SEARCH(",",SUBSTITUTE(AH59,"}",",")&amp;",",SEARCH("""usd"":",SUBSTITUTE(AH59,"}",","))+6)-SEARCH("""usd"":",SUBSTITUTE(AH59,"}",","))-6),".",",")),""))</f>
        <v/>
      </c>
      <c r="AJ59" s="81" t="str">
        <f>IF(AH59="","",IFERROR(IF(ISNUMBER(SEARCH("regularMarketPrice",AH59)),_xlfn.NUMBERVALUE(MID(AH59,SEARCH("""chartPreviousClose"":",AH59)+21,SEARCH(",",AH59&amp;",",SEARCH("""chartPreviousClose"":",AH59)+21)-SEARCH("""chartPreviousClose"":",AH59)-21),".",","),AI59/(1+_xlfn.NUMBERVALUE(MID(SUBSTITUTE(AH59,"}",","),SEARCH("""usd_24h_change"":",SUBSTITUTE(AH59,"}",","))+17,SEARCH(",",SUBSTITUTE(AH59,"}",",")&amp;",",SEARCH("""usd_24h_change"":",SUBSTITUTE(AH59,"}",","))+17)-SEARCH("""usd_24h_change"":",SUBSTITUTE(AH59,"}",","))-17),".",",")/100)),""))</f>
        <v/>
      </c>
      <c r="AK59" s="81" t="str">
        <f>IF(A59="","",N(F59)*IF(AND(p_ModoCot="Automático",ISNUMBER(AJ59)),AJ59,IF(N(J59)&gt;0,J59,K59))*AF59)</f>
        <v/>
      </c>
      <c r="AL59" s="81" t="str">
        <f>IF(A59="","",ROUND(MAX(0,N(S59)*($N$6+$AF$7)-N59),2))</f>
        <v/>
      </c>
      <c r="AM59" s="81" t="str">
        <f>IF(A59="","",IF(AND(T59&gt;0,T59&gt;=p_DifMin),AL59,0))</f>
        <v/>
      </c>
      <c r="AN59" s="81" t="str">
        <f>IF(A59="","",IF(AND(AM59&gt;0,N(V59)&lt;=p_MaxAtivos),AM59,0))</f>
        <v/>
      </c>
      <c r="AO59" s="81" t="str">
        <f>IF(A59="","",IF(OR(X59&lt;=0,X59&lt;p_CompraMin,N(K59)&lt;=0,N(AF59)&lt;=0),0,IF($AF$3="Sim",TRUNC(ROUND(MAX(0,(X59-p_CorrFixa)/(K59*AF59*$AF$6)),9),$AF$4),TRUNC(ROUND(MAX(0,(X59-p_CorrFixa)/(K59*AF59*$AF$6)),9)/$AF$5)*$AF$5)))</f>
        <v/>
      </c>
      <c r="AP59" s="81" t="str">
        <f>IF(A59="","",IF(N(AO59)&gt;0,AO59*K59*AF59*$AF$6+p_CorrFixa,0))</f>
        <v/>
      </c>
      <c r="AQ59" s="81" t="str">
        <f>IF(A59="","",IF(OR($AJ$1&lt;=0,N(K59)&lt;=0,N(AF59)&lt;=0,N(AM59)&lt;=0),0,IF($AF$3="Sim",TRUNC(ROUND(MAX(0,($AJ$1-IF(N(AO59)&gt;0,0,p_CorrFixa))/(K59*AF59*$AF$6)),9),$AF$4),TRUNC(ROUND(MAX(0,($AJ$1-IF(N(AO59)&gt;0,0,p_CorrFixa))/(K59*AF59*$AF$6)),9)/$AF$5)*$AF$5)))</f>
        <v/>
      </c>
      <c r="AR59" s="81" t="str">
        <f>IF(A59="","",IF(AND(N(AO59)=0,N(AQ59)*(K59*AF59*$AF$6)+p_CorrFixa&lt;p_CompraMin),0,AQ59))</f>
        <v/>
      </c>
      <c r="AS59" s="81" t="str">
        <f>IF(A59="","",IF(N(AR59)&gt;0,AM59,0))</f>
        <v/>
      </c>
      <c r="AT59" s="81" t="str">
        <f>IF(A59="","",IF(AND(AS59&gt;0,AS59=$AS$6,COUNTIF($AS$9:AS59,AS59)=1),1,0))</f>
        <v/>
      </c>
    </row>
    <row r="60">
      <c r="A60" s="97" t="n"/>
      <c r="B60" s="97" t="n"/>
      <c r="C60" s="97" t="n"/>
      <c r="D60" s="97" t="n"/>
      <c r="E60" s="98" t="n"/>
      <c r="F60" s="99" t="n"/>
      <c r="G60" s="100" t="n"/>
      <c r="H60" s="101" t="n"/>
      <c r="I60" s="100" t="n"/>
      <c r="J60" s="100" t="n"/>
      <c r="K60" s="107" t="str">
        <f>IF(A60="","",IF(AND(p_ModoCot="Automático",ISNUMBER(AI60)),AI60,IF(N(I60)&gt;0,I60,N(G60))))</f>
        <v/>
      </c>
      <c r="L60" s="108" t="str">
        <f>IF(A60="","",IF(AF60=0,"Sem câmbio",IF(AND(p_ModoCot="Automático",ISNUMBER(AI60)),"Auto",IF(N(I60)&gt;0,"Manual",IF(N(G60)&gt;0,"PM","Sem cotação")))))</f>
        <v/>
      </c>
      <c r="M60" s="109" t="str">
        <f>IF(A60="","",N(F60)*K60)</f>
        <v/>
      </c>
      <c r="N60" s="110" t="str">
        <f>IF(A60="","",M60*AF60)</f>
        <v/>
      </c>
      <c r="O60" s="110" t="str">
        <f>IF(A60="","",N(F60)*N(G60)*IF(N(H60)&gt;0,H60,AF60))</f>
        <v/>
      </c>
      <c r="P60" s="110" t="str">
        <f>IF(A60="","",N60-O60)</f>
        <v/>
      </c>
      <c r="Q60" s="111" t="str">
        <f>IF(A60="","",IF(O60&gt;0,P60/O60,0))</f>
        <v/>
      </c>
      <c r="R60" s="112" t="str">
        <f>IF(A60="","",IF($N$6&gt;0,N60/$N$6,0))</f>
        <v/>
      </c>
      <c r="S60" s="104" t="n"/>
      <c r="T60" s="111" t="str">
        <f>IF(A60="","",N(S60)-R60)</f>
        <v/>
      </c>
      <c r="U60" s="112" t="str">
        <f>IF(A60="","",IF($AM$6&gt;0,AM60/$AM$6,0))</f>
        <v/>
      </c>
      <c r="V60" s="113" t="str">
        <f>IF(A60="","",IF(AM60&lt;=0,"",COUNTIF($AM$9:$AM$68,"&gt;"&amp;AM60)+COUNTIF($AM$9:AM60,AM60)))</f>
        <v/>
      </c>
      <c r="W60" s="108" t="str">
        <f>IF(A60="","",IF(X60&gt;0,"BUY","HOLD"))</f>
        <v/>
      </c>
      <c r="X60" s="110" t="str">
        <f>IF(A60="","",IF($AF$7&lt;=0,0,IF($AN$6&gt;0,$AF$7*AN60/$AN$6,IF($S$6&gt;0,$AF$7*N(S60)/$S$6,0))))</f>
        <v/>
      </c>
      <c r="Y60" s="114" t="str">
        <f>IF(A60="","",N(AO60)+IF(AT60=1,N(AR60),0))</f>
        <v/>
      </c>
      <c r="Z60" s="110" t="str">
        <f>IF(A60="","",IF(N(Y60)&gt;0,Y60*K60*AF60*$AF$6+p_CorrFixa,0))</f>
        <v/>
      </c>
      <c r="AA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B60" s="115" t="str">
        <f>IF(A60="","",IF(N60&gt;0,AA60/N60,0))</f>
        <v/>
      </c>
      <c r="AC60" s="115" t="str">
        <f>IF(A60="","",IF(O60&gt;0,AA60/O60,0))</f>
        <v/>
      </c>
      <c r="AE60" s="81" t="str">
        <f>IF(A60="","",IF(E60="",$AF$1,E60))</f>
        <v/>
      </c>
      <c r="AF60" s="81" t="str">
        <f>IF(A60="","",IFERROR(INDEX(moeda_fx,MATCH(AE60,moeda_cod,0)),0))</f>
        <v/>
      </c>
      <c r="AG60" s="81" t="str">
        <f>IF(A60="","",IF($AF$2="",UPPER(TRIM(A60)),IF(RIGHT(UPPER(TRIM(A60)),LEN($AF$2))=$AF$2,UPPER(TRIM(A60)),UPPER(TRIM(A60))&amp;$AF$2)))</f>
        <v/>
      </c>
      <c r="AH60" s="81" t="str">
        <f>IF(OR(A60="",p_ModoCot&lt;&gt;"Automático"),"",IF(AND(p_FonteCripto="CoinGecko",TRIM(D60)&lt;&gt;""),IFERROR(_xlfn.WEBSERVICE("https://api.coingecko.com/api/v3/simple/price?ids="&amp;LOWER(TRIM(D60))&amp;"&amp;vs_currencies=usd&amp;include_24hr_change=true"),""),IFERROR(_xlfn.WEBSERVICE("https://query1.finance.yahoo.com/v8/finance/chart/"&amp;AG60&amp;"?range=1d&amp;interval=1d"),"")))</f>
        <v/>
      </c>
      <c r="AI60" s="81" t="str">
        <f>IF(AH60="","",IFERROR(IF(ISNUMBER(SEARCH("regularMarketPrice",AH60)),_xlfn.NUMBERVALUE(MID(AH60,SEARCH("""regularMarketPrice"":",AH60)+21,SEARCH(",",AH60&amp;",",SEARCH("""regularMarketPrice"":",AH60)+21)-SEARCH("""regularMarketPrice"":",AH60)-21),".",","),_xlfn.NUMBERVALUE(MID(SUBSTITUTE(AH60,"}",","),SEARCH("""usd"":",SUBSTITUTE(AH60,"}",","))+6,SEARCH(",",SUBSTITUTE(AH60,"}",",")&amp;",",SEARCH("""usd"":",SUBSTITUTE(AH60,"}",","))+6)-SEARCH("""usd"":",SUBSTITUTE(AH60,"}",","))-6),".",",")),""))</f>
        <v/>
      </c>
      <c r="AJ60" s="81" t="str">
        <f>IF(AH60="","",IFERROR(IF(ISNUMBER(SEARCH("regularMarketPrice",AH60)),_xlfn.NUMBERVALUE(MID(AH60,SEARCH("""chartPreviousClose"":",AH60)+21,SEARCH(",",AH60&amp;",",SEARCH("""chartPreviousClose"":",AH60)+21)-SEARCH("""chartPreviousClose"":",AH60)-21),".",","),AI60/(1+_xlfn.NUMBERVALUE(MID(SUBSTITUTE(AH60,"}",","),SEARCH("""usd_24h_change"":",SUBSTITUTE(AH60,"}",","))+17,SEARCH(",",SUBSTITUTE(AH60,"}",",")&amp;",",SEARCH("""usd_24h_change"":",SUBSTITUTE(AH60,"}",","))+17)-SEARCH("""usd_24h_change"":",SUBSTITUTE(AH60,"}",","))-17),".",",")/100)),""))</f>
        <v/>
      </c>
      <c r="AK60" s="81" t="str">
        <f>IF(A60="","",N(F60)*IF(AND(p_ModoCot="Automático",ISNUMBER(AJ60)),AJ60,IF(N(J60)&gt;0,J60,K60))*AF60)</f>
        <v/>
      </c>
      <c r="AL60" s="81" t="str">
        <f>IF(A60="","",ROUND(MAX(0,N(S60)*($N$6+$AF$7)-N60),2))</f>
        <v/>
      </c>
      <c r="AM60" s="81" t="str">
        <f>IF(A60="","",IF(AND(T60&gt;0,T60&gt;=p_DifMin),AL60,0))</f>
        <v/>
      </c>
      <c r="AN60" s="81" t="str">
        <f>IF(A60="","",IF(AND(AM60&gt;0,N(V60)&lt;=p_MaxAtivos),AM60,0))</f>
        <v/>
      </c>
      <c r="AO60" s="81" t="str">
        <f>IF(A60="","",IF(OR(X60&lt;=0,X60&lt;p_CompraMin,N(K60)&lt;=0,N(AF60)&lt;=0),0,IF($AF$3="Sim",TRUNC(ROUND(MAX(0,(X60-p_CorrFixa)/(K60*AF60*$AF$6)),9),$AF$4),TRUNC(ROUND(MAX(0,(X60-p_CorrFixa)/(K60*AF60*$AF$6)),9)/$AF$5)*$AF$5)))</f>
        <v/>
      </c>
      <c r="AP60" s="81" t="str">
        <f>IF(A60="","",IF(N(AO60)&gt;0,AO60*K60*AF60*$AF$6+p_CorrFixa,0))</f>
        <v/>
      </c>
      <c r="AQ60" s="81" t="str">
        <f>IF(A60="","",IF(OR($AJ$1&lt;=0,N(K60)&lt;=0,N(AF60)&lt;=0,N(AM60)&lt;=0),0,IF($AF$3="Sim",TRUNC(ROUND(MAX(0,($AJ$1-IF(N(AO60)&gt;0,0,p_CorrFixa))/(K60*AF60*$AF$6)),9),$AF$4),TRUNC(ROUND(MAX(0,($AJ$1-IF(N(AO60)&gt;0,0,p_CorrFixa))/(K60*AF60*$AF$6)),9)/$AF$5)*$AF$5)))</f>
        <v/>
      </c>
      <c r="AR60" s="81" t="str">
        <f>IF(A60="","",IF(AND(N(AO60)=0,N(AQ60)*(K60*AF60*$AF$6)+p_CorrFixa&lt;p_CompraMin),0,AQ60))</f>
        <v/>
      </c>
      <c r="AS60" s="81" t="str">
        <f>IF(A60="","",IF(N(AR60)&gt;0,AM60,0))</f>
        <v/>
      </c>
      <c r="AT60" s="81" t="str">
        <f>IF(A60="","",IF(AND(AS60&gt;0,AS60=$AS$6,COUNTIF($AS$9:AS60,AS60)=1),1,0))</f>
        <v/>
      </c>
    </row>
    <row r="61">
      <c r="A61" s="97" t="n"/>
      <c r="B61" s="97" t="n"/>
      <c r="C61" s="97" t="n"/>
      <c r="D61" s="97" t="n"/>
      <c r="E61" s="98" t="n"/>
      <c r="F61" s="99" t="n"/>
      <c r="G61" s="100" t="n"/>
      <c r="H61" s="101" t="n"/>
      <c r="I61" s="100" t="n"/>
      <c r="J61" s="100" t="n"/>
      <c r="K61" s="102" t="str">
        <f>IF(A61="","",IF(AND(p_ModoCot="Automático",ISNUMBER(AI61)),AI61,IF(N(I61)&gt;0,I61,N(G61))))</f>
        <v/>
      </c>
      <c r="L61" s="68" t="str">
        <f>IF(A61="","",IF(AF61=0,"Sem câmbio",IF(AND(p_ModoCot="Automático",ISNUMBER(AI61)),"Auto",IF(N(I61)&gt;0,"Manual",IF(N(G61)&gt;0,"PM","Sem cotação")))))</f>
        <v/>
      </c>
      <c r="M61" s="103" t="str">
        <f>IF(A61="","",N(F61)*K61)</f>
        <v/>
      </c>
      <c r="N61" s="65" t="str">
        <f>IF(A61="","",M61*AF61)</f>
        <v/>
      </c>
      <c r="O61" s="65" t="str">
        <f>IF(A61="","",N(F61)*N(G61)*IF(N(H61)&gt;0,H61,AF61))</f>
        <v/>
      </c>
      <c r="P61" s="65" t="str">
        <f>IF(A61="","",N61-O61)</f>
        <v/>
      </c>
      <c r="Q61" s="67" t="str">
        <f>IF(A61="","",IF(O61&gt;0,P61/O61,0))</f>
        <v/>
      </c>
      <c r="R61" s="25" t="str">
        <f>IF(A61="","",IF($N$6&gt;0,N61/$N$6,0))</f>
        <v/>
      </c>
      <c r="S61" s="104" t="n"/>
      <c r="T61" s="67" t="str">
        <f>IF(A61="","",N(S61)-R61)</f>
        <v/>
      </c>
      <c r="U61" s="25" t="str">
        <f>IF(A61="","",IF($AM$6&gt;0,AM61/$AM$6,0))</f>
        <v/>
      </c>
      <c r="V61" s="69" t="str">
        <f>IF(A61="","",IF(AM61&lt;=0,"",COUNTIF($AM$9:$AM$68,"&gt;"&amp;AM61)+COUNTIF($AM$9:AM61,AM61)))</f>
        <v/>
      </c>
      <c r="W61" s="68" t="str">
        <f>IF(A61="","",IF(X61&gt;0,"BUY","HOLD"))</f>
        <v/>
      </c>
      <c r="X61" s="65" t="str">
        <f>IF(A61="","",IF($AF$7&lt;=0,0,IF($AN$6&gt;0,$AF$7*AN61/$AN$6,IF($S$6&gt;0,$AF$7*N(S61)/$S$6,0))))</f>
        <v/>
      </c>
      <c r="Y61" s="105" t="str">
        <f>IF(A61="","",N(AO61)+IF(AT61=1,N(AR61),0))</f>
        <v/>
      </c>
      <c r="Z61" s="65" t="str">
        <f>IF(A61="","",IF(N(Y61)&gt;0,Y61*K61*AF61*$AF$6+p_CorrFixa,0))</f>
        <v/>
      </c>
      <c r="AA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B61" s="106" t="str">
        <f>IF(A61="","",IF(N61&gt;0,AA61/N61,0))</f>
        <v/>
      </c>
      <c r="AC61" s="106" t="str">
        <f>IF(A61="","",IF(O61&gt;0,AA61/O61,0))</f>
        <v/>
      </c>
      <c r="AE61" s="81" t="str">
        <f>IF(A61="","",IF(E61="",$AF$1,E61))</f>
        <v/>
      </c>
      <c r="AF61" s="81" t="str">
        <f>IF(A61="","",IFERROR(INDEX(moeda_fx,MATCH(AE61,moeda_cod,0)),0))</f>
        <v/>
      </c>
      <c r="AG61" s="81" t="str">
        <f>IF(A61="","",IF($AF$2="",UPPER(TRIM(A61)),IF(RIGHT(UPPER(TRIM(A61)),LEN($AF$2))=$AF$2,UPPER(TRIM(A61)),UPPER(TRIM(A61))&amp;$AF$2)))</f>
        <v/>
      </c>
      <c r="AH61" s="81" t="str">
        <f>IF(OR(A61="",p_ModoCot&lt;&gt;"Automático"),"",IF(AND(p_FonteCripto="CoinGecko",TRIM(D61)&lt;&gt;""),IFERROR(_xlfn.WEBSERVICE("https://api.coingecko.com/api/v3/simple/price?ids="&amp;LOWER(TRIM(D61))&amp;"&amp;vs_currencies=usd&amp;include_24hr_change=true"),""),IFERROR(_xlfn.WEBSERVICE("https://query1.finance.yahoo.com/v8/finance/chart/"&amp;AG61&amp;"?range=1d&amp;interval=1d"),"")))</f>
        <v/>
      </c>
      <c r="AI61" s="81" t="str">
        <f>IF(AH61="","",IFERROR(IF(ISNUMBER(SEARCH("regularMarketPrice",AH61)),_xlfn.NUMBERVALUE(MID(AH61,SEARCH("""regularMarketPrice"":",AH61)+21,SEARCH(",",AH61&amp;",",SEARCH("""regularMarketPrice"":",AH61)+21)-SEARCH("""regularMarketPrice"":",AH61)-21),".",","),_xlfn.NUMBERVALUE(MID(SUBSTITUTE(AH61,"}",","),SEARCH("""usd"":",SUBSTITUTE(AH61,"}",","))+6,SEARCH(",",SUBSTITUTE(AH61,"}",",")&amp;",",SEARCH("""usd"":",SUBSTITUTE(AH61,"}",","))+6)-SEARCH("""usd"":",SUBSTITUTE(AH61,"}",","))-6),".",",")),""))</f>
        <v/>
      </c>
      <c r="AJ61" s="81" t="str">
        <f>IF(AH61="","",IFERROR(IF(ISNUMBER(SEARCH("regularMarketPrice",AH61)),_xlfn.NUMBERVALUE(MID(AH61,SEARCH("""chartPreviousClose"":",AH61)+21,SEARCH(",",AH61&amp;",",SEARCH("""chartPreviousClose"":",AH61)+21)-SEARCH("""chartPreviousClose"":",AH61)-21),".",","),AI61/(1+_xlfn.NUMBERVALUE(MID(SUBSTITUTE(AH61,"}",","),SEARCH("""usd_24h_change"":",SUBSTITUTE(AH61,"}",","))+17,SEARCH(",",SUBSTITUTE(AH61,"}",",")&amp;",",SEARCH("""usd_24h_change"":",SUBSTITUTE(AH61,"}",","))+17)-SEARCH("""usd_24h_change"":",SUBSTITUTE(AH61,"}",","))-17),".",",")/100)),""))</f>
        <v/>
      </c>
      <c r="AK61" s="81" t="str">
        <f>IF(A61="","",N(F61)*IF(AND(p_ModoCot="Automático",ISNUMBER(AJ61)),AJ61,IF(N(J61)&gt;0,J61,K61))*AF61)</f>
        <v/>
      </c>
      <c r="AL61" s="81" t="str">
        <f>IF(A61="","",ROUND(MAX(0,N(S61)*($N$6+$AF$7)-N61),2))</f>
        <v/>
      </c>
      <c r="AM61" s="81" t="str">
        <f>IF(A61="","",IF(AND(T61&gt;0,T61&gt;=p_DifMin),AL61,0))</f>
        <v/>
      </c>
      <c r="AN61" s="81" t="str">
        <f>IF(A61="","",IF(AND(AM61&gt;0,N(V61)&lt;=p_MaxAtivos),AM61,0))</f>
        <v/>
      </c>
      <c r="AO61" s="81" t="str">
        <f>IF(A61="","",IF(OR(X61&lt;=0,X61&lt;p_CompraMin,N(K61)&lt;=0,N(AF61)&lt;=0),0,IF($AF$3="Sim",TRUNC(ROUND(MAX(0,(X61-p_CorrFixa)/(K61*AF61*$AF$6)),9),$AF$4),TRUNC(ROUND(MAX(0,(X61-p_CorrFixa)/(K61*AF61*$AF$6)),9)/$AF$5)*$AF$5)))</f>
        <v/>
      </c>
      <c r="AP61" s="81" t="str">
        <f>IF(A61="","",IF(N(AO61)&gt;0,AO61*K61*AF61*$AF$6+p_CorrFixa,0))</f>
        <v/>
      </c>
      <c r="AQ61" s="81" t="str">
        <f>IF(A61="","",IF(OR($AJ$1&lt;=0,N(K61)&lt;=0,N(AF61)&lt;=0,N(AM61)&lt;=0),0,IF($AF$3="Sim",TRUNC(ROUND(MAX(0,($AJ$1-IF(N(AO61)&gt;0,0,p_CorrFixa))/(K61*AF61*$AF$6)),9),$AF$4),TRUNC(ROUND(MAX(0,($AJ$1-IF(N(AO61)&gt;0,0,p_CorrFixa))/(K61*AF61*$AF$6)),9)/$AF$5)*$AF$5)))</f>
        <v/>
      </c>
      <c r="AR61" s="81" t="str">
        <f>IF(A61="","",IF(AND(N(AO61)=0,N(AQ61)*(K61*AF61*$AF$6)+p_CorrFixa&lt;p_CompraMin),0,AQ61))</f>
        <v/>
      </c>
      <c r="AS61" s="81" t="str">
        <f>IF(A61="","",IF(N(AR61)&gt;0,AM61,0))</f>
        <v/>
      </c>
      <c r="AT61" s="81" t="str">
        <f>IF(A61="","",IF(AND(AS61&gt;0,AS61=$AS$6,COUNTIF($AS$9:AS61,AS61)=1),1,0))</f>
        <v/>
      </c>
    </row>
    <row r="62">
      <c r="A62" s="97" t="n"/>
      <c r="B62" s="97" t="n"/>
      <c r="C62" s="97" t="n"/>
      <c r="D62" s="97" t="n"/>
      <c r="E62" s="98" t="n"/>
      <c r="F62" s="99" t="n"/>
      <c r="G62" s="100" t="n"/>
      <c r="H62" s="101" t="n"/>
      <c r="I62" s="100" t="n"/>
      <c r="J62" s="100" t="n"/>
      <c r="K62" s="107" t="str">
        <f>IF(A62="","",IF(AND(p_ModoCot="Automático",ISNUMBER(AI62)),AI62,IF(N(I62)&gt;0,I62,N(G62))))</f>
        <v/>
      </c>
      <c r="L62" s="108" t="str">
        <f>IF(A62="","",IF(AF62=0,"Sem câmbio",IF(AND(p_ModoCot="Automático",ISNUMBER(AI62)),"Auto",IF(N(I62)&gt;0,"Manual",IF(N(G62)&gt;0,"PM","Sem cotação")))))</f>
        <v/>
      </c>
      <c r="M62" s="109" t="str">
        <f>IF(A62="","",N(F62)*K62)</f>
        <v/>
      </c>
      <c r="N62" s="110" t="str">
        <f>IF(A62="","",M62*AF62)</f>
        <v/>
      </c>
      <c r="O62" s="110" t="str">
        <f>IF(A62="","",N(F62)*N(G62)*IF(N(H62)&gt;0,H62,AF62))</f>
        <v/>
      </c>
      <c r="P62" s="110" t="str">
        <f>IF(A62="","",N62-O62)</f>
        <v/>
      </c>
      <c r="Q62" s="111" t="str">
        <f>IF(A62="","",IF(O62&gt;0,P62/O62,0))</f>
        <v/>
      </c>
      <c r="R62" s="112" t="str">
        <f>IF(A62="","",IF($N$6&gt;0,N62/$N$6,0))</f>
        <v/>
      </c>
      <c r="S62" s="104" t="n"/>
      <c r="T62" s="111" t="str">
        <f>IF(A62="","",N(S62)-R62)</f>
        <v/>
      </c>
      <c r="U62" s="112" t="str">
        <f>IF(A62="","",IF($AM$6&gt;0,AM62/$AM$6,0))</f>
        <v/>
      </c>
      <c r="V62" s="113" t="str">
        <f>IF(A62="","",IF(AM62&lt;=0,"",COUNTIF($AM$9:$AM$68,"&gt;"&amp;AM62)+COUNTIF($AM$9:AM62,AM62)))</f>
        <v/>
      </c>
      <c r="W62" s="108" t="str">
        <f>IF(A62="","",IF(X62&gt;0,"BUY","HOLD"))</f>
        <v/>
      </c>
      <c r="X62" s="110" t="str">
        <f>IF(A62="","",IF($AF$7&lt;=0,0,IF($AN$6&gt;0,$AF$7*AN62/$AN$6,IF($S$6&gt;0,$AF$7*N(S62)/$S$6,0))))</f>
        <v/>
      </c>
      <c r="Y62" s="114" t="str">
        <f>IF(A62="","",N(AO62)+IF(AT62=1,N(AR62),0))</f>
        <v/>
      </c>
      <c r="Z62" s="110" t="str">
        <f>IF(A62="","",IF(N(Y62)&gt;0,Y62*K62*AF62*$AF$6+p_CorrFixa,0))</f>
        <v/>
      </c>
      <c r="AA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B62" s="115" t="str">
        <f>IF(A62="","",IF(N62&gt;0,AA62/N62,0))</f>
        <v/>
      </c>
      <c r="AC62" s="115" t="str">
        <f>IF(A62="","",IF(O62&gt;0,AA62/O62,0))</f>
        <v/>
      </c>
      <c r="AE62" s="81" t="str">
        <f>IF(A62="","",IF(E62="",$AF$1,E62))</f>
        <v/>
      </c>
      <c r="AF62" s="81" t="str">
        <f>IF(A62="","",IFERROR(INDEX(moeda_fx,MATCH(AE62,moeda_cod,0)),0))</f>
        <v/>
      </c>
      <c r="AG62" s="81" t="str">
        <f>IF(A62="","",IF($AF$2="",UPPER(TRIM(A62)),IF(RIGHT(UPPER(TRIM(A62)),LEN($AF$2))=$AF$2,UPPER(TRIM(A62)),UPPER(TRIM(A62))&amp;$AF$2)))</f>
        <v/>
      </c>
      <c r="AH62" s="81" t="str">
        <f>IF(OR(A62="",p_ModoCot&lt;&gt;"Automático"),"",IF(AND(p_FonteCripto="CoinGecko",TRIM(D62)&lt;&gt;""),IFERROR(_xlfn.WEBSERVICE("https://api.coingecko.com/api/v3/simple/price?ids="&amp;LOWER(TRIM(D62))&amp;"&amp;vs_currencies=usd&amp;include_24hr_change=true"),""),IFERROR(_xlfn.WEBSERVICE("https://query1.finance.yahoo.com/v8/finance/chart/"&amp;AG62&amp;"?range=1d&amp;interval=1d"),"")))</f>
        <v/>
      </c>
      <c r="AI62" s="81" t="str">
        <f>IF(AH62="","",IFERROR(IF(ISNUMBER(SEARCH("regularMarketPrice",AH62)),_xlfn.NUMBERVALUE(MID(AH62,SEARCH("""regularMarketPrice"":",AH62)+21,SEARCH(",",AH62&amp;",",SEARCH("""regularMarketPrice"":",AH62)+21)-SEARCH("""regularMarketPrice"":",AH62)-21),".",","),_xlfn.NUMBERVALUE(MID(SUBSTITUTE(AH62,"}",","),SEARCH("""usd"":",SUBSTITUTE(AH62,"}",","))+6,SEARCH(",",SUBSTITUTE(AH62,"}",",")&amp;",",SEARCH("""usd"":",SUBSTITUTE(AH62,"}",","))+6)-SEARCH("""usd"":",SUBSTITUTE(AH62,"}",","))-6),".",",")),""))</f>
        <v/>
      </c>
      <c r="AJ62" s="81" t="str">
        <f>IF(AH62="","",IFERROR(IF(ISNUMBER(SEARCH("regularMarketPrice",AH62)),_xlfn.NUMBERVALUE(MID(AH62,SEARCH("""chartPreviousClose"":",AH62)+21,SEARCH(",",AH62&amp;",",SEARCH("""chartPreviousClose"":",AH62)+21)-SEARCH("""chartPreviousClose"":",AH62)-21),".",","),AI62/(1+_xlfn.NUMBERVALUE(MID(SUBSTITUTE(AH62,"}",","),SEARCH("""usd_24h_change"":",SUBSTITUTE(AH62,"}",","))+17,SEARCH(",",SUBSTITUTE(AH62,"}",",")&amp;",",SEARCH("""usd_24h_change"":",SUBSTITUTE(AH62,"}",","))+17)-SEARCH("""usd_24h_change"":",SUBSTITUTE(AH62,"}",","))-17),".",",")/100)),""))</f>
        <v/>
      </c>
      <c r="AK62" s="81" t="str">
        <f>IF(A62="","",N(F62)*IF(AND(p_ModoCot="Automático",ISNUMBER(AJ62)),AJ62,IF(N(J62)&gt;0,J62,K62))*AF62)</f>
        <v/>
      </c>
      <c r="AL62" s="81" t="str">
        <f>IF(A62="","",ROUND(MAX(0,N(S62)*($N$6+$AF$7)-N62),2))</f>
        <v/>
      </c>
      <c r="AM62" s="81" t="str">
        <f>IF(A62="","",IF(AND(T62&gt;0,T62&gt;=p_DifMin),AL62,0))</f>
        <v/>
      </c>
      <c r="AN62" s="81" t="str">
        <f>IF(A62="","",IF(AND(AM62&gt;0,N(V62)&lt;=p_MaxAtivos),AM62,0))</f>
        <v/>
      </c>
      <c r="AO62" s="81" t="str">
        <f>IF(A62="","",IF(OR(X62&lt;=0,X62&lt;p_CompraMin,N(K62)&lt;=0,N(AF62)&lt;=0),0,IF($AF$3="Sim",TRUNC(ROUND(MAX(0,(X62-p_CorrFixa)/(K62*AF62*$AF$6)),9),$AF$4),TRUNC(ROUND(MAX(0,(X62-p_CorrFixa)/(K62*AF62*$AF$6)),9)/$AF$5)*$AF$5)))</f>
        <v/>
      </c>
      <c r="AP62" s="81" t="str">
        <f>IF(A62="","",IF(N(AO62)&gt;0,AO62*K62*AF62*$AF$6+p_CorrFixa,0))</f>
        <v/>
      </c>
      <c r="AQ62" s="81" t="str">
        <f>IF(A62="","",IF(OR($AJ$1&lt;=0,N(K62)&lt;=0,N(AF62)&lt;=0,N(AM62)&lt;=0),0,IF($AF$3="Sim",TRUNC(ROUND(MAX(0,($AJ$1-IF(N(AO62)&gt;0,0,p_CorrFixa))/(K62*AF62*$AF$6)),9),$AF$4),TRUNC(ROUND(MAX(0,($AJ$1-IF(N(AO62)&gt;0,0,p_CorrFixa))/(K62*AF62*$AF$6)),9)/$AF$5)*$AF$5)))</f>
        <v/>
      </c>
      <c r="AR62" s="81" t="str">
        <f>IF(A62="","",IF(AND(N(AO62)=0,N(AQ62)*(K62*AF62*$AF$6)+p_CorrFixa&lt;p_CompraMin),0,AQ62))</f>
        <v/>
      </c>
      <c r="AS62" s="81" t="str">
        <f>IF(A62="","",IF(N(AR62)&gt;0,AM62,0))</f>
        <v/>
      </c>
      <c r="AT62" s="81" t="str">
        <f>IF(A62="","",IF(AND(AS62&gt;0,AS62=$AS$6,COUNTIF($AS$9:AS62,AS62)=1),1,0))</f>
        <v/>
      </c>
    </row>
    <row r="63">
      <c r="A63" s="97" t="n"/>
      <c r="B63" s="97" t="n"/>
      <c r="C63" s="97" t="n"/>
      <c r="D63" s="97" t="n"/>
      <c r="E63" s="98" t="n"/>
      <c r="F63" s="99" t="n"/>
      <c r="G63" s="100" t="n"/>
      <c r="H63" s="101" t="n"/>
      <c r="I63" s="100" t="n"/>
      <c r="J63" s="100" t="n"/>
      <c r="K63" s="102" t="str">
        <f>IF(A63="","",IF(AND(p_ModoCot="Automático",ISNUMBER(AI63)),AI63,IF(N(I63)&gt;0,I63,N(G63))))</f>
        <v/>
      </c>
      <c r="L63" s="68" t="str">
        <f>IF(A63="","",IF(AF63=0,"Sem câmbio",IF(AND(p_ModoCot="Automático",ISNUMBER(AI63)),"Auto",IF(N(I63)&gt;0,"Manual",IF(N(G63)&gt;0,"PM","Sem cotação")))))</f>
        <v/>
      </c>
      <c r="M63" s="103" t="str">
        <f>IF(A63="","",N(F63)*K63)</f>
        <v/>
      </c>
      <c r="N63" s="65" t="str">
        <f>IF(A63="","",M63*AF63)</f>
        <v/>
      </c>
      <c r="O63" s="65" t="str">
        <f>IF(A63="","",N(F63)*N(G63)*IF(N(H63)&gt;0,H63,AF63))</f>
        <v/>
      </c>
      <c r="P63" s="65" t="str">
        <f>IF(A63="","",N63-O63)</f>
        <v/>
      </c>
      <c r="Q63" s="67" t="str">
        <f>IF(A63="","",IF(O63&gt;0,P63/O63,0))</f>
        <v/>
      </c>
      <c r="R63" s="25" t="str">
        <f>IF(A63="","",IF($N$6&gt;0,N63/$N$6,0))</f>
        <v/>
      </c>
      <c r="S63" s="104" t="n"/>
      <c r="T63" s="67" t="str">
        <f>IF(A63="","",N(S63)-R63)</f>
        <v/>
      </c>
      <c r="U63" s="25" t="str">
        <f>IF(A63="","",IF($AM$6&gt;0,AM63/$AM$6,0))</f>
        <v/>
      </c>
      <c r="V63" s="69" t="str">
        <f>IF(A63="","",IF(AM63&lt;=0,"",COUNTIF($AM$9:$AM$68,"&gt;"&amp;AM63)+COUNTIF($AM$9:AM63,AM63)))</f>
        <v/>
      </c>
      <c r="W63" s="68" t="str">
        <f>IF(A63="","",IF(X63&gt;0,"BUY","HOLD"))</f>
        <v/>
      </c>
      <c r="X63" s="65" t="str">
        <f>IF(A63="","",IF($AF$7&lt;=0,0,IF($AN$6&gt;0,$AF$7*AN63/$AN$6,IF($S$6&gt;0,$AF$7*N(S63)/$S$6,0))))</f>
        <v/>
      </c>
      <c r="Y63" s="105" t="str">
        <f>IF(A63="","",N(AO63)+IF(AT63=1,N(AR63),0))</f>
        <v/>
      </c>
      <c r="Z63" s="65" t="str">
        <f>IF(A63="","",IF(N(Y63)&gt;0,Y63*K63*AF63*$AF$6+p_CorrFixa,0))</f>
        <v/>
      </c>
      <c r="AA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B63" s="106" t="str">
        <f>IF(A63="","",IF(N63&gt;0,AA63/N63,0))</f>
        <v/>
      </c>
      <c r="AC63" s="106" t="str">
        <f>IF(A63="","",IF(O63&gt;0,AA63/O63,0))</f>
        <v/>
      </c>
      <c r="AE63" s="81" t="str">
        <f>IF(A63="","",IF(E63="",$AF$1,E63))</f>
        <v/>
      </c>
      <c r="AF63" s="81" t="str">
        <f>IF(A63="","",IFERROR(INDEX(moeda_fx,MATCH(AE63,moeda_cod,0)),0))</f>
        <v/>
      </c>
      <c r="AG63" s="81" t="str">
        <f>IF(A63="","",IF($AF$2="",UPPER(TRIM(A63)),IF(RIGHT(UPPER(TRIM(A63)),LEN($AF$2))=$AF$2,UPPER(TRIM(A63)),UPPER(TRIM(A63))&amp;$AF$2)))</f>
        <v/>
      </c>
      <c r="AH63" s="81" t="str">
        <f>IF(OR(A63="",p_ModoCot&lt;&gt;"Automático"),"",IF(AND(p_FonteCripto="CoinGecko",TRIM(D63)&lt;&gt;""),IFERROR(_xlfn.WEBSERVICE("https://api.coingecko.com/api/v3/simple/price?ids="&amp;LOWER(TRIM(D63))&amp;"&amp;vs_currencies=usd&amp;include_24hr_change=true"),""),IFERROR(_xlfn.WEBSERVICE("https://query1.finance.yahoo.com/v8/finance/chart/"&amp;AG63&amp;"?range=1d&amp;interval=1d"),"")))</f>
        <v/>
      </c>
      <c r="AI63" s="81" t="str">
        <f>IF(AH63="","",IFERROR(IF(ISNUMBER(SEARCH("regularMarketPrice",AH63)),_xlfn.NUMBERVALUE(MID(AH63,SEARCH("""regularMarketPrice"":",AH63)+21,SEARCH(",",AH63&amp;",",SEARCH("""regularMarketPrice"":",AH63)+21)-SEARCH("""regularMarketPrice"":",AH63)-21),".",","),_xlfn.NUMBERVALUE(MID(SUBSTITUTE(AH63,"}",","),SEARCH("""usd"":",SUBSTITUTE(AH63,"}",","))+6,SEARCH(",",SUBSTITUTE(AH63,"}",",")&amp;",",SEARCH("""usd"":",SUBSTITUTE(AH63,"}",","))+6)-SEARCH("""usd"":",SUBSTITUTE(AH63,"}",","))-6),".",",")),""))</f>
        <v/>
      </c>
      <c r="AJ63" s="81" t="str">
        <f>IF(AH63="","",IFERROR(IF(ISNUMBER(SEARCH("regularMarketPrice",AH63)),_xlfn.NUMBERVALUE(MID(AH63,SEARCH("""chartPreviousClose"":",AH63)+21,SEARCH(",",AH63&amp;",",SEARCH("""chartPreviousClose"":",AH63)+21)-SEARCH("""chartPreviousClose"":",AH63)-21),".",","),AI63/(1+_xlfn.NUMBERVALUE(MID(SUBSTITUTE(AH63,"}",","),SEARCH("""usd_24h_change"":",SUBSTITUTE(AH63,"}",","))+17,SEARCH(",",SUBSTITUTE(AH63,"}",",")&amp;",",SEARCH("""usd_24h_change"":",SUBSTITUTE(AH63,"}",","))+17)-SEARCH("""usd_24h_change"":",SUBSTITUTE(AH63,"}",","))-17),".",",")/100)),""))</f>
        <v/>
      </c>
      <c r="AK63" s="81" t="str">
        <f>IF(A63="","",N(F63)*IF(AND(p_ModoCot="Automático",ISNUMBER(AJ63)),AJ63,IF(N(J63)&gt;0,J63,K63))*AF63)</f>
        <v/>
      </c>
      <c r="AL63" s="81" t="str">
        <f>IF(A63="","",ROUND(MAX(0,N(S63)*($N$6+$AF$7)-N63),2))</f>
        <v/>
      </c>
      <c r="AM63" s="81" t="str">
        <f>IF(A63="","",IF(AND(T63&gt;0,T63&gt;=p_DifMin),AL63,0))</f>
        <v/>
      </c>
      <c r="AN63" s="81" t="str">
        <f>IF(A63="","",IF(AND(AM63&gt;0,N(V63)&lt;=p_MaxAtivos),AM63,0))</f>
        <v/>
      </c>
      <c r="AO63" s="81" t="str">
        <f>IF(A63="","",IF(OR(X63&lt;=0,X63&lt;p_CompraMin,N(K63)&lt;=0,N(AF63)&lt;=0),0,IF($AF$3="Sim",TRUNC(ROUND(MAX(0,(X63-p_CorrFixa)/(K63*AF63*$AF$6)),9),$AF$4),TRUNC(ROUND(MAX(0,(X63-p_CorrFixa)/(K63*AF63*$AF$6)),9)/$AF$5)*$AF$5)))</f>
        <v/>
      </c>
      <c r="AP63" s="81" t="str">
        <f>IF(A63="","",IF(N(AO63)&gt;0,AO63*K63*AF63*$AF$6+p_CorrFixa,0))</f>
        <v/>
      </c>
      <c r="AQ63" s="81" t="str">
        <f>IF(A63="","",IF(OR($AJ$1&lt;=0,N(K63)&lt;=0,N(AF63)&lt;=0,N(AM63)&lt;=0),0,IF($AF$3="Sim",TRUNC(ROUND(MAX(0,($AJ$1-IF(N(AO63)&gt;0,0,p_CorrFixa))/(K63*AF63*$AF$6)),9),$AF$4),TRUNC(ROUND(MAX(0,($AJ$1-IF(N(AO63)&gt;0,0,p_CorrFixa))/(K63*AF63*$AF$6)),9)/$AF$5)*$AF$5)))</f>
        <v/>
      </c>
      <c r="AR63" s="81" t="str">
        <f>IF(A63="","",IF(AND(N(AO63)=0,N(AQ63)*(K63*AF63*$AF$6)+p_CorrFixa&lt;p_CompraMin),0,AQ63))</f>
        <v/>
      </c>
      <c r="AS63" s="81" t="str">
        <f>IF(A63="","",IF(N(AR63)&gt;0,AM63,0))</f>
        <v/>
      </c>
      <c r="AT63" s="81" t="str">
        <f>IF(A63="","",IF(AND(AS63&gt;0,AS63=$AS$6,COUNTIF($AS$9:AS63,AS63)=1),1,0))</f>
        <v/>
      </c>
    </row>
    <row r="64">
      <c r="A64" s="97" t="n"/>
      <c r="B64" s="97" t="n"/>
      <c r="C64" s="97" t="n"/>
      <c r="D64" s="97" t="n"/>
      <c r="E64" s="98" t="n"/>
      <c r="F64" s="99" t="n"/>
      <c r="G64" s="100" t="n"/>
      <c r="H64" s="101" t="n"/>
      <c r="I64" s="100" t="n"/>
      <c r="J64" s="100" t="n"/>
      <c r="K64" s="107" t="str">
        <f>IF(A64="","",IF(AND(p_ModoCot="Automático",ISNUMBER(AI64)),AI64,IF(N(I64)&gt;0,I64,N(G64))))</f>
        <v/>
      </c>
      <c r="L64" s="108" t="str">
        <f>IF(A64="","",IF(AF64=0,"Sem câmbio",IF(AND(p_ModoCot="Automático",ISNUMBER(AI64)),"Auto",IF(N(I64)&gt;0,"Manual",IF(N(G64)&gt;0,"PM","Sem cotação")))))</f>
        <v/>
      </c>
      <c r="M64" s="109" t="str">
        <f>IF(A64="","",N(F64)*K64)</f>
        <v/>
      </c>
      <c r="N64" s="110" t="str">
        <f>IF(A64="","",M64*AF64)</f>
        <v/>
      </c>
      <c r="O64" s="110" t="str">
        <f>IF(A64="","",N(F64)*N(G64)*IF(N(H64)&gt;0,H64,AF64))</f>
        <v/>
      </c>
      <c r="P64" s="110" t="str">
        <f>IF(A64="","",N64-O64)</f>
        <v/>
      </c>
      <c r="Q64" s="111" t="str">
        <f>IF(A64="","",IF(O64&gt;0,P64/O64,0))</f>
        <v/>
      </c>
      <c r="R64" s="112" t="str">
        <f>IF(A64="","",IF($N$6&gt;0,N64/$N$6,0))</f>
        <v/>
      </c>
      <c r="S64" s="104" t="n"/>
      <c r="T64" s="111" t="str">
        <f>IF(A64="","",N(S64)-R64)</f>
        <v/>
      </c>
      <c r="U64" s="112" t="str">
        <f>IF(A64="","",IF($AM$6&gt;0,AM64/$AM$6,0))</f>
        <v/>
      </c>
      <c r="V64" s="113" t="str">
        <f>IF(A64="","",IF(AM64&lt;=0,"",COUNTIF($AM$9:$AM$68,"&gt;"&amp;AM64)+COUNTIF($AM$9:AM64,AM64)))</f>
        <v/>
      </c>
      <c r="W64" s="108" t="str">
        <f>IF(A64="","",IF(X64&gt;0,"BUY","HOLD"))</f>
        <v/>
      </c>
      <c r="X64" s="110" t="str">
        <f>IF(A64="","",IF($AF$7&lt;=0,0,IF($AN$6&gt;0,$AF$7*AN64/$AN$6,IF($S$6&gt;0,$AF$7*N(S64)/$S$6,0))))</f>
        <v/>
      </c>
      <c r="Y64" s="114" t="str">
        <f>IF(A64="","",N(AO64)+IF(AT64=1,N(AR64),0))</f>
        <v/>
      </c>
      <c r="Z64" s="110" t="str">
        <f>IF(A64="","",IF(N(Y64)&gt;0,Y64*K64*AF64*$AF$6+p_CorrFixa,0))</f>
        <v/>
      </c>
      <c r="AA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B64" s="115" t="str">
        <f>IF(A64="","",IF(N64&gt;0,AA64/N64,0))</f>
        <v/>
      </c>
      <c r="AC64" s="115" t="str">
        <f>IF(A64="","",IF(O64&gt;0,AA64/O64,0))</f>
        <v/>
      </c>
      <c r="AE64" s="81" t="str">
        <f>IF(A64="","",IF(E64="",$AF$1,E64))</f>
        <v/>
      </c>
      <c r="AF64" s="81" t="str">
        <f>IF(A64="","",IFERROR(INDEX(moeda_fx,MATCH(AE64,moeda_cod,0)),0))</f>
        <v/>
      </c>
      <c r="AG64" s="81" t="str">
        <f>IF(A64="","",IF($AF$2="",UPPER(TRIM(A64)),IF(RIGHT(UPPER(TRIM(A64)),LEN($AF$2))=$AF$2,UPPER(TRIM(A64)),UPPER(TRIM(A64))&amp;$AF$2)))</f>
        <v/>
      </c>
      <c r="AH64" s="81" t="str">
        <f>IF(OR(A64="",p_ModoCot&lt;&gt;"Automático"),"",IF(AND(p_FonteCripto="CoinGecko",TRIM(D64)&lt;&gt;""),IFERROR(_xlfn.WEBSERVICE("https://api.coingecko.com/api/v3/simple/price?ids="&amp;LOWER(TRIM(D64))&amp;"&amp;vs_currencies=usd&amp;include_24hr_change=true"),""),IFERROR(_xlfn.WEBSERVICE("https://query1.finance.yahoo.com/v8/finance/chart/"&amp;AG64&amp;"?range=1d&amp;interval=1d"),"")))</f>
        <v/>
      </c>
      <c r="AI64" s="81" t="str">
        <f>IF(AH64="","",IFERROR(IF(ISNUMBER(SEARCH("regularMarketPrice",AH64)),_xlfn.NUMBERVALUE(MID(AH64,SEARCH("""regularMarketPrice"":",AH64)+21,SEARCH(",",AH64&amp;",",SEARCH("""regularMarketPrice"":",AH64)+21)-SEARCH("""regularMarketPrice"":",AH64)-21),".",","),_xlfn.NUMBERVALUE(MID(SUBSTITUTE(AH64,"}",","),SEARCH("""usd"":",SUBSTITUTE(AH64,"}",","))+6,SEARCH(",",SUBSTITUTE(AH64,"}",",")&amp;",",SEARCH("""usd"":",SUBSTITUTE(AH64,"}",","))+6)-SEARCH("""usd"":",SUBSTITUTE(AH64,"}",","))-6),".",",")),""))</f>
        <v/>
      </c>
      <c r="AJ64" s="81" t="str">
        <f>IF(AH64="","",IFERROR(IF(ISNUMBER(SEARCH("regularMarketPrice",AH64)),_xlfn.NUMBERVALUE(MID(AH64,SEARCH("""chartPreviousClose"":",AH64)+21,SEARCH(",",AH64&amp;",",SEARCH("""chartPreviousClose"":",AH64)+21)-SEARCH("""chartPreviousClose"":",AH64)-21),".",","),AI64/(1+_xlfn.NUMBERVALUE(MID(SUBSTITUTE(AH64,"}",","),SEARCH("""usd_24h_change"":",SUBSTITUTE(AH64,"}",","))+17,SEARCH(",",SUBSTITUTE(AH64,"}",",")&amp;",",SEARCH("""usd_24h_change"":",SUBSTITUTE(AH64,"}",","))+17)-SEARCH("""usd_24h_change"":",SUBSTITUTE(AH64,"}",","))-17),".",",")/100)),""))</f>
        <v/>
      </c>
      <c r="AK64" s="81" t="str">
        <f>IF(A64="","",N(F64)*IF(AND(p_ModoCot="Automático",ISNUMBER(AJ64)),AJ64,IF(N(J64)&gt;0,J64,K64))*AF64)</f>
        <v/>
      </c>
      <c r="AL64" s="81" t="str">
        <f>IF(A64="","",ROUND(MAX(0,N(S64)*($N$6+$AF$7)-N64),2))</f>
        <v/>
      </c>
      <c r="AM64" s="81" t="str">
        <f>IF(A64="","",IF(AND(T64&gt;0,T64&gt;=p_DifMin),AL64,0))</f>
        <v/>
      </c>
      <c r="AN64" s="81" t="str">
        <f>IF(A64="","",IF(AND(AM64&gt;0,N(V64)&lt;=p_MaxAtivos),AM64,0))</f>
        <v/>
      </c>
      <c r="AO64" s="81" t="str">
        <f>IF(A64="","",IF(OR(X64&lt;=0,X64&lt;p_CompraMin,N(K64)&lt;=0,N(AF64)&lt;=0),0,IF($AF$3="Sim",TRUNC(ROUND(MAX(0,(X64-p_CorrFixa)/(K64*AF64*$AF$6)),9),$AF$4),TRUNC(ROUND(MAX(0,(X64-p_CorrFixa)/(K64*AF64*$AF$6)),9)/$AF$5)*$AF$5)))</f>
        <v/>
      </c>
      <c r="AP64" s="81" t="str">
        <f>IF(A64="","",IF(N(AO64)&gt;0,AO64*K64*AF64*$AF$6+p_CorrFixa,0))</f>
        <v/>
      </c>
      <c r="AQ64" s="81" t="str">
        <f>IF(A64="","",IF(OR($AJ$1&lt;=0,N(K64)&lt;=0,N(AF64)&lt;=0,N(AM64)&lt;=0),0,IF($AF$3="Sim",TRUNC(ROUND(MAX(0,($AJ$1-IF(N(AO64)&gt;0,0,p_CorrFixa))/(K64*AF64*$AF$6)),9),$AF$4),TRUNC(ROUND(MAX(0,($AJ$1-IF(N(AO64)&gt;0,0,p_CorrFixa))/(K64*AF64*$AF$6)),9)/$AF$5)*$AF$5)))</f>
        <v/>
      </c>
      <c r="AR64" s="81" t="str">
        <f>IF(A64="","",IF(AND(N(AO64)=0,N(AQ64)*(K64*AF64*$AF$6)+p_CorrFixa&lt;p_CompraMin),0,AQ64))</f>
        <v/>
      </c>
      <c r="AS64" s="81" t="str">
        <f>IF(A64="","",IF(N(AR64)&gt;0,AM64,0))</f>
        <v/>
      </c>
      <c r="AT64" s="81" t="str">
        <f>IF(A64="","",IF(AND(AS64&gt;0,AS64=$AS$6,COUNTIF($AS$9:AS64,AS64)=1),1,0))</f>
        <v/>
      </c>
    </row>
    <row r="65">
      <c r="A65" s="97" t="n"/>
      <c r="B65" s="97" t="n"/>
      <c r="C65" s="97" t="n"/>
      <c r="D65" s="97" t="n"/>
      <c r="E65" s="98" t="n"/>
      <c r="F65" s="99" t="n"/>
      <c r="G65" s="100" t="n"/>
      <c r="H65" s="101" t="n"/>
      <c r="I65" s="100" t="n"/>
      <c r="J65" s="100" t="n"/>
      <c r="K65" s="102" t="str">
        <f>IF(A65="","",IF(AND(p_ModoCot="Automático",ISNUMBER(AI65)),AI65,IF(N(I65)&gt;0,I65,N(G65))))</f>
        <v/>
      </c>
      <c r="L65" s="68" t="str">
        <f>IF(A65="","",IF(AF65=0,"Sem câmbio",IF(AND(p_ModoCot="Automático",ISNUMBER(AI65)),"Auto",IF(N(I65)&gt;0,"Manual",IF(N(G65)&gt;0,"PM","Sem cotação")))))</f>
        <v/>
      </c>
      <c r="M65" s="103" t="str">
        <f>IF(A65="","",N(F65)*K65)</f>
        <v/>
      </c>
      <c r="N65" s="65" t="str">
        <f>IF(A65="","",M65*AF65)</f>
        <v/>
      </c>
      <c r="O65" s="65" t="str">
        <f>IF(A65="","",N(F65)*N(G65)*IF(N(H65)&gt;0,H65,AF65))</f>
        <v/>
      </c>
      <c r="P65" s="65" t="str">
        <f>IF(A65="","",N65-O65)</f>
        <v/>
      </c>
      <c r="Q65" s="67" t="str">
        <f>IF(A65="","",IF(O65&gt;0,P65/O65,0))</f>
        <v/>
      </c>
      <c r="R65" s="25" t="str">
        <f>IF(A65="","",IF($N$6&gt;0,N65/$N$6,0))</f>
        <v/>
      </c>
      <c r="S65" s="104" t="n"/>
      <c r="T65" s="67" t="str">
        <f>IF(A65="","",N(S65)-R65)</f>
        <v/>
      </c>
      <c r="U65" s="25" t="str">
        <f>IF(A65="","",IF($AM$6&gt;0,AM65/$AM$6,0))</f>
        <v/>
      </c>
      <c r="V65" s="69" t="str">
        <f>IF(A65="","",IF(AM65&lt;=0,"",COUNTIF($AM$9:$AM$68,"&gt;"&amp;AM65)+COUNTIF($AM$9:AM65,AM65)))</f>
        <v/>
      </c>
      <c r="W65" s="68" t="str">
        <f>IF(A65="","",IF(X65&gt;0,"BUY","HOLD"))</f>
        <v/>
      </c>
      <c r="X65" s="65" t="str">
        <f>IF(A65="","",IF($AF$7&lt;=0,0,IF($AN$6&gt;0,$AF$7*AN65/$AN$6,IF($S$6&gt;0,$AF$7*N(S65)/$S$6,0))))</f>
        <v/>
      </c>
      <c r="Y65" s="105" t="str">
        <f>IF(A65="","",N(AO65)+IF(AT65=1,N(AR65),0))</f>
        <v/>
      </c>
      <c r="Z65" s="65" t="str">
        <f>IF(A65="","",IF(N(Y65)&gt;0,Y65*K65*AF65*$AF$6+p_CorrFixa,0))</f>
        <v/>
      </c>
      <c r="AA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B65" s="106" t="str">
        <f>IF(A65="","",IF(N65&gt;0,AA65/N65,0))</f>
        <v/>
      </c>
      <c r="AC65" s="106" t="str">
        <f>IF(A65="","",IF(O65&gt;0,AA65/O65,0))</f>
        <v/>
      </c>
      <c r="AE65" s="81" t="str">
        <f>IF(A65="","",IF(E65="",$AF$1,E65))</f>
        <v/>
      </c>
      <c r="AF65" s="81" t="str">
        <f>IF(A65="","",IFERROR(INDEX(moeda_fx,MATCH(AE65,moeda_cod,0)),0))</f>
        <v/>
      </c>
      <c r="AG65" s="81" t="str">
        <f>IF(A65="","",IF($AF$2="",UPPER(TRIM(A65)),IF(RIGHT(UPPER(TRIM(A65)),LEN($AF$2))=$AF$2,UPPER(TRIM(A65)),UPPER(TRIM(A65))&amp;$AF$2)))</f>
        <v/>
      </c>
      <c r="AH65" s="81" t="str">
        <f>IF(OR(A65="",p_ModoCot&lt;&gt;"Automático"),"",IF(AND(p_FonteCripto="CoinGecko",TRIM(D65)&lt;&gt;""),IFERROR(_xlfn.WEBSERVICE("https://api.coingecko.com/api/v3/simple/price?ids="&amp;LOWER(TRIM(D65))&amp;"&amp;vs_currencies=usd&amp;include_24hr_change=true"),""),IFERROR(_xlfn.WEBSERVICE("https://query1.finance.yahoo.com/v8/finance/chart/"&amp;AG65&amp;"?range=1d&amp;interval=1d"),"")))</f>
        <v/>
      </c>
      <c r="AI65" s="81" t="str">
        <f>IF(AH65="","",IFERROR(IF(ISNUMBER(SEARCH("regularMarketPrice",AH65)),_xlfn.NUMBERVALUE(MID(AH65,SEARCH("""regularMarketPrice"":",AH65)+21,SEARCH(",",AH65&amp;",",SEARCH("""regularMarketPrice"":",AH65)+21)-SEARCH("""regularMarketPrice"":",AH65)-21),".",","),_xlfn.NUMBERVALUE(MID(SUBSTITUTE(AH65,"}",","),SEARCH("""usd"":",SUBSTITUTE(AH65,"}",","))+6,SEARCH(",",SUBSTITUTE(AH65,"}",",")&amp;",",SEARCH("""usd"":",SUBSTITUTE(AH65,"}",","))+6)-SEARCH("""usd"":",SUBSTITUTE(AH65,"}",","))-6),".",",")),""))</f>
        <v/>
      </c>
      <c r="AJ65" s="81" t="str">
        <f>IF(AH65="","",IFERROR(IF(ISNUMBER(SEARCH("regularMarketPrice",AH65)),_xlfn.NUMBERVALUE(MID(AH65,SEARCH("""chartPreviousClose"":",AH65)+21,SEARCH(",",AH65&amp;",",SEARCH("""chartPreviousClose"":",AH65)+21)-SEARCH("""chartPreviousClose"":",AH65)-21),".",","),AI65/(1+_xlfn.NUMBERVALUE(MID(SUBSTITUTE(AH65,"}",","),SEARCH("""usd_24h_change"":",SUBSTITUTE(AH65,"}",","))+17,SEARCH(",",SUBSTITUTE(AH65,"}",",")&amp;",",SEARCH("""usd_24h_change"":",SUBSTITUTE(AH65,"}",","))+17)-SEARCH("""usd_24h_change"":",SUBSTITUTE(AH65,"}",","))-17),".",",")/100)),""))</f>
        <v/>
      </c>
      <c r="AK65" s="81" t="str">
        <f>IF(A65="","",N(F65)*IF(AND(p_ModoCot="Automático",ISNUMBER(AJ65)),AJ65,IF(N(J65)&gt;0,J65,K65))*AF65)</f>
        <v/>
      </c>
      <c r="AL65" s="81" t="str">
        <f>IF(A65="","",ROUND(MAX(0,N(S65)*($N$6+$AF$7)-N65),2))</f>
        <v/>
      </c>
      <c r="AM65" s="81" t="str">
        <f>IF(A65="","",IF(AND(T65&gt;0,T65&gt;=p_DifMin),AL65,0))</f>
        <v/>
      </c>
      <c r="AN65" s="81" t="str">
        <f>IF(A65="","",IF(AND(AM65&gt;0,N(V65)&lt;=p_MaxAtivos),AM65,0))</f>
        <v/>
      </c>
      <c r="AO65" s="81" t="str">
        <f>IF(A65="","",IF(OR(X65&lt;=0,X65&lt;p_CompraMin,N(K65)&lt;=0,N(AF65)&lt;=0),0,IF($AF$3="Sim",TRUNC(ROUND(MAX(0,(X65-p_CorrFixa)/(K65*AF65*$AF$6)),9),$AF$4),TRUNC(ROUND(MAX(0,(X65-p_CorrFixa)/(K65*AF65*$AF$6)),9)/$AF$5)*$AF$5)))</f>
        <v/>
      </c>
      <c r="AP65" s="81" t="str">
        <f>IF(A65="","",IF(N(AO65)&gt;0,AO65*K65*AF65*$AF$6+p_CorrFixa,0))</f>
        <v/>
      </c>
      <c r="AQ65" s="81" t="str">
        <f>IF(A65="","",IF(OR($AJ$1&lt;=0,N(K65)&lt;=0,N(AF65)&lt;=0,N(AM65)&lt;=0),0,IF($AF$3="Sim",TRUNC(ROUND(MAX(0,($AJ$1-IF(N(AO65)&gt;0,0,p_CorrFixa))/(K65*AF65*$AF$6)),9),$AF$4),TRUNC(ROUND(MAX(0,($AJ$1-IF(N(AO65)&gt;0,0,p_CorrFixa))/(K65*AF65*$AF$6)),9)/$AF$5)*$AF$5)))</f>
        <v/>
      </c>
      <c r="AR65" s="81" t="str">
        <f>IF(A65="","",IF(AND(N(AO65)=0,N(AQ65)*(K65*AF65*$AF$6)+p_CorrFixa&lt;p_CompraMin),0,AQ65))</f>
        <v/>
      </c>
      <c r="AS65" s="81" t="str">
        <f>IF(A65="","",IF(N(AR65)&gt;0,AM65,0))</f>
        <v/>
      </c>
      <c r="AT65" s="81" t="str">
        <f>IF(A65="","",IF(AND(AS65&gt;0,AS65=$AS$6,COUNTIF($AS$9:AS65,AS65)=1),1,0))</f>
        <v/>
      </c>
    </row>
    <row r="66">
      <c r="A66" s="97" t="n"/>
      <c r="B66" s="97" t="n"/>
      <c r="C66" s="97" t="n"/>
      <c r="D66" s="97" t="n"/>
      <c r="E66" s="98" t="n"/>
      <c r="F66" s="99" t="n"/>
      <c r="G66" s="100" t="n"/>
      <c r="H66" s="101" t="n"/>
      <c r="I66" s="100" t="n"/>
      <c r="J66" s="100" t="n"/>
      <c r="K66" s="107" t="str">
        <f>IF(A66="","",IF(AND(p_ModoCot="Automático",ISNUMBER(AI66)),AI66,IF(N(I66)&gt;0,I66,N(G66))))</f>
        <v/>
      </c>
      <c r="L66" s="108" t="str">
        <f>IF(A66="","",IF(AF66=0,"Sem câmbio",IF(AND(p_ModoCot="Automático",ISNUMBER(AI66)),"Auto",IF(N(I66)&gt;0,"Manual",IF(N(G66)&gt;0,"PM","Sem cotação")))))</f>
        <v/>
      </c>
      <c r="M66" s="109" t="str">
        <f>IF(A66="","",N(F66)*K66)</f>
        <v/>
      </c>
      <c r="N66" s="110" t="str">
        <f>IF(A66="","",M66*AF66)</f>
        <v/>
      </c>
      <c r="O66" s="110" t="str">
        <f>IF(A66="","",N(F66)*N(G66)*IF(N(H66)&gt;0,H66,AF66))</f>
        <v/>
      </c>
      <c r="P66" s="110" t="str">
        <f>IF(A66="","",N66-O66)</f>
        <v/>
      </c>
      <c r="Q66" s="111" t="str">
        <f>IF(A66="","",IF(O66&gt;0,P66/O66,0))</f>
        <v/>
      </c>
      <c r="R66" s="112" t="str">
        <f>IF(A66="","",IF($N$6&gt;0,N66/$N$6,0))</f>
        <v/>
      </c>
      <c r="S66" s="104" t="n"/>
      <c r="T66" s="111" t="str">
        <f>IF(A66="","",N(S66)-R66)</f>
        <v/>
      </c>
      <c r="U66" s="112" t="str">
        <f>IF(A66="","",IF($AM$6&gt;0,AM66/$AM$6,0))</f>
        <v/>
      </c>
      <c r="V66" s="113" t="str">
        <f>IF(A66="","",IF(AM66&lt;=0,"",COUNTIF($AM$9:$AM$68,"&gt;"&amp;AM66)+COUNTIF($AM$9:AM66,AM66)))</f>
        <v/>
      </c>
      <c r="W66" s="108" t="str">
        <f>IF(A66="","",IF(X66&gt;0,"BUY","HOLD"))</f>
        <v/>
      </c>
      <c r="X66" s="110" t="str">
        <f>IF(A66="","",IF($AF$7&lt;=0,0,IF($AN$6&gt;0,$AF$7*AN66/$AN$6,IF($S$6&gt;0,$AF$7*N(S66)/$S$6,0))))</f>
        <v/>
      </c>
      <c r="Y66" s="114" t="str">
        <f>IF(A66="","",N(AO66)+IF(AT66=1,N(AR66),0))</f>
        <v/>
      </c>
      <c r="Z66" s="110" t="str">
        <f>IF(A66="","",IF(N(Y66)&gt;0,Y66*K66*AF66*$AF$6+p_CorrFixa,0))</f>
        <v/>
      </c>
      <c r="AA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B66" s="115" t="str">
        <f>IF(A66="","",IF(N66&gt;0,AA66/N66,0))</f>
        <v/>
      </c>
      <c r="AC66" s="115" t="str">
        <f>IF(A66="","",IF(O66&gt;0,AA66/O66,0))</f>
        <v/>
      </c>
      <c r="AE66" s="81" t="str">
        <f>IF(A66="","",IF(E66="",$AF$1,E66))</f>
        <v/>
      </c>
      <c r="AF66" s="81" t="str">
        <f>IF(A66="","",IFERROR(INDEX(moeda_fx,MATCH(AE66,moeda_cod,0)),0))</f>
        <v/>
      </c>
      <c r="AG66" s="81" t="str">
        <f>IF(A66="","",IF($AF$2="",UPPER(TRIM(A66)),IF(RIGHT(UPPER(TRIM(A66)),LEN($AF$2))=$AF$2,UPPER(TRIM(A66)),UPPER(TRIM(A66))&amp;$AF$2)))</f>
        <v/>
      </c>
      <c r="AH66" s="81" t="str">
        <f>IF(OR(A66="",p_ModoCot&lt;&gt;"Automático"),"",IF(AND(p_FonteCripto="CoinGecko",TRIM(D66)&lt;&gt;""),IFERROR(_xlfn.WEBSERVICE("https://api.coingecko.com/api/v3/simple/price?ids="&amp;LOWER(TRIM(D66))&amp;"&amp;vs_currencies=usd&amp;include_24hr_change=true"),""),IFERROR(_xlfn.WEBSERVICE("https://query1.finance.yahoo.com/v8/finance/chart/"&amp;AG66&amp;"?range=1d&amp;interval=1d"),"")))</f>
        <v/>
      </c>
      <c r="AI66" s="81" t="str">
        <f>IF(AH66="","",IFERROR(IF(ISNUMBER(SEARCH("regularMarketPrice",AH66)),_xlfn.NUMBERVALUE(MID(AH66,SEARCH("""regularMarketPrice"":",AH66)+21,SEARCH(",",AH66&amp;",",SEARCH("""regularMarketPrice"":",AH66)+21)-SEARCH("""regularMarketPrice"":",AH66)-21),".",","),_xlfn.NUMBERVALUE(MID(SUBSTITUTE(AH66,"}",","),SEARCH("""usd"":",SUBSTITUTE(AH66,"}",","))+6,SEARCH(",",SUBSTITUTE(AH66,"}",",")&amp;",",SEARCH("""usd"":",SUBSTITUTE(AH66,"}",","))+6)-SEARCH("""usd"":",SUBSTITUTE(AH66,"}",","))-6),".",",")),""))</f>
        <v/>
      </c>
      <c r="AJ66" s="81" t="str">
        <f>IF(AH66="","",IFERROR(IF(ISNUMBER(SEARCH("regularMarketPrice",AH66)),_xlfn.NUMBERVALUE(MID(AH66,SEARCH("""chartPreviousClose"":",AH66)+21,SEARCH(",",AH66&amp;",",SEARCH("""chartPreviousClose"":",AH66)+21)-SEARCH("""chartPreviousClose"":",AH66)-21),".",","),AI66/(1+_xlfn.NUMBERVALUE(MID(SUBSTITUTE(AH66,"}",","),SEARCH("""usd_24h_change"":",SUBSTITUTE(AH66,"}",","))+17,SEARCH(",",SUBSTITUTE(AH66,"}",",")&amp;",",SEARCH("""usd_24h_change"":",SUBSTITUTE(AH66,"}",","))+17)-SEARCH("""usd_24h_change"":",SUBSTITUTE(AH66,"}",","))-17),".",",")/100)),""))</f>
        <v/>
      </c>
      <c r="AK66" s="81" t="str">
        <f>IF(A66="","",N(F66)*IF(AND(p_ModoCot="Automático",ISNUMBER(AJ66)),AJ66,IF(N(J66)&gt;0,J66,K66))*AF66)</f>
        <v/>
      </c>
      <c r="AL66" s="81" t="str">
        <f>IF(A66="","",ROUND(MAX(0,N(S66)*($N$6+$AF$7)-N66),2))</f>
        <v/>
      </c>
      <c r="AM66" s="81" t="str">
        <f>IF(A66="","",IF(AND(T66&gt;0,T66&gt;=p_DifMin),AL66,0))</f>
        <v/>
      </c>
      <c r="AN66" s="81" t="str">
        <f>IF(A66="","",IF(AND(AM66&gt;0,N(V66)&lt;=p_MaxAtivos),AM66,0))</f>
        <v/>
      </c>
      <c r="AO66" s="81" t="str">
        <f>IF(A66="","",IF(OR(X66&lt;=0,X66&lt;p_CompraMin,N(K66)&lt;=0,N(AF66)&lt;=0),0,IF($AF$3="Sim",TRUNC(ROUND(MAX(0,(X66-p_CorrFixa)/(K66*AF66*$AF$6)),9),$AF$4),TRUNC(ROUND(MAX(0,(X66-p_CorrFixa)/(K66*AF66*$AF$6)),9)/$AF$5)*$AF$5)))</f>
        <v/>
      </c>
      <c r="AP66" s="81" t="str">
        <f>IF(A66="","",IF(N(AO66)&gt;0,AO66*K66*AF66*$AF$6+p_CorrFixa,0))</f>
        <v/>
      </c>
      <c r="AQ66" s="81" t="str">
        <f>IF(A66="","",IF(OR($AJ$1&lt;=0,N(K66)&lt;=0,N(AF66)&lt;=0,N(AM66)&lt;=0),0,IF($AF$3="Sim",TRUNC(ROUND(MAX(0,($AJ$1-IF(N(AO66)&gt;0,0,p_CorrFixa))/(K66*AF66*$AF$6)),9),$AF$4),TRUNC(ROUND(MAX(0,($AJ$1-IF(N(AO66)&gt;0,0,p_CorrFixa))/(K66*AF66*$AF$6)),9)/$AF$5)*$AF$5)))</f>
        <v/>
      </c>
      <c r="AR66" s="81" t="str">
        <f>IF(A66="","",IF(AND(N(AO66)=0,N(AQ66)*(K66*AF66*$AF$6)+p_CorrFixa&lt;p_CompraMin),0,AQ66))</f>
        <v/>
      </c>
      <c r="AS66" s="81" t="str">
        <f>IF(A66="","",IF(N(AR66)&gt;0,AM66,0))</f>
        <v/>
      </c>
      <c r="AT66" s="81" t="str">
        <f>IF(A66="","",IF(AND(AS66&gt;0,AS66=$AS$6,COUNTIF($AS$9:AS66,AS66)=1),1,0))</f>
        <v/>
      </c>
    </row>
    <row r="67">
      <c r="A67" s="97" t="n"/>
      <c r="B67" s="97" t="n"/>
      <c r="C67" s="97" t="n"/>
      <c r="D67" s="97" t="n"/>
      <c r="E67" s="98" t="n"/>
      <c r="F67" s="99" t="n"/>
      <c r="G67" s="100" t="n"/>
      <c r="H67" s="101" t="n"/>
      <c r="I67" s="100" t="n"/>
      <c r="J67" s="100" t="n"/>
      <c r="K67" s="102" t="str">
        <f>IF(A67="","",IF(AND(p_ModoCot="Automático",ISNUMBER(AI67)),AI67,IF(N(I67)&gt;0,I67,N(G67))))</f>
        <v/>
      </c>
      <c r="L67" s="68" t="str">
        <f>IF(A67="","",IF(AF67=0,"Sem câmbio",IF(AND(p_ModoCot="Automático",ISNUMBER(AI67)),"Auto",IF(N(I67)&gt;0,"Manual",IF(N(G67)&gt;0,"PM","Sem cotação")))))</f>
        <v/>
      </c>
      <c r="M67" s="103" t="str">
        <f>IF(A67="","",N(F67)*K67)</f>
        <v/>
      </c>
      <c r="N67" s="65" t="str">
        <f>IF(A67="","",M67*AF67)</f>
        <v/>
      </c>
      <c r="O67" s="65" t="str">
        <f>IF(A67="","",N(F67)*N(G67)*IF(N(H67)&gt;0,H67,AF67))</f>
        <v/>
      </c>
      <c r="P67" s="65" t="str">
        <f>IF(A67="","",N67-O67)</f>
        <v/>
      </c>
      <c r="Q67" s="67" t="str">
        <f>IF(A67="","",IF(O67&gt;0,P67/O67,0))</f>
        <v/>
      </c>
      <c r="R67" s="25" t="str">
        <f>IF(A67="","",IF($N$6&gt;0,N67/$N$6,0))</f>
        <v/>
      </c>
      <c r="S67" s="104" t="n"/>
      <c r="T67" s="67" t="str">
        <f>IF(A67="","",N(S67)-R67)</f>
        <v/>
      </c>
      <c r="U67" s="25" t="str">
        <f>IF(A67="","",IF($AM$6&gt;0,AM67/$AM$6,0))</f>
        <v/>
      </c>
      <c r="V67" s="69" t="str">
        <f>IF(A67="","",IF(AM67&lt;=0,"",COUNTIF($AM$9:$AM$68,"&gt;"&amp;AM67)+COUNTIF($AM$9:AM67,AM67)))</f>
        <v/>
      </c>
      <c r="W67" s="68" t="str">
        <f>IF(A67="","",IF(X67&gt;0,"BUY","HOLD"))</f>
        <v/>
      </c>
      <c r="X67" s="65" t="str">
        <f>IF(A67="","",IF($AF$7&lt;=0,0,IF($AN$6&gt;0,$AF$7*AN67/$AN$6,IF($S$6&gt;0,$AF$7*N(S67)/$S$6,0))))</f>
        <v/>
      </c>
      <c r="Y67" s="105" t="str">
        <f>IF(A67="","",N(AO67)+IF(AT67=1,N(AR67),0))</f>
        <v/>
      </c>
      <c r="Z67" s="65" t="str">
        <f>IF(A67="","",IF(N(Y67)&gt;0,Y67*K67*AF67*$AF$6+p_CorrFixa,0))</f>
        <v/>
      </c>
      <c r="AA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B67" s="106" t="str">
        <f>IF(A67="","",IF(N67&gt;0,AA67/N67,0))</f>
        <v/>
      </c>
      <c r="AC67" s="106" t="str">
        <f>IF(A67="","",IF(O67&gt;0,AA67/O67,0))</f>
        <v/>
      </c>
      <c r="AE67" s="81" t="str">
        <f>IF(A67="","",IF(E67="",$AF$1,E67))</f>
        <v/>
      </c>
      <c r="AF67" s="81" t="str">
        <f>IF(A67="","",IFERROR(INDEX(moeda_fx,MATCH(AE67,moeda_cod,0)),0))</f>
        <v/>
      </c>
      <c r="AG67" s="81" t="str">
        <f>IF(A67="","",IF($AF$2="",UPPER(TRIM(A67)),IF(RIGHT(UPPER(TRIM(A67)),LEN($AF$2))=$AF$2,UPPER(TRIM(A67)),UPPER(TRIM(A67))&amp;$AF$2)))</f>
        <v/>
      </c>
      <c r="AH67" s="81" t="str">
        <f>IF(OR(A67="",p_ModoCot&lt;&gt;"Automático"),"",IF(AND(p_FonteCripto="CoinGecko",TRIM(D67)&lt;&gt;""),IFERROR(_xlfn.WEBSERVICE("https://api.coingecko.com/api/v3/simple/price?ids="&amp;LOWER(TRIM(D67))&amp;"&amp;vs_currencies=usd&amp;include_24hr_change=true"),""),IFERROR(_xlfn.WEBSERVICE("https://query1.finance.yahoo.com/v8/finance/chart/"&amp;AG67&amp;"?range=1d&amp;interval=1d"),"")))</f>
        <v/>
      </c>
      <c r="AI67" s="81" t="str">
        <f>IF(AH67="","",IFERROR(IF(ISNUMBER(SEARCH("regularMarketPrice",AH67)),_xlfn.NUMBERVALUE(MID(AH67,SEARCH("""regularMarketPrice"":",AH67)+21,SEARCH(",",AH67&amp;",",SEARCH("""regularMarketPrice"":",AH67)+21)-SEARCH("""regularMarketPrice"":",AH67)-21),".",","),_xlfn.NUMBERVALUE(MID(SUBSTITUTE(AH67,"}",","),SEARCH("""usd"":",SUBSTITUTE(AH67,"}",","))+6,SEARCH(",",SUBSTITUTE(AH67,"}",",")&amp;",",SEARCH("""usd"":",SUBSTITUTE(AH67,"}",","))+6)-SEARCH("""usd"":",SUBSTITUTE(AH67,"}",","))-6),".",",")),""))</f>
        <v/>
      </c>
      <c r="AJ67" s="81" t="str">
        <f>IF(AH67="","",IFERROR(IF(ISNUMBER(SEARCH("regularMarketPrice",AH67)),_xlfn.NUMBERVALUE(MID(AH67,SEARCH("""chartPreviousClose"":",AH67)+21,SEARCH(",",AH67&amp;",",SEARCH("""chartPreviousClose"":",AH67)+21)-SEARCH("""chartPreviousClose"":",AH67)-21),".",","),AI67/(1+_xlfn.NUMBERVALUE(MID(SUBSTITUTE(AH67,"}",","),SEARCH("""usd_24h_change"":",SUBSTITUTE(AH67,"}",","))+17,SEARCH(",",SUBSTITUTE(AH67,"}",",")&amp;",",SEARCH("""usd_24h_change"":",SUBSTITUTE(AH67,"}",","))+17)-SEARCH("""usd_24h_change"":",SUBSTITUTE(AH67,"}",","))-17),".",",")/100)),""))</f>
        <v/>
      </c>
      <c r="AK67" s="81" t="str">
        <f>IF(A67="","",N(F67)*IF(AND(p_ModoCot="Automático",ISNUMBER(AJ67)),AJ67,IF(N(J67)&gt;0,J67,K67))*AF67)</f>
        <v/>
      </c>
      <c r="AL67" s="81" t="str">
        <f>IF(A67="","",ROUND(MAX(0,N(S67)*($N$6+$AF$7)-N67),2))</f>
        <v/>
      </c>
      <c r="AM67" s="81" t="str">
        <f>IF(A67="","",IF(AND(T67&gt;0,T67&gt;=p_DifMin),AL67,0))</f>
        <v/>
      </c>
      <c r="AN67" s="81" t="str">
        <f>IF(A67="","",IF(AND(AM67&gt;0,N(V67)&lt;=p_MaxAtivos),AM67,0))</f>
        <v/>
      </c>
      <c r="AO67" s="81" t="str">
        <f>IF(A67="","",IF(OR(X67&lt;=0,X67&lt;p_CompraMin,N(K67)&lt;=0,N(AF67)&lt;=0),0,IF($AF$3="Sim",TRUNC(ROUND(MAX(0,(X67-p_CorrFixa)/(K67*AF67*$AF$6)),9),$AF$4),TRUNC(ROUND(MAX(0,(X67-p_CorrFixa)/(K67*AF67*$AF$6)),9)/$AF$5)*$AF$5)))</f>
        <v/>
      </c>
      <c r="AP67" s="81" t="str">
        <f>IF(A67="","",IF(N(AO67)&gt;0,AO67*K67*AF67*$AF$6+p_CorrFixa,0))</f>
        <v/>
      </c>
      <c r="AQ67" s="81" t="str">
        <f>IF(A67="","",IF(OR($AJ$1&lt;=0,N(K67)&lt;=0,N(AF67)&lt;=0,N(AM67)&lt;=0),0,IF($AF$3="Sim",TRUNC(ROUND(MAX(0,($AJ$1-IF(N(AO67)&gt;0,0,p_CorrFixa))/(K67*AF67*$AF$6)),9),$AF$4),TRUNC(ROUND(MAX(0,($AJ$1-IF(N(AO67)&gt;0,0,p_CorrFixa))/(K67*AF67*$AF$6)),9)/$AF$5)*$AF$5)))</f>
        <v/>
      </c>
      <c r="AR67" s="81" t="str">
        <f>IF(A67="","",IF(AND(N(AO67)=0,N(AQ67)*(K67*AF67*$AF$6)+p_CorrFixa&lt;p_CompraMin),0,AQ67))</f>
        <v/>
      </c>
      <c r="AS67" s="81" t="str">
        <f>IF(A67="","",IF(N(AR67)&gt;0,AM67,0))</f>
        <v/>
      </c>
      <c r="AT67" s="81" t="str">
        <f>IF(A67="","",IF(AND(AS67&gt;0,AS67=$AS$6,COUNTIF($AS$9:AS67,AS67)=1),1,0))</f>
        <v/>
      </c>
    </row>
    <row r="68">
      <c r="A68" s="97" t="n"/>
      <c r="B68" s="97" t="n"/>
      <c r="C68" s="97" t="n"/>
      <c r="D68" s="97" t="n"/>
      <c r="E68" s="98" t="n"/>
      <c r="F68" s="99" t="n"/>
      <c r="G68" s="100" t="n"/>
      <c r="H68" s="101" t="n"/>
      <c r="I68" s="100" t="n"/>
      <c r="J68" s="100" t="n"/>
      <c r="K68" s="107" t="str">
        <f>IF(A68="","",IF(AND(p_ModoCot="Automático",ISNUMBER(AI68)),AI68,IF(N(I68)&gt;0,I68,N(G68))))</f>
        <v/>
      </c>
      <c r="L68" s="108" t="str">
        <f>IF(A68="","",IF(AF68=0,"Sem câmbio",IF(AND(p_ModoCot="Automático",ISNUMBER(AI68)),"Auto",IF(N(I68)&gt;0,"Manual",IF(N(G68)&gt;0,"PM","Sem cotação")))))</f>
        <v/>
      </c>
      <c r="M68" s="109" t="str">
        <f>IF(A68="","",N(F68)*K68)</f>
        <v/>
      </c>
      <c r="N68" s="110" t="str">
        <f>IF(A68="","",M68*AF68)</f>
        <v/>
      </c>
      <c r="O68" s="110" t="str">
        <f>IF(A68="","",N(F68)*N(G68)*IF(N(H68)&gt;0,H68,AF68))</f>
        <v/>
      </c>
      <c r="P68" s="110" t="str">
        <f>IF(A68="","",N68-O68)</f>
        <v/>
      </c>
      <c r="Q68" s="111" t="str">
        <f>IF(A68="","",IF(O68&gt;0,P68/O68,0))</f>
        <v/>
      </c>
      <c r="R68" s="112" t="str">
        <f>IF(A68="","",IF($N$6&gt;0,N68/$N$6,0))</f>
        <v/>
      </c>
      <c r="S68" s="104" t="n"/>
      <c r="T68" s="111" t="str">
        <f>IF(A68="","",N(S68)-R68)</f>
        <v/>
      </c>
      <c r="U68" s="112" t="str">
        <f>IF(A68="","",IF($AM$6&gt;0,AM68/$AM$6,0))</f>
        <v/>
      </c>
      <c r="V68" s="113" t="str">
        <f>IF(A68="","",IF(AM68&lt;=0,"",COUNTIF($AM$9:$AM$68,"&gt;"&amp;AM68)+COUNTIF($AM$9:AM68,AM68)))</f>
        <v/>
      </c>
      <c r="W68" s="108" t="str">
        <f>IF(A68="","",IF(X68&gt;0,"BUY","HOLD"))</f>
        <v/>
      </c>
      <c r="X68" s="110" t="str">
        <f>IF(A68="","",IF($AF$7&lt;=0,0,IF($AN$6&gt;0,$AF$7*AN68/$AN$6,IF($S$6&gt;0,$AF$7*N(S68)/$S$6,0))))</f>
        <v/>
      </c>
      <c r="Y68" s="114" t="str">
        <f>IF(A68="","",N(AO68)+IF(AT68=1,N(AR68),0))</f>
        <v/>
      </c>
      <c r="Z68" s="110" t="str">
        <f>IF(A68="","",IF(N(Y68)&gt;0,Y68*K68*AF68*$AF$6+p_CorrFixa,0))</f>
        <v/>
      </c>
      <c r="AA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B68" s="115" t="str">
        <f>IF(A68="","",IF(N68&gt;0,AA68/N68,0))</f>
        <v/>
      </c>
      <c r="AC68" s="115" t="str">
        <f>IF(A68="","",IF(O68&gt;0,AA68/O68,0))</f>
        <v/>
      </c>
      <c r="AE68" s="81" t="str">
        <f>IF(A68="","",IF(E68="",$AF$1,E68))</f>
        <v/>
      </c>
      <c r="AF68" s="81" t="str">
        <f>IF(A68="","",IFERROR(INDEX(moeda_fx,MATCH(AE68,moeda_cod,0)),0))</f>
        <v/>
      </c>
      <c r="AG68" s="81" t="str">
        <f>IF(A68="","",IF($AF$2="",UPPER(TRIM(A68)),IF(RIGHT(UPPER(TRIM(A68)),LEN($AF$2))=$AF$2,UPPER(TRIM(A68)),UPPER(TRIM(A68))&amp;$AF$2)))</f>
        <v/>
      </c>
      <c r="AH68" s="81" t="str">
        <f>IF(OR(A68="",p_ModoCot&lt;&gt;"Automático"),"",IF(AND(p_FonteCripto="CoinGecko",TRIM(D68)&lt;&gt;""),IFERROR(_xlfn.WEBSERVICE("https://api.coingecko.com/api/v3/simple/price?ids="&amp;LOWER(TRIM(D68))&amp;"&amp;vs_currencies=usd&amp;include_24hr_change=true"),""),IFERROR(_xlfn.WEBSERVICE("https://query1.finance.yahoo.com/v8/finance/chart/"&amp;AG68&amp;"?range=1d&amp;interval=1d"),"")))</f>
        <v/>
      </c>
      <c r="AI68" s="81" t="str">
        <f>IF(AH68="","",IFERROR(IF(ISNUMBER(SEARCH("regularMarketPrice",AH68)),_xlfn.NUMBERVALUE(MID(AH68,SEARCH("""regularMarketPrice"":",AH68)+21,SEARCH(",",AH68&amp;",",SEARCH("""regularMarketPrice"":",AH68)+21)-SEARCH("""regularMarketPrice"":",AH68)-21),".",","),_xlfn.NUMBERVALUE(MID(SUBSTITUTE(AH68,"}",","),SEARCH("""usd"":",SUBSTITUTE(AH68,"}",","))+6,SEARCH(",",SUBSTITUTE(AH68,"}",",")&amp;",",SEARCH("""usd"":",SUBSTITUTE(AH68,"}",","))+6)-SEARCH("""usd"":",SUBSTITUTE(AH68,"}",","))-6),".",",")),""))</f>
        <v/>
      </c>
      <c r="AJ68" s="81" t="str">
        <f>IF(AH68="","",IFERROR(IF(ISNUMBER(SEARCH("regularMarketPrice",AH68)),_xlfn.NUMBERVALUE(MID(AH68,SEARCH("""chartPreviousClose"":",AH68)+21,SEARCH(",",AH68&amp;",",SEARCH("""chartPreviousClose"":",AH68)+21)-SEARCH("""chartPreviousClose"":",AH68)-21),".",","),AI68/(1+_xlfn.NUMBERVALUE(MID(SUBSTITUTE(AH68,"}",","),SEARCH("""usd_24h_change"":",SUBSTITUTE(AH68,"}",","))+17,SEARCH(",",SUBSTITUTE(AH68,"}",",")&amp;",",SEARCH("""usd_24h_change"":",SUBSTITUTE(AH68,"}",","))+17)-SEARCH("""usd_24h_change"":",SUBSTITUTE(AH68,"}",","))-17),".",",")/100)),""))</f>
        <v/>
      </c>
      <c r="AK68" s="81" t="str">
        <f>IF(A68="","",N(F68)*IF(AND(p_ModoCot="Automático",ISNUMBER(AJ68)),AJ68,IF(N(J68)&gt;0,J68,K68))*AF68)</f>
        <v/>
      </c>
      <c r="AL68" s="81" t="str">
        <f>IF(A68="","",ROUND(MAX(0,N(S68)*($N$6+$AF$7)-N68),2))</f>
        <v/>
      </c>
      <c r="AM68" s="81" t="str">
        <f>IF(A68="","",IF(AND(T68&gt;0,T68&gt;=p_DifMin),AL68,0))</f>
        <v/>
      </c>
      <c r="AN68" s="81" t="str">
        <f>IF(A68="","",IF(AND(AM68&gt;0,N(V68)&lt;=p_MaxAtivos),AM68,0))</f>
        <v/>
      </c>
      <c r="AO68" s="81" t="str">
        <f>IF(A68="","",IF(OR(X68&lt;=0,X68&lt;p_CompraMin,N(K68)&lt;=0,N(AF68)&lt;=0),0,IF($AF$3="Sim",TRUNC(ROUND(MAX(0,(X68-p_CorrFixa)/(K68*AF68*$AF$6)),9),$AF$4),TRUNC(ROUND(MAX(0,(X68-p_CorrFixa)/(K68*AF68*$AF$6)),9)/$AF$5)*$AF$5)))</f>
        <v/>
      </c>
      <c r="AP68" s="81" t="str">
        <f>IF(A68="","",IF(N(AO68)&gt;0,AO68*K68*AF68*$AF$6+p_CorrFixa,0))</f>
        <v/>
      </c>
      <c r="AQ68" s="81" t="str">
        <f>IF(A68="","",IF(OR($AJ$1&lt;=0,N(K68)&lt;=0,N(AF68)&lt;=0,N(AM68)&lt;=0),0,IF($AF$3="Sim",TRUNC(ROUND(MAX(0,($AJ$1-IF(N(AO68)&gt;0,0,p_CorrFixa))/(K68*AF68*$AF$6)),9),$AF$4),TRUNC(ROUND(MAX(0,($AJ$1-IF(N(AO68)&gt;0,0,p_CorrFixa))/(K68*AF68*$AF$6)),9)/$AF$5)*$AF$5)))</f>
        <v/>
      </c>
      <c r="AR68" s="81" t="str">
        <f>IF(A68="","",IF(AND(N(AO68)=0,N(AQ68)*(K68*AF68*$AF$6)+p_CorrFixa&lt;p_CompraMin),0,AQ68))</f>
        <v/>
      </c>
      <c r="AS68" s="81" t="str">
        <f>IF(A68="","",IF(N(AR68)&gt;0,AM68,0))</f>
        <v/>
      </c>
      <c r="AT68" s="81" t="str">
        <f>IF(A68="","",IF(AND(AS68&gt;0,AS68=$AS$6,COUNTIF($AS$9:AS68,AS68)=1),1,0))</f>
        <v/>
      </c>
    </row>
  </sheetData>
  <mergeCells count="14">
    <mergeCell ref="A4:B4"/>
    <mergeCell ref="O3:P3"/>
    <mergeCell ref="I4:J4"/>
    <mergeCell ref="M4:N4"/>
    <mergeCell ref="C4:E4"/>
    <mergeCell ref="C3:E3"/>
    <mergeCell ref="F4:H4"/>
    <mergeCell ref="M3:N3"/>
    <mergeCell ref="K4:L4"/>
    <mergeCell ref="F3:H3"/>
    <mergeCell ref="O4:P4"/>
    <mergeCell ref="A3:B3"/>
    <mergeCell ref="K3:L3"/>
    <mergeCell ref="I3:J3"/>
  </mergeCells>
  <conditionalFormatting sqref="O4">
    <cfRule type="expression" priority="1" dxfId="6">
      <formula>ABS(O4-1)&gt;0.0001</formula>
    </cfRule>
    <cfRule type="expression" priority="2" dxfId="7">
      <formula>ABS(O4-1)&lt;=0.0001</formula>
    </cfRule>
  </conditionalFormatting>
  <conditionalFormatting sqref="W9:W6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T9:T68">
    <cfRule type="expression" priority="5" dxfId="9">
      <formula>AND(ISNUMBER(T9),T9&lt;0)</formula>
    </cfRule>
    <cfRule type="expression" priority="6" dxfId="10">
      <formula>AND(ISNUMBER(T9),T9&gt;0)</formula>
    </cfRule>
  </conditionalFormatting>
  <conditionalFormatting sqref="Q9:Q68">
    <cfRule type="expression" priority="7" dxfId="9">
      <formula>AND(ISNUMBER(Q9),Q9&lt;0)</formula>
    </cfRule>
    <cfRule type="expression" priority="8" dxfId="10">
      <formula>AND(ISNUMBER(Q9),Q9&gt;0)</formula>
    </cfRule>
  </conditionalFormatting>
  <conditionalFormatting sqref="P9:P68">
    <cfRule type="expression" priority="9" dxfId="9">
      <formula>AND(ISNUMBER(P9),P9&lt;0)</formula>
    </cfRule>
    <cfRule type="expression" priority="10" dxfId="10">
      <formula>AND(ISNUMBER(P9),P9&gt;0)</formula>
    </cfRule>
  </conditionalFormatting>
  <conditionalFormatting sqref="L9:L68">
    <cfRule type="expression" priority="11" dxfId="4">
      <formula>OR(L9="PM",L9="Sem cotação",L9="Sem câmbio")</formula>
    </cfRule>
    <cfRule type="expression" priority="12" dxfId="10">
      <formula>L9="Auto"</formula>
    </cfRule>
  </conditionalFormatting>
  <dataValidations count="8">
    <dataValidation sqref="E9:E6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S9:S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J9:J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C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A6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3" customWidth="1" style="1" min="4" max="4"/>
    <col width="8" customWidth="1" style="1" min="5" max="5"/>
    <col width="15" customWidth="1" style="1" min="6" max="6"/>
    <col width="15" customWidth="1" style="1" min="7" max="7"/>
    <col width="15" customWidth="1" style="1" min="8" max="8"/>
    <col width="15" customWidth="1" style="1" min="9" max="9"/>
    <col width="14" customWidth="1" style="1" min="10" max="10"/>
    <col width="9" customWidth="1" style="1" min="11" max="11"/>
    <col width="10" customWidth="1" style="1" min="12" max="12"/>
    <col width="10" customWidth="1" style="1" min="13" max="13"/>
    <col width="10" customWidth="1" style="1" min="14" max="14"/>
    <col width="11" customWidth="1" style="1" min="15" max="15"/>
    <col width="7" customWidth="1" style="1" min="16" max="16"/>
    <col width="9" customWidth="1" style="1" min="17" max="17"/>
    <col width="14" customWidth="1" style="1" min="18" max="18"/>
    <col width="14" customWidth="1" style="1" min="19" max="19"/>
    <col width="14" customWidth="1" style="1" min="20" max="20"/>
    <col width="9" customWidth="1" style="1" min="21" max="21"/>
    <col width="3" customWidth="1" style="1" min="22" max="22"/>
    <col hidden="1" outlineLevel="1" width="16" customWidth="1" style="1" min="23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ATIVOS ILÍQUIDOS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57" t="inlineStr">
        <is>
          <t>◄ Dashboard</t>
        </is>
      </c>
      <c r="W1" s="81" t="inlineStr">
        <is>
          <t>Moeda padrão da classe</t>
        </is>
      </c>
      <c r="X1" s="82" t="str">
        <f>INDEX('13 Configurações'!$D$36:$D$42,MATCH("Ativos Ilíquidos",'13 Configurações'!$B$36:$B$42,0))&amp;""</f>
        <v>BRL</v>
      </c>
    </row>
    <row r="2" ht="18" customHeight="1">
      <c r="A2" s="58" t="str">
        <f>"Moeda padrão: "&amp;$X$1&amp;"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W2" s="81" t="inlineStr">
        <is>
          <t>Sufixo Yahoo</t>
        </is>
      </c>
      <c r="X2" s="82" t="str">
        <f>INDEX('13 Configurações'!$E$36:$E$42,MATCH("Ativos Ilíquidos",'13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0" t="inlineStr">
        <is>
          <t>COMPRA EFETIVA (R$)</t>
        </is>
      </c>
      <c r="H3" s="11" t="n"/>
      <c r="I3" s="8" t="inlineStr">
        <is>
          <t>RENTABILIDADE</t>
        </is>
      </c>
      <c r="J3" s="9" t="n"/>
      <c r="K3" s="8" t="inlineStr">
        <is>
          <t>YIELD 12M</t>
        </is>
      </c>
      <c r="L3" s="9" t="n"/>
      <c r="M3" s="9" t="n"/>
      <c r="N3" s="12" t="inlineStr">
        <is>
          <t>SOMA DOS OBJETIVOS</t>
        </is>
      </c>
      <c r="O3" s="13" t="n"/>
      <c r="W3" s="81" t="inlineStr">
        <is>
          <t>Permite fração?</t>
        </is>
      </c>
      <c r="X3" s="82" t="str">
        <f>INDEX('13 Configurações'!$G$36:$G$42,MATCH("Ativos Ilíquidos",'13 Configurações'!$B$36:$B$42,0))&amp;""</f>
        <v>Não</v>
      </c>
    </row>
    <row r="4" ht="26" customHeight="1">
      <c r="A4" s="59">
        <f>$H$6</f>
        <v>0</v>
      </c>
      <c r="B4" s="1" t="n"/>
      <c r="C4" s="60">
        <f>SUMPRODUCT(--($A$9:$A$68&lt;&gt;""))</f>
        <v>0</v>
      </c>
      <c r="D4" s="1" t="n"/>
      <c r="E4" s="59">
        <f>$X$7</f>
        <v>0</v>
      </c>
      <c r="F4" s="1" t="n"/>
      <c r="G4" s="59">
        <f>$S$6</f>
        <v>0</v>
      </c>
      <c r="H4" s="1" t="n"/>
      <c r="I4" s="83">
        <f>$K$6</f>
        <v>0</v>
      </c>
      <c r="J4" s="1" t="n"/>
      <c r="K4" s="84">
        <f>$U$6</f>
        <v>0</v>
      </c>
      <c r="L4" s="1" t="n"/>
      <c r="M4" s="1" t="n"/>
      <c r="N4" s="61">
        <f>$M$6</f>
        <v>0</v>
      </c>
      <c r="O4" s="1" t="n"/>
      <c r="W4" s="81" t="inlineStr">
        <is>
          <t>Casas decimais</t>
        </is>
      </c>
      <c r="X4" s="82">
        <f>N(INDEX('13 Configurações'!$H$36:$H$42,MATCH("Ativos Ilíquidos",'13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W5" s="81" t="inlineStr">
        <is>
          <t>Lote efetivo</t>
        </is>
      </c>
      <c r="X5" s="82">
        <f>IF(INDEX('13 Configurações'!$I$36:$I$42,MATCH("Ativos Ilíquidos",'13 Configurações'!$B$36:$B$42,0))="Sim",MAX(1,N(INDEX('13 Configurações'!$J$36:$J$42,MATCH("Ativos Ilíquidos",'13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70">
        <f>SUM($H$9:$H$68)</f>
        <v>0</v>
      </c>
      <c r="I6" s="70">
        <f>SUM($I$9:$I$68)</f>
        <v>0</v>
      </c>
      <c r="J6" s="70">
        <f>SUM($J$9:$J$68)</f>
        <v>0</v>
      </c>
      <c r="K6" s="87">
        <f>IF($I$6&gt;0,$J$6/$I$6,0)</f>
        <v>0</v>
      </c>
      <c r="L6" s="50">
        <f>SUM($L$9:$L$68)</f>
        <v>0</v>
      </c>
      <c r="M6" s="50">
        <f>SUM($M$9:$M$68)</f>
        <v>0</v>
      </c>
      <c r="N6" s="26" t="n"/>
      <c r="O6" s="50">
        <f>SUM($O$9:$O$68)</f>
        <v>0</v>
      </c>
      <c r="P6" s="26" t="n"/>
      <c r="Q6" s="26" t="n"/>
      <c r="R6" s="70">
        <f>SUM($R$9:$R$68)</f>
        <v>0</v>
      </c>
      <c r="S6" s="70">
        <f>SUM($S$9:$S$68)</f>
        <v>0</v>
      </c>
      <c r="T6" s="70">
        <f>SUM($T$9:$T$68)</f>
        <v>0</v>
      </c>
      <c r="U6" s="88">
        <f>IF($H$6&gt;0,$T$6/$H$6,0)</f>
        <v>0</v>
      </c>
      <c r="W6" s="81" t="inlineStr">
        <is>
          <t>Fator de custo (1 + custos)</t>
        </is>
      </c>
      <c r="X6" s="82">
        <f>1+N(INDEX('13 Configurações'!$K$36:$K$42,MATCH("Ativos Ilíquidos",'13 Configurações'!$B$36:$B$42,0)))</f>
        <v>1</v>
      </c>
      <c r="Z6" s="89">
        <f>SUM($Z$9:$Z$68)</f>
        <v>0</v>
      </c>
      <c r="AA6" s="89">
        <f>SUM($AA$9:$AA$68)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</t>
        </is>
      </c>
      <c r="G7" s="91" t="n"/>
      <c r="H7" s="93" t="inlineStr">
        <is>
          <t>RESULTADO</t>
        </is>
      </c>
      <c r="I7" s="93" t="n"/>
      <c r="J7" s="93" t="n"/>
      <c r="K7" s="93" t="n"/>
      <c r="L7" s="94" t="inlineStr">
        <is>
          <t>REBALANCEAMENTO</t>
        </is>
      </c>
      <c r="M7" s="94" t="n"/>
      <c r="N7" s="94" t="n"/>
      <c r="O7" s="94" t="n"/>
      <c r="P7" s="94" t="n"/>
      <c r="Q7" s="94" t="n"/>
      <c r="R7" s="94" t="n"/>
      <c r="S7" s="94" t="n"/>
      <c r="T7" s="95" t="inlineStr">
        <is>
          <t>PROVENTOS</t>
        </is>
      </c>
      <c r="U7" s="95" t="n"/>
      <c r="W7" s="81" t="inlineStr">
        <is>
          <t>Aporte destinado à classe (R$)</t>
        </is>
      </c>
      <c r="X7" s="82">
        <f>'02 Macro Alocação'!$M$15</f>
        <v>0</v>
      </c>
    </row>
    <row r="8" ht="34" customHeight="1">
      <c r="A8" s="63" t="inlineStr">
        <is>
          <t>Ativo</t>
        </is>
      </c>
      <c r="B8" s="63" t="inlineStr">
        <is>
          <t>Descrição / Localização</t>
        </is>
      </c>
      <c r="C8" s="63" t="inlineStr">
        <is>
          <t>Categoria</t>
        </is>
      </c>
      <c r="D8" s="63" t="inlineStr">
        <is>
          <t>Data de Aquisição</t>
        </is>
      </c>
      <c r="E8" s="63" t="inlineStr">
        <is>
          <t>Moeda</t>
        </is>
      </c>
      <c r="F8" s="63" t="inlineStr">
        <is>
          <t>Valor Investido (Moeda)</t>
        </is>
      </c>
      <c r="G8" s="63" t="inlineStr">
        <is>
          <t>Valor Atual (Moeda)</t>
        </is>
      </c>
      <c r="H8" s="62" t="inlineStr">
        <is>
          <t>Valor Atual (R$)</t>
        </is>
      </c>
      <c r="I8" s="62" t="inlineStr">
        <is>
          <t>Investido (R$)</t>
        </is>
      </c>
      <c r="J8" s="62" t="inlineStr">
        <is>
          <t>Resultado (R$)</t>
        </is>
      </c>
      <c r="K8" s="62" t="inlineStr">
        <is>
          <t>Rentab.</t>
        </is>
      </c>
      <c r="L8" s="62" t="inlineStr">
        <is>
          <t>Part. na Classe</t>
        </is>
      </c>
      <c r="M8" s="63" t="inlineStr">
        <is>
          <t>Objetivo</t>
        </is>
      </c>
      <c r="N8" s="62" t="inlineStr">
        <is>
          <t>Diferença</t>
        </is>
      </c>
      <c r="O8" s="62" t="inlineStr">
        <is>
          <t>Rebalance Score</t>
        </is>
      </c>
      <c r="P8" s="62" t="inlineStr">
        <is>
          <t>Prior.</t>
        </is>
      </c>
      <c r="Q8" s="62" t="inlineStr">
        <is>
          <t>Ação</t>
        </is>
      </c>
      <c r="R8" s="62" t="inlineStr">
        <is>
          <t>Valor Sugerido (R$)</t>
        </is>
      </c>
      <c r="S8" s="62" t="inlineStr">
        <is>
          <t>Valor Efetivo (R$)</t>
        </is>
      </c>
      <c r="T8" s="62" t="inlineStr">
        <is>
          <t>Proventos 12M (R$)</t>
        </is>
      </c>
      <c r="U8" s="62" t="inlineStr">
        <is>
          <t>Yield 12M</t>
        </is>
      </c>
      <c r="W8" s="96" t="inlineStr">
        <is>
          <t>Moeda efetiva</t>
        </is>
      </c>
      <c r="X8" s="96" t="inlineStr">
        <is>
          <t>Câmbio (R$)</t>
        </is>
      </c>
      <c r="Y8" s="96" t="inlineStr">
        <is>
          <t>Déficit (R$)</t>
        </is>
      </c>
      <c r="Z8" s="96" t="inlineStr">
        <is>
          <t>Déficit elegível</t>
        </is>
      </c>
      <c r="AA8" s="96" t="inlineStr">
        <is>
          <t>Déficit final</t>
        </is>
      </c>
    </row>
    <row r="9">
      <c r="A9" s="97" t="n"/>
      <c r="B9" s="97" t="n"/>
      <c r="C9" s="97" t="n"/>
      <c r="D9" s="116" t="n"/>
      <c r="E9" s="98" t="n"/>
      <c r="F9" s="117" t="n"/>
      <c r="G9" s="117" t="n"/>
      <c r="H9" s="65" t="str">
        <f>IF(A9="","",N(G9)*X9)</f>
        <v/>
      </c>
      <c r="I9" s="65" t="str">
        <f>IF(A9="","",N(F9)*X9)</f>
        <v/>
      </c>
      <c r="J9" s="65" t="str">
        <f>IF(A9="","",H9-I9)</f>
        <v/>
      </c>
      <c r="K9" s="67" t="str">
        <f>IF(A9="","",IF(I9&gt;0,J9/I9,0))</f>
        <v/>
      </c>
      <c r="L9" s="25" t="str">
        <f>IF(A9="","",IF($H$6&gt;0,H9/$H$6,0))</f>
        <v/>
      </c>
      <c r="M9" s="104" t="n"/>
      <c r="N9" s="67" t="str">
        <f>IF(A9="","",N(M9)-L9)</f>
        <v/>
      </c>
      <c r="O9" s="25" t="str">
        <f>IF(A9="","",IF($Z$6&gt;0,Z9/$Z$6,0))</f>
        <v/>
      </c>
      <c r="P9" s="69" t="str">
        <f>IF(A9="","",IF(Z9&lt;=0,"",COUNTIF($Z$9:$Z$68,"&gt;"&amp;Z9)+COUNTIF($Z$9:Z9,Z9)))</f>
        <v/>
      </c>
      <c r="Q9" s="68" t="str">
        <f>IF(A9="","",IF(R9&gt;0,"BUY","HOLD"))</f>
        <v/>
      </c>
      <c r="R9" s="65" t="str">
        <f>IF(A9="","",IF($X$7&lt;=0,0,IF($AA$6&gt;0,$X$7*AA9/$AA$6,IF($M$6&gt;0,$X$7*N(M9)/$M$6,0))))</f>
        <v/>
      </c>
      <c r="S9" s="65" t="str">
        <f>IF(A9="","",IF(AND(R9&gt;0,R9&gt;=p_CompraMin),R9,0))</f>
        <v/>
      </c>
      <c r="T9" s="65" t="str">
        <f>IF(A9="","",SUMIFS('11 Histórico de Dividendos'!$K$8:$K$3007,'11 Histórico de Dividendos'!$B$8:$B$3007,A9,'11 Histórico de Dividendos'!$A$8:$A$3007,"&gt;"&amp;EDATE(ref_data,-12),'11 Histórico de Dividendos'!$A$8:$A$3007,"&lt;="&amp;ref_data))</f>
        <v/>
      </c>
      <c r="U9" s="106" t="str">
        <f>IF(A9="","",IF(H9&gt;0,T9/H9,0))</f>
        <v/>
      </c>
      <c r="W9" s="81" t="str">
        <f>IF(A9="","",IF(E9="",$X$1,E9))</f>
        <v/>
      </c>
      <c r="X9" s="81" t="str">
        <f>IF(A9="","",IFERROR(INDEX(moeda_fx,MATCH(W9,moeda_cod,0)),0))</f>
        <v/>
      </c>
      <c r="Y9" s="81" t="str">
        <f>IF(A9="","",ROUND(MAX(0,N(M9)*($H$6+$X$7)-H9),2))</f>
        <v/>
      </c>
      <c r="Z9" s="81" t="str">
        <f>IF(A9="","",IF(AND(N9&gt;0,N9&gt;=p_DifMin),Y9,0))</f>
        <v/>
      </c>
      <c r="AA9" s="81" t="str">
        <f>IF(A9="","",IF(AND(Z9&gt;0,N(P9)&lt;=p_MaxAtivos),Z9,0))</f>
        <v/>
      </c>
    </row>
    <row r="10">
      <c r="A10" s="97" t="n"/>
      <c r="B10" s="97" t="n"/>
      <c r="C10" s="97" t="n"/>
      <c r="D10" s="116" t="n"/>
      <c r="E10" s="98" t="n"/>
      <c r="F10" s="117" t="n"/>
      <c r="G10" s="117" t="n"/>
      <c r="H10" s="110" t="str">
        <f>IF(A10="","",N(G10)*X10)</f>
        <v/>
      </c>
      <c r="I10" s="110" t="str">
        <f>IF(A10="","",N(F10)*X10)</f>
        <v/>
      </c>
      <c r="J10" s="110" t="str">
        <f>IF(A10="","",H10-I10)</f>
        <v/>
      </c>
      <c r="K10" s="111" t="str">
        <f>IF(A10="","",IF(I10&gt;0,J10/I10,0))</f>
        <v/>
      </c>
      <c r="L10" s="112" t="str">
        <f>IF(A10="","",IF($H$6&gt;0,H10/$H$6,0))</f>
        <v/>
      </c>
      <c r="M10" s="104" t="n"/>
      <c r="N10" s="111" t="str">
        <f>IF(A10="","",N(M10)-L10)</f>
        <v/>
      </c>
      <c r="O10" s="112" t="str">
        <f>IF(A10="","",IF($Z$6&gt;0,Z10/$Z$6,0))</f>
        <v/>
      </c>
      <c r="P10" s="113" t="str">
        <f>IF(A10="","",IF(Z10&lt;=0,"",COUNTIF($Z$9:$Z$68,"&gt;"&amp;Z10)+COUNTIF($Z$9:Z10,Z10)))</f>
        <v/>
      </c>
      <c r="Q10" s="108" t="str">
        <f>IF(A10="","",IF(R10&gt;0,"BUY","HOLD"))</f>
        <v/>
      </c>
      <c r="R10" s="110" t="str">
        <f>IF(A10="","",IF($X$7&lt;=0,0,IF($AA$6&gt;0,$X$7*AA10/$AA$6,IF($M$6&gt;0,$X$7*N(M10)/$M$6,0))))</f>
        <v/>
      </c>
      <c r="S10" s="110" t="str">
        <f>IF(A10="","",IF(AND(R10&gt;0,R10&gt;=p_CompraMin),R10,0))</f>
        <v/>
      </c>
      <c r="T10" s="110" t="str">
        <f>IF(A10="","",SUMIFS('11 Histórico de Dividendos'!$K$8:$K$3007,'11 Histórico de Dividendos'!$B$8:$B$3007,A10,'11 Histórico de Dividendos'!$A$8:$A$3007,"&gt;"&amp;EDATE(ref_data,-12),'11 Histórico de Dividendos'!$A$8:$A$3007,"&lt;="&amp;ref_data))</f>
        <v/>
      </c>
      <c r="U10" s="115" t="str">
        <f>IF(A10="","",IF(H10&gt;0,T10/H10,0))</f>
        <v/>
      </c>
      <c r="W10" s="81" t="str">
        <f>IF(A10="","",IF(E10="",$X$1,E10))</f>
        <v/>
      </c>
      <c r="X10" s="81" t="str">
        <f>IF(A10="","",IFERROR(INDEX(moeda_fx,MATCH(W10,moeda_cod,0)),0))</f>
        <v/>
      </c>
      <c r="Y10" s="81" t="str">
        <f>IF(A10="","",ROUND(MAX(0,N(M10)*($H$6+$X$7)-H10),2))</f>
        <v/>
      </c>
      <c r="Z10" s="81" t="str">
        <f>IF(A10="","",IF(AND(N10&gt;0,N10&gt;=p_DifMin),Y10,0))</f>
        <v/>
      </c>
      <c r="AA10" s="81" t="str">
        <f>IF(A10="","",IF(AND(Z10&gt;0,N(P10)&lt;=p_MaxAtivos),Z10,0))</f>
        <v/>
      </c>
    </row>
    <row r="11">
      <c r="A11" s="97" t="n"/>
      <c r="B11" s="97" t="n"/>
      <c r="C11" s="97" t="n"/>
      <c r="D11" s="116" t="n"/>
      <c r="E11" s="98" t="n"/>
      <c r="F11" s="117" t="n"/>
      <c r="G11" s="117" t="n"/>
      <c r="H11" s="65" t="str">
        <f>IF(A11="","",N(G11)*X11)</f>
        <v/>
      </c>
      <c r="I11" s="65" t="str">
        <f>IF(A11="","",N(F11)*X11)</f>
        <v/>
      </c>
      <c r="J11" s="65" t="str">
        <f>IF(A11="","",H11-I11)</f>
        <v/>
      </c>
      <c r="K11" s="67" t="str">
        <f>IF(A11="","",IF(I11&gt;0,J11/I11,0))</f>
        <v/>
      </c>
      <c r="L11" s="25" t="str">
        <f>IF(A11="","",IF($H$6&gt;0,H11/$H$6,0))</f>
        <v/>
      </c>
      <c r="M11" s="104" t="n"/>
      <c r="N11" s="67" t="str">
        <f>IF(A11="","",N(M11)-L11)</f>
        <v/>
      </c>
      <c r="O11" s="25" t="str">
        <f>IF(A11="","",IF($Z$6&gt;0,Z11/$Z$6,0))</f>
        <v/>
      </c>
      <c r="P11" s="69" t="str">
        <f>IF(A11="","",IF(Z11&lt;=0,"",COUNTIF($Z$9:$Z$68,"&gt;"&amp;Z11)+COUNTIF($Z$9:Z11,Z11)))</f>
        <v/>
      </c>
      <c r="Q11" s="68" t="str">
        <f>IF(A11="","",IF(R11&gt;0,"BUY","HOLD"))</f>
        <v/>
      </c>
      <c r="R11" s="65" t="str">
        <f>IF(A11="","",IF($X$7&lt;=0,0,IF($AA$6&gt;0,$X$7*AA11/$AA$6,IF($M$6&gt;0,$X$7*N(M11)/$M$6,0))))</f>
        <v/>
      </c>
      <c r="S11" s="65" t="str">
        <f>IF(A11="","",IF(AND(R11&gt;0,R11&gt;=p_CompraMin),R11,0))</f>
        <v/>
      </c>
      <c r="T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U11" s="106" t="str">
        <f>IF(A11="","",IF(H11&gt;0,T11/H11,0))</f>
        <v/>
      </c>
      <c r="W11" s="81" t="str">
        <f>IF(A11="","",IF(E11="",$X$1,E11))</f>
        <v/>
      </c>
      <c r="X11" s="81" t="str">
        <f>IF(A11="","",IFERROR(INDEX(moeda_fx,MATCH(W11,moeda_cod,0)),0))</f>
        <v/>
      </c>
      <c r="Y11" s="81" t="str">
        <f>IF(A11="","",ROUND(MAX(0,N(M11)*($H$6+$X$7)-H11),2))</f>
        <v/>
      </c>
      <c r="Z11" s="81" t="str">
        <f>IF(A11="","",IF(AND(N11&gt;0,N11&gt;=p_DifMin),Y11,0))</f>
        <v/>
      </c>
      <c r="AA11" s="81" t="str">
        <f>IF(A11="","",IF(AND(Z11&gt;0,N(P11)&lt;=p_MaxAtivos),Z11,0))</f>
        <v/>
      </c>
    </row>
    <row r="12">
      <c r="A12" s="97" t="n"/>
      <c r="B12" s="97" t="n"/>
      <c r="C12" s="97" t="n"/>
      <c r="D12" s="116" t="n"/>
      <c r="E12" s="98" t="n"/>
      <c r="F12" s="117" t="n"/>
      <c r="G12" s="117" t="n"/>
      <c r="H12" s="110" t="str">
        <f>IF(A12="","",N(G12)*X12)</f>
        <v/>
      </c>
      <c r="I12" s="110" t="str">
        <f>IF(A12="","",N(F12)*X12)</f>
        <v/>
      </c>
      <c r="J12" s="110" t="str">
        <f>IF(A12="","",H12-I12)</f>
        <v/>
      </c>
      <c r="K12" s="111" t="str">
        <f>IF(A12="","",IF(I12&gt;0,J12/I12,0))</f>
        <v/>
      </c>
      <c r="L12" s="112" t="str">
        <f>IF(A12="","",IF($H$6&gt;0,H12/$H$6,0))</f>
        <v/>
      </c>
      <c r="M12" s="104" t="n"/>
      <c r="N12" s="111" t="str">
        <f>IF(A12="","",N(M12)-L12)</f>
        <v/>
      </c>
      <c r="O12" s="112" t="str">
        <f>IF(A12="","",IF($Z$6&gt;0,Z12/$Z$6,0))</f>
        <v/>
      </c>
      <c r="P12" s="113" t="str">
        <f>IF(A12="","",IF(Z12&lt;=0,"",COUNTIF($Z$9:$Z$68,"&gt;"&amp;Z12)+COUNTIF($Z$9:Z12,Z12)))</f>
        <v/>
      </c>
      <c r="Q12" s="108" t="str">
        <f>IF(A12="","",IF(R12&gt;0,"BUY","HOLD"))</f>
        <v/>
      </c>
      <c r="R12" s="110" t="str">
        <f>IF(A12="","",IF($X$7&lt;=0,0,IF($AA$6&gt;0,$X$7*AA12/$AA$6,IF($M$6&gt;0,$X$7*N(M12)/$M$6,0))))</f>
        <v/>
      </c>
      <c r="S12" s="110" t="str">
        <f>IF(A12="","",IF(AND(R12&gt;0,R12&gt;=p_CompraMin),R12,0))</f>
        <v/>
      </c>
      <c r="T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U12" s="115" t="str">
        <f>IF(A12="","",IF(H12&gt;0,T12/H12,0))</f>
        <v/>
      </c>
      <c r="W12" s="81" t="str">
        <f>IF(A12="","",IF(E12="",$X$1,E12))</f>
        <v/>
      </c>
      <c r="X12" s="81" t="str">
        <f>IF(A12="","",IFERROR(INDEX(moeda_fx,MATCH(W12,moeda_cod,0)),0))</f>
        <v/>
      </c>
      <c r="Y12" s="81" t="str">
        <f>IF(A12="","",ROUND(MAX(0,N(M12)*($H$6+$X$7)-H12),2))</f>
        <v/>
      </c>
      <c r="Z12" s="81" t="str">
        <f>IF(A12="","",IF(AND(N12&gt;0,N12&gt;=p_DifMin),Y12,0))</f>
        <v/>
      </c>
      <c r="AA12" s="81" t="str">
        <f>IF(A12="","",IF(AND(Z12&gt;0,N(P12)&lt;=p_MaxAtivos),Z12,0))</f>
        <v/>
      </c>
    </row>
    <row r="13">
      <c r="A13" s="97" t="n"/>
      <c r="B13" s="97" t="n"/>
      <c r="C13" s="97" t="n"/>
      <c r="D13" s="116" t="n"/>
      <c r="E13" s="98" t="n"/>
      <c r="F13" s="117" t="n"/>
      <c r="G13" s="117" t="n"/>
      <c r="H13" s="65" t="str">
        <f>IF(A13="","",N(G13)*X13)</f>
        <v/>
      </c>
      <c r="I13" s="65" t="str">
        <f>IF(A13="","",N(F13)*X13)</f>
        <v/>
      </c>
      <c r="J13" s="65" t="str">
        <f>IF(A13="","",H13-I13)</f>
        <v/>
      </c>
      <c r="K13" s="67" t="str">
        <f>IF(A13="","",IF(I13&gt;0,J13/I13,0))</f>
        <v/>
      </c>
      <c r="L13" s="25" t="str">
        <f>IF(A13="","",IF($H$6&gt;0,H13/$H$6,0))</f>
        <v/>
      </c>
      <c r="M13" s="104" t="n"/>
      <c r="N13" s="67" t="str">
        <f>IF(A13="","",N(M13)-L13)</f>
        <v/>
      </c>
      <c r="O13" s="25" t="str">
        <f>IF(A13="","",IF($Z$6&gt;0,Z13/$Z$6,0))</f>
        <v/>
      </c>
      <c r="P13" s="69" t="str">
        <f>IF(A13="","",IF(Z13&lt;=0,"",COUNTIF($Z$9:$Z$68,"&gt;"&amp;Z13)+COUNTIF($Z$9:Z13,Z13)))</f>
        <v/>
      </c>
      <c r="Q13" s="68" t="str">
        <f>IF(A13="","",IF(R13&gt;0,"BUY","HOLD"))</f>
        <v/>
      </c>
      <c r="R13" s="65" t="str">
        <f>IF(A13="","",IF($X$7&lt;=0,0,IF($AA$6&gt;0,$X$7*AA13/$AA$6,IF($M$6&gt;0,$X$7*N(M13)/$M$6,0))))</f>
        <v/>
      </c>
      <c r="S13" s="65" t="str">
        <f>IF(A13="","",IF(AND(R13&gt;0,R13&gt;=p_CompraMin),R13,0))</f>
        <v/>
      </c>
      <c r="T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U13" s="106" t="str">
        <f>IF(A13="","",IF(H13&gt;0,T13/H13,0))</f>
        <v/>
      </c>
      <c r="W13" s="81" t="str">
        <f>IF(A13="","",IF(E13="",$X$1,E13))</f>
        <v/>
      </c>
      <c r="X13" s="81" t="str">
        <f>IF(A13="","",IFERROR(INDEX(moeda_fx,MATCH(W13,moeda_cod,0)),0))</f>
        <v/>
      </c>
      <c r="Y13" s="81" t="str">
        <f>IF(A13="","",ROUND(MAX(0,N(M13)*($H$6+$X$7)-H13),2))</f>
        <v/>
      </c>
      <c r="Z13" s="81" t="str">
        <f>IF(A13="","",IF(AND(N13&gt;0,N13&gt;=p_DifMin),Y13,0))</f>
        <v/>
      </c>
      <c r="AA13" s="81" t="str">
        <f>IF(A13="","",IF(AND(Z13&gt;0,N(P13)&lt;=p_MaxAtivos),Z13,0))</f>
        <v/>
      </c>
    </row>
    <row r="14">
      <c r="A14" s="97" t="n"/>
      <c r="B14" s="97" t="n"/>
      <c r="C14" s="97" t="n"/>
      <c r="D14" s="116" t="n"/>
      <c r="E14" s="98" t="n"/>
      <c r="F14" s="117" t="n"/>
      <c r="G14" s="117" t="n"/>
      <c r="H14" s="110" t="str">
        <f>IF(A14="","",N(G14)*X14)</f>
        <v/>
      </c>
      <c r="I14" s="110" t="str">
        <f>IF(A14="","",N(F14)*X14)</f>
        <v/>
      </c>
      <c r="J14" s="110" t="str">
        <f>IF(A14="","",H14-I14)</f>
        <v/>
      </c>
      <c r="K14" s="111" t="str">
        <f>IF(A14="","",IF(I14&gt;0,J14/I14,0))</f>
        <v/>
      </c>
      <c r="L14" s="112" t="str">
        <f>IF(A14="","",IF($H$6&gt;0,H14/$H$6,0))</f>
        <v/>
      </c>
      <c r="M14" s="104" t="n"/>
      <c r="N14" s="111" t="str">
        <f>IF(A14="","",N(M14)-L14)</f>
        <v/>
      </c>
      <c r="O14" s="112" t="str">
        <f>IF(A14="","",IF($Z$6&gt;0,Z14/$Z$6,0))</f>
        <v/>
      </c>
      <c r="P14" s="113" t="str">
        <f>IF(A14="","",IF(Z14&lt;=0,"",COUNTIF($Z$9:$Z$68,"&gt;"&amp;Z14)+COUNTIF($Z$9:Z14,Z14)))</f>
        <v/>
      </c>
      <c r="Q14" s="108" t="str">
        <f>IF(A14="","",IF(R14&gt;0,"BUY","HOLD"))</f>
        <v/>
      </c>
      <c r="R14" s="110" t="str">
        <f>IF(A14="","",IF($X$7&lt;=0,0,IF($AA$6&gt;0,$X$7*AA14/$AA$6,IF($M$6&gt;0,$X$7*N(M14)/$M$6,0))))</f>
        <v/>
      </c>
      <c r="S14" s="110" t="str">
        <f>IF(A14="","",IF(AND(R14&gt;0,R14&gt;=p_CompraMin),R14,0))</f>
        <v/>
      </c>
      <c r="T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U14" s="115" t="str">
        <f>IF(A14="","",IF(H14&gt;0,T14/H14,0))</f>
        <v/>
      </c>
      <c r="W14" s="81" t="str">
        <f>IF(A14="","",IF(E14="",$X$1,E14))</f>
        <v/>
      </c>
      <c r="X14" s="81" t="str">
        <f>IF(A14="","",IFERROR(INDEX(moeda_fx,MATCH(W14,moeda_cod,0)),0))</f>
        <v/>
      </c>
      <c r="Y14" s="81" t="str">
        <f>IF(A14="","",ROUND(MAX(0,N(M14)*($H$6+$X$7)-H14),2))</f>
        <v/>
      </c>
      <c r="Z14" s="81" t="str">
        <f>IF(A14="","",IF(AND(N14&gt;0,N14&gt;=p_DifMin),Y14,0))</f>
        <v/>
      </c>
      <c r="AA14" s="81" t="str">
        <f>IF(A14="","",IF(AND(Z14&gt;0,N(P14)&lt;=p_MaxAtivos),Z14,0))</f>
        <v/>
      </c>
    </row>
    <row r="15">
      <c r="A15" s="97" t="n"/>
      <c r="B15" s="97" t="n"/>
      <c r="C15" s="97" t="n"/>
      <c r="D15" s="116" t="n"/>
      <c r="E15" s="98" t="n"/>
      <c r="F15" s="117" t="n"/>
      <c r="G15" s="117" t="n"/>
      <c r="H15" s="65" t="str">
        <f>IF(A15="","",N(G15)*X15)</f>
        <v/>
      </c>
      <c r="I15" s="65" t="str">
        <f>IF(A15="","",N(F15)*X15)</f>
        <v/>
      </c>
      <c r="J15" s="65" t="str">
        <f>IF(A15="","",H15-I15)</f>
        <v/>
      </c>
      <c r="K15" s="67" t="str">
        <f>IF(A15="","",IF(I15&gt;0,J15/I15,0))</f>
        <v/>
      </c>
      <c r="L15" s="25" t="str">
        <f>IF(A15="","",IF($H$6&gt;0,H15/$H$6,0))</f>
        <v/>
      </c>
      <c r="M15" s="104" t="n"/>
      <c r="N15" s="67" t="str">
        <f>IF(A15="","",N(M15)-L15)</f>
        <v/>
      </c>
      <c r="O15" s="25" t="str">
        <f>IF(A15="","",IF($Z$6&gt;0,Z15/$Z$6,0))</f>
        <v/>
      </c>
      <c r="P15" s="69" t="str">
        <f>IF(A15="","",IF(Z15&lt;=0,"",COUNTIF($Z$9:$Z$68,"&gt;"&amp;Z15)+COUNTIF($Z$9:Z15,Z15)))</f>
        <v/>
      </c>
      <c r="Q15" s="68" t="str">
        <f>IF(A15="","",IF(R15&gt;0,"BUY","HOLD"))</f>
        <v/>
      </c>
      <c r="R15" s="65" t="str">
        <f>IF(A15="","",IF($X$7&lt;=0,0,IF($AA$6&gt;0,$X$7*AA15/$AA$6,IF($M$6&gt;0,$X$7*N(M15)/$M$6,0))))</f>
        <v/>
      </c>
      <c r="S15" s="65" t="str">
        <f>IF(A15="","",IF(AND(R15&gt;0,R15&gt;=p_CompraMin),R15,0))</f>
        <v/>
      </c>
      <c r="T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U15" s="106" t="str">
        <f>IF(A15="","",IF(H15&gt;0,T15/H15,0))</f>
        <v/>
      </c>
      <c r="W15" s="81" t="str">
        <f>IF(A15="","",IF(E15="",$X$1,E15))</f>
        <v/>
      </c>
      <c r="X15" s="81" t="str">
        <f>IF(A15="","",IFERROR(INDEX(moeda_fx,MATCH(W15,moeda_cod,0)),0))</f>
        <v/>
      </c>
      <c r="Y15" s="81" t="str">
        <f>IF(A15="","",ROUND(MAX(0,N(M15)*($H$6+$X$7)-H15),2))</f>
        <v/>
      </c>
      <c r="Z15" s="81" t="str">
        <f>IF(A15="","",IF(AND(N15&gt;0,N15&gt;=p_DifMin),Y15,0))</f>
        <v/>
      </c>
      <c r="AA15" s="81" t="str">
        <f>IF(A15="","",IF(AND(Z15&gt;0,N(P15)&lt;=p_MaxAtivos),Z15,0))</f>
        <v/>
      </c>
    </row>
    <row r="16">
      <c r="A16" s="97" t="n"/>
      <c r="B16" s="97" t="n"/>
      <c r="C16" s="97" t="n"/>
      <c r="D16" s="116" t="n"/>
      <c r="E16" s="98" t="n"/>
      <c r="F16" s="117" t="n"/>
      <c r="G16" s="117" t="n"/>
      <c r="H16" s="110" t="str">
        <f>IF(A16="","",N(G16)*X16)</f>
        <v/>
      </c>
      <c r="I16" s="110" t="str">
        <f>IF(A16="","",N(F16)*X16)</f>
        <v/>
      </c>
      <c r="J16" s="110" t="str">
        <f>IF(A16="","",H16-I16)</f>
        <v/>
      </c>
      <c r="K16" s="111" t="str">
        <f>IF(A16="","",IF(I16&gt;0,J16/I16,0))</f>
        <v/>
      </c>
      <c r="L16" s="112" t="str">
        <f>IF(A16="","",IF($H$6&gt;0,H16/$H$6,0))</f>
        <v/>
      </c>
      <c r="M16" s="104" t="n"/>
      <c r="N16" s="111" t="str">
        <f>IF(A16="","",N(M16)-L16)</f>
        <v/>
      </c>
      <c r="O16" s="112" t="str">
        <f>IF(A16="","",IF($Z$6&gt;0,Z16/$Z$6,0))</f>
        <v/>
      </c>
      <c r="P16" s="113" t="str">
        <f>IF(A16="","",IF(Z16&lt;=0,"",COUNTIF($Z$9:$Z$68,"&gt;"&amp;Z16)+COUNTIF($Z$9:Z16,Z16)))</f>
        <v/>
      </c>
      <c r="Q16" s="108" t="str">
        <f>IF(A16="","",IF(R16&gt;0,"BUY","HOLD"))</f>
        <v/>
      </c>
      <c r="R16" s="110" t="str">
        <f>IF(A16="","",IF($X$7&lt;=0,0,IF($AA$6&gt;0,$X$7*AA16/$AA$6,IF($M$6&gt;0,$X$7*N(M16)/$M$6,0))))</f>
        <v/>
      </c>
      <c r="S16" s="110" t="str">
        <f>IF(A16="","",IF(AND(R16&gt;0,R16&gt;=p_CompraMin),R16,0))</f>
        <v/>
      </c>
      <c r="T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U16" s="115" t="str">
        <f>IF(A16="","",IF(H16&gt;0,T16/H16,0))</f>
        <v/>
      </c>
      <c r="W16" s="81" t="str">
        <f>IF(A16="","",IF(E16="",$X$1,E16))</f>
        <v/>
      </c>
      <c r="X16" s="81" t="str">
        <f>IF(A16="","",IFERROR(INDEX(moeda_fx,MATCH(W16,moeda_cod,0)),0))</f>
        <v/>
      </c>
      <c r="Y16" s="81" t="str">
        <f>IF(A16="","",ROUND(MAX(0,N(M16)*($H$6+$X$7)-H16),2))</f>
        <v/>
      </c>
      <c r="Z16" s="81" t="str">
        <f>IF(A16="","",IF(AND(N16&gt;0,N16&gt;=p_DifMin),Y16,0))</f>
        <v/>
      </c>
      <c r="AA16" s="81" t="str">
        <f>IF(A16="","",IF(AND(Z16&gt;0,N(P16)&lt;=p_MaxAtivos),Z16,0))</f>
        <v/>
      </c>
    </row>
    <row r="17">
      <c r="A17" s="97" t="n"/>
      <c r="B17" s="97" t="n"/>
      <c r="C17" s="97" t="n"/>
      <c r="D17" s="116" t="n"/>
      <c r="E17" s="98" t="n"/>
      <c r="F17" s="117" t="n"/>
      <c r="G17" s="117" t="n"/>
      <c r="H17" s="65" t="str">
        <f>IF(A17="","",N(G17)*X17)</f>
        <v/>
      </c>
      <c r="I17" s="65" t="str">
        <f>IF(A17="","",N(F17)*X17)</f>
        <v/>
      </c>
      <c r="J17" s="65" t="str">
        <f>IF(A17="","",H17-I17)</f>
        <v/>
      </c>
      <c r="K17" s="67" t="str">
        <f>IF(A17="","",IF(I17&gt;0,J17/I17,0))</f>
        <v/>
      </c>
      <c r="L17" s="25" t="str">
        <f>IF(A17="","",IF($H$6&gt;0,H17/$H$6,0))</f>
        <v/>
      </c>
      <c r="M17" s="104" t="n"/>
      <c r="N17" s="67" t="str">
        <f>IF(A17="","",N(M17)-L17)</f>
        <v/>
      </c>
      <c r="O17" s="25" t="str">
        <f>IF(A17="","",IF($Z$6&gt;0,Z17/$Z$6,0))</f>
        <v/>
      </c>
      <c r="P17" s="69" t="str">
        <f>IF(A17="","",IF(Z17&lt;=0,"",COUNTIF($Z$9:$Z$68,"&gt;"&amp;Z17)+COUNTIF($Z$9:Z17,Z17)))</f>
        <v/>
      </c>
      <c r="Q17" s="68" t="str">
        <f>IF(A17="","",IF(R17&gt;0,"BUY","HOLD"))</f>
        <v/>
      </c>
      <c r="R17" s="65" t="str">
        <f>IF(A17="","",IF($X$7&lt;=0,0,IF($AA$6&gt;0,$X$7*AA17/$AA$6,IF($M$6&gt;0,$X$7*N(M17)/$M$6,0))))</f>
        <v/>
      </c>
      <c r="S17" s="65" t="str">
        <f>IF(A17="","",IF(AND(R17&gt;0,R17&gt;=p_CompraMin),R17,0))</f>
        <v/>
      </c>
      <c r="T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U17" s="106" t="str">
        <f>IF(A17="","",IF(H17&gt;0,T17/H17,0))</f>
        <v/>
      </c>
      <c r="W17" s="81" t="str">
        <f>IF(A17="","",IF(E17="",$X$1,E17))</f>
        <v/>
      </c>
      <c r="X17" s="81" t="str">
        <f>IF(A17="","",IFERROR(INDEX(moeda_fx,MATCH(W17,moeda_cod,0)),0))</f>
        <v/>
      </c>
      <c r="Y17" s="81" t="str">
        <f>IF(A17="","",ROUND(MAX(0,N(M17)*($H$6+$X$7)-H17),2))</f>
        <v/>
      </c>
      <c r="Z17" s="81" t="str">
        <f>IF(A17="","",IF(AND(N17&gt;0,N17&gt;=p_DifMin),Y17,0))</f>
        <v/>
      </c>
      <c r="AA17" s="81" t="str">
        <f>IF(A17="","",IF(AND(Z17&gt;0,N(P17)&lt;=p_MaxAtivos),Z17,0))</f>
        <v/>
      </c>
    </row>
    <row r="18">
      <c r="A18" s="97" t="n"/>
      <c r="B18" s="97" t="n"/>
      <c r="C18" s="97" t="n"/>
      <c r="D18" s="116" t="n"/>
      <c r="E18" s="98" t="n"/>
      <c r="F18" s="117" t="n"/>
      <c r="G18" s="117" t="n"/>
      <c r="H18" s="110" t="str">
        <f>IF(A18="","",N(G18)*X18)</f>
        <v/>
      </c>
      <c r="I18" s="110" t="str">
        <f>IF(A18="","",N(F18)*X18)</f>
        <v/>
      </c>
      <c r="J18" s="110" t="str">
        <f>IF(A18="","",H18-I18)</f>
        <v/>
      </c>
      <c r="K18" s="111" t="str">
        <f>IF(A18="","",IF(I18&gt;0,J18/I18,0))</f>
        <v/>
      </c>
      <c r="L18" s="112" t="str">
        <f>IF(A18="","",IF($H$6&gt;0,H18/$H$6,0))</f>
        <v/>
      </c>
      <c r="M18" s="104" t="n"/>
      <c r="N18" s="111" t="str">
        <f>IF(A18="","",N(M18)-L18)</f>
        <v/>
      </c>
      <c r="O18" s="112" t="str">
        <f>IF(A18="","",IF($Z$6&gt;0,Z18/$Z$6,0))</f>
        <v/>
      </c>
      <c r="P18" s="113" t="str">
        <f>IF(A18="","",IF(Z18&lt;=0,"",COUNTIF($Z$9:$Z$68,"&gt;"&amp;Z18)+COUNTIF($Z$9:Z18,Z18)))</f>
        <v/>
      </c>
      <c r="Q18" s="108" t="str">
        <f>IF(A18="","",IF(R18&gt;0,"BUY","HOLD"))</f>
        <v/>
      </c>
      <c r="R18" s="110" t="str">
        <f>IF(A18="","",IF($X$7&lt;=0,0,IF($AA$6&gt;0,$X$7*AA18/$AA$6,IF($M$6&gt;0,$X$7*N(M18)/$M$6,0))))</f>
        <v/>
      </c>
      <c r="S18" s="110" t="str">
        <f>IF(A18="","",IF(AND(R18&gt;0,R18&gt;=p_CompraMin),R18,0))</f>
        <v/>
      </c>
      <c r="T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U18" s="115" t="str">
        <f>IF(A18="","",IF(H18&gt;0,T18/H18,0))</f>
        <v/>
      </c>
      <c r="W18" s="81" t="str">
        <f>IF(A18="","",IF(E18="",$X$1,E18))</f>
        <v/>
      </c>
      <c r="X18" s="81" t="str">
        <f>IF(A18="","",IFERROR(INDEX(moeda_fx,MATCH(W18,moeda_cod,0)),0))</f>
        <v/>
      </c>
      <c r="Y18" s="81" t="str">
        <f>IF(A18="","",ROUND(MAX(0,N(M18)*($H$6+$X$7)-H18),2))</f>
        <v/>
      </c>
      <c r="Z18" s="81" t="str">
        <f>IF(A18="","",IF(AND(N18&gt;0,N18&gt;=p_DifMin),Y18,0))</f>
        <v/>
      </c>
      <c r="AA18" s="81" t="str">
        <f>IF(A18="","",IF(AND(Z18&gt;0,N(P18)&lt;=p_MaxAtivos),Z18,0))</f>
        <v/>
      </c>
    </row>
    <row r="19">
      <c r="A19" s="97" t="n"/>
      <c r="B19" s="97" t="n"/>
      <c r="C19" s="97" t="n"/>
      <c r="D19" s="116" t="n"/>
      <c r="E19" s="98" t="n"/>
      <c r="F19" s="117" t="n"/>
      <c r="G19" s="117" t="n"/>
      <c r="H19" s="65" t="str">
        <f>IF(A19="","",N(G19)*X19)</f>
        <v/>
      </c>
      <c r="I19" s="65" t="str">
        <f>IF(A19="","",N(F19)*X19)</f>
        <v/>
      </c>
      <c r="J19" s="65" t="str">
        <f>IF(A19="","",H19-I19)</f>
        <v/>
      </c>
      <c r="K19" s="67" t="str">
        <f>IF(A19="","",IF(I19&gt;0,J19/I19,0))</f>
        <v/>
      </c>
      <c r="L19" s="25" t="str">
        <f>IF(A19="","",IF($H$6&gt;0,H19/$H$6,0))</f>
        <v/>
      </c>
      <c r="M19" s="104" t="n"/>
      <c r="N19" s="67" t="str">
        <f>IF(A19="","",N(M19)-L19)</f>
        <v/>
      </c>
      <c r="O19" s="25" t="str">
        <f>IF(A19="","",IF($Z$6&gt;0,Z19/$Z$6,0))</f>
        <v/>
      </c>
      <c r="P19" s="69" t="str">
        <f>IF(A19="","",IF(Z19&lt;=0,"",COUNTIF($Z$9:$Z$68,"&gt;"&amp;Z19)+COUNTIF($Z$9:Z19,Z19)))</f>
        <v/>
      </c>
      <c r="Q19" s="68" t="str">
        <f>IF(A19="","",IF(R19&gt;0,"BUY","HOLD"))</f>
        <v/>
      </c>
      <c r="R19" s="65" t="str">
        <f>IF(A19="","",IF($X$7&lt;=0,0,IF($AA$6&gt;0,$X$7*AA19/$AA$6,IF($M$6&gt;0,$X$7*N(M19)/$M$6,0))))</f>
        <v/>
      </c>
      <c r="S19" s="65" t="str">
        <f>IF(A19="","",IF(AND(R19&gt;0,R19&gt;=p_CompraMin),R19,0))</f>
        <v/>
      </c>
      <c r="T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U19" s="106" t="str">
        <f>IF(A19="","",IF(H19&gt;0,T19/H19,0))</f>
        <v/>
      </c>
      <c r="W19" s="81" t="str">
        <f>IF(A19="","",IF(E19="",$X$1,E19))</f>
        <v/>
      </c>
      <c r="X19" s="81" t="str">
        <f>IF(A19="","",IFERROR(INDEX(moeda_fx,MATCH(W19,moeda_cod,0)),0))</f>
        <v/>
      </c>
      <c r="Y19" s="81" t="str">
        <f>IF(A19="","",ROUND(MAX(0,N(M19)*($H$6+$X$7)-H19),2))</f>
        <v/>
      </c>
      <c r="Z19" s="81" t="str">
        <f>IF(A19="","",IF(AND(N19&gt;0,N19&gt;=p_DifMin),Y19,0))</f>
        <v/>
      </c>
      <c r="AA19" s="81" t="str">
        <f>IF(A19="","",IF(AND(Z19&gt;0,N(P19)&lt;=p_MaxAtivos),Z19,0))</f>
        <v/>
      </c>
    </row>
    <row r="20">
      <c r="A20" s="97" t="n"/>
      <c r="B20" s="97" t="n"/>
      <c r="C20" s="97" t="n"/>
      <c r="D20" s="116" t="n"/>
      <c r="E20" s="98" t="n"/>
      <c r="F20" s="117" t="n"/>
      <c r="G20" s="117" t="n"/>
      <c r="H20" s="110" t="str">
        <f>IF(A20="","",N(G20)*X20)</f>
        <v/>
      </c>
      <c r="I20" s="110" t="str">
        <f>IF(A20="","",N(F20)*X20)</f>
        <v/>
      </c>
      <c r="J20" s="110" t="str">
        <f>IF(A20="","",H20-I20)</f>
        <v/>
      </c>
      <c r="K20" s="111" t="str">
        <f>IF(A20="","",IF(I20&gt;0,J20/I20,0))</f>
        <v/>
      </c>
      <c r="L20" s="112" t="str">
        <f>IF(A20="","",IF($H$6&gt;0,H20/$H$6,0))</f>
        <v/>
      </c>
      <c r="M20" s="104" t="n"/>
      <c r="N20" s="111" t="str">
        <f>IF(A20="","",N(M20)-L20)</f>
        <v/>
      </c>
      <c r="O20" s="112" t="str">
        <f>IF(A20="","",IF($Z$6&gt;0,Z20/$Z$6,0))</f>
        <v/>
      </c>
      <c r="P20" s="113" t="str">
        <f>IF(A20="","",IF(Z20&lt;=0,"",COUNTIF($Z$9:$Z$68,"&gt;"&amp;Z20)+COUNTIF($Z$9:Z20,Z20)))</f>
        <v/>
      </c>
      <c r="Q20" s="108" t="str">
        <f>IF(A20="","",IF(R20&gt;0,"BUY","HOLD"))</f>
        <v/>
      </c>
      <c r="R20" s="110" t="str">
        <f>IF(A20="","",IF($X$7&lt;=0,0,IF($AA$6&gt;0,$X$7*AA20/$AA$6,IF($M$6&gt;0,$X$7*N(M20)/$M$6,0))))</f>
        <v/>
      </c>
      <c r="S20" s="110" t="str">
        <f>IF(A20="","",IF(AND(R20&gt;0,R20&gt;=p_CompraMin),R20,0))</f>
        <v/>
      </c>
      <c r="T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U20" s="115" t="str">
        <f>IF(A20="","",IF(H20&gt;0,T20/H20,0))</f>
        <v/>
      </c>
      <c r="W20" s="81" t="str">
        <f>IF(A20="","",IF(E20="",$X$1,E20))</f>
        <v/>
      </c>
      <c r="X20" s="81" t="str">
        <f>IF(A20="","",IFERROR(INDEX(moeda_fx,MATCH(W20,moeda_cod,0)),0))</f>
        <v/>
      </c>
      <c r="Y20" s="81" t="str">
        <f>IF(A20="","",ROUND(MAX(0,N(M20)*($H$6+$X$7)-H20),2))</f>
        <v/>
      </c>
      <c r="Z20" s="81" t="str">
        <f>IF(A20="","",IF(AND(N20&gt;0,N20&gt;=p_DifMin),Y20,0))</f>
        <v/>
      </c>
      <c r="AA20" s="81" t="str">
        <f>IF(A20="","",IF(AND(Z20&gt;0,N(P20)&lt;=p_MaxAtivos),Z20,0))</f>
        <v/>
      </c>
    </row>
    <row r="21">
      <c r="A21" s="97" t="n"/>
      <c r="B21" s="97" t="n"/>
      <c r="C21" s="97" t="n"/>
      <c r="D21" s="116" t="n"/>
      <c r="E21" s="98" t="n"/>
      <c r="F21" s="117" t="n"/>
      <c r="G21" s="117" t="n"/>
      <c r="H21" s="65" t="str">
        <f>IF(A21="","",N(G21)*X21)</f>
        <v/>
      </c>
      <c r="I21" s="65" t="str">
        <f>IF(A21="","",N(F21)*X21)</f>
        <v/>
      </c>
      <c r="J21" s="65" t="str">
        <f>IF(A21="","",H21-I21)</f>
        <v/>
      </c>
      <c r="K21" s="67" t="str">
        <f>IF(A21="","",IF(I21&gt;0,J21/I21,0))</f>
        <v/>
      </c>
      <c r="L21" s="25" t="str">
        <f>IF(A21="","",IF($H$6&gt;0,H21/$H$6,0))</f>
        <v/>
      </c>
      <c r="M21" s="104" t="n"/>
      <c r="N21" s="67" t="str">
        <f>IF(A21="","",N(M21)-L21)</f>
        <v/>
      </c>
      <c r="O21" s="25" t="str">
        <f>IF(A21="","",IF($Z$6&gt;0,Z21/$Z$6,0))</f>
        <v/>
      </c>
      <c r="P21" s="69" t="str">
        <f>IF(A21="","",IF(Z21&lt;=0,"",COUNTIF($Z$9:$Z$68,"&gt;"&amp;Z21)+COUNTIF($Z$9:Z21,Z21)))</f>
        <v/>
      </c>
      <c r="Q21" s="68" t="str">
        <f>IF(A21="","",IF(R21&gt;0,"BUY","HOLD"))</f>
        <v/>
      </c>
      <c r="R21" s="65" t="str">
        <f>IF(A21="","",IF($X$7&lt;=0,0,IF($AA$6&gt;0,$X$7*AA21/$AA$6,IF($M$6&gt;0,$X$7*N(M21)/$M$6,0))))</f>
        <v/>
      </c>
      <c r="S21" s="65" t="str">
        <f>IF(A21="","",IF(AND(R21&gt;0,R21&gt;=p_CompraMin),R21,0))</f>
        <v/>
      </c>
      <c r="T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U21" s="106" t="str">
        <f>IF(A21="","",IF(H21&gt;0,T21/H21,0))</f>
        <v/>
      </c>
      <c r="W21" s="81" t="str">
        <f>IF(A21="","",IF(E21="",$X$1,E21))</f>
        <v/>
      </c>
      <c r="X21" s="81" t="str">
        <f>IF(A21="","",IFERROR(INDEX(moeda_fx,MATCH(W21,moeda_cod,0)),0))</f>
        <v/>
      </c>
      <c r="Y21" s="81" t="str">
        <f>IF(A21="","",ROUND(MAX(0,N(M21)*($H$6+$X$7)-H21),2))</f>
        <v/>
      </c>
      <c r="Z21" s="81" t="str">
        <f>IF(A21="","",IF(AND(N21&gt;0,N21&gt;=p_DifMin),Y21,0))</f>
        <v/>
      </c>
      <c r="AA21" s="81" t="str">
        <f>IF(A21="","",IF(AND(Z21&gt;0,N(P21)&lt;=p_MaxAtivos),Z21,0))</f>
        <v/>
      </c>
    </row>
    <row r="22">
      <c r="A22" s="97" t="n"/>
      <c r="B22" s="97" t="n"/>
      <c r="C22" s="97" t="n"/>
      <c r="D22" s="116" t="n"/>
      <c r="E22" s="98" t="n"/>
      <c r="F22" s="117" t="n"/>
      <c r="G22" s="117" t="n"/>
      <c r="H22" s="110" t="str">
        <f>IF(A22="","",N(G22)*X22)</f>
        <v/>
      </c>
      <c r="I22" s="110" t="str">
        <f>IF(A22="","",N(F22)*X22)</f>
        <v/>
      </c>
      <c r="J22" s="110" t="str">
        <f>IF(A22="","",H22-I22)</f>
        <v/>
      </c>
      <c r="K22" s="111" t="str">
        <f>IF(A22="","",IF(I22&gt;0,J22/I22,0))</f>
        <v/>
      </c>
      <c r="L22" s="112" t="str">
        <f>IF(A22="","",IF($H$6&gt;0,H22/$H$6,0))</f>
        <v/>
      </c>
      <c r="M22" s="104" t="n"/>
      <c r="N22" s="111" t="str">
        <f>IF(A22="","",N(M22)-L22)</f>
        <v/>
      </c>
      <c r="O22" s="112" t="str">
        <f>IF(A22="","",IF($Z$6&gt;0,Z22/$Z$6,0))</f>
        <v/>
      </c>
      <c r="P22" s="113" t="str">
        <f>IF(A22="","",IF(Z22&lt;=0,"",COUNTIF($Z$9:$Z$68,"&gt;"&amp;Z22)+COUNTIF($Z$9:Z22,Z22)))</f>
        <v/>
      </c>
      <c r="Q22" s="108" t="str">
        <f>IF(A22="","",IF(R22&gt;0,"BUY","HOLD"))</f>
        <v/>
      </c>
      <c r="R22" s="110" t="str">
        <f>IF(A22="","",IF($X$7&lt;=0,0,IF($AA$6&gt;0,$X$7*AA22/$AA$6,IF($M$6&gt;0,$X$7*N(M22)/$M$6,0))))</f>
        <v/>
      </c>
      <c r="S22" s="110" t="str">
        <f>IF(A22="","",IF(AND(R22&gt;0,R22&gt;=p_CompraMin),R22,0))</f>
        <v/>
      </c>
      <c r="T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U22" s="115" t="str">
        <f>IF(A22="","",IF(H22&gt;0,T22/H22,0))</f>
        <v/>
      </c>
      <c r="W22" s="81" t="str">
        <f>IF(A22="","",IF(E22="",$X$1,E22))</f>
        <v/>
      </c>
      <c r="X22" s="81" t="str">
        <f>IF(A22="","",IFERROR(INDEX(moeda_fx,MATCH(W22,moeda_cod,0)),0))</f>
        <v/>
      </c>
      <c r="Y22" s="81" t="str">
        <f>IF(A22="","",ROUND(MAX(0,N(M22)*($H$6+$X$7)-H22),2))</f>
        <v/>
      </c>
      <c r="Z22" s="81" t="str">
        <f>IF(A22="","",IF(AND(N22&gt;0,N22&gt;=p_DifMin),Y22,0))</f>
        <v/>
      </c>
      <c r="AA22" s="81" t="str">
        <f>IF(A22="","",IF(AND(Z22&gt;0,N(P22)&lt;=p_MaxAtivos),Z22,0))</f>
        <v/>
      </c>
    </row>
    <row r="23">
      <c r="A23" s="97" t="n"/>
      <c r="B23" s="97" t="n"/>
      <c r="C23" s="97" t="n"/>
      <c r="D23" s="116" t="n"/>
      <c r="E23" s="98" t="n"/>
      <c r="F23" s="117" t="n"/>
      <c r="G23" s="117" t="n"/>
      <c r="H23" s="65" t="str">
        <f>IF(A23="","",N(G23)*X23)</f>
        <v/>
      </c>
      <c r="I23" s="65" t="str">
        <f>IF(A23="","",N(F23)*X23)</f>
        <v/>
      </c>
      <c r="J23" s="65" t="str">
        <f>IF(A23="","",H23-I23)</f>
        <v/>
      </c>
      <c r="K23" s="67" t="str">
        <f>IF(A23="","",IF(I23&gt;0,J23/I23,0))</f>
        <v/>
      </c>
      <c r="L23" s="25" t="str">
        <f>IF(A23="","",IF($H$6&gt;0,H23/$H$6,0))</f>
        <v/>
      </c>
      <c r="M23" s="104" t="n"/>
      <c r="N23" s="67" t="str">
        <f>IF(A23="","",N(M23)-L23)</f>
        <v/>
      </c>
      <c r="O23" s="25" t="str">
        <f>IF(A23="","",IF($Z$6&gt;0,Z23/$Z$6,0))</f>
        <v/>
      </c>
      <c r="P23" s="69" t="str">
        <f>IF(A23="","",IF(Z23&lt;=0,"",COUNTIF($Z$9:$Z$68,"&gt;"&amp;Z23)+COUNTIF($Z$9:Z23,Z23)))</f>
        <v/>
      </c>
      <c r="Q23" s="68" t="str">
        <f>IF(A23="","",IF(R23&gt;0,"BUY","HOLD"))</f>
        <v/>
      </c>
      <c r="R23" s="65" t="str">
        <f>IF(A23="","",IF($X$7&lt;=0,0,IF($AA$6&gt;0,$X$7*AA23/$AA$6,IF($M$6&gt;0,$X$7*N(M23)/$M$6,0))))</f>
        <v/>
      </c>
      <c r="S23" s="65" t="str">
        <f>IF(A23="","",IF(AND(R23&gt;0,R23&gt;=p_CompraMin),R23,0))</f>
        <v/>
      </c>
      <c r="T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U23" s="106" t="str">
        <f>IF(A23="","",IF(H23&gt;0,T23/H23,0))</f>
        <v/>
      </c>
      <c r="W23" s="81" t="str">
        <f>IF(A23="","",IF(E23="",$X$1,E23))</f>
        <v/>
      </c>
      <c r="X23" s="81" t="str">
        <f>IF(A23="","",IFERROR(INDEX(moeda_fx,MATCH(W23,moeda_cod,0)),0))</f>
        <v/>
      </c>
      <c r="Y23" s="81" t="str">
        <f>IF(A23="","",ROUND(MAX(0,N(M23)*($H$6+$X$7)-H23),2))</f>
        <v/>
      </c>
      <c r="Z23" s="81" t="str">
        <f>IF(A23="","",IF(AND(N23&gt;0,N23&gt;=p_DifMin),Y23,0))</f>
        <v/>
      </c>
      <c r="AA23" s="81" t="str">
        <f>IF(A23="","",IF(AND(Z23&gt;0,N(P23)&lt;=p_MaxAtivos),Z23,0))</f>
        <v/>
      </c>
    </row>
    <row r="24">
      <c r="A24" s="97" t="n"/>
      <c r="B24" s="97" t="n"/>
      <c r="C24" s="97" t="n"/>
      <c r="D24" s="116" t="n"/>
      <c r="E24" s="98" t="n"/>
      <c r="F24" s="117" t="n"/>
      <c r="G24" s="117" t="n"/>
      <c r="H24" s="110" t="str">
        <f>IF(A24="","",N(G24)*X24)</f>
        <v/>
      </c>
      <c r="I24" s="110" t="str">
        <f>IF(A24="","",N(F24)*X24)</f>
        <v/>
      </c>
      <c r="J24" s="110" t="str">
        <f>IF(A24="","",H24-I24)</f>
        <v/>
      </c>
      <c r="K24" s="111" t="str">
        <f>IF(A24="","",IF(I24&gt;0,J24/I24,0))</f>
        <v/>
      </c>
      <c r="L24" s="112" t="str">
        <f>IF(A24="","",IF($H$6&gt;0,H24/$H$6,0))</f>
        <v/>
      </c>
      <c r="M24" s="104" t="n"/>
      <c r="N24" s="111" t="str">
        <f>IF(A24="","",N(M24)-L24)</f>
        <v/>
      </c>
      <c r="O24" s="112" t="str">
        <f>IF(A24="","",IF($Z$6&gt;0,Z24/$Z$6,0))</f>
        <v/>
      </c>
      <c r="P24" s="113" t="str">
        <f>IF(A24="","",IF(Z24&lt;=0,"",COUNTIF($Z$9:$Z$68,"&gt;"&amp;Z24)+COUNTIF($Z$9:Z24,Z24)))</f>
        <v/>
      </c>
      <c r="Q24" s="108" t="str">
        <f>IF(A24="","",IF(R24&gt;0,"BUY","HOLD"))</f>
        <v/>
      </c>
      <c r="R24" s="110" t="str">
        <f>IF(A24="","",IF($X$7&lt;=0,0,IF($AA$6&gt;0,$X$7*AA24/$AA$6,IF($M$6&gt;0,$X$7*N(M24)/$M$6,0))))</f>
        <v/>
      </c>
      <c r="S24" s="110" t="str">
        <f>IF(A24="","",IF(AND(R24&gt;0,R24&gt;=p_CompraMin),R24,0))</f>
        <v/>
      </c>
      <c r="T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U24" s="115" t="str">
        <f>IF(A24="","",IF(H24&gt;0,T24/H24,0))</f>
        <v/>
      </c>
      <c r="W24" s="81" t="str">
        <f>IF(A24="","",IF(E24="",$X$1,E24))</f>
        <v/>
      </c>
      <c r="X24" s="81" t="str">
        <f>IF(A24="","",IFERROR(INDEX(moeda_fx,MATCH(W24,moeda_cod,0)),0))</f>
        <v/>
      </c>
      <c r="Y24" s="81" t="str">
        <f>IF(A24="","",ROUND(MAX(0,N(M24)*($H$6+$X$7)-H24),2))</f>
        <v/>
      </c>
      <c r="Z24" s="81" t="str">
        <f>IF(A24="","",IF(AND(N24&gt;0,N24&gt;=p_DifMin),Y24,0))</f>
        <v/>
      </c>
      <c r="AA24" s="81" t="str">
        <f>IF(A24="","",IF(AND(Z24&gt;0,N(P24)&lt;=p_MaxAtivos),Z24,0))</f>
        <v/>
      </c>
    </row>
    <row r="25">
      <c r="A25" s="97" t="n"/>
      <c r="B25" s="97" t="n"/>
      <c r="C25" s="97" t="n"/>
      <c r="D25" s="116" t="n"/>
      <c r="E25" s="98" t="n"/>
      <c r="F25" s="117" t="n"/>
      <c r="G25" s="117" t="n"/>
      <c r="H25" s="65" t="str">
        <f>IF(A25="","",N(G25)*X25)</f>
        <v/>
      </c>
      <c r="I25" s="65" t="str">
        <f>IF(A25="","",N(F25)*X25)</f>
        <v/>
      </c>
      <c r="J25" s="65" t="str">
        <f>IF(A25="","",H25-I25)</f>
        <v/>
      </c>
      <c r="K25" s="67" t="str">
        <f>IF(A25="","",IF(I25&gt;0,J25/I25,0))</f>
        <v/>
      </c>
      <c r="L25" s="25" t="str">
        <f>IF(A25="","",IF($H$6&gt;0,H25/$H$6,0))</f>
        <v/>
      </c>
      <c r="M25" s="104" t="n"/>
      <c r="N25" s="67" t="str">
        <f>IF(A25="","",N(M25)-L25)</f>
        <v/>
      </c>
      <c r="O25" s="25" t="str">
        <f>IF(A25="","",IF($Z$6&gt;0,Z25/$Z$6,0))</f>
        <v/>
      </c>
      <c r="P25" s="69" t="str">
        <f>IF(A25="","",IF(Z25&lt;=0,"",COUNTIF($Z$9:$Z$68,"&gt;"&amp;Z25)+COUNTIF($Z$9:Z25,Z25)))</f>
        <v/>
      </c>
      <c r="Q25" s="68" t="str">
        <f>IF(A25="","",IF(R25&gt;0,"BUY","HOLD"))</f>
        <v/>
      </c>
      <c r="R25" s="65" t="str">
        <f>IF(A25="","",IF($X$7&lt;=0,0,IF($AA$6&gt;0,$X$7*AA25/$AA$6,IF($M$6&gt;0,$X$7*N(M25)/$M$6,0))))</f>
        <v/>
      </c>
      <c r="S25" s="65" t="str">
        <f>IF(A25="","",IF(AND(R25&gt;0,R25&gt;=p_CompraMin),R25,0))</f>
        <v/>
      </c>
      <c r="T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U25" s="106" t="str">
        <f>IF(A25="","",IF(H25&gt;0,T25/H25,0))</f>
        <v/>
      </c>
      <c r="W25" s="81" t="str">
        <f>IF(A25="","",IF(E25="",$X$1,E25))</f>
        <v/>
      </c>
      <c r="X25" s="81" t="str">
        <f>IF(A25="","",IFERROR(INDEX(moeda_fx,MATCH(W25,moeda_cod,0)),0))</f>
        <v/>
      </c>
      <c r="Y25" s="81" t="str">
        <f>IF(A25="","",ROUND(MAX(0,N(M25)*($H$6+$X$7)-H25),2))</f>
        <v/>
      </c>
      <c r="Z25" s="81" t="str">
        <f>IF(A25="","",IF(AND(N25&gt;0,N25&gt;=p_DifMin),Y25,0))</f>
        <v/>
      </c>
      <c r="AA25" s="81" t="str">
        <f>IF(A25="","",IF(AND(Z25&gt;0,N(P25)&lt;=p_MaxAtivos),Z25,0))</f>
        <v/>
      </c>
    </row>
    <row r="26">
      <c r="A26" s="97" t="n"/>
      <c r="B26" s="97" t="n"/>
      <c r="C26" s="97" t="n"/>
      <c r="D26" s="116" t="n"/>
      <c r="E26" s="98" t="n"/>
      <c r="F26" s="117" t="n"/>
      <c r="G26" s="117" t="n"/>
      <c r="H26" s="110" t="str">
        <f>IF(A26="","",N(G26)*X26)</f>
        <v/>
      </c>
      <c r="I26" s="110" t="str">
        <f>IF(A26="","",N(F26)*X26)</f>
        <v/>
      </c>
      <c r="J26" s="110" t="str">
        <f>IF(A26="","",H26-I26)</f>
        <v/>
      </c>
      <c r="K26" s="111" t="str">
        <f>IF(A26="","",IF(I26&gt;0,J26/I26,0))</f>
        <v/>
      </c>
      <c r="L26" s="112" t="str">
        <f>IF(A26="","",IF($H$6&gt;0,H26/$H$6,0))</f>
        <v/>
      </c>
      <c r="M26" s="104" t="n"/>
      <c r="N26" s="111" t="str">
        <f>IF(A26="","",N(M26)-L26)</f>
        <v/>
      </c>
      <c r="O26" s="112" t="str">
        <f>IF(A26="","",IF($Z$6&gt;0,Z26/$Z$6,0))</f>
        <v/>
      </c>
      <c r="P26" s="113" t="str">
        <f>IF(A26="","",IF(Z26&lt;=0,"",COUNTIF($Z$9:$Z$68,"&gt;"&amp;Z26)+COUNTIF($Z$9:Z26,Z26)))</f>
        <v/>
      </c>
      <c r="Q26" s="108" t="str">
        <f>IF(A26="","",IF(R26&gt;0,"BUY","HOLD"))</f>
        <v/>
      </c>
      <c r="R26" s="110" t="str">
        <f>IF(A26="","",IF($X$7&lt;=0,0,IF($AA$6&gt;0,$X$7*AA26/$AA$6,IF($M$6&gt;0,$X$7*N(M26)/$M$6,0))))</f>
        <v/>
      </c>
      <c r="S26" s="110" t="str">
        <f>IF(A26="","",IF(AND(R26&gt;0,R26&gt;=p_CompraMin),R26,0))</f>
        <v/>
      </c>
      <c r="T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U26" s="115" t="str">
        <f>IF(A26="","",IF(H26&gt;0,T26/H26,0))</f>
        <v/>
      </c>
      <c r="W26" s="81" t="str">
        <f>IF(A26="","",IF(E26="",$X$1,E26))</f>
        <v/>
      </c>
      <c r="X26" s="81" t="str">
        <f>IF(A26="","",IFERROR(INDEX(moeda_fx,MATCH(W26,moeda_cod,0)),0))</f>
        <v/>
      </c>
      <c r="Y26" s="81" t="str">
        <f>IF(A26="","",ROUND(MAX(0,N(M26)*($H$6+$X$7)-H26),2))</f>
        <v/>
      </c>
      <c r="Z26" s="81" t="str">
        <f>IF(A26="","",IF(AND(N26&gt;0,N26&gt;=p_DifMin),Y26,0))</f>
        <v/>
      </c>
      <c r="AA26" s="81" t="str">
        <f>IF(A26="","",IF(AND(Z26&gt;0,N(P26)&lt;=p_MaxAtivos),Z26,0))</f>
        <v/>
      </c>
    </row>
    <row r="27">
      <c r="A27" s="97" t="n"/>
      <c r="B27" s="97" t="n"/>
      <c r="C27" s="97" t="n"/>
      <c r="D27" s="116" t="n"/>
      <c r="E27" s="98" t="n"/>
      <c r="F27" s="117" t="n"/>
      <c r="G27" s="117" t="n"/>
      <c r="H27" s="65" t="str">
        <f>IF(A27="","",N(G27)*X27)</f>
        <v/>
      </c>
      <c r="I27" s="65" t="str">
        <f>IF(A27="","",N(F27)*X27)</f>
        <v/>
      </c>
      <c r="J27" s="65" t="str">
        <f>IF(A27="","",H27-I27)</f>
        <v/>
      </c>
      <c r="K27" s="67" t="str">
        <f>IF(A27="","",IF(I27&gt;0,J27/I27,0))</f>
        <v/>
      </c>
      <c r="L27" s="25" t="str">
        <f>IF(A27="","",IF($H$6&gt;0,H27/$H$6,0))</f>
        <v/>
      </c>
      <c r="M27" s="104" t="n"/>
      <c r="N27" s="67" t="str">
        <f>IF(A27="","",N(M27)-L27)</f>
        <v/>
      </c>
      <c r="O27" s="25" t="str">
        <f>IF(A27="","",IF($Z$6&gt;0,Z27/$Z$6,0))</f>
        <v/>
      </c>
      <c r="P27" s="69" t="str">
        <f>IF(A27="","",IF(Z27&lt;=0,"",COUNTIF($Z$9:$Z$68,"&gt;"&amp;Z27)+COUNTIF($Z$9:Z27,Z27)))</f>
        <v/>
      </c>
      <c r="Q27" s="68" t="str">
        <f>IF(A27="","",IF(R27&gt;0,"BUY","HOLD"))</f>
        <v/>
      </c>
      <c r="R27" s="65" t="str">
        <f>IF(A27="","",IF($X$7&lt;=0,0,IF($AA$6&gt;0,$X$7*AA27/$AA$6,IF($M$6&gt;0,$X$7*N(M27)/$M$6,0))))</f>
        <v/>
      </c>
      <c r="S27" s="65" t="str">
        <f>IF(A27="","",IF(AND(R27&gt;0,R27&gt;=p_CompraMin),R27,0))</f>
        <v/>
      </c>
      <c r="T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U27" s="106" t="str">
        <f>IF(A27="","",IF(H27&gt;0,T27/H27,0))</f>
        <v/>
      </c>
      <c r="W27" s="81" t="str">
        <f>IF(A27="","",IF(E27="",$X$1,E27))</f>
        <v/>
      </c>
      <c r="X27" s="81" t="str">
        <f>IF(A27="","",IFERROR(INDEX(moeda_fx,MATCH(W27,moeda_cod,0)),0))</f>
        <v/>
      </c>
      <c r="Y27" s="81" t="str">
        <f>IF(A27="","",ROUND(MAX(0,N(M27)*($H$6+$X$7)-H27),2))</f>
        <v/>
      </c>
      <c r="Z27" s="81" t="str">
        <f>IF(A27="","",IF(AND(N27&gt;0,N27&gt;=p_DifMin),Y27,0))</f>
        <v/>
      </c>
      <c r="AA27" s="81" t="str">
        <f>IF(A27="","",IF(AND(Z27&gt;0,N(P27)&lt;=p_MaxAtivos),Z27,0))</f>
        <v/>
      </c>
    </row>
    <row r="28">
      <c r="A28" s="97" t="n"/>
      <c r="B28" s="97" t="n"/>
      <c r="C28" s="97" t="n"/>
      <c r="D28" s="116" t="n"/>
      <c r="E28" s="98" t="n"/>
      <c r="F28" s="117" t="n"/>
      <c r="G28" s="117" t="n"/>
      <c r="H28" s="110" t="str">
        <f>IF(A28="","",N(G28)*X28)</f>
        <v/>
      </c>
      <c r="I28" s="110" t="str">
        <f>IF(A28="","",N(F28)*X28)</f>
        <v/>
      </c>
      <c r="J28" s="110" t="str">
        <f>IF(A28="","",H28-I28)</f>
        <v/>
      </c>
      <c r="K28" s="111" t="str">
        <f>IF(A28="","",IF(I28&gt;0,J28/I28,0))</f>
        <v/>
      </c>
      <c r="L28" s="112" t="str">
        <f>IF(A28="","",IF($H$6&gt;0,H28/$H$6,0))</f>
        <v/>
      </c>
      <c r="M28" s="104" t="n"/>
      <c r="N28" s="111" t="str">
        <f>IF(A28="","",N(M28)-L28)</f>
        <v/>
      </c>
      <c r="O28" s="112" t="str">
        <f>IF(A28="","",IF($Z$6&gt;0,Z28/$Z$6,0))</f>
        <v/>
      </c>
      <c r="P28" s="113" t="str">
        <f>IF(A28="","",IF(Z28&lt;=0,"",COUNTIF($Z$9:$Z$68,"&gt;"&amp;Z28)+COUNTIF($Z$9:Z28,Z28)))</f>
        <v/>
      </c>
      <c r="Q28" s="108" t="str">
        <f>IF(A28="","",IF(R28&gt;0,"BUY","HOLD"))</f>
        <v/>
      </c>
      <c r="R28" s="110" t="str">
        <f>IF(A28="","",IF($X$7&lt;=0,0,IF($AA$6&gt;0,$X$7*AA28/$AA$6,IF($M$6&gt;0,$X$7*N(M28)/$M$6,0))))</f>
        <v/>
      </c>
      <c r="S28" s="110" t="str">
        <f>IF(A28="","",IF(AND(R28&gt;0,R28&gt;=p_CompraMin),R28,0))</f>
        <v/>
      </c>
      <c r="T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U28" s="115" t="str">
        <f>IF(A28="","",IF(H28&gt;0,T28/H28,0))</f>
        <v/>
      </c>
      <c r="W28" s="81" t="str">
        <f>IF(A28="","",IF(E28="",$X$1,E28))</f>
        <v/>
      </c>
      <c r="X28" s="81" t="str">
        <f>IF(A28="","",IFERROR(INDEX(moeda_fx,MATCH(W28,moeda_cod,0)),0))</f>
        <v/>
      </c>
      <c r="Y28" s="81" t="str">
        <f>IF(A28="","",ROUND(MAX(0,N(M28)*($H$6+$X$7)-H28),2))</f>
        <v/>
      </c>
      <c r="Z28" s="81" t="str">
        <f>IF(A28="","",IF(AND(N28&gt;0,N28&gt;=p_DifMin),Y28,0))</f>
        <v/>
      </c>
      <c r="AA28" s="81" t="str">
        <f>IF(A28="","",IF(AND(Z28&gt;0,N(P28)&lt;=p_MaxAtivos),Z28,0))</f>
        <v/>
      </c>
    </row>
    <row r="29">
      <c r="A29" s="97" t="n"/>
      <c r="B29" s="97" t="n"/>
      <c r="C29" s="97" t="n"/>
      <c r="D29" s="116" t="n"/>
      <c r="E29" s="98" t="n"/>
      <c r="F29" s="117" t="n"/>
      <c r="G29" s="117" t="n"/>
      <c r="H29" s="65" t="str">
        <f>IF(A29="","",N(G29)*X29)</f>
        <v/>
      </c>
      <c r="I29" s="65" t="str">
        <f>IF(A29="","",N(F29)*X29)</f>
        <v/>
      </c>
      <c r="J29" s="65" t="str">
        <f>IF(A29="","",H29-I29)</f>
        <v/>
      </c>
      <c r="K29" s="67" t="str">
        <f>IF(A29="","",IF(I29&gt;0,J29/I29,0))</f>
        <v/>
      </c>
      <c r="L29" s="25" t="str">
        <f>IF(A29="","",IF($H$6&gt;0,H29/$H$6,0))</f>
        <v/>
      </c>
      <c r="M29" s="104" t="n"/>
      <c r="N29" s="67" t="str">
        <f>IF(A29="","",N(M29)-L29)</f>
        <v/>
      </c>
      <c r="O29" s="25" t="str">
        <f>IF(A29="","",IF($Z$6&gt;0,Z29/$Z$6,0))</f>
        <v/>
      </c>
      <c r="P29" s="69" t="str">
        <f>IF(A29="","",IF(Z29&lt;=0,"",COUNTIF($Z$9:$Z$68,"&gt;"&amp;Z29)+COUNTIF($Z$9:Z29,Z29)))</f>
        <v/>
      </c>
      <c r="Q29" s="68" t="str">
        <f>IF(A29="","",IF(R29&gt;0,"BUY","HOLD"))</f>
        <v/>
      </c>
      <c r="R29" s="65" t="str">
        <f>IF(A29="","",IF($X$7&lt;=0,0,IF($AA$6&gt;0,$X$7*AA29/$AA$6,IF($M$6&gt;0,$X$7*N(M29)/$M$6,0))))</f>
        <v/>
      </c>
      <c r="S29" s="65" t="str">
        <f>IF(A29="","",IF(AND(R29&gt;0,R29&gt;=p_CompraMin),R29,0))</f>
        <v/>
      </c>
      <c r="T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U29" s="106" t="str">
        <f>IF(A29="","",IF(H29&gt;0,T29/H29,0))</f>
        <v/>
      </c>
      <c r="W29" s="81" t="str">
        <f>IF(A29="","",IF(E29="",$X$1,E29))</f>
        <v/>
      </c>
      <c r="X29" s="81" t="str">
        <f>IF(A29="","",IFERROR(INDEX(moeda_fx,MATCH(W29,moeda_cod,0)),0))</f>
        <v/>
      </c>
      <c r="Y29" s="81" t="str">
        <f>IF(A29="","",ROUND(MAX(0,N(M29)*($H$6+$X$7)-H29),2))</f>
        <v/>
      </c>
      <c r="Z29" s="81" t="str">
        <f>IF(A29="","",IF(AND(N29&gt;0,N29&gt;=p_DifMin),Y29,0))</f>
        <v/>
      </c>
      <c r="AA29" s="81" t="str">
        <f>IF(A29="","",IF(AND(Z29&gt;0,N(P29)&lt;=p_MaxAtivos),Z29,0))</f>
        <v/>
      </c>
    </row>
    <row r="30">
      <c r="A30" s="97" t="n"/>
      <c r="B30" s="97" t="n"/>
      <c r="C30" s="97" t="n"/>
      <c r="D30" s="116" t="n"/>
      <c r="E30" s="98" t="n"/>
      <c r="F30" s="117" t="n"/>
      <c r="G30" s="117" t="n"/>
      <c r="H30" s="110" t="str">
        <f>IF(A30="","",N(G30)*X30)</f>
        <v/>
      </c>
      <c r="I30" s="110" t="str">
        <f>IF(A30="","",N(F30)*X30)</f>
        <v/>
      </c>
      <c r="J30" s="110" t="str">
        <f>IF(A30="","",H30-I30)</f>
        <v/>
      </c>
      <c r="K30" s="111" t="str">
        <f>IF(A30="","",IF(I30&gt;0,J30/I30,0))</f>
        <v/>
      </c>
      <c r="L30" s="112" t="str">
        <f>IF(A30="","",IF($H$6&gt;0,H30/$H$6,0))</f>
        <v/>
      </c>
      <c r="M30" s="104" t="n"/>
      <c r="N30" s="111" t="str">
        <f>IF(A30="","",N(M30)-L30)</f>
        <v/>
      </c>
      <c r="O30" s="112" t="str">
        <f>IF(A30="","",IF($Z$6&gt;0,Z30/$Z$6,0))</f>
        <v/>
      </c>
      <c r="P30" s="113" t="str">
        <f>IF(A30="","",IF(Z30&lt;=0,"",COUNTIF($Z$9:$Z$68,"&gt;"&amp;Z30)+COUNTIF($Z$9:Z30,Z30)))</f>
        <v/>
      </c>
      <c r="Q30" s="108" t="str">
        <f>IF(A30="","",IF(R30&gt;0,"BUY","HOLD"))</f>
        <v/>
      </c>
      <c r="R30" s="110" t="str">
        <f>IF(A30="","",IF($X$7&lt;=0,0,IF($AA$6&gt;0,$X$7*AA30/$AA$6,IF($M$6&gt;0,$X$7*N(M30)/$M$6,0))))</f>
        <v/>
      </c>
      <c r="S30" s="110" t="str">
        <f>IF(A30="","",IF(AND(R30&gt;0,R30&gt;=p_CompraMin),R30,0))</f>
        <v/>
      </c>
      <c r="T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U30" s="115" t="str">
        <f>IF(A30="","",IF(H30&gt;0,T30/H30,0))</f>
        <v/>
      </c>
      <c r="W30" s="81" t="str">
        <f>IF(A30="","",IF(E30="",$X$1,E30))</f>
        <v/>
      </c>
      <c r="X30" s="81" t="str">
        <f>IF(A30="","",IFERROR(INDEX(moeda_fx,MATCH(W30,moeda_cod,0)),0))</f>
        <v/>
      </c>
      <c r="Y30" s="81" t="str">
        <f>IF(A30="","",ROUND(MAX(0,N(M30)*($H$6+$X$7)-H30),2))</f>
        <v/>
      </c>
      <c r="Z30" s="81" t="str">
        <f>IF(A30="","",IF(AND(N30&gt;0,N30&gt;=p_DifMin),Y30,0))</f>
        <v/>
      </c>
      <c r="AA30" s="81" t="str">
        <f>IF(A30="","",IF(AND(Z30&gt;0,N(P30)&lt;=p_MaxAtivos),Z30,0))</f>
        <v/>
      </c>
    </row>
    <row r="31">
      <c r="A31" s="97" t="n"/>
      <c r="B31" s="97" t="n"/>
      <c r="C31" s="97" t="n"/>
      <c r="D31" s="116" t="n"/>
      <c r="E31" s="98" t="n"/>
      <c r="F31" s="117" t="n"/>
      <c r="G31" s="117" t="n"/>
      <c r="H31" s="65" t="str">
        <f>IF(A31="","",N(G31)*X31)</f>
        <v/>
      </c>
      <c r="I31" s="65" t="str">
        <f>IF(A31="","",N(F31)*X31)</f>
        <v/>
      </c>
      <c r="J31" s="65" t="str">
        <f>IF(A31="","",H31-I31)</f>
        <v/>
      </c>
      <c r="K31" s="67" t="str">
        <f>IF(A31="","",IF(I31&gt;0,J31/I31,0))</f>
        <v/>
      </c>
      <c r="L31" s="25" t="str">
        <f>IF(A31="","",IF($H$6&gt;0,H31/$H$6,0))</f>
        <v/>
      </c>
      <c r="M31" s="104" t="n"/>
      <c r="N31" s="67" t="str">
        <f>IF(A31="","",N(M31)-L31)</f>
        <v/>
      </c>
      <c r="O31" s="25" t="str">
        <f>IF(A31="","",IF($Z$6&gt;0,Z31/$Z$6,0))</f>
        <v/>
      </c>
      <c r="P31" s="69" t="str">
        <f>IF(A31="","",IF(Z31&lt;=0,"",COUNTIF($Z$9:$Z$68,"&gt;"&amp;Z31)+COUNTIF($Z$9:Z31,Z31)))</f>
        <v/>
      </c>
      <c r="Q31" s="68" t="str">
        <f>IF(A31="","",IF(R31&gt;0,"BUY","HOLD"))</f>
        <v/>
      </c>
      <c r="R31" s="65" t="str">
        <f>IF(A31="","",IF($X$7&lt;=0,0,IF($AA$6&gt;0,$X$7*AA31/$AA$6,IF($M$6&gt;0,$X$7*N(M31)/$M$6,0))))</f>
        <v/>
      </c>
      <c r="S31" s="65" t="str">
        <f>IF(A31="","",IF(AND(R31&gt;0,R31&gt;=p_CompraMin),R31,0))</f>
        <v/>
      </c>
      <c r="T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U31" s="106" t="str">
        <f>IF(A31="","",IF(H31&gt;0,T31/H31,0))</f>
        <v/>
      </c>
      <c r="W31" s="81" t="str">
        <f>IF(A31="","",IF(E31="",$X$1,E31))</f>
        <v/>
      </c>
      <c r="X31" s="81" t="str">
        <f>IF(A31="","",IFERROR(INDEX(moeda_fx,MATCH(W31,moeda_cod,0)),0))</f>
        <v/>
      </c>
      <c r="Y31" s="81" t="str">
        <f>IF(A31="","",ROUND(MAX(0,N(M31)*($H$6+$X$7)-H31),2))</f>
        <v/>
      </c>
      <c r="Z31" s="81" t="str">
        <f>IF(A31="","",IF(AND(N31&gt;0,N31&gt;=p_DifMin),Y31,0))</f>
        <v/>
      </c>
      <c r="AA31" s="81" t="str">
        <f>IF(A31="","",IF(AND(Z31&gt;0,N(P31)&lt;=p_MaxAtivos),Z31,0))</f>
        <v/>
      </c>
    </row>
    <row r="32">
      <c r="A32" s="97" t="n"/>
      <c r="B32" s="97" t="n"/>
      <c r="C32" s="97" t="n"/>
      <c r="D32" s="116" t="n"/>
      <c r="E32" s="98" t="n"/>
      <c r="F32" s="117" t="n"/>
      <c r="G32" s="117" t="n"/>
      <c r="H32" s="110" t="str">
        <f>IF(A32="","",N(G32)*X32)</f>
        <v/>
      </c>
      <c r="I32" s="110" t="str">
        <f>IF(A32="","",N(F32)*X32)</f>
        <v/>
      </c>
      <c r="J32" s="110" t="str">
        <f>IF(A32="","",H32-I32)</f>
        <v/>
      </c>
      <c r="K32" s="111" t="str">
        <f>IF(A32="","",IF(I32&gt;0,J32/I32,0))</f>
        <v/>
      </c>
      <c r="L32" s="112" t="str">
        <f>IF(A32="","",IF($H$6&gt;0,H32/$H$6,0))</f>
        <v/>
      </c>
      <c r="M32" s="104" t="n"/>
      <c r="N32" s="111" t="str">
        <f>IF(A32="","",N(M32)-L32)</f>
        <v/>
      </c>
      <c r="O32" s="112" t="str">
        <f>IF(A32="","",IF($Z$6&gt;0,Z32/$Z$6,0))</f>
        <v/>
      </c>
      <c r="P32" s="113" t="str">
        <f>IF(A32="","",IF(Z32&lt;=0,"",COUNTIF($Z$9:$Z$68,"&gt;"&amp;Z32)+COUNTIF($Z$9:Z32,Z32)))</f>
        <v/>
      </c>
      <c r="Q32" s="108" t="str">
        <f>IF(A32="","",IF(R32&gt;0,"BUY","HOLD"))</f>
        <v/>
      </c>
      <c r="R32" s="110" t="str">
        <f>IF(A32="","",IF($X$7&lt;=0,0,IF($AA$6&gt;0,$X$7*AA32/$AA$6,IF($M$6&gt;0,$X$7*N(M32)/$M$6,0))))</f>
        <v/>
      </c>
      <c r="S32" s="110" t="str">
        <f>IF(A32="","",IF(AND(R32&gt;0,R32&gt;=p_CompraMin),R32,0))</f>
        <v/>
      </c>
      <c r="T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U32" s="115" t="str">
        <f>IF(A32="","",IF(H32&gt;0,T32/H32,0))</f>
        <v/>
      </c>
      <c r="W32" s="81" t="str">
        <f>IF(A32="","",IF(E32="",$X$1,E32))</f>
        <v/>
      </c>
      <c r="X32" s="81" t="str">
        <f>IF(A32="","",IFERROR(INDEX(moeda_fx,MATCH(W32,moeda_cod,0)),0))</f>
        <v/>
      </c>
      <c r="Y32" s="81" t="str">
        <f>IF(A32="","",ROUND(MAX(0,N(M32)*($H$6+$X$7)-H32),2))</f>
        <v/>
      </c>
      <c r="Z32" s="81" t="str">
        <f>IF(A32="","",IF(AND(N32&gt;0,N32&gt;=p_DifMin),Y32,0))</f>
        <v/>
      </c>
      <c r="AA32" s="81" t="str">
        <f>IF(A32="","",IF(AND(Z32&gt;0,N(P32)&lt;=p_MaxAtivos),Z32,0))</f>
        <v/>
      </c>
    </row>
    <row r="33">
      <c r="A33" s="97" t="n"/>
      <c r="B33" s="97" t="n"/>
      <c r="C33" s="97" t="n"/>
      <c r="D33" s="116" t="n"/>
      <c r="E33" s="98" t="n"/>
      <c r="F33" s="117" t="n"/>
      <c r="G33" s="117" t="n"/>
      <c r="H33" s="65" t="str">
        <f>IF(A33="","",N(G33)*X33)</f>
        <v/>
      </c>
      <c r="I33" s="65" t="str">
        <f>IF(A33="","",N(F33)*X33)</f>
        <v/>
      </c>
      <c r="J33" s="65" t="str">
        <f>IF(A33="","",H33-I33)</f>
        <v/>
      </c>
      <c r="K33" s="67" t="str">
        <f>IF(A33="","",IF(I33&gt;0,J33/I33,0))</f>
        <v/>
      </c>
      <c r="L33" s="25" t="str">
        <f>IF(A33="","",IF($H$6&gt;0,H33/$H$6,0))</f>
        <v/>
      </c>
      <c r="M33" s="104" t="n"/>
      <c r="N33" s="67" t="str">
        <f>IF(A33="","",N(M33)-L33)</f>
        <v/>
      </c>
      <c r="O33" s="25" t="str">
        <f>IF(A33="","",IF($Z$6&gt;0,Z33/$Z$6,0))</f>
        <v/>
      </c>
      <c r="P33" s="69" t="str">
        <f>IF(A33="","",IF(Z33&lt;=0,"",COUNTIF($Z$9:$Z$68,"&gt;"&amp;Z33)+COUNTIF($Z$9:Z33,Z33)))</f>
        <v/>
      </c>
      <c r="Q33" s="68" t="str">
        <f>IF(A33="","",IF(R33&gt;0,"BUY","HOLD"))</f>
        <v/>
      </c>
      <c r="R33" s="65" t="str">
        <f>IF(A33="","",IF($X$7&lt;=0,0,IF($AA$6&gt;0,$X$7*AA33/$AA$6,IF($M$6&gt;0,$X$7*N(M33)/$M$6,0))))</f>
        <v/>
      </c>
      <c r="S33" s="65" t="str">
        <f>IF(A33="","",IF(AND(R33&gt;0,R33&gt;=p_CompraMin),R33,0))</f>
        <v/>
      </c>
      <c r="T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U33" s="106" t="str">
        <f>IF(A33="","",IF(H33&gt;0,T33/H33,0))</f>
        <v/>
      </c>
      <c r="W33" s="81" t="str">
        <f>IF(A33="","",IF(E33="",$X$1,E33))</f>
        <v/>
      </c>
      <c r="X33" s="81" t="str">
        <f>IF(A33="","",IFERROR(INDEX(moeda_fx,MATCH(W33,moeda_cod,0)),0))</f>
        <v/>
      </c>
      <c r="Y33" s="81" t="str">
        <f>IF(A33="","",ROUND(MAX(0,N(M33)*($H$6+$X$7)-H33),2))</f>
        <v/>
      </c>
      <c r="Z33" s="81" t="str">
        <f>IF(A33="","",IF(AND(N33&gt;0,N33&gt;=p_DifMin),Y33,0))</f>
        <v/>
      </c>
      <c r="AA33" s="81" t="str">
        <f>IF(A33="","",IF(AND(Z33&gt;0,N(P33)&lt;=p_MaxAtivos),Z33,0))</f>
        <v/>
      </c>
    </row>
    <row r="34">
      <c r="A34" s="97" t="n"/>
      <c r="B34" s="97" t="n"/>
      <c r="C34" s="97" t="n"/>
      <c r="D34" s="116" t="n"/>
      <c r="E34" s="98" t="n"/>
      <c r="F34" s="117" t="n"/>
      <c r="G34" s="117" t="n"/>
      <c r="H34" s="110" t="str">
        <f>IF(A34="","",N(G34)*X34)</f>
        <v/>
      </c>
      <c r="I34" s="110" t="str">
        <f>IF(A34="","",N(F34)*X34)</f>
        <v/>
      </c>
      <c r="J34" s="110" t="str">
        <f>IF(A34="","",H34-I34)</f>
        <v/>
      </c>
      <c r="K34" s="111" t="str">
        <f>IF(A34="","",IF(I34&gt;0,J34/I34,0))</f>
        <v/>
      </c>
      <c r="L34" s="112" t="str">
        <f>IF(A34="","",IF($H$6&gt;0,H34/$H$6,0))</f>
        <v/>
      </c>
      <c r="M34" s="104" t="n"/>
      <c r="N34" s="111" t="str">
        <f>IF(A34="","",N(M34)-L34)</f>
        <v/>
      </c>
      <c r="O34" s="112" t="str">
        <f>IF(A34="","",IF($Z$6&gt;0,Z34/$Z$6,0))</f>
        <v/>
      </c>
      <c r="P34" s="113" t="str">
        <f>IF(A34="","",IF(Z34&lt;=0,"",COUNTIF($Z$9:$Z$68,"&gt;"&amp;Z34)+COUNTIF($Z$9:Z34,Z34)))</f>
        <v/>
      </c>
      <c r="Q34" s="108" t="str">
        <f>IF(A34="","",IF(R34&gt;0,"BUY","HOLD"))</f>
        <v/>
      </c>
      <c r="R34" s="110" t="str">
        <f>IF(A34="","",IF($X$7&lt;=0,0,IF($AA$6&gt;0,$X$7*AA34/$AA$6,IF($M$6&gt;0,$X$7*N(M34)/$M$6,0))))</f>
        <v/>
      </c>
      <c r="S34" s="110" t="str">
        <f>IF(A34="","",IF(AND(R34&gt;0,R34&gt;=p_CompraMin),R34,0))</f>
        <v/>
      </c>
      <c r="T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U34" s="115" t="str">
        <f>IF(A34="","",IF(H34&gt;0,T34/H34,0))</f>
        <v/>
      </c>
      <c r="W34" s="81" t="str">
        <f>IF(A34="","",IF(E34="",$X$1,E34))</f>
        <v/>
      </c>
      <c r="X34" s="81" t="str">
        <f>IF(A34="","",IFERROR(INDEX(moeda_fx,MATCH(W34,moeda_cod,0)),0))</f>
        <v/>
      </c>
      <c r="Y34" s="81" t="str">
        <f>IF(A34="","",ROUND(MAX(0,N(M34)*($H$6+$X$7)-H34),2))</f>
        <v/>
      </c>
      <c r="Z34" s="81" t="str">
        <f>IF(A34="","",IF(AND(N34&gt;0,N34&gt;=p_DifMin),Y34,0))</f>
        <v/>
      </c>
      <c r="AA34" s="81" t="str">
        <f>IF(A34="","",IF(AND(Z34&gt;0,N(P34)&lt;=p_MaxAtivos),Z34,0))</f>
        <v/>
      </c>
    </row>
    <row r="35">
      <c r="A35" s="97" t="n"/>
      <c r="B35" s="97" t="n"/>
      <c r="C35" s="97" t="n"/>
      <c r="D35" s="116" t="n"/>
      <c r="E35" s="98" t="n"/>
      <c r="F35" s="117" t="n"/>
      <c r="G35" s="117" t="n"/>
      <c r="H35" s="65" t="str">
        <f>IF(A35="","",N(G35)*X35)</f>
        <v/>
      </c>
      <c r="I35" s="65" t="str">
        <f>IF(A35="","",N(F35)*X35)</f>
        <v/>
      </c>
      <c r="J35" s="65" t="str">
        <f>IF(A35="","",H35-I35)</f>
        <v/>
      </c>
      <c r="K35" s="67" t="str">
        <f>IF(A35="","",IF(I35&gt;0,J35/I35,0))</f>
        <v/>
      </c>
      <c r="L35" s="25" t="str">
        <f>IF(A35="","",IF($H$6&gt;0,H35/$H$6,0))</f>
        <v/>
      </c>
      <c r="M35" s="104" t="n"/>
      <c r="N35" s="67" t="str">
        <f>IF(A35="","",N(M35)-L35)</f>
        <v/>
      </c>
      <c r="O35" s="25" t="str">
        <f>IF(A35="","",IF($Z$6&gt;0,Z35/$Z$6,0))</f>
        <v/>
      </c>
      <c r="P35" s="69" t="str">
        <f>IF(A35="","",IF(Z35&lt;=0,"",COUNTIF($Z$9:$Z$68,"&gt;"&amp;Z35)+COUNTIF($Z$9:Z35,Z35)))</f>
        <v/>
      </c>
      <c r="Q35" s="68" t="str">
        <f>IF(A35="","",IF(R35&gt;0,"BUY","HOLD"))</f>
        <v/>
      </c>
      <c r="R35" s="65" t="str">
        <f>IF(A35="","",IF($X$7&lt;=0,0,IF($AA$6&gt;0,$X$7*AA35/$AA$6,IF($M$6&gt;0,$X$7*N(M35)/$M$6,0))))</f>
        <v/>
      </c>
      <c r="S35" s="65" t="str">
        <f>IF(A35="","",IF(AND(R35&gt;0,R35&gt;=p_CompraMin),R35,0))</f>
        <v/>
      </c>
      <c r="T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U35" s="106" t="str">
        <f>IF(A35="","",IF(H35&gt;0,T35/H35,0))</f>
        <v/>
      </c>
      <c r="W35" s="81" t="str">
        <f>IF(A35="","",IF(E35="",$X$1,E35))</f>
        <v/>
      </c>
      <c r="X35" s="81" t="str">
        <f>IF(A35="","",IFERROR(INDEX(moeda_fx,MATCH(W35,moeda_cod,0)),0))</f>
        <v/>
      </c>
      <c r="Y35" s="81" t="str">
        <f>IF(A35="","",ROUND(MAX(0,N(M35)*($H$6+$X$7)-H35),2))</f>
        <v/>
      </c>
      <c r="Z35" s="81" t="str">
        <f>IF(A35="","",IF(AND(N35&gt;0,N35&gt;=p_DifMin),Y35,0))</f>
        <v/>
      </c>
      <c r="AA35" s="81" t="str">
        <f>IF(A35="","",IF(AND(Z35&gt;0,N(P35)&lt;=p_MaxAtivos),Z35,0))</f>
        <v/>
      </c>
    </row>
    <row r="36">
      <c r="A36" s="97" t="n"/>
      <c r="B36" s="97" t="n"/>
      <c r="C36" s="97" t="n"/>
      <c r="D36" s="116" t="n"/>
      <c r="E36" s="98" t="n"/>
      <c r="F36" s="117" t="n"/>
      <c r="G36" s="117" t="n"/>
      <c r="H36" s="110" t="str">
        <f>IF(A36="","",N(G36)*X36)</f>
        <v/>
      </c>
      <c r="I36" s="110" t="str">
        <f>IF(A36="","",N(F36)*X36)</f>
        <v/>
      </c>
      <c r="J36" s="110" t="str">
        <f>IF(A36="","",H36-I36)</f>
        <v/>
      </c>
      <c r="K36" s="111" t="str">
        <f>IF(A36="","",IF(I36&gt;0,J36/I36,0))</f>
        <v/>
      </c>
      <c r="L36" s="112" t="str">
        <f>IF(A36="","",IF($H$6&gt;0,H36/$H$6,0))</f>
        <v/>
      </c>
      <c r="M36" s="104" t="n"/>
      <c r="N36" s="111" t="str">
        <f>IF(A36="","",N(M36)-L36)</f>
        <v/>
      </c>
      <c r="O36" s="112" t="str">
        <f>IF(A36="","",IF($Z$6&gt;0,Z36/$Z$6,0))</f>
        <v/>
      </c>
      <c r="P36" s="113" t="str">
        <f>IF(A36="","",IF(Z36&lt;=0,"",COUNTIF($Z$9:$Z$68,"&gt;"&amp;Z36)+COUNTIF($Z$9:Z36,Z36)))</f>
        <v/>
      </c>
      <c r="Q36" s="108" t="str">
        <f>IF(A36="","",IF(R36&gt;0,"BUY","HOLD"))</f>
        <v/>
      </c>
      <c r="R36" s="110" t="str">
        <f>IF(A36="","",IF($X$7&lt;=0,0,IF($AA$6&gt;0,$X$7*AA36/$AA$6,IF($M$6&gt;0,$X$7*N(M36)/$M$6,0))))</f>
        <v/>
      </c>
      <c r="S36" s="110" t="str">
        <f>IF(A36="","",IF(AND(R36&gt;0,R36&gt;=p_CompraMin),R36,0))</f>
        <v/>
      </c>
      <c r="T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U36" s="115" t="str">
        <f>IF(A36="","",IF(H36&gt;0,T36/H36,0))</f>
        <v/>
      </c>
      <c r="W36" s="81" t="str">
        <f>IF(A36="","",IF(E36="",$X$1,E36))</f>
        <v/>
      </c>
      <c r="X36" s="81" t="str">
        <f>IF(A36="","",IFERROR(INDEX(moeda_fx,MATCH(W36,moeda_cod,0)),0))</f>
        <v/>
      </c>
      <c r="Y36" s="81" t="str">
        <f>IF(A36="","",ROUND(MAX(0,N(M36)*($H$6+$X$7)-H36),2))</f>
        <v/>
      </c>
      <c r="Z36" s="81" t="str">
        <f>IF(A36="","",IF(AND(N36&gt;0,N36&gt;=p_DifMin),Y36,0))</f>
        <v/>
      </c>
      <c r="AA36" s="81" t="str">
        <f>IF(A36="","",IF(AND(Z36&gt;0,N(P36)&lt;=p_MaxAtivos),Z36,0))</f>
        <v/>
      </c>
    </row>
    <row r="37">
      <c r="A37" s="97" t="n"/>
      <c r="B37" s="97" t="n"/>
      <c r="C37" s="97" t="n"/>
      <c r="D37" s="116" t="n"/>
      <c r="E37" s="98" t="n"/>
      <c r="F37" s="117" t="n"/>
      <c r="G37" s="117" t="n"/>
      <c r="H37" s="65" t="str">
        <f>IF(A37="","",N(G37)*X37)</f>
        <v/>
      </c>
      <c r="I37" s="65" t="str">
        <f>IF(A37="","",N(F37)*X37)</f>
        <v/>
      </c>
      <c r="J37" s="65" t="str">
        <f>IF(A37="","",H37-I37)</f>
        <v/>
      </c>
      <c r="K37" s="67" t="str">
        <f>IF(A37="","",IF(I37&gt;0,J37/I37,0))</f>
        <v/>
      </c>
      <c r="L37" s="25" t="str">
        <f>IF(A37="","",IF($H$6&gt;0,H37/$H$6,0))</f>
        <v/>
      </c>
      <c r="M37" s="104" t="n"/>
      <c r="N37" s="67" t="str">
        <f>IF(A37="","",N(M37)-L37)</f>
        <v/>
      </c>
      <c r="O37" s="25" t="str">
        <f>IF(A37="","",IF($Z$6&gt;0,Z37/$Z$6,0))</f>
        <v/>
      </c>
      <c r="P37" s="69" t="str">
        <f>IF(A37="","",IF(Z37&lt;=0,"",COUNTIF($Z$9:$Z$68,"&gt;"&amp;Z37)+COUNTIF($Z$9:Z37,Z37)))</f>
        <v/>
      </c>
      <c r="Q37" s="68" t="str">
        <f>IF(A37="","",IF(R37&gt;0,"BUY","HOLD"))</f>
        <v/>
      </c>
      <c r="R37" s="65" t="str">
        <f>IF(A37="","",IF($X$7&lt;=0,0,IF($AA$6&gt;0,$X$7*AA37/$AA$6,IF($M$6&gt;0,$X$7*N(M37)/$M$6,0))))</f>
        <v/>
      </c>
      <c r="S37" s="65" t="str">
        <f>IF(A37="","",IF(AND(R37&gt;0,R37&gt;=p_CompraMin),R37,0))</f>
        <v/>
      </c>
      <c r="T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U37" s="106" t="str">
        <f>IF(A37="","",IF(H37&gt;0,T37/H37,0))</f>
        <v/>
      </c>
      <c r="W37" s="81" t="str">
        <f>IF(A37="","",IF(E37="",$X$1,E37))</f>
        <v/>
      </c>
      <c r="X37" s="81" t="str">
        <f>IF(A37="","",IFERROR(INDEX(moeda_fx,MATCH(W37,moeda_cod,0)),0))</f>
        <v/>
      </c>
      <c r="Y37" s="81" t="str">
        <f>IF(A37="","",ROUND(MAX(0,N(M37)*($H$6+$X$7)-H37),2))</f>
        <v/>
      </c>
      <c r="Z37" s="81" t="str">
        <f>IF(A37="","",IF(AND(N37&gt;0,N37&gt;=p_DifMin),Y37,0))</f>
        <v/>
      </c>
      <c r="AA37" s="81" t="str">
        <f>IF(A37="","",IF(AND(Z37&gt;0,N(P37)&lt;=p_MaxAtivos),Z37,0))</f>
        <v/>
      </c>
    </row>
    <row r="38">
      <c r="A38" s="97" t="n"/>
      <c r="B38" s="97" t="n"/>
      <c r="C38" s="97" t="n"/>
      <c r="D38" s="116" t="n"/>
      <c r="E38" s="98" t="n"/>
      <c r="F38" s="117" t="n"/>
      <c r="G38" s="117" t="n"/>
      <c r="H38" s="110" t="str">
        <f>IF(A38="","",N(G38)*X38)</f>
        <v/>
      </c>
      <c r="I38" s="110" t="str">
        <f>IF(A38="","",N(F38)*X38)</f>
        <v/>
      </c>
      <c r="J38" s="110" t="str">
        <f>IF(A38="","",H38-I38)</f>
        <v/>
      </c>
      <c r="K38" s="111" t="str">
        <f>IF(A38="","",IF(I38&gt;0,J38/I38,0))</f>
        <v/>
      </c>
      <c r="L38" s="112" t="str">
        <f>IF(A38="","",IF($H$6&gt;0,H38/$H$6,0))</f>
        <v/>
      </c>
      <c r="M38" s="104" t="n"/>
      <c r="N38" s="111" t="str">
        <f>IF(A38="","",N(M38)-L38)</f>
        <v/>
      </c>
      <c r="O38" s="112" t="str">
        <f>IF(A38="","",IF($Z$6&gt;0,Z38/$Z$6,0))</f>
        <v/>
      </c>
      <c r="P38" s="113" t="str">
        <f>IF(A38="","",IF(Z38&lt;=0,"",COUNTIF($Z$9:$Z$68,"&gt;"&amp;Z38)+COUNTIF($Z$9:Z38,Z38)))</f>
        <v/>
      </c>
      <c r="Q38" s="108" t="str">
        <f>IF(A38="","",IF(R38&gt;0,"BUY","HOLD"))</f>
        <v/>
      </c>
      <c r="R38" s="110" t="str">
        <f>IF(A38="","",IF($X$7&lt;=0,0,IF($AA$6&gt;0,$X$7*AA38/$AA$6,IF($M$6&gt;0,$X$7*N(M38)/$M$6,0))))</f>
        <v/>
      </c>
      <c r="S38" s="110" t="str">
        <f>IF(A38="","",IF(AND(R38&gt;0,R38&gt;=p_CompraMin),R38,0))</f>
        <v/>
      </c>
      <c r="T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U38" s="115" t="str">
        <f>IF(A38="","",IF(H38&gt;0,T38/H38,0))</f>
        <v/>
      </c>
      <c r="W38" s="81" t="str">
        <f>IF(A38="","",IF(E38="",$X$1,E38))</f>
        <v/>
      </c>
      <c r="X38" s="81" t="str">
        <f>IF(A38="","",IFERROR(INDEX(moeda_fx,MATCH(W38,moeda_cod,0)),0))</f>
        <v/>
      </c>
      <c r="Y38" s="81" t="str">
        <f>IF(A38="","",ROUND(MAX(0,N(M38)*($H$6+$X$7)-H38),2))</f>
        <v/>
      </c>
      <c r="Z38" s="81" t="str">
        <f>IF(A38="","",IF(AND(N38&gt;0,N38&gt;=p_DifMin),Y38,0))</f>
        <v/>
      </c>
      <c r="AA38" s="81" t="str">
        <f>IF(A38="","",IF(AND(Z38&gt;0,N(P38)&lt;=p_MaxAtivos),Z38,0))</f>
        <v/>
      </c>
    </row>
    <row r="39">
      <c r="A39" s="97" t="n"/>
      <c r="B39" s="97" t="n"/>
      <c r="C39" s="97" t="n"/>
      <c r="D39" s="116" t="n"/>
      <c r="E39" s="98" t="n"/>
      <c r="F39" s="117" t="n"/>
      <c r="G39" s="117" t="n"/>
      <c r="H39" s="65" t="str">
        <f>IF(A39="","",N(G39)*X39)</f>
        <v/>
      </c>
      <c r="I39" s="65" t="str">
        <f>IF(A39="","",N(F39)*X39)</f>
        <v/>
      </c>
      <c r="J39" s="65" t="str">
        <f>IF(A39="","",H39-I39)</f>
        <v/>
      </c>
      <c r="K39" s="67" t="str">
        <f>IF(A39="","",IF(I39&gt;0,J39/I39,0))</f>
        <v/>
      </c>
      <c r="L39" s="25" t="str">
        <f>IF(A39="","",IF($H$6&gt;0,H39/$H$6,0))</f>
        <v/>
      </c>
      <c r="M39" s="104" t="n"/>
      <c r="N39" s="67" t="str">
        <f>IF(A39="","",N(M39)-L39)</f>
        <v/>
      </c>
      <c r="O39" s="25" t="str">
        <f>IF(A39="","",IF($Z$6&gt;0,Z39/$Z$6,0))</f>
        <v/>
      </c>
      <c r="P39" s="69" t="str">
        <f>IF(A39="","",IF(Z39&lt;=0,"",COUNTIF($Z$9:$Z$68,"&gt;"&amp;Z39)+COUNTIF($Z$9:Z39,Z39)))</f>
        <v/>
      </c>
      <c r="Q39" s="68" t="str">
        <f>IF(A39="","",IF(R39&gt;0,"BUY","HOLD"))</f>
        <v/>
      </c>
      <c r="R39" s="65" t="str">
        <f>IF(A39="","",IF($X$7&lt;=0,0,IF($AA$6&gt;0,$X$7*AA39/$AA$6,IF($M$6&gt;0,$X$7*N(M39)/$M$6,0))))</f>
        <v/>
      </c>
      <c r="S39" s="65" t="str">
        <f>IF(A39="","",IF(AND(R39&gt;0,R39&gt;=p_CompraMin),R39,0))</f>
        <v/>
      </c>
      <c r="T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U39" s="106" t="str">
        <f>IF(A39="","",IF(H39&gt;0,T39/H39,0))</f>
        <v/>
      </c>
      <c r="W39" s="81" t="str">
        <f>IF(A39="","",IF(E39="",$X$1,E39))</f>
        <v/>
      </c>
      <c r="X39" s="81" t="str">
        <f>IF(A39="","",IFERROR(INDEX(moeda_fx,MATCH(W39,moeda_cod,0)),0))</f>
        <v/>
      </c>
      <c r="Y39" s="81" t="str">
        <f>IF(A39="","",ROUND(MAX(0,N(M39)*($H$6+$X$7)-H39),2))</f>
        <v/>
      </c>
      <c r="Z39" s="81" t="str">
        <f>IF(A39="","",IF(AND(N39&gt;0,N39&gt;=p_DifMin),Y39,0))</f>
        <v/>
      </c>
      <c r="AA39" s="81" t="str">
        <f>IF(A39="","",IF(AND(Z39&gt;0,N(P39)&lt;=p_MaxAtivos),Z39,0))</f>
        <v/>
      </c>
    </row>
    <row r="40">
      <c r="A40" s="97" t="n"/>
      <c r="B40" s="97" t="n"/>
      <c r="C40" s="97" t="n"/>
      <c r="D40" s="116" t="n"/>
      <c r="E40" s="98" t="n"/>
      <c r="F40" s="117" t="n"/>
      <c r="G40" s="117" t="n"/>
      <c r="H40" s="110" t="str">
        <f>IF(A40="","",N(G40)*X40)</f>
        <v/>
      </c>
      <c r="I40" s="110" t="str">
        <f>IF(A40="","",N(F40)*X40)</f>
        <v/>
      </c>
      <c r="J40" s="110" t="str">
        <f>IF(A40="","",H40-I40)</f>
        <v/>
      </c>
      <c r="K40" s="111" t="str">
        <f>IF(A40="","",IF(I40&gt;0,J40/I40,0))</f>
        <v/>
      </c>
      <c r="L40" s="112" t="str">
        <f>IF(A40="","",IF($H$6&gt;0,H40/$H$6,0))</f>
        <v/>
      </c>
      <c r="M40" s="104" t="n"/>
      <c r="N40" s="111" t="str">
        <f>IF(A40="","",N(M40)-L40)</f>
        <v/>
      </c>
      <c r="O40" s="112" t="str">
        <f>IF(A40="","",IF($Z$6&gt;0,Z40/$Z$6,0))</f>
        <v/>
      </c>
      <c r="P40" s="113" t="str">
        <f>IF(A40="","",IF(Z40&lt;=0,"",COUNTIF($Z$9:$Z$68,"&gt;"&amp;Z40)+COUNTIF($Z$9:Z40,Z40)))</f>
        <v/>
      </c>
      <c r="Q40" s="108" t="str">
        <f>IF(A40="","",IF(R40&gt;0,"BUY","HOLD"))</f>
        <v/>
      </c>
      <c r="R40" s="110" t="str">
        <f>IF(A40="","",IF($X$7&lt;=0,0,IF($AA$6&gt;0,$X$7*AA40/$AA$6,IF($M$6&gt;0,$X$7*N(M40)/$M$6,0))))</f>
        <v/>
      </c>
      <c r="S40" s="110" t="str">
        <f>IF(A40="","",IF(AND(R40&gt;0,R40&gt;=p_CompraMin),R40,0))</f>
        <v/>
      </c>
      <c r="T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U40" s="115" t="str">
        <f>IF(A40="","",IF(H40&gt;0,T40/H40,0))</f>
        <v/>
      </c>
      <c r="W40" s="81" t="str">
        <f>IF(A40="","",IF(E40="",$X$1,E40))</f>
        <v/>
      </c>
      <c r="X40" s="81" t="str">
        <f>IF(A40="","",IFERROR(INDEX(moeda_fx,MATCH(W40,moeda_cod,0)),0))</f>
        <v/>
      </c>
      <c r="Y40" s="81" t="str">
        <f>IF(A40="","",ROUND(MAX(0,N(M40)*($H$6+$X$7)-H40),2))</f>
        <v/>
      </c>
      <c r="Z40" s="81" t="str">
        <f>IF(A40="","",IF(AND(N40&gt;0,N40&gt;=p_DifMin),Y40,0))</f>
        <v/>
      </c>
      <c r="AA40" s="81" t="str">
        <f>IF(A40="","",IF(AND(Z40&gt;0,N(P40)&lt;=p_MaxAtivos),Z40,0))</f>
        <v/>
      </c>
    </row>
    <row r="41">
      <c r="A41" s="97" t="n"/>
      <c r="B41" s="97" t="n"/>
      <c r="C41" s="97" t="n"/>
      <c r="D41" s="116" t="n"/>
      <c r="E41" s="98" t="n"/>
      <c r="F41" s="117" t="n"/>
      <c r="G41" s="117" t="n"/>
      <c r="H41" s="65" t="str">
        <f>IF(A41="","",N(G41)*X41)</f>
        <v/>
      </c>
      <c r="I41" s="65" t="str">
        <f>IF(A41="","",N(F41)*X41)</f>
        <v/>
      </c>
      <c r="J41" s="65" t="str">
        <f>IF(A41="","",H41-I41)</f>
        <v/>
      </c>
      <c r="K41" s="67" t="str">
        <f>IF(A41="","",IF(I41&gt;0,J41/I41,0))</f>
        <v/>
      </c>
      <c r="L41" s="25" t="str">
        <f>IF(A41="","",IF($H$6&gt;0,H41/$H$6,0))</f>
        <v/>
      </c>
      <c r="M41" s="104" t="n"/>
      <c r="N41" s="67" t="str">
        <f>IF(A41="","",N(M41)-L41)</f>
        <v/>
      </c>
      <c r="O41" s="25" t="str">
        <f>IF(A41="","",IF($Z$6&gt;0,Z41/$Z$6,0))</f>
        <v/>
      </c>
      <c r="P41" s="69" t="str">
        <f>IF(A41="","",IF(Z41&lt;=0,"",COUNTIF($Z$9:$Z$68,"&gt;"&amp;Z41)+COUNTIF($Z$9:Z41,Z41)))</f>
        <v/>
      </c>
      <c r="Q41" s="68" t="str">
        <f>IF(A41="","",IF(R41&gt;0,"BUY","HOLD"))</f>
        <v/>
      </c>
      <c r="R41" s="65" t="str">
        <f>IF(A41="","",IF($X$7&lt;=0,0,IF($AA$6&gt;0,$X$7*AA41/$AA$6,IF($M$6&gt;0,$X$7*N(M41)/$M$6,0))))</f>
        <v/>
      </c>
      <c r="S41" s="65" t="str">
        <f>IF(A41="","",IF(AND(R41&gt;0,R41&gt;=p_CompraMin),R41,0))</f>
        <v/>
      </c>
      <c r="T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U41" s="106" t="str">
        <f>IF(A41="","",IF(H41&gt;0,T41/H41,0))</f>
        <v/>
      </c>
      <c r="W41" s="81" t="str">
        <f>IF(A41="","",IF(E41="",$X$1,E41))</f>
        <v/>
      </c>
      <c r="X41" s="81" t="str">
        <f>IF(A41="","",IFERROR(INDEX(moeda_fx,MATCH(W41,moeda_cod,0)),0))</f>
        <v/>
      </c>
      <c r="Y41" s="81" t="str">
        <f>IF(A41="","",ROUND(MAX(0,N(M41)*($H$6+$X$7)-H41),2))</f>
        <v/>
      </c>
      <c r="Z41" s="81" t="str">
        <f>IF(A41="","",IF(AND(N41&gt;0,N41&gt;=p_DifMin),Y41,0))</f>
        <v/>
      </c>
      <c r="AA41" s="81" t="str">
        <f>IF(A41="","",IF(AND(Z41&gt;0,N(P41)&lt;=p_MaxAtivos),Z41,0))</f>
        <v/>
      </c>
    </row>
    <row r="42">
      <c r="A42" s="97" t="n"/>
      <c r="B42" s="97" t="n"/>
      <c r="C42" s="97" t="n"/>
      <c r="D42" s="116" t="n"/>
      <c r="E42" s="98" t="n"/>
      <c r="F42" s="117" t="n"/>
      <c r="G42" s="117" t="n"/>
      <c r="H42" s="110" t="str">
        <f>IF(A42="","",N(G42)*X42)</f>
        <v/>
      </c>
      <c r="I42" s="110" t="str">
        <f>IF(A42="","",N(F42)*X42)</f>
        <v/>
      </c>
      <c r="J42" s="110" t="str">
        <f>IF(A42="","",H42-I42)</f>
        <v/>
      </c>
      <c r="K42" s="111" t="str">
        <f>IF(A42="","",IF(I42&gt;0,J42/I42,0))</f>
        <v/>
      </c>
      <c r="L42" s="112" t="str">
        <f>IF(A42="","",IF($H$6&gt;0,H42/$H$6,0))</f>
        <v/>
      </c>
      <c r="M42" s="104" t="n"/>
      <c r="N42" s="111" t="str">
        <f>IF(A42="","",N(M42)-L42)</f>
        <v/>
      </c>
      <c r="O42" s="112" t="str">
        <f>IF(A42="","",IF($Z$6&gt;0,Z42/$Z$6,0))</f>
        <v/>
      </c>
      <c r="P42" s="113" t="str">
        <f>IF(A42="","",IF(Z42&lt;=0,"",COUNTIF($Z$9:$Z$68,"&gt;"&amp;Z42)+COUNTIF($Z$9:Z42,Z42)))</f>
        <v/>
      </c>
      <c r="Q42" s="108" t="str">
        <f>IF(A42="","",IF(R42&gt;0,"BUY","HOLD"))</f>
        <v/>
      </c>
      <c r="R42" s="110" t="str">
        <f>IF(A42="","",IF($X$7&lt;=0,0,IF($AA$6&gt;0,$X$7*AA42/$AA$6,IF($M$6&gt;0,$X$7*N(M42)/$M$6,0))))</f>
        <v/>
      </c>
      <c r="S42" s="110" t="str">
        <f>IF(A42="","",IF(AND(R42&gt;0,R42&gt;=p_CompraMin),R42,0))</f>
        <v/>
      </c>
      <c r="T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U42" s="115" t="str">
        <f>IF(A42="","",IF(H42&gt;0,T42/H42,0))</f>
        <v/>
      </c>
      <c r="W42" s="81" t="str">
        <f>IF(A42="","",IF(E42="",$X$1,E42))</f>
        <v/>
      </c>
      <c r="X42" s="81" t="str">
        <f>IF(A42="","",IFERROR(INDEX(moeda_fx,MATCH(W42,moeda_cod,0)),0))</f>
        <v/>
      </c>
      <c r="Y42" s="81" t="str">
        <f>IF(A42="","",ROUND(MAX(0,N(M42)*($H$6+$X$7)-H42),2))</f>
        <v/>
      </c>
      <c r="Z42" s="81" t="str">
        <f>IF(A42="","",IF(AND(N42&gt;0,N42&gt;=p_DifMin),Y42,0))</f>
        <v/>
      </c>
      <c r="AA42" s="81" t="str">
        <f>IF(A42="","",IF(AND(Z42&gt;0,N(P42)&lt;=p_MaxAtivos),Z42,0))</f>
        <v/>
      </c>
    </row>
    <row r="43">
      <c r="A43" s="97" t="n"/>
      <c r="B43" s="97" t="n"/>
      <c r="C43" s="97" t="n"/>
      <c r="D43" s="116" t="n"/>
      <c r="E43" s="98" t="n"/>
      <c r="F43" s="117" t="n"/>
      <c r="G43" s="117" t="n"/>
      <c r="H43" s="65" t="str">
        <f>IF(A43="","",N(G43)*X43)</f>
        <v/>
      </c>
      <c r="I43" s="65" t="str">
        <f>IF(A43="","",N(F43)*X43)</f>
        <v/>
      </c>
      <c r="J43" s="65" t="str">
        <f>IF(A43="","",H43-I43)</f>
        <v/>
      </c>
      <c r="K43" s="67" t="str">
        <f>IF(A43="","",IF(I43&gt;0,J43/I43,0))</f>
        <v/>
      </c>
      <c r="L43" s="25" t="str">
        <f>IF(A43="","",IF($H$6&gt;0,H43/$H$6,0))</f>
        <v/>
      </c>
      <c r="M43" s="104" t="n"/>
      <c r="N43" s="67" t="str">
        <f>IF(A43="","",N(M43)-L43)</f>
        <v/>
      </c>
      <c r="O43" s="25" t="str">
        <f>IF(A43="","",IF($Z$6&gt;0,Z43/$Z$6,0))</f>
        <v/>
      </c>
      <c r="P43" s="69" t="str">
        <f>IF(A43="","",IF(Z43&lt;=0,"",COUNTIF($Z$9:$Z$68,"&gt;"&amp;Z43)+COUNTIF($Z$9:Z43,Z43)))</f>
        <v/>
      </c>
      <c r="Q43" s="68" t="str">
        <f>IF(A43="","",IF(R43&gt;0,"BUY","HOLD"))</f>
        <v/>
      </c>
      <c r="R43" s="65" t="str">
        <f>IF(A43="","",IF($X$7&lt;=0,0,IF($AA$6&gt;0,$X$7*AA43/$AA$6,IF($M$6&gt;0,$X$7*N(M43)/$M$6,0))))</f>
        <v/>
      </c>
      <c r="S43" s="65" t="str">
        <f>IF(A43="","",IF(AND(R43&gt;0,R43&gt;=p_CompraMin),R43,0))</f>
        <v/>
      </c>
      <c r="T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U43" s="106" t="str">
        <f>IF(A43="","",IF(H43&gt;0,T43/H43,0))</f>
        <v/>
      </c>
      <c r="W43" s="81" t="str">
        <f>IF(A43="","",IF(E43="",$X$1,E43))</f>
        <v/>
      </c>
      <c r="X43" s="81" t="str">
        <f>IF(A43="","",IFERROR(INDEX(moeda_fx,MATCH(W43,moeda_cod,0)),0))</f>
        <v/>
      </c>
      <c r="Y43" s="81" t="str">
        <f>IF(A43="","",ROUND(MAX(0,N(M43)*($H$6+$X$7)-H43),2))</f>
        <v/>
      </c>
      <c r="Z43" s="81" t="str">
        <f>IF(A43="","",IF(AND(N43&gt;0,N43&gt;=p_DifMin),Y43,0))</f>
        <v/>
      </c>
      <c r="AA43" s="81" t="str">
        <f>IF(A43="","",IF(AND(Z43&gt;0,N(P43)&lt;=p_MaxAtivos),Z43,0))</f>
        <v/>
      </c>
    </row>
    <row r="44">
      <c r="A44" s="97" t="n"/>
      <c r="B44" s="97" t="n"/>
      <c r="C44" s="97" t="n"/>
      <c r="D44" s="116" t="n"/>
      <c r="E44" s="98" t="n"/>
      <c r="F44" s="117" t="n"/>
      <c r="G44" s="117" t="n"/>
      <c r="H44" s="110" t="str">
        <f>IF(A44="","",N(G44)*X44)</f>
        <v/>
      </c>
      <c r="I44" s="110" t="str">
        <f>IF(A44="","",N(F44)*X44)</f>
        <v/>
      </c>
      <c r="J44" s="110" t="str">
        <f>IF(A44="","",H44-I44)</f>
        <v/>
      </c>
      <c r="K44" s="111" t="str">
        <f>IF(A44="","",IF(I44&gt;0,J44/I44,0))</f>
        <v/>
      </c>
      <c r="L44" s="112" t="str">
        <f>IF(A44="","",IF($H$6&gt;0,H44/$H$6,0))</f>
        <v/>
      </c>
      <c r="M44" s="104" t="n"/>
      <c r="N44" s="111" t="str">
        <f>IF(A44="","",N(M44)-L44)</f>
        <v/>
      </c>
      <c r="O44" s="112" t="str">
        <f>IF(A44="","",IF($Z$6&gt;0,Z44/$Z$6,0))</f>
        <v/>
      </c>
      <c r="P44" s="113" t="str">
        <f>IF(A44="","",IF(Z44&lt;=0,"",COUNTIF($Z$9:$Z$68,"&gt;"&amp;Z44)+COUNTIF($Z$9:Z44,Z44)))</f>
        <v/>
      </c>
      <c r="Q44" s="108" t="str">
        <f>IF(A44="","",IF(R44&gt;0,"BUY","HOLD"))</f>
        <v/>
      </c>
      <c r="R44" s="110" t="str">
        <f>IF(A44="","",IF($X$7&lt;=0,0,IF($AA$6&gt;0,$X$7*AA44/$AA$6,IF($M$6&gt;0,$X$7*N(M44)/$M$6,0))))</f>
        <v/>
      </c>
      <c r="S44" s="110" t="str">
        <f>IF(A44="","",IF(AND(R44&gt;0,R44&gt;=p_CompraMin),R44,0))</f>
        <v/>
      </c>
      <c r="T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U44" s="115" t="str">
        <f>IF(A44="","",IF(H44&gt;0,T44/H44,0))</f>
        <v/>
      </c>
      <c r="W44" s="81" t="str">
        <f>IF(A44="","",IF(E44="",$X$1,E44))</f>
        <v/>
      </c>
      <c r="X44" s="81" t="str">
        <f>IF(A44="","",IFERROR(INDEX(moeda_fx,MATCH(W44,moeda_cod,0)),0))</f>
        <v/>
      </c>
      <c r="Y44" s="81" t="str">
        <f>IF(A44="","",ROUND(MAX(0,N(M44)*($H$6+$X$7)-H44),2))</f>
        <v/>
      </c>
      <c r="Z44" s="81" t="str">
        <f>IF(A44="","",IF(AND(N44&gt;0,N44&gt;=p_DifMin),Y44,0))</f>
        <v/>
      </c>
      <c r="AA44" s="81" t="str">
        <f>IF(A44="","",IF(AND(Z44&gt;0,N(P44)&lt;=p_MaxAtivos),Z44,0))</f>
        <v/>
      </c>
    </row>
    <row r="45">
      <c r="A45" s="97" t="n"/>
      <c r="B45" s="97" t="n"/>
      <c r="C45" s="97" t="n"/>
      <c r="D45" s="116" t="n"/>
      <c r="E45" s="98" t="n"/>
      <c r="F45" s="117" t="n"/>
      <c r="G45" s="117" t="n"/>
      <c r="H45" s="65" t="str">
        <f>IF(A45="","",N(G45)*X45)</f>
        <v/>
      </c>
      <c r="I45" s="65" t="str">
        <f>IF(A45="","",N(F45)*X45)</f>
        <v/>
      </c>
      <c r="J45" s="65" t="str">
        <f>IF(A45="","",H45-I45)</f>
        <v/>
      </c>
      <c r="K45" s="67" t="str">
        <f>IF(A45="","",IF(I45&gt;0,J45/I45,0))</f>
        <v/>
      </c>
      <c r="L45" s="25" t="str">
        <f>IF(A45="","",IF($H$6&gt;0,H45/$H$6,0))</f>
        <v/>
      </c>
      <c r="M45" s="104" t="n"/>
      <c r="N45" s="67" t="str">
        <f>IF(A45="","",N(M45)-L45)</f>
        <v/>
      </c>
      <c r="O45" s="25" t="str">
        <f>IF(A45="","",IF($Z$6&gt;0,Z45/$Z$6,0))</f>
        <v/>
      </c>
      <c r="P45" s="69" t="str">
        <f>IF(A45="","",IF(Z45&lt;=0,"",COUNTIF($Z$9:$Z$68,"&gt;"&amp;Z45)+COUNTIF($Z$9:Z45,Z45)))</f>
        <v/>
      </c>
      <c r="Q45" s="68" t="str">
        <f>IF(A45="","",IF(R45&gt;0,"BUY","HOLD"))</f>
        <v/>
      </c>
      <c r="R45" s="65" t="str">
        <f>IF(A45="","",IF($X$7&lt;=0,0,IF($AA$6&gt;0,$X$7*AA45/$AA$6,IF($M$6&gt;0,$X$7*N(M45)/$M$6,0))))</f>
        <v/>
      </c>
      <c r="S45" s="65" t="str">
        <f>IF(A45="","",IF(AND(R45&gt;0,R45&gt;=p_CompraMin),R45,0))</f>
        <v/>
      </c>
      <c r="T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U45" s="106" t="str">
        <f>IF(A45="","",IF(H45&gt;0,T45/H45,0))</f>
        <v/>
      </c>
      <c r="W45" s="81" t="str">
        <f>IF(A45="","",IF(E45="",$X$1,E45))</f>
        <v/>
      </c>
      <c r="X45" s="81" t="str">
        <f>IF(A45="","",IFERROR(INDEX(moeda_fx,MATCH(W45,moeda_cod,0)),0))</f>
        <v/>
      </c>
      <c r="Y45" s="81" t="str">
        <f>IF(A45="","",ROUND(MAX(0,N(M45)*($H$6+$X$7)-H45),2))</f>
        <v/>
      </c>
      <c r="Z45" s="81" t="str">
        <f>IF(A45="","",IF(AND(N45&gt;0,N45&gt;=p_DifMin),Y45,0))</f>
        <v/>
      </c>
      <c r="AA45" s="81" t="str">
        <f>IF(A45="","",IF(AND(Z45&gt;0,N(P45)&lt;=p_MaxAtivos),Z45,0))</f>
        <v/>
      </c>
    </row>
    <row r="46">
      <c r="A46" s="97" t="n"/>
      <c r="B46" s="97" t="n"/>
      <c r="C46" s="97" t="n"/>
      <c r="D46" s="116" t="n"/>
      <c r="E46" s="98" t="n"/>
      <c r="F46" s="117" t="n"/>
      <c r="G46" s="117" t="n"/>
      <c r="H46" s="110" t="str">
        <f>IF(A46="","",N(G46)*X46)</f>
        <v/>
      </c>
      <c r="I46" s="110" t="str">
        <f>IF(A46="","",N(F46)*X46)</f>
        <v/>
      </c>
      <c r="J46" s="110" t="str">
        <f>IF(A46="","",H46-I46)</f>
        <v/>
      </c>
      <c r="K46" s="111" t="str">
        <f>IF(A46="","",IF(I46&gt;0,J46/I46,0))</f>
        <v/>
      </c>
      <c r="L46" s="112" t="str">
        <f>IF(A46="","",IF($H$6&gt;0,H46/$H$6,0))</f>
        <v/>
      </c>
      <c r="M46" s="104" t="n"/>
      <c r="N46" s="111" t="str">
        <f>IF(A46="","",N(M46)-L46)</f>
        <v/>
      </c>
      <c r="O46" s="112" t="str">
        <f>IF(A46="","",IF($Z$6&gt;0,Z46/$Z$6,0))</f>
        <v/>
      </c>
      <c r="P46" s="113" t="str">
        <f>IF(A46="","",IF(Z46&lt;=0,"",COUNTIF($Z$9:$Z$68,"&gt;"&amp;Z46)+COUNTIF($Z$9:Z46,Z46)))</f>
        <v/>
      </c>
      <c r="Q46" s="108" t="str">
        <f>IF(A46="","",IF(R46&gt;0,"BUY","HOLD"))</f>
        <v/>
      </c>
      <c r="R46" s="110" t="str">
        <f>IF(A46="","",IF($X$7&lt;=0,0,IF($AA$6&gt;0,$X$7*AA46/$AA$6,IF($M$6&gt;0,$X$7*N(M46)/$M$6,0))))</f>
        <v/>
      </c>
      <c r="S46" s="110" t="str">
        <f>IF(A46="","",IF(AND(R46&gt;0,R46&gt;=p_CompraMin),R46,0))</f>
        <v/>
      </c>
      <c r="T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U46" s="115" t="str">
        <f>IF(A46="","",IF(H46&gt;0,T46/H46,0))</f>
        <v/>
      </c>
      <c r="W46" s="81" t="str">
        <f>IF(A46="","",IF(E46="",$X$1,E46))</f>
        <v/>
      </c>
      <c r="X46" s="81" t="str">
        <f>IF(A46="","",IFERROR(INDEX(moeda_fx,MATCH(W46,moeda_cod,0)),0))</f>
        <v/>
      </c>
      <c r="Y46" s="81" t="str">
        <f>IF(A46="","",ROUND(MAX(0,N(M46)*($H$6+$X$7)-H46),2))</f>
        <v/>
      </c>
      <c r="Z46" s="81" t="str">
        <f>IF(A46="","",IF(AND(N46&gt;0,N46&gt;=p_DifMin),Y46,0))</f>
        <v/>
      </c>
      <c r="AA46" s="81" t="str">
        <f>IF(A46="","",IF(AND(Z46&gt;0,N(P46)&lt;=p_MaxAtivos),Z46,0))</f>
        <v/>
      </c>
    </row>
    <row r="47">
      <c r="A47" s="97" t="n"/>
      <c r="B47" s="97" t="n"/>
      <c r="C47" s="97" t="n"/>
      <c r="D47" s="116" t="n"/>
      <c r="E47" s="98" t="n"/>
      <c r="F47" s="117" t="n"/>
      <c r="G47" s="117" t="n"/>
      <c r="H47" s="65" t="str">
        <f>IF(A47="","",N(G47)*X47)</f>
        <v/>
      </c>
      <c r="I47" s="65" t="str">
        <f>IF(A47="","",N(F47)*X47)</f>
        <v/>
      </c>
      <c r="J47" s="65" t="str">
        <f>IF(A47="","",H47-I47)</f>
        <v/>
      </c>
      <c r="K47" s="67" t="str">
        <f>IF(A47="","",IF(I47&gt;0,J47/I47,0))</f>
        <v/>
      </c>
      <c r="L47" s="25" t="str">
        <f>IF(A47="","",IF($H$6&gt;0,H47/$H$6,0))</f>
        <v/>
      </c>
      <c r="M47" s="104" t="n"/>
      <c r="N47" s="67" t="str">
        <f>IF(A47="","",N(M47)-L47)</f>
        <v/>
      </c>
      <c r="O47" s="25" t="str">
        <f>IF(A47="","",IF($Z$6&gt;0,Z47/$Z$6,0))</f>
        <v/>
      </c>
      <c r="P47" s="69" t="str">
        <f>IF(A47="","",IF(Z47&lt;=0,"",COUNTIF($Z$9:$Z$68,"&gt;"&amp;Z47)+COUNTIF($Z$9:Z47,Z47)))</f>
        <v/>
      </c>
      <c r="Q47" s="68" t="str">
        <f>IF(A47="","",IF(R47&gt;0,"BUY","HOLD"))</f>
        <v/>
      </c>
      <c r="R47" s="65" t="str">
        <f>IF(A47="","",IF($X$7&lt;=0,0,IF($AA$6&gt;0,$X$7*AA47/$AA$6,IF($M$6&gt;0,$X$7*N(M47)/$M$6,0))))</f>
        <v/>
      </c>
      <c r="S47" s="65" t="str">
        <f>IF(A47="","",IF(AND(R47&gt;0,R47&gt;=p_CompraMin),R47,0))</f>
        <v/>
      </c>
      <c r="T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U47" s="106" t="str">
        <f>IF(A47="","",IF(H47&gt;0,T47/H47,0))</f>
        <v/>
      </c>
      <c r="W47" s="81" t="str">
        <f>IF(A47="","",IF(E47="",$X$1,E47))</f>
        <v/>
      </c>
      <c r="X47" s="81" t="str">
        <f>IF(A47="","",IFERROR(INDEX(moeda_fx,MATCH(W47,moeda_cod,0)),0))</f>
        <v/>
      </c>
      <c r="Y47" s="81" t="str">
        <f>IF(A47="","",ROUND(MAX(0,N(M47)*($H$6+$X$7)-H47),2))</f>
        <v/>
      </c>
      <c r="Z47" s="81" t="str">
        <f>IF(A47="","",IF(AND(N47&gt;0,N47&gt;=p_DifMin),Y47,0))</f>
        <v/>
      </c>
      <c r="AA47" s="81" t="str">
        <f>IF(A47="","",IF(AND(Z47&gt;0,N(P47)&lt;=p_MaxAtivos),Z47,0))</f>
        <v/>
      </c>
    </row>
    <row r="48">
      <c r="A48" s="97" t="n"/>
      <c r="B48" s="97" t="n"/>
      <c r="C48" s="97" t="n"/>
      <c r="D48" s="116" t="n"/>
      <c r="E48" s="98" t="n"/>
      <c r="F48" s="117" t="n"/>
      <c r="G48" s="117" t="n"/>
      <c r="H48" s="110" t="str">
        <f>IF(A48="","",N(G48)*X48)</f>
        <v/>
      </c>
      <c r="I48" s="110" t="str">
        <f>IF(A48="","",N(F48)*X48)</f>
        <v/>
      </c>
      <c r="J48" s="110" t="str">
        <f>IF(A48="","",H48-I48)</f>
        <v/>
      </c>
      <c r="K48" s="111" t="str">
        <f>IF(A48="","",IF(I48&gt;0,J48/I48,0))</f>
        <v/>
      </c>
      <c r="L48" s="112" t="str">
        <f>IF(A48="","",IF($H$6&gt;0,H48/$H$6,0))</f>
        <v/>
      </c>
      <c r="M48" s="104" t="n"/>
      <c r="N48" s="111" t="str">
        <f>IF(A48="","",N(M48)-L48)</f>
        <v/>
      </c>
      <c r="O48" s="112" t="str">
        <f>IF(A48="","",IF($Z$6&gt;0,Z48/$Z$6,0))</f>
        <v/>
      </c>
      <c r="P48" s="113" t="str">
        <f>IF(A48="","",IF(Z48&lt;=0,"",COUNTIF($Z$9:$Z$68,"&gt;"&amp;Z48)+COUNTIF($Z$9:Z48,Z48)))</f>
        <v/>
      </c>
      <c r="Q48" s="108" t="str">
        <f>IF(A48="","",IF(R48&gt;0,"BUY","HOLD"))</f>
        <v/>
      </c>
      <c r="R48" s="110" t="str">
        <f>IF(A48="","",IF($X$7&lt;=0,0,IF($AA$6&gt;0,$X$7*AA48/$AA$6,IF($M$6&gt;0,$X$7*N(M48)/$M$6,0))))</f>
        <v/>
      </c>
      <c r="S48" s="110" t="str">
        <f>IF(A48="","",IF(AND(R48&gt;0,R48&gt;=p_CompraMin),R48,0))</f>
        <v/>
      </c>
      <c r="T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U48" s="115" t="str">
        <f>IF(A48="","",IF(H48&gt;0,T48/H48,0))</f>
        <v/>
      </c>
      <c r="W48" s="81" t="str">
        <f>IF(A48="","",IF(E48="",$X$1,E48))</f>
        <v/>
      </c>
      <c r="X48" s="81" t="str">
        <f>IF(A48="","",IFERROR(INDEX(moeda_fx,MATCH(W48,moeda_cod,0)),0))</f>
        <v/>
      </c>
      <c r="Y48" s="81" t="str">
        <f>IF(A48="","",ROUND(MAX(0,N(M48)*($H$6+$X$7)-H48),2))</f>
        <v/>
      </c>
      <c r="Z48" s="81" t="str">
        <f>IF(A48="","",IF(AND(N48&gt;0,N48&gt;=p_DifMin),Y48,0))</f>
        <v/>
      </c>
      <c r="AA48" s="81" t="str">
        <f>IF(A48="","",IF(AND(Z48&gt;0,N(P48)&lt;=p_MaxAtivos),Z48,0))</f>
        <v/>
      </c>
    </row>
    <row r="49">
      <c r="A49" s="97" t="n"/>
      <c r="B49" s="97" t="n"/>
      <c r="C49" s="97" t="n"/>
      <c r="D49" s="116" t="n"/>
      <c r="E49" s="98" t="n"/>
      <c r="F49" s="117" t="n"/>
      <c r="G49" s="117" t="n"/>
      <c r="H49" s="65" t="str">
        <f>IF(A49="","",N(G49)*X49)</f>
        <v/>
      </c>
      <c r="I49" s="65" t="str">
        <f>IF(A49="","",N(F49)*X49)</f>
        <v/>
      </c>
      <c r="J49" s="65" t="str">
        <f>IF(A49="","",H49-I49)</f>
        <v/>
      </c>
      <c r="K49" s="67" t="str">
        <f>IF(A49="","",IF(I49&gt;0,J49/I49,0))</f>
        <v/>
      </c>
      <c r="L49" s="25" t="str">
        <f>IF(A49="","",IF($H$6&gt;0,H49/$H$6,0))</f>
        <v/>
      </c>
      <c r="M49" s="104" t="n"/>
      <c r="N49" s="67" t="str">
        <f>IF(A49="","",N(M49)-L49)</f>
        <v/>
      </c>
      <c r="O49" s="25" t="str">
        <f>IF(A49="","",IF($Z$6&gt;0,Z49/$Z$6,0))</f>
        <v/>
      </c>
      <c r="P49" s="69" t="str">
        <f>IF(A49="","",IF(Z49&lt;=0,"",COUNTIF($Z$9:$Z$68,"&gt;"&amp;Z49)+COUNTIF($Z$9:Z49,Z49)))</f>
        <v/>
      </c>
      <c r="Q49" s="68" t="str">
        <f>IF(A49="","",IF(R49&gt;0,"BUY","HOLD"))</f>
        <v/>
      </c>
      <c r="R49" s="65" t="str">
        <f>IF(A49="","",IF($X$7&lt;=0,0,IF($AA$6&gt;0,$X$7*AA49/$AA$6,IF($M$6&gt;0,$X$7*N(M49)/$M$6,0))))</f>
        <v/>
      </c>
      <c r="S49" s="65" t="str">
        <f>IF(A49="","",IF(AND(R49&gt;0,R49&gt;=p_CompraMin),R49,0))</f>
        <v/>
      </c>
      <c r="T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U49" s="106" t="str">
        <f>IF(A49="","",IF(H49&gt;0,T49/H49,0))</f>
        <v/>
      </c>
      <c r="W49" s="81" t="str">
        <f>IF(A49="","",IF(E49="",$X$1,E49))</f>
        <v/>
      </c>
      <c r="X49" s="81" t="str">
        <f>IF(A49="","",IFERROR(INDEX(moeda_fx,MATCH(W49,moeda_cod,0)),0))</f>
        <v/>
      </c>
      <c r="Y49" s="81" t="str">
        <f>IF(A49="","",ROUND(MAX(0,N(M49)*($H$6+$X$7)-H49),2))</f>
        <v/>
      </c>
      <c r="Z49" s="81" t="str">
        <f>IF(A49="","",IF(AND(N49&gt;0,N49&gt;=p_DifMin),Y49,0))</f>
        <v/>
      </c>
      <c r="AA49" s="81" t="str">
        <f>IF(A49="","",IF(AND(Z49&gt;0,N(P49)&lt;=p_MaxAtivos),Z49,0))</f>
        <v/>
      </c>
    </row>
    <row r="50">
      <c r="A50" s="97" t="n"/>
      <c r="B50" s="97" t="n"/>
      <c r="C50" s="97" t="n"/>
      <c r="D50" s="116" t="n"/>
      <c r="E50" s="98" t="n"/>
      <c r="F50" s="117" t="n"/>
      <c r="G50" s="117" t="n"/>
      <c r="H50" s="110" t="str">
        <f>IF(A50="","",N(G50)*X50)</f>
        <v/>
      </c>
      <c r="I50" s="110" t="str">
        <f>IF(A50="","",N(F50)*X50)</f>
        <v/>
      </c>
      <c r="J50" s="110" t="str">
        <f>IF(A50="","",H50-I50)</f>
        <v/>
      </c>
      <c r="K50" s="111" t="str">
        <f>IF(A50="","",IF(I50&gt;0,J50/I50,0))</f>
        <v/>
      </c>
      <c r="L50" s="112" t="str">
        <f>IF(A50="","",IF($H$6&gt;0,H50/$H$6,0))</f>
        <v/>
      </c>
      <c r="M50" s="104" t="n"/>
      <c r="N50" s="111" t="str">
        <f>IF(A50="","",N(M50)-L50)</f>
        <v/>
      </c>
      <c r="O50" s="112" t="str">
        <f>IF(A50="","",IF($Z$6&gt;0,Z50/$Z$6,0))</f>
        <v/>
      </c>
      <c r="P50" s="113" t="str">
        <f>IF(A50="","",IF(Z50&lt;=0,"",COUNTIF($Z$9:$Z$68,"&gt;"&amp;Z50)+COUNTIF($Z$9:Z50,Z50)))</f>
        <v/>
      </c>
      <c r="Q50" s="108" t="str">
        <f>IF(A50="","",IF(R50&gt;0,"BUY","HOLD"))</f>
        <v/>
      </c>
      <c r="R50" s="110" t="str">
        <f>IF(A50="","",IF($X$7&lt;=0,0,IF($AA$6&gt;0,$X$7*AA50/$AA$6,IF($M$6&gt;0,$X$7*N(M50)/$M$6,0))))</f>
        <v/>
      </c>
      <c r="S50" s="110" t="str">
        <f>IF(A50="","",IF(AND(R50&gt;0,R50&gt;=p_CompraMin),R50,0))</f>
        <v/>
      </c>
      <c r="T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U50" s="115" t="str">
        <f>IF(A50="","",IF(H50&gt;0,T50/H50,0))</f>
        <v/>
      </c>
      <c r="W50" s="81" t="str">
        <f>IF(A50="","",IF(E50="",$X$1,E50))</f>
        <v/>
      </c>
      <c r="X50" s="81" t="str">
        <f>IF(A50="","",IFERROR(INDEX(moeda_fx,MATCH(W50,moeda_cod,0)),0))</f>
        <v/>
      </c>
      <c r="Y50" s="81" t="str">
        <f>IF(A50="","",ROUND(MAX(0,N(M50)*($H$6+$X$7)-H50),2))</f>
        <v/>
      </c>
      <c r="Z50" s="81" t="str">
        <f>IF(A50="","",IF(AND(N50&gt;0,N50&gt;=p_DifMin),Y50,0))</f>
        <v/>
      </c>
      <c r="AA50" s="81" t="str">
        <f>IF(A50="","",IF(AND(Z50&gt;0,N(P50)&lt;=p_MaxAtivos),Z50,0))</f>
        <v/>
      </c>
    </row>
    <row r="51">
      <c r="A51" s="97" t="n"/>
      <c r="B51" s="97" t="n"/>
      <c r="C51" s="97" t="n"/>
      <c r="D51" s="116" t="n"/>
      <c r="E51" s="98" t="n"/>
      <c r="F51" s="117" t="n"/>
      <c r="G51" s="117" t="n"/>
      <c r="H51" s="65" t="str">
        <f>IF(A51="","",N(G51)*X51)</f>
        <v/>
      </c>
      <c r="I51" s="65" t="str">
        <f>IF(A51="","",N(F51)*X51)</f>
        <v/>
      </c>
      <c r="J51" s="65" t="str">
        <f>IF(A51="","",H51-I51)</f>
        <v/>
      </c>
      <c r="K51" s="67" t="str">
        <f>IF(A51="","",IF(I51&gt;0,J51/I51,0))</f>
        <v/>
      </c>
      <c r="L51" s="25" t="str">
        <f>IF(A51="","",IF($H$6&gt;0,H51/$H$6,0))</f>
        <v/>
      </c>
      <c r="M51" s="104" t="n"/>
      <c r="N51" s="67" t="str">
        <f>IF(A51="","",N(M51)-L51)</f>
        <v/>
      </c>
      <c r="O51" s="25" t="str">
        <f>IF(A51="","",IF($Z$6&gt;0,Z51/$Z$6,0))</f>
        <v/>
      </c>
      <c r="P51" s="69" t="str">
        <f>IF(A51="","",IF(Z51&lt;=0,"",COUNTIF($Z$9:$Z$68,"&gt;"&amp;Z51)+COUNTIF($Z$9:Z51,Z51)))</f>
        <v/>
      </c>
      <c r="Q51" s="68" t="str">
        <f>IF(A51="","",IF(R51&gt;0,"BUY","HOLD"))</f>
        <v/>
      </c>
      <c r="R51" s="65" t="str">
        <f>IF(A51="","",IF($X$7&lt;=0,0,IF($AA$6&gt;0,$X$7*AA51/$AA$6,IF($M$6&gt;0,$X$7*N(M51)/$M$6,0))))</f>
        <v/>
      </c>
      <c r="S51" s="65" t="str">
        <f>IF(A51="","",IF(AND(R51&gt;0,R51&gt;=p_CompraMin),R51,0))</f>
        <v/>
      </c>
      <c r="T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U51" s="106" t="str">
        <f>IF(A51="","",IF(H51&gt;0,T51/H51,0))</f>
        <v/>
      </c>
      <c r="W51" s="81" t="str">
        <f>IF(A51="","",IF(E51="",$X$1,E51))</f>
        <v/>
      </c>
      <c r="X51" s="81" t="str">
        <f>IF(A51="","",IFERROR(INDEX(moeda_fx,MATCH(W51,moeda_cod,0)),0))</f>
        <v/>
      </c>
      <c r="Y51" s="81" t="str">
        <f>IF(A51="","",ROUND(MAX(0,N(M51)*($H$6+$X$7)-H51),2))</f>
        <v/>
      </c>
      <c r="Z51" s="81" t="str">
        <f>IF(A51="","",IF(AND(N51&gt;0,N51&gt;=p_DifMin),Y51,0))</f>
        <v/>
      </c>
      <c r="AA51" s="81" t="str">
        <f>IF(A51="","",IF(AND(Z51&gt;0,N(P51)&lt;=p_MaxAtivos),Z51,0))</f>
        <v/>
      </c>
    </row>
    <row r="52">
      <c r="A52" s="97" t="n"/>
      <c r="B52" s="97" t="n"/>
      <c r="C52" s="97" t="n"/>
      <c r="D52" s="116" t="n"/>
      <c r="E52" s="98" t="n"/>
      <c r="F52" s="117" t="n"/>
      <c r="G52" s="117" t="n"/>
      <c r="H52" s="110" t="str">
        <f>IF(A52="","",N(G52)*X52)</f>
        <v/>
      </c>
      <c r="I52" s="110" t="str">
        <f>IF(A52="","",N(F52)*X52)</f>
        <v/>
      </c>
      <c r="J52" s="110" t="str">
        <f>IF(A52="","",H52-I52)</f>
        <v/>
      </c>
      <c r="K52" s="111" t="str">
        <f>IF(A52="","",IF(I52&gt;0,J52/I52,0))</f>
        <v/>
      </c>
      <c r="L52" s="112" t="str">
        <f>IF(A52="","",IF($H$6&gt;0,H52/$H$6,0))</f>
        <v/>
      </c>
      <c r="M52" s="104" t="n"/>
      <c r="N52" s="111" t="str">
        <f>IF(A52="","",N(M52)-L52)</f>
        <v/>
      </c>
      <c r="O52" s="112" t="str">
        <f>IF(A52="","",IF($Z$6&gt;0,Z52/$Z$6,0))</f>
        <v/>
      </c>
      <c r="P52" s="113" t="str">
        <f>IF(A52="","",IF(Z52&lt;=0,"",COUNTIF($Z$9:$Z$68,"&gt;"&amp;Z52)+COUNTIF($Z$9:Z52,Z52)))</f>
        <v/>
      </c>
      <c r="Q52" s="108" t="str">
        <f>IF(A52="","",IF(R52&gt;0,"BUY","HOLD"))</f>
        <v/>
      </c>
      <c r="R52" s="110" t="str">
        <f>IF(A52="","",IF($X$7&lt;=0,0,IF($AA$6&gt;0,$X$7*AA52/$AA$6,IF($M$6&gt;0,$X$7*N(M52)/$M$6,0))))</f>
        <v/>
      </c>
      <c r="S52" s="110" t="str">
        <f>IF(A52="","",IF(AND(R52&gt;0,R52&gt;=p_CompraMin),R52,0))</f>
        <v/>
      </c>
      <c r="T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U52" s="115" t="str">
        <f>IF(A52="","",IF(H52&gt;0,T52/H52,0))</f>
        <v/>
      </c>
      <c r="W52" s="81" t="str">
        <f>IF(A52="","",IF(E52="",$X$1,E52))</f>
        <v/>
      </c>
      <c r="X52" s="81" t="str">
        <f>IF(A52="","",IFERROR(INDEX(moeda_fx,MATCH(W52,moeda_cod,0)),0))</f>
        <v/>
      </c>
      <c r="Y52" s="81" t="str">
        <f>IF(A52="","",ROUND(MAX(0,N(M52)*($H$6+$X$7)-H52),2))</f>
        <v/>
      </c>
      <c r="Z52" s="81" t="str">
        <f>IF(A52="","",IF(AND(N52&gt;0,N52&gt;=p_DifMin),Y52,0))</f>
        <v/>
      </c>
      <c r="AA52" s="81" t="str">
        <f>IF(A52="","",IF(AND(Z52&gt;0,N(P52)&lt;=p_MaxAtivos),Z52,0))</f>
        <v/>
      </c>
    </row>
    <row r="53">
      <c r="A53" s="97" t="n"/>
      <c r="B53" s="97" t="n"/>
      <c r="C53" s="97" t="n"/>
      <c r="D53" s="116" t="n"/>
      <c r="E53" s="98" t="n"/>
      <c r="F53" s="117" t="n"/>
      <c r="G53" s="117" t="n"/>
      <c r="H53" s="65" t="str">
        <f>IF(A53="","",N(G53)*X53)</f>
        <v/>
      </c>
      <c r="I53" s="65" t="str">
        <f>IF(A53="","",N(F53)*X53)</f>
        <v/>
      </c>
      <c r="J53" s="65" t="str">
        <f>IF(A53="","",H53-I53)</f>
        <v/>
      </c>
      <c r="K53" s="67" t="str">
        <f>IF(A53="","",IF(I53&gt;0,J53/I53,0))</f>
        <v/>
      </c>
      <c r="L53" s="25" t="str">
        <f>IF(A53="","",IF($H$6&gt;0,H53/$H$6,0))</f>
        <v/>
      </c>
      <c r="M53" s="104" t="n"/>
      <c r="N53" s="67" t="str">
        <f>IF(A53="","",N(M53)-L53)</f>
        <v/>
      </c>
      <c r="O53" s="25" t="str">
        <f>IF(A53="","",IF($Z$6&gt;0,Z53/$Z$6,0))</f>
        <v/>
      </c>
      <c r="P53" s="69" t="str">
        <f>IF(A53="","",IF(Z53&lt;=0,"",COUNTIF($Z$9:$Z$68,"&gt;"&amp;Z53)+COUNTIF($Z$9:Z53,Z53)))</f>
        <v/>
      </c>
      <c r="Q53" s="68" t="str">
        <f>IF(A53="","",IF(R53&gt;0,"BUY","HOLD"))</f>
        <v/>
      </c>
      <c r="R53" s="65" t="str">
        <f>IF(A53="","",IF($X$7&lt;=0,0,IF($AA$6&gt;0,$X$7*AA53/$AA$6,IF($M$6&gt;0,$X$7*N(M53)/$M$6,0))))</f>
        <v/>
      </c>
      <c r="S53" s="65" t="str">
        <f>IF(A53="","",IF(AND(R53&gt;0,R53&gt;=p_CompraMin),R53,0))</f>
        <v/>
      </c>
      <c r="T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U53" s="106" t="str">
        <f>IF(A53="","",IF(H53&gt;0,T53/H53,0))</f>
        <v/>
      </c>
      <c r="W53" s="81" t="str">
        <f>IF(A53="","",IF(E53="",$X$1,E53))</f>
        <v/>
      </c>
      <c r="X53" s="81" t="str">
        <f>IF(A53="","",IFERROR(INDEX(moeda_fx,MATCH(W53,moeda_cod,0)),0))</f>
        <v/>
      </c>
      <c r="Y53" s="81" t="str">
        <f>IF(A53="","",ROUND(MAX(0,N(M53)*($H$6+$X$7)-H53),2))</f>
        <v/>
      </c>
      <c r="Z53" s="81" t="str">
        <f>IF(A53="","",IF(AND(N53&gt;0,N53&gt;=p_DifMin),Y53,0))</f>
        <v/>
      </c>
      <c r="AA53" s="81" t="str">
        <f>IF(A53="","",IF(AND(Z53&gt;0,N(P53)&lt;=p_MaxAtivos),Z53,0))</f>
        <v/>
      </c>
    </row>
    <row r="54">
      <c r="A54" s="97" t="n"/>
      <c r="B54" s="97" t="n"/>
      <c r="C54" s="97" t="n"/>
      <c r="D54" s="116" t="n"/>
      <c r="E54" s="98" t="n"/>
      <c r="F54" s="117" t="n"/>
      <c r="G54" s="117" t="n"/>
      <c r="H54" s="110" t="str">
        <f>IF(A54="","",N(G54)*X54)</f>
        <v/>
      </c>
      <c r="I54" s="110" t="str">
        <f>IF(A54="","",N(F54)*X54)</f>
        <v/>
      </c>
      <c r="J54" s="110" t="str">
        <f>IF(A54="","",H54-I54)</f>
        <v/>
      </c>
      <c r="K54" s="111" t="str">
        <f>IF(A54="","",IF(I54&gt;0,J54/I54,0))</f>
        <v/>
      </c>
      <c r="L54" s="112" t="str">
        <f>IF(A54="","",IF($H$6&gt;0,H54/$H$6,0))</f>
        <v/>
      </c>
      <c r="M54" s="104" t="n"/>
      <c r="N54" s="111" t="str">
        <f>IF(A54="","",N(M54)-L54)</f>
        <v/>
      </c>
      <c r="O54" s="112" t="str">
        <f>IF(A54="","",IF($Z$6&gt;0,Z54/$Z$6,0))</f>
        <v/>
      </c>
      <c r="P54" s="113" t="str">
        <f>IF(A54="","",IF(Z54&lt;=0,"",COUNTIF($Z$9:$Z$68,"&gt;"&amp;Z54)+COUNTIF($Z$9:Z54,Z54)))</f>
        <v/>
      </c>
      <c r="Q54" s="108" t="str">
        <f>IF(A54="","",IF(R54&gt;0,"BUY","HOLD"))</f>
        <v/>
      </c>
      <c r="R54" s="110" t="str">
        <f>IF(A54="","",IF($X$7&lt;=0,0,IF($AA$6&gt;0,$X$7*AA54/$AA$6,IF($M$6&gt;0,$X$7*N(M54)/$M$6,0))))</f>
        <v/>
      </c>
      <c r="S54" s="110" t="str">
        <f>IF(A54="","",IF(AND(R54&gt;0,R54&gt;=p_CompraMin),R54,0))</f>
        <v/>
      </c>
      <c r="T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U54" s="115" t="str">
        <f>IF(A54="","",IF(H54&gt;0,T54/H54,0))</f>
        <v/>
      </c>
      <c r="W54" s="81" t="str">
        <f>IF(A54="","",IF(E54="",$X$1,E54))</f>
        <v/>
      </c>
      <c r="X54" s="81" t="str">
        <f>IF(A54="","",IFERROR(INDEX(moeda_fx,MATCH(W54,moeda_cod,0)),0))</f>
        <v/>
      </c>
      <c r="Y54" s="81" t="str">
        <f>IF(A54="","",ROUND(MAX(0,N(M54)*($H$6+$X$7)-H54),2))</f>
        <v/>
      </c>
      <c r="Z54" s="81" t="str">
        <f>IF(A54="","",IF(AND(N54&gt;0,N54&gt;=p_DifMin),Y54,0))</f>
        <v/>
      </c>
      <c r="AA54" s="81" t="str">
        <f>IF(A54="","",IF(AND(Z54&gt;0,N(P54)&lt;=p_MaxAtivos),Z54,0))</f>
        <v/>
      </c>
    </row>
    <row r="55">
      <c r="A55" s="97" t="n"/>
      <c r="B55" s="97" t="n"/>
      <c r="C55" s="97" t="n"/>
      <c r="D55" s="116" t="n"/>
      <c r="E55" s="98" t="n"/>
      <c r="F55" s="117" t="n"/>
      <c r="G55" s="117" t="n"/>
      <c r="H55" s="65" t="str">
        <f>IF(A55="","",N(G55)*X55)</f>
        <v/>
      </c>
      <c r="I55" s="65" t="str">
        <f>IF(A55="","",N(F55)*X55)</f>
        <v/>
      </c>
      <c r="J55" s="65" t="str">
        <f>IF(A55="","",H55-I55)</f>
        <v/>
      </c>
      <c r="K55" s="67" t="str">
        <f>IF(A55="","",IF(I55&gt;0,J55/I55,0))</f>
        <v/>
      </c>
      <c r="L55" s="25" t="str">
        <f>IF(A55="","",IF($H$6&gt;0,H55/$H$6,0))</f>
        <v/>
      </c>
      <c r="M55" s="104" t="n"/>
      <c r="N55" s="67" t="str">
        <f>IF(A55="","",N(M55)-L55)</f>
        <v/>
      </c>
      <c r="O55" s="25" t="str">
        <f>IF(A55="","",IF($Z$6&gt;0,Z55/$Z$6,0))</f>
        <v/>
      </c>
      <c r="P55" s="69" t="str">
        <f>IF(A55="","",IF(Z55&lt;=0,"",COUNTIF($Z$9:$Z$68,"&gt;"&amp;Z55)+COUNTIF($Z$9:Z55,Z55)))</f>
        <v/>
      </c>
      <c r="Q55" s="68" t="str">
        <f>IF(A55="","",IF(R55&gt;0,"BUY","HOLD"))</f>
        <v/>
      </c>
      <c r="R55" s="65" t="str">
        <f>IF(A55="","",IF($X$7&lt;=0,0,IF($AA$6&gt;0,$X$7*AA55/$AA$6,IF($M$6&gt;0,$X$7*N(M55)/$M$6,0))))</f>
        <v/>
      </c>
      <c r="S55" s="65" t="str">
        <f>IF(A55="","",IF(AND(R55&gt;0,R55&gt;=p_CompraMin),R55,0))</f>
        <v/>
      </c>
      <c r="T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U55" s="106" t="str">
        <f>IF(A55="","",IF(H55&gt;0,T55/H55,0))</f>
        <v/>
      </c>
      <c r="W55" s="81" t="str">
        <f>IF(A55="","",IF(E55="",$X$1,E55))</f>
        <v/>
      </c>
      <c r="X55" s="81" t="str">
        <f>IF(A55="","",IFERROR(INDEX(moeda_fx,MATCH(W55,moeda_cod,0)),0))</f>
        <v/>
      </c>
      <c r="Y55" s="81" t="str">
        <f>IF(A55="","",ROUND(MAX(0,N(M55)*($H$6+$X$7)-H55),2))</f>
        <v/>
      </c>
      <c r="Z55" s="81" t="str">
        <f>IF(A55="","",IF(AND(N55&gt;0,N55&gt;=p_DifMin),Y55,0))</f>
        <v/>
      </c>
      <c r="AA55" s="81" t="str">
        <f>IF(A55="","",IF(AND(Z55&gt;0,N(P55)&lt;=p_MaxAtivos),Z55,0))</f>
        <v/>
      </c>
    </row>
    <row r="56">
      <c r="A56" s="97" t="n"/>
      <c r="B56" s="97" t="n"/>
      <c r="C56" s="97" t="n"/>
      <c r="D56" s="116" t="n"/>
      <c r="E56" s="98" t="n"/>
      <c r="F56" s="117" t="n"/>
      <c r="G56" s="117" t="n"/>
      <c r="H56" s="110" t="str">
        <f>IF(A56="","",N(G56)*X56)</f>
        <v/>
      </c>
      <c r="I56" s="110" t="str">
        <f>IF(A56="","",N(F56)*X56)</f>
        <v/>
      </c>
      <c r="J56" s="110" t="str">
        <f>IF(A56="","",H56-I56)</f>
        <v/>
      </c>
      <c r="K56" s="111" t="str">
        <f>IF(A56="","",IF(I56&gt;0,J56/I56,0))</f>
        <v/>
      </c>
      <c r="L56" s="112" t="str">
        <f>IF(A56="","",IF($H$6&gt;0,H56/$H$6,0))</f>
        <v/>
      </c>
      <c r="M56" s="104" t="n"/>
      <c r="N56" s="111" t="str">
        <f>IF(A56="","",N(M56)-L56)</f>
        <v/>
      </c>
      <c r="O56" s="112" t="str">
        <f>IF(A56="","",IF($Z$6&gt;0,Z56/$Z$6,0))</f>
        <v/>
      </c>
      <c r="P56" s="113" t="str">
        <f>IF(A56="","",IF(Z56&lt;=0,"",COUNTIF($Z$9:$Z$68,"&gt;"&amp;Z56)+COUNTIF($Z$9:Z56,Z56)))</f>
        <v/>
      </c>
      <c r="Q56" s="108" t="str">
        <f>IF(A56="","",IF(R56&gt;0,"BUY","HOLD"))</f>
        <v/>
      </c>
      <c r="R56" s="110" t="str">
        <f>IF(A56="","",IF($X$7&lt;=0,0,IF($AA$6&gt;0,$X$7*AA56/$AA$6,IF($M$6&gt;0,$X$7*N(M56)/$M$6,0))))</f>
        <v/>
      </c>
      <c r="S56" s="110" t="str">
        <f>IF(A56="","",IF(AND(R56&gt;0,R56&gt;=p_CompraMin),R56,0))</f>
        <v/>
      </c>
      <c r="T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U56" s="115" t="str">
        <f>IF(A56="","",IF(H56&gt;0,T56/H56,0))</f>
        <v/>
      </c>
      <c r="W56" s="81" t="str">
        <f>IF(A56="","",IF(E56="",$X$1,E56))</f>
        <v/>
      </c>
      <c r="X56" s="81" t="str">
        <f>IF(A56="","",IFERROR(INDEX(moeda_fx,MATCH(W56,moeda_cod,0)),0))</f>
        <v/>
      </c>
      <c r="Y56" s="81" t="str">
        <f>IF(A56="","",ROUND(MAX(0,N(M56)*($H$6+$X$7)-H56),2))</f>
        <v/>
      </c>
      <c r="Z56" s="81" t="str">
        <f>IF(A56="","",IF(AND(N56&gt;0,N56&gt;=p_DifMin),Y56,0))</f>
        <v/>
      </c>
      <c r="AA56" s="81" t="str">
        <f>IF(A56="","",IF(AND(Z56&gt;0,N(P56)&lt;=p_MaxAtivos),Z56,0))</f>
        <v/>
      </c>
    </row>
    <row r="57">
      <c r="A57" s="97" t="n"/>
      <c r="B57" s="97" t="n"/>
      <c r="C57" s="97" t="n"/>
      <c r="D57" s="116" t="n"/>
      <c r="E57" s="98" t="n"/>
      <c r="F57" s="117" t="n"/>
      <c r="G57" s="117" t="n"/>
      <c r="H57" s="65" t="str">
        <f>IF(A57="","",N(G57)*X57)</f>
        <v/>
      </c>
      <c r="I57" s="65" t="str">
        <f>IF(A57="","",N(F57)*X57)</f>
        <v/>
      </c>
      <c r="J57" s="65" t="str">
        <f>IF(A57="","",H57-I57)</f>
        <v/>
      </c>
      <c r="K57" s="67" t="str">
        <f>IF(A57="","",IF(I57&gt;0,J57/I57,0))</f>
        <v/>
      </c>
      <c r="L57" s="25" t="str">
        <f>IF(A57="","",IF($H$6&gt;0,H57/$H$6,0))</f>
        <v/>
      </c>
      <c r="M57" s="104" t="n"/>
      <c r="N57" s="67" t="str">
        <f>IF(A57="","",N(M57)-L57)</f>
        <v/>
      </c>
      <c r="O57" s="25" t="str">
        <f>IF(A57="","",IF($Z$6&gt;0,Z57/$Z$6,0))</f>
        <v/>
      </c>
      <c r="P57" s="69" t="str">
        <f>IF(A57="","",IF(Z57&lt;=0,"",COUNTIF($Z$9:$Z$68,"&gt;"&amp;Z57)+COUNTIF($Z$9:Z57,Z57)))</f>
        <v/>
      </c>
      <c r="Q57" s="68" t="str">
        <f>IF(A57="","",IF(R57&gt;0,"BUY","HOLD"))</f>
        <v/>
      </c>
      <c r="R57" s="65" t="str">
        <f>IF(A57="","",IF($X$7&lt;=0,0,IF($AA$6&gt;0,$X$7*AA57/$AA$6,IF($M$6&gt;0,$X$7*N(M57)/$M$6,0))))</f>
        <v/>
      </c>
      <c r="S57" s="65" t="str">
        <f>IF(A57="","",IF(AND(R57&gt;0,R57&gt;=p_CompraMin),R57,0))</f>
        <v/>
      </c>
      <c r="T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U57" s="106" t="str">
        <f>IF(A57="","",IF(H57&gt;0,T57/H57,0))</f>
        <v/>
      </c>
      <c r="W57" s="81" t="str">
        <f>IF(A57="","",IF(E57="",$X$1,E57))</f>
        <v/>
      </c>
      <c r="X57" s="81" t="str">
        <f>IF(A57="","",IFERROR(INDEX(moeda_fx,MATCH(W57,moeda_cod,0)),0))</f>
        <v/>
      </c>
      <c r="Y57" s="81" t="str">
        <f>IF(A57="","",ROUND(MAX(0,N(M57)*($H$6+$X$7)-H57),2))</f>
        <v/>
      </c>
      <c r="Z57" s="81" t="str">
        <f>IF(A57="","",IF(AND(N57&gt;0,N57&gt;=p_DifMin),Y57,0))</f>
        <v/>
      </c>
      <c r="AA57" s="81" t="str">
        <f>IF(A57="","",IF(AND(Z57&gt;0,N(P57)&lt;=p_MaxAtivos),Z57,0))</f>
        <v/>
      </c>
    </row>
    <row r="58">
      <c r="A58" s="97" t="n"/>
      <c r="B58" s="97" t="n"/>
      <c r="C58" s="97" t="n"/>
      <c r="D58" s="116" t="n"/>
      <c r="E58" s="98" t="n"/>
      <c r="F58" s="117" t="n"/>
      <c r="G58" s="117" t="n"/>
      <c r="H58" s="110" t="str">
        <f>IF(A58="","",N(G58)*X58)</f>
        <v/>
      </c>
      <c r="I58" s="110" t="str">
        <f>IF(A58="","",N(F58)*X58)</f>
        <v/>
      </c>
      <c r="J58" s="110" t="str">
        <f>IF(A58="","",H58-I58)</f>
        <v/>
      </c>
      <c r="K58" s="111" t="str">
        <f>IF(A58="","",IF(I58&gt;0,J58/I58,0))</f>
        <v/>
      </c>
      <c r="L58" s="112" t="str">
        <f>IF(A58="","",IF($H$6&gt;0,H58/$H$6,0))</f>
        <v/>
      </c>
      <c r="M58" s="104" t="n"/>
      <c r="N58" s="111" t="str">
        <f>IF(A58="","",N(M58)-L58)</f>
        <v/>
      </c>
      <c r="O58" s="112" t="str">
        <f>IF(A58="","",IF($Z$6&gt;0,Z58/$Z$6,0))</f>
        <v/>
      </c>
      <c r="P58" s="113" t="str">
        <f>IF(A58="","",IF(Z58&lt;=0,"",COUNTIF($Z$9:$Z$68,"&gt;"&amp;Z58)+COUNTIF($Z$9:Z58,Z58)))</f>
        <v/>
      </c>
      <c r="Q58" s="108" t="str">
        <f>IF(A58="","",IF(R58&gt;0,"BUY","HOLD"))</f>
        <v/>
      </c>
      <c r="R58" s="110" t="str">
        <f>IF(A58="","",IF($X$7&lt;=0,0,IF($AA$6&gt;0,$X$7*AA58/$AA$6,IF($M$6&gt;0,$X$7*N(M58)/$M$6,0))))</f>
        <v/>
      </c>
      <c r="S58" s="110" t="str">
        <f>IF(A58="","",IF(AND(R58&gt;0,R58&gt;=p_CompraMin),R58,0))</f>
        <v/>
      </c>
      <c r="T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U58" s="115" t="str">
        <f>IF(A58="","",IF(H58&gt;0,T58/H58,0))</f>
        <v/>
      </c>
      <c r="W58" s="81" t="str">
        <f>IF(A58="","",IF(E58="",$X$1,E58))</f>
        <v/>
      </c>
      <c r="X58" s="81" t="str">
        <f>IF(A58="","",IFERROR(INDEX(moeda_fx,MATCH(W58,moeda_cod,0)),0))</f>
        <v/>
      </c>
      <c r="Y58" s="81" t="str">
        <f>IF(A58="","",ROUND(MAX(0,N(M58)*($H$6+$X$7)-H58),2))</f>
        <v/>
      </c>
      <c r="Z58" s="81" t="str">
        <f>IF(A58="","",IF(AND(N58&gt;0,N58&gt;=p_DifMin),Y58,0))</f>
        <v/>
      </c>
      <c r="AA58" s="81" t="str">
        <f>IF(A58="","",IF(AND(Z58&gt;0,N(P58)&lt;=p_MaxAtivos),Z58,0))</f>
        <v/>
      </c>
    </row>
    <row r="59">
      <c r="A59" s="97" t="n"/>
      <c r="B59" s="97" t="n"/>
      <c r="C59" s="97" t="n"/>
      <c r="D59" s="116" t="n"/>
      <c r="E59" s="98" t="n"/>
      <c r="F59" s="117" t="n"/>
      <c r="G59" s="117" t="n"/>
      <c r="H59" s="65" t="str">
        <f>IF(A59="","",N(G59)*X59)</f>
        <v/>
      </c>
      <c r="I59" s="65" t="str">
        <f>IF(A59="","",N(F59)*X59)</f>
        <v/>
      </c>
      <c r="J59" s="65" t="str">
        <f>IF(A59="","",H59-I59)</f>
        <v/>
      </c>
      <c r="K59" s="67" t="str">
        <f>IF(A59="","",IF(I59&gt;0,J59/I59,0))</f>
        <v/>
      </c>
      <c r="L59" s="25" t="str">
        <f>IF(A59="","",IF($H$6&gt;0,H59/$H$6,0))</f>
        <v/>
      </c>
      <c r="M59" s="104" t="n"/>
      <c r="N59" s="67" t="str">
        <f>IF(A59="","",N(M59)-L59)</f>
        <v/>
      </c>
      <c r="O59" s="25" t="str">
        <f>IF(A59="","",IF($Z$6&gt;0,Z59/$Z$6,0))</f>
        <v/>
      </c>
      <c r="P59" s="69" t="str">
        <f>IF(A59="","",IF(Z59&lt;=0,"",COUNTIF($Z$9:$Z$68,"&gt;"&amp;Z59)+COUNTIF($Z$9:Z59,Z59)))</f>
        <v/>
      </c>
      <c r="Q59" s="68" t="str">
        <f>IF(A59="","",IF(R59&gt;0,"BUY","HOLD"))</f>
        <v/>
      </c>
      <c r="R59" s="65" t="str">
        <f>IF(A59="","",IF($X$7&lt;=0,0,IF($AA$6&gt;0,$X$7*AA59/$AA$6,IF($M$6&gt;0,$X$7*N(M59)/$M$6,0))))</f>
        <v/>
      </c>
      <c r="S59" s="65" t="str">
        <f>IF(A59="","",IF(AND(R59&gt;0,R59&gt;=p_CompraMin),R59,0))</f>
        <v/>
      </c>
      <c r="T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U59" s="106" t="str">
        <f>IF(A59="","",IF(H59&gt;0,T59/H59,0))</f>
        <v/>
      </c>
      <c r="W59" s="81" t="str">
        <f>IF(A59="","",IF(E59="",$X$1,E59))</f>
        <v/>
      </c>
      <c r="X59" s="81" t="str">
        <f>IF(A59="","",IFERROR(INDEX(moeda_fx,MATCH(W59,moeda_cod,0)),0))</f>
        <v/>
      </c>
      <c r="Y59" s="81" t="str">
        <f>IF(A59="","",ROUND(MAX(0,N(M59)*($H$6+$X$7)-H59),2))</f>
        <v/>
      </c>
      <c r="Z59" s="81" t="str">
        <f>IF(A59="","",IF(AND(N59&gt;0,N59&gt;=p_DifMin),Y59,0))</f>
        <v/>
      </c>
      <c r="AA59" s="81" t="str">
        <f>IF(A59="","",IF(AND(Z59&gt;0,N(P59)&lt;=p_MaxAtivos),Z59,0))</f>
        <v/>
      </c>
    </row>
    <row r="60">
      <c r="A60" s="97" t="n"/>
      <c r="B60" s="97" t="n"/>
      <c r="C60" s="97" t="n"/>
      <c r="D60" s="116" t="n"/>
      <c r="E60" s="98" t="n"/>
      <c r="F60" s="117" t="n"/>
      <c r="G60" s="117" t="n"/>
      <c r="H60" s="110" t="str">
        <f>IF(A60="","",N(G60)*X60)</f>
        <v/>
      </c>
      <c r="I60" s="110" t="str">
        <f>IF(A60="","",N(F60)*X60)</f>
        <v/>
      </c>
      <c r="J60" s="110" t="str">
        <f>IF(A60="","",H60-I60)</f>
        <v/>
      </c>
      <c r="K60" s="111" t="str">
        <f>IF(A60="","",IF(I60&gt;0,J60/I60,0))</f>
        <v/>
      </c>
      <c r="L60" s="112" t="str">
        <f>IF(A60="","",IF($H$6&gt;0,H60/$H$6,0))</f>
        <v/>
      </c>
      <c r="M60" s="104" t="n"/>
      <c r="N60" s="111" t="str">
        <f>IF(A60="","",N(M60)-L60)</f>
        <v/>
      </c>
      <c r="O60" s="112" t="str">
        <f>IF(A60="","",IF($Z$6&gt;0,Z60/$Z$6,0))</f>
        <v/>
      </c>
      <c r="P60" s="113" t="str">
        <f>IF(A60="","",IF(Z60&lt;=0,"",COUNTIF($Z$9:$Z$68,"&gt;"&amp;Z60)+COUNTIF($Z$9:Z60,Z60)))</f>
        <v/>
      </c>
      <c r="Q60" s="108" t="str">
        <f>IF(A60="","",IF(R60&gt;0,"BUY","HOLD"))</f>
        <v/>
      </c>
      <c r="R60" s="110" t="str">
        <f>IF(A60="","",IF($X$7&lt;=0,0,IF($AA$6&gt;0,$X$7*AA60/$AA$6,IF($M$6&gt;0,$X$7*N(M60)/$M$6,0))))</f>
        <v/>
      </c>
      <c r="S60" s="110" t="str">
        <f>IF(A60="","",IF(AND(R60&gt;0,R60&gt;=p_CompraMin),R60,0))</f>
        <v/>
      </c>
      <c r="T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U60" s="115" t="str">
        <f>IF(A60="","",IF(H60&gt;0,T60/H60,0))</f>
        <v/>
      </c>
      <c r="W60" s="81" t="str">
        <f>IF(A60="","",IF(E60="",$X$1,E60))</f>
        <v/>
      </c>
      <c r="X60" s="81" t="str">
        <f>IF(A60="","",IFERROR(INDEX(moeda_fx,MATCH(W60,moeda_cod,0)),0))</f>
        <v/>
      </c>
      <c r="Y60" s="81" t="str">
        <f>IF(A60="","",ROUND(MAX(0,N(M60)*($H$6+$X$7)-H60),2))</f>
        <v/>
      </c>
      <c r="Z60" s="81" t="str">
        <f>IF(A60="","",IF(AND(N60&gt;0,N60&gt;=p_DifMin),Y60,0))</f>
        <v/>
      </c>
      <c r="AA60" s="81" t="str">
        <f>IF(A60="","",IF(AND(Z60&gt;0,N(P60)&lt;=p_MaxAtivos),Z60,0))</f>
        <v/>
      </c>
    </row>
    <row r="61">
      <c r="A61" s="97" t="n"/>
      <c r="B61" s="97" t="n"/>
      <c r="C61" s="97" t="n"/>
      <c r="D61" s="116" t="n"/>
      <c r="E61" s="98" t="n"/>
      <c r="F61" s="117" t="n"/>
      <c r="G61" s="117" t="n"/>
      <c r="H61" s="65" t="str">
        <f>IF(A61="","",N(G61)*X61)</f>
        <v/>
      </c>
      <c r="I61" s="65" t="str">
        <f>IF(A61="","",N(F61)*X61)</f>
        <v/>
      </c>
      <c r="J61" s="65" t="str">
        <f>IF(A61="","",H61-I61)</f>
        <v/>
      </c>
      <c r="K61" s="67" t="str">
        <f>IF(A61="","",IF(I61&gt;0,J61/I61,0))</f>
        <v/>
      </c>
      <c r="L61" s="25" t="str">
        <f>IF(A61="","",IF($H$6&gt;0,H61/$H$6,0))</f>
        <v/>
      </c>
      <c r="M61" s="104" t="n"/>
      <c r="N61" s="67" t="str">
        <f>IF(A61="","",N(M61)-L61)</f>
        <v/>
      </c>
      <c r="O61" s="25" t="str">
        <f>IF(A61="","",IF($Z$6&gt;0,Z61/$Z$6,0))</f>
        <v/>
      </c>
      <c r="P61" s="69" t="str">
        <f>IF(A61="","",IF(Z61&lt;=0,"",COUNTIF($Z$9:$Z$68,"&gt;"&amp;Z61)+COUNTIF($Z$9:Z61,Z61)))</f>
        <v/>
      </c>
      <c r="Q61" s="68" t="str">
        <f>IF(A61="","",IF(R61&gt;0,"BUY","HOLD"))</f>
        <v/>
      </c>
      <c r="R61" s="65" t="str">
        <f>IF(A61="","",IF($X$7&lt;=0,0,IF($AA$6&gt;0,$X$7*AA61/$AA$6,IF($M$6&gt;0,$X$7*N(M61)/$M$6,0))))</f>
        <v/>
      </c>
      <c r="S61" s="65" t="str">
        <f>IF(A61="","",IF(AND(R61&gt;0,R61&gt;=p_CompraMin),R61,0))</f>
        <v/>
      </c>
      <c r="T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U61" s="106" t="str">
        <f>IF(A61="","",IF(H61&gt;0,T61/H61,0))</f>
        <v/>
      </c>
      <c r="W61" s="81" t="str">
        <f>IF(A61="","",IF(E61="",$X$1,E61))</f>
        <v/>
      </c>
      <c r="X61" s="81" t="str">
        <f>IF(A61="","",IFERROR(INDEX(moeda_fx,MATCH(W61,moeda_cod,0)),0))</f>
        <v/>
      </c>
      <c r="Y61" s="81" t="str">
        <f>IF(A61="","",ROUND(MAX(0,N(M61)*($H$6+$X$7)-H61),2))</f>
        <v/>
      </c>
      <c r="Z61" s="81" t="str">
        <f>IF(A61="","",IF(AND(N61&gt;0,N61&gt;=p_DifMin),Y61,0))</f>
        <v/>
      </c>
      <c r="AA61" s="81" t="str">
        <f>IF(A61="","",IF(AND(Z61&gt;0,N(P61)&lt;=p_MaxAtivos),Z61,0))</f>
        <v/>
      </c>
    </row>
    <row r="62">
      <c r="A62" s="97" t="n"/>
      <c r="B62" s="97" t="n"/>
      <c r="C62" s="97" t="n"/>
      <c r="D62" s="116" t="n"/>
      <c r="E62" s="98" t="n"/>
      <c r="F62" s="117" t="n"/>
      <c r="G62" s="117" t="n"/>
      <c r="H62" s="110" t="str">
        <f>IF(A62="","",N(G62)*X62)</f>
        <v/>
      </c>
      <c r="I62" s="110" t="str">
        <f>IF(A62="","",N(F62)*X62)</f>
        <v/>
      </c>
      <c r="J62" s="110" t="str">
        <f>IF(A62="","",H62-I62)</f>
        <v/>
      </c>
      <c r="K62" s="111" t="str">
        <f>IF(A62="","",IF(I62&gt;0,J62/I62,0))</f>
        <v/>
      </c>
      <c r="L62" s="112" t="str">
        <f>IF(A62="","",IF($H$6&gt;0,H62/$H$6,0))</f>
        <v/>
      </c>
      <c r="M62" s="104" t="n"/>
      <c r="N62" s="111" t="str">
        <f>IF(A62="","",N(M62)-L62)</f>
        <v/>
      </c>
      <c r="O62" s="112" t="str">
        <f>IF(A62="","",IF($Z$6&gt;0,Z62/$Z$6,0))</f>
        <v/>
      </c>
      <c r="P62" s="113" t="str">
        <f>IF(A62="","",IF(Z62&lt;=0,"",COUNTIF($Z$9:$Z$68,"&gt;"&amp;Z62)+COUNTIF($Z$9:Z62,Z62)))</f>
        <v/>
      </c>
      <c r="Q62" s="108" t="str">
        <f>IF(A62="","",IF(R62&gt;0,"BUY","HOLD"))</f>
        <v/>
      </c>
      <c r="R62" s="110" t="str">
        <f>IF(A62="","",IF($X$7&lt;=0,0,IF($AA$6&gt;0,$X$7*AA62/$AA$6,IF($M$6&gt;0,$X$7*N(M62)/$M$6,0))))</f>
        <v/>
      </c>
      <c r="S62" s="110" t="str">
        <f>IF(A62="","",IF(AND(R62&gt;0,R62&gt;=p_CompraMin),R62,0))</f>
        <v/>
      </c>
      <c r="T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U62" s="115" t="str">
        <f>IF(A62="","",IF(H62&gt;0,T62/H62,0))</f>
        <v/>
      </c>
      <c r="W62" s="81" t="str">
        <f>IF(A62="","",IF(E62="",$X$1,E62))</f>
        <v/>
      </c>
      <c r="X62" s="81" t="str">
        <f>IF(A62="","",IFERROR(INDEX(moeda_fx,MATCH(W62,moeda_cod,0)),0))</f>
        <v/>
      </c>
      <c r="Y62" s="81" t="str">
        <f>IF(A62="","",ROUND(MAX(0,N(M62)*($H$6+$X$7)-H62),2))</f>
        <v/>
      </c>
      <c r="Z62" s="81" t="str">
        <f>IF(A62="","",IF(AND(N62&gt;0,N62&gt;=p_DifMin),Y62,0))</f>
        <v/>
      </c>
      <c r="AA62" s="81" t="str">
        <f>IF(A62="","",IF(AND(Z62&gt;0,N(P62)&lt;=p_MaxAtivos),Z62,0))</f>
        <v/>
      </c>
    </row>
    <row r="63">
      <c r="A63" s="97" t="n"/>
      <c r="B63" s="97" t="n"/>
      <c r="C63" s="97" t="n"/>
      <c r="D63" s="116" t="n"/>
      <c r="E63" s="98" t="n"/>
      <c r="F63" s="117" t="n"/>
      <c r="G63" s="117" t="n"/>
      <c r="H63" s="65" t="str">
        <f>IF(A63="","",N(G63)*X63)</f>
        <v/>
      </c>
      <c r="I63" s="65" t="str">
        <f>IF(A63="","",N(F63)*X63)</f>
        <v/>
      </c>
      <c r="J63" s="65" t="str">
        <f>IF(A63="","",H63-I63)</f>
        <v/>
      </c>
      <c r="K63" s="67" t="str">
        <f>IF(A63="","",IF(I63&gt;0,J63/I63,0))</f>
        <v/>
      </c>
      <c r="L63" s="25" t="str">
        <f>IF(A63="","",IF($H$6&gt;0,H63/$H$6,0))</f>
        <v/>
      </c>
      <c r="M63" s="104" t="n"/>
      <c r="N63" s="67" t="str">
        <f>IF(A63="","",N(M63)-L63)</f>
        <v/>
      </c>
      <c r="O63" s="25" t="str">
        <f>IF(A63="","",IF($Z$6&gt;0,Z63/$Z$6,0))</f>
        <v/>
      </c>
      <c r="P63" s="69" t="str">
        <f>IF(A63="","",IF(Z63&lt;=0,"",COUNTIF($Z$9:$Z$68,"&gt;"&amp;Z63)+COUNTIF($Z$9:Z63,Z63)))</f>
        <v/>
      </c>
      <c r="Q63" s="68" t="str">
        <f>IF(A63="","",IF(R63&gt;0,"BUY","HOLD"))</f>
        <v/>
      </c>
      <c r="R63" s="65" t="str">
        <f>IF(A63="","",IF($X$7&lt;=0,0,IF($AA$6&gt;0,$X$7*AA63/$AA$6,IF($M$6&gt;0,$X$7*N(M63)/$M$6,0))))</f>
        <v/>
      </c>
      <c r="S63" s="65" t="str">
        <f>IF(A63="","",IF(AND(R63&gt;0,R63&gt;=p_CompraMin),R63,0))</f>
        <v/>
      </c>
      <c r="T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U63" s="106" t="str">
        <f>IF(A63="","",IF(H63&gt;0,T63/H63,0))</f>
        <v/>
      </c>
      <c r="W63" s="81" t="str">
        <f>IF(A63="","",IF(E63="",$X$1,E63))</f>
        <v/>
      </c>
      <c r="X63" s="81" t="str">
        <f>IF(A63="","",IFERROR(INDEX(moeda_fx,MATCH(W63,moeda_cod,0)),0))</f>
        <v/>
      </c>
      <c r="Y63" s="81" t="str">
        <f>IF(A63="","",ROUND(MAX(0,N(M63)*($H$6+$X$7)-H63),2))</f>
        <v/>
      </c>
      <c r="Z63" s="81" t="str">
        <f>IF(A63="","",IF(AND(N63&gt;0,N63&gt;=p_DifMin),Y63,0))</f>
        <v/>
      </c>
      <c r="AA63" s="81" t="str">
        <f>IF(A63="","",IF(AND(Z63&gt;0,N(P63)&lt;=p_MaxAtivos),Z63,0))</f>
        <v/>
      </c>
    </row>
    <row r="64">
      <c r="A64" s="97" t="n"/>
      <c r="B64" s="97" t="n"/>
      <c r="C64" s="97" t="n"/>
      <c r="D64" s="116" t="n"/>
      <c r="E64" s="98" t="n"/>
      <c r="F64" s="117" t="n"/>
      <c r="G64" s="117" t="n"/>
      <c r="H64" s="110" t="str">
        <f>IF(A64="","",N(G64)*X64)</f>
        <v/>
      </c>
      <c r="I64" s="110" t="str">
        <f>IF(A64="","",N(F64)*X64)</f>
        <v/>
      </c>
      <c r="J64" s="110" t="str">
        <f>IF(A64="","",H64-I64)</f>
        <v/>
      </c>
      <c r="K64" s="111" t="str">
        <f>IF(A64="","",IF(I64&gt;0,J64/I64,0))</f>
        <v/>
      </c>
      <c r="L64" s="112" t="str">
        <f>IF(A64="","",IF($H$6&gt;0,H64/$H$6,0))</f>
        <v/>
      </c>
      <c r="M64" s="104" t="n"/>
      <c r="N64" s="111" t="str">
        <f>IF(A64="","",N(M64)-L64)</f>
        <v/>
      </c>
      <c r="O64" s="112" t="str">
        <f>IF(A64="","",IF($Z$6&gt;0,Z64/$Z$6,0))</f>
        <v/>
      </c>
      <c r="P64" s="113" t="str">
        <f>IF(A64="","",IF(Z64&lt;=0,"",COUNTIF($Z$9:$Z$68,"&gt;"&amp;Z64)+COUNTIF($Z$9:Z64,Z64)))</f>
        <v/>
      </c>
      <c r="Q64" s="108" t="str">
        <f>IF(A64="","",IF(R64&gt;0,"BUY","HOLD"))</f>
        <v/>
      </c>
      <c r="R64" s="110" t="str">
        <f>IF(A64="","",IF($X$7&lt;=0,0,IF($AA$6&gt;0,$X$7*AA64/$AA$6,IF($M$6&gt;0,$X$7*N(M64)/$M$6,0))))</f>
        <v/>
      </c>
      <c r="S64" s="110" t="str">
        <f>IF(A64="","",IF(AND(R64&gt;0,R64&gt;=p_CompraMin),R64,0))</f>
        <v/>
      </c>
      <c r="T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U64" s="115" t="str">
        <f>IF(A64="","",IF(H64&gt;0,T64/H64,0))</f>
        <v/>
      </c>
      <c r="W64" s="81" t="str">
        <f>IF(A64="","",IF(E64="",$X$1,E64))</f>
        <v/>
      </c>
      <c r="X64" s="81" t="str">
        <f>IF(A64="","",IFERROR(INDEX(moeda_fx,MATCH(W64,moeda_cod,0)),0))</f>
        <v/>
      </c>
      <c r="Y64" s="81" t="str">
        <f>IF(A64="","",ROUND(MAX(0,N(M64)*($H$6+$X$7)-H64),2))</f>
        <v/>
      </c>
      <c r="Z64" s="81" t="str">
        <f>IF(A64="","",IF(AND(N64&gt;0,N64&gt;=p_DifMin),Y64,0))</f>
        <v/>
      </c>
      <c r="AA64" s="81" t="str">
        <f>IF(A64="","",IF(AND(Z64&gt;0,N(P64)&lt;=p_MaxAtivos),Z64,0))</f>
        <v/>
      </c>
    </row>
    <row r="65">
      <c r="A65" s="97" t="n"/>
      <c r="B65" s="97" t="n"/>
      <c r="C65" s="97" t="n"/>
      <c r="D65" s="116" t="n"/>
      <c r="E65" s="98" t="n"/>
      <c r="F65" s="117" t="n"/>
      <c r="G65" s="117" t="n"/>
      <c r="H65" s="65" t="str">
        <f>IF(A65="","",N(G65)*X65)</f>
        <v/>
      </c>
      <c r="I65" s="65" t="str">
        <f>IF(A65="","",N(F65)*X65)</f>
        <v/>
      </c>
      <c r="J65" s="65" t="str">
        <f>IF(A65="","",H65-I65)</f>
        <v/>
      </c>
      <c r="K65" s="67" t="str">
        <f>IF(A65="","",IF(I65&gt;0,J65/I65,0))</f>
        <v/>
      </c>
      <c r="L65" s="25" t="str">
        <f>IF(A65="","",IF($H$6&gt;0,H65/$H$6,0))</f>
        <v/>
      </c>
      <c r="M65" s="104" t="n"/>
      <c r="N65" s="67" t="str">
        <f>IF(A65="","",N(M65)-L65)</f>
        <v/>
      </c>
      <c r="O65" s="25" t="str">
        <f>IF(A65="","",IF($Z$6&gt;0,Z65/$Z$6,0))</f>
        <v/>
      </c>
      <c r="P65" s="69" t="str">
        <f>IF(A65="","",IF(Z65&lt;=0,"",COUNTIF($Z$9:$Z$68,"&gt;"&amp;Z65)+COUNTIF($Z$9:Z65,Z65)))</f>
        <v/>
      </c>
      <c r="Q65" s="68" t="str">
        <f>IF(A65="","",IF(R65&gt;0,"BUY","HOLD"))</f>
        <v/>
      </c>
      <c r="R65" s="65" t="str">
        <f>IF(A65="","",IF($X$7&lt;=0,0,IF($AA$6&gt;0,$X$7*AA65/$AA$6,IF($M$6&gt;0,$X$7*N(M65)/$M$6,0))))</f>
        <v/>
      </c>
      <c r="S65" s="65" t="str">
        <f>IF(A65="","",IF(AND(R65&gt;0,R65&gt;=p_CompraMin),R65,0))</f>
        <v/>
      </c>
      <c r="T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U65" s="106" t="str">
        <f>IF(A65="","",IF(H65&gt;0,T65/H65,0))</f>
        <v/>
      </c>
      <c r="W65" s="81" t="str">
        <f>IF(A65="","",IF(E65="",$X$1,E65))</f>
        <v/>
      </c>
      <c r="X65" s="81" t="str">
        <f>IF(A65="","",IFERROR(INDEX(moeda_fx,MATCH(W65,moeda_cod,0)),0))</f>
        <v/>
      </c>
      <c r="Y65" s="81" t="str">
        <f>IF(A65="","",ROUND(MAX(0,N(M65)*($H$6+$X$7)-H65),2))</f>
        <v/>
      </c>
      <c r="Z65" s="81" t="str">
        <f>IF(A65="","",IF(AND(N65&gt;0,N65&gt;=p_DifMin),Y65,0))</f>
        <v/>
      </c>
      <c r="AA65" s="81" t="str">
        <f>IF(A65="","",IF(AND(Z65&gt;0,N(P65)&lt;=p_MaxAtivos),Z65,0))</f>
        <v/>
      </c>
    </row>
    <row r="66">
      <c r="A66" s="97" t="n"/>
      <c r="B66" s="97" t="n"/>
      <c r="C66" s="97" t="n"/>
      <c r="D66" s="116" t="n"/>
      <c r="E66" s="98" t="n"/>
      <c r="F66" s="117" t="n"/>
      <c r="G66" s="117" t="n"/>
      <c r="H66" s="110" t="str">
        <f>IF(A66="","",N(G66)*X66)</f>
        <v/>
      </c>
      <c r="I66" s="110" t="str">
        <f>IF(A66="","",N(F66)*X66)</f>
        <v/>
      </c>
      <c r="J66" s="110" t="str">
        <f>IF(A66="","",H66-I66)</f>
        <v/>
      </c>
      <c r="K66" s="111" t="str">
        <f>IF(A66="","",IF(I66&gt;0,J66/I66,0))</f>
        <v/>
      </c>
      <c r="L66" s="112" t="str">
        <f>IF(A66="","",IF($H$6&gt;0,H66/$H$6,0))</f>
        <v/>
      </c>
      <c r="M66" s="104" t="n"/>
      <c r="N66" s="111" t="str">
        <f>IF(A66="","",N(M66)-L66)</f>
        <v/>
      </c>
      <c r="O66" s="112" t="str">
        <f>IF(A66="","",IF($Z$6&gt;0,Z66/$Z$6,0))</f>
        <v/>
      </c>
      <c r="P66" s="113" t="str">
        <f>IF(A66="","",IF(Z66&lt;=0,"",COUNTIF($Z$9:$Z$68,"&gt;"&amp;Z66)+COUNTIF($Z$9:Z66,Z66)))</f>
        <v/>
      </c>
      <c r="Q66" s="108" t="str">
        <f>IF(A66="","",IF(R66&gt;0,"BUY","HOLD"))</f>
        <v/>
      </c>
      <c r="R66" s="110" t="str">
        <f>IF(A66="","",IF($X$7&lt;=0,0,IF($AA$6&gt;0,$X$7*AA66/$AA$6,IF($M$6&gt;0,$X$7*N(M66)/$M$6,0))))</f>
        <v/>
      </c>
      <c r="S66" s="110" t="str">
        <f>IF(A66="","",IF(AND(R66&gt;0,R66&gt;=p_CompraMin),R66,0))</f>
        <v/>
      </c>
      <c r="T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U66" s="115" t="str">
        <f>IF(A66="","",IF(H66&gt;0,T66/H66,0))</f>
        <v/>
      </c>
      <c r="W66" s="81" t="str">
        <f>IF(A66="","",IF(E66="",$X$1,E66))</f>
        <v/>
      </c>
      <c r="X66" s="81" t="str">
        <f>IF(A66="","",IFERROR(INDEX(moeda_fx,MATCH(W66,moeda_cod,0)),0))</f>
        <v/>
      </c>
      <c r="Y66" s="81" t="str">
        <f>IF(A66="","",ROUND(MAX(0,N(M66)*($H$6+$X$7)-H66),2))</f>
        <v/>
      </c>
      <c r="Z66" s="81" t="str">
        <f>IF(A66="","",IF(AND(N66&gt;0,N66&gt;=p_DifMin),Y66,0))</f>
        <v/>
      </c>
      <c r="AA66" s="81" t="str">
        <f>IF(A66="","",IF(AND(Z66&gt;0,N(P66)&lt;=p_MaxAtivos),Z66,0))</f>
        <v/>
      </c>
    </row>
    <row r="67">
      <c r="A67" s="97" t="n"/>
      <c r="B67" s="97" t="n"/>
      <c r="C67" s="97" t="n"/>
      <c r="D67" s="116" t="n"/>
      <c r="E67" s="98" t="n"/>
      <c r="F67" s="117" t="n"/>
      <c r="G67" s="117" t="n"/>
      <c r="H67" s="65" t="str">
        <f>IF(A67="","",N(G67)*X67)</f>
        <v/>
      </c>
      <c r="I67" s="65" t="str">
        <f>IF(A67="","",N(F67)*X67)</f>
        <v/>
      </c>
      <c r="J67" s="65" t="str">
        <f>IF(A67="","",H67-I67)</f>
        <v/>
      </c>
      <c r="K67" s="67" t="str">
        <f>IF(A67="","",IF(I67&gt;0,J67/I67,0))</f>
        <v/>
      </c>
      <c r="L67" s="25" t="str">
        <f>IF(A67="","",IF($H$6&gt;0,H67/$H$6,0))</f>
        <v/>
      </c>
      <c r="M67" s="104" t="n"/>
      <c r="N67" s="67" t="str">
        <f>IF(A67="","",N(M67)-L67)</f>
        <v/>
      </c>
      <c r="O67" s="25" t="str">
        <f>IF(A67="","",IF($Z$6&gt;0,Z67/$Z$6,0))</f>
        <v/>
      </c>
      <c r="P67" s="69" t="str">
        <f>IF(A67="","",IF(Z67&lt;=0,"",COUNTIF($Z$9:$Z$68,"&gt;"&amp;Z67)+COUNTIF($Z$9:Z67,Z67)))</f>
        <v/>
      </c>
      <c r="Q67" s="68" t="str">
        <f>IF(A67="","",IF(R67&gt;0,"BUY","HOLD"))</f>
        <v/>
      </c>
      <c r="R67" s="65" t="str">
        <f>IF(A67="","",IF($X$7&lt;=0,0,IF($AA$6&gt;0,$X$7*AA67/$AA$6,IF($M$6&gt;0,$X$7*N(M67)/$M$6,0))))</f>
        <v/>
      </c>
      <c r="S67" s="65" t="str">
        <f>IF(A67="","",IF(AND(R67&gt;0,R67&gt;=p_CompraMin),R67,0))</f>
        <v/>
      </c>
      <c r="T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U67" s="106" t="str">
        <f>IF(A67="","",IF(H67&gt;0,T67/H67,0))</f>
        <v/>
      </c>
      <c r="W67" s="81" t="str">
        <f>IF(A67="","",IF(E67="",$X$1,E67))</f>
        <v/>
      </c>
      <c r="X67" s="81" t="str">
        <f>IF(A67="","",IFERROR(INDEX(moeda_fx,MATCH(W67,moeda_cod,0)),0))</f>
        <v/>
      </c>
      <c r="Y67" s="81" t="str">
        <f>IF(A67="","",ROUND(MAX(0,N(M67)*($H$6+$X$7)-H67),2))</f>
        <v/>
      </c>
      <c r="Z67" s="81" t="str">
        <f>IF(A67="","",IF(AND(N67&gt;0,N67&gt;=p_DifMin),Y67,0))</f>
        <v/>
      </c>
      <c r="AA67" s="81" t="str">
        <f>IF(A67="","",IF(AND(Z67&gt;0,N(P67)&lt;=p_MaxAtivos),Z67,0))</f>
        <v/>
      </c>
    </row>
    <row r="68">
      <c r="A68" s="97" t="n"/>
      <c r="B68" s="97" t="n"/>
      <c r="C68" s="97" t="n"/>
      <c r="D68" s="116" t="n"/>
      <c r="E68" s="98" t="n"/>
      <c r="F68" s="117" t="n"/>
      <c r="G68" s="117" t="n"/>
      <c r="H68" s="110" t="str">
        <f>IF(A68="","",N(G68)*X68)</f>
        <v/>
      </c>
      <c r="I68" s="110" t="str">
        <f>IF(A68="","",N(F68)*X68)</f>
        <v/>
      </c>
      <c r="J68" s="110" t="str">
        <f>IF(A68="","",H68-I68)</f>
        <v/>
      </c>
      <c r="K68" s="111" t="str">
        <f>IF(A68="","",IF(I68&gt;0,J68/I68,0))</f>
        <v/>
      </c>
      <c r="L68" s="112" t="str">
        <f>IF(A68="","",IF($H$6&gt;0,H68/$H$6,0))</f>
        <v/>
      </c>
      <c r="M68" s="104" t="n"/>
      <c r="N68" s="111" t="str">
        <f>IF(A68="","",N(M68)-L68)</f>
        <v/>
      </c>
      <c r="O68" s="112" t="str">
        <f>IF(A68="","",IF($Z$6&gt;0,Z68/$Z$6,0))</f>
        <v/>
      </c>
      <c r="P68" s="113" t="str">
        <f>IF(A68="","",IF(Z68&lt;=0,"",COUNTIF($Z$9:$Z$68,"&gt;"&amp;Z68)+COUNTIF($Z$9:Z68,Z68)))</f>
        <v/>
      </c>
      <c r="Q68" s="108" t="str">
        <f>IF(A68="","",IF(R68&gt;0,"BUY","HOLD"))</f>
        <v/>
      </c>
      <c r="R68" s="110" t="str">
        <f>IF(A68="","",IF($X$7&lt;=0,0,IF($AA$6&gt;0,$X$7*AA68/$AA$6,IF($M$6&gt;0,$X$7*N(M68)/$M$6,0))))</f>
        <v/>
      </c>
      <c r="S68" s="110" t="str">
        <f>IF(A68="","",IF(AND(R68&gt;0,R68&gt;=p_CompraMin),R68,0))</f>
        <v/>
      </c>
      <c r="T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U68" s="115" t="str">
        <f>IF(A68="","",IF(H68&gt;0,T68/H68,0))</f>
        <v/>
      </c>
      <c r="W68" s="81" t="str">
        <f>IF(A68="","",IF(E68="",$X$1,E68))</f>
        <v/>
      </c>
      <c r="X68" s="81" t="str">
        <f>IF(A68="","",IFERROR(INDEX(moeda_fx,MATCH(W68,moeda_cod,0)),0))</f>
        <v/>
      </c>
      <c r="Y68" s="81" t="str">
        <f>IF(A68="","",ROUND(MAX(0,N(M68)*($H$6+$X$7)-H68),2))</f>
        <v/>
      </c>
      <c r="Z68" s="81" t="str">
        <f>IF(A68="","",IF(AND(N68&gt;0,N68&gt;=p_DifMin),Y68,0))</f>
        <v/>
      </c>
      <c r="AA68" s="81" t="str">
        <f>IF(A68="","",IF(AND(Z68&gt;0,N(P68)&lt;=p_MaxAtivos),Z68,0))</f>
        <v/>
      </c>
    </row>
  </sheetData>
  <mergeCells count="14">
    <mergeCell ref="A4:B4"/>
    <mergeCell ref="G4:H4"/>
    <mergeCell ref="E4:F4"/>
    <mergeCell ref="I4:J4"/>
    <mergeCell ref="N3:O3"/>
    <mergeCell ref="I3:J3"/>
    <mergeCell ref="K4:M4"/>
    <mergeCell ref="K3:M3"/>
    <mergeCell ref="C3:D3"/>
    <mergeCell ref="A3:B3"/>
    <mergeCell ref="G3:H3"/>
    <mergeCell ref="E3:F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Q9:Q6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N9:N68">
    <cfRule type="expression" priority="5" dxfId="9">
      <formula>AND(ISNUMBER(N9),N9&lt;0)</formula>
    </cfRule>
    <cfRule type="expression" priority="6" dxfId="10">
      <formula>AND(ISNUMBER(N9),N9&gt;0)</formula>
    </cfRule>
  </conditionalFormatting>
  <conditionalFormatting sqref="K9:K68">
    <cfRule type="expression" priority="7" dxfId="9">
      <formula>AND(ISNUMBER(K9),K9&lt;0)</formula>
    </cfRule>
    <cfRule type="expression" priority="8" dxfId="10">
      <formula>AND(ISNUMBER(K9),K9&gt;0)</formula>
    </cfRule>
  </conditionalFormatting>
  <conditionalFormatting sqref="J9:J68">
    <cfRule type="expression" priority="9" dxfId="9">
      <formula>AND(ISNUMBER(J9),J9&lt;0)</formula>
    </cfRule>
    <cfRule type="expression" priority="10" dxfId="10">
      <formula>AND(ISNUMBER(J9),J9&gt;0)</formula>
    </cfRule>
  </conditionalFormatting>
  <dataValidations count="5">
    <dataValidation sqref="E9:E6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='14 Auxiliar'!$Q$5:$Q$12</formula1>
    </dataValidation>
    <dataValidation sqref="M9:M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V20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7" customWidth="1" style="1" min="2" max="2"/>
    <col width="20" customWidth="1" style="1" min="3" max="3"/>
    <col width="16" customWidth="1" style="1" min="4" max="4"/>
    <col width="34" customWidth="1" style="1" min="5" max="5"/>
    <col width="11" customWidth="1" style="1" min="6" max="6"/>
    <col width="7" customWidth="1" style="1" min="7" max="7"/>
    <col width="3" customWidth="1" style="1" min="8" max="8"/>
    <col width="8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DE APORTES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57" t="inlineStr">
        <is>
          <t>◄ Dashboard</t>
        </is>
      </c>
    </row>
    <row r="2" ht="18" customHeight="1">
      <c r="A2" s="58" t="inlineStr">
        <is>
          <t>Registre cada aporte (data, classe, valor em R$). Os totais por classe, ano e mês são calculados automaticamente. Resgates podem ser lançados com valor negativo.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6" customHeight="1">
      <c r="A3" s="10" t="inlineStr">
        <is>
          <t>APORTES TOTAIS</t>
        </is>
      </c>
      <c r="B3" s="11" t="n"/>
      <c r="C3" s="8" t="inlineStr">
        <is>
          <t>APORTE DO MÊS</t>
        </is>
      </c>
      <c r="D3" s="9" t="n"/>
      <c r="E3" s="8" t="inlineStr">
        <is>
          <t>ÚLTIMOS 12 MESES</t>
        </is>
      </c>
      <c r="F3" s="12" t="inlineStr">
        <is>
          <t>Nº DE APORTES</t>
        </is>
      </c>
      <c r="G3" s="13" t="n"/>
    </row>
    <row r="4" ht="26" customHeight="1">
      <c r="A4" s="59">
        <f>SUM('10 Histórico de Aportes'!$D$8:$D$2007)</f>
        <v>0</v>
      </c>
      <c r="B4" s="1" t="n"/>
      <c r="C4" s="59">
        <f>SUMIFS('10 Histórico de Aportes'!$D$8:$D$2007,'10 Histórico de Aportes'!$F$8:$F$2007,EOMONTH(ref_data,0))</f>
        <v>0</v>
      </c>
      <c r="D4" s="1" t="n"/>
      <c r="E4" s="59">
        <f>SUMIFS('10 Histórico de Aportes'!$D$8:$D$2007,'10 Histórico de Aportes'!$A$8:$A$2007,"&gt;"&amp;EDATE(ref_data,-12),'10 Histórico de Aportes'!$A$8:$A$2007,"&lt;="&amp;ref_data)</f>
        <v>0</v>
      </c>
      <c r="F4" s="60">
        <f>COUNT('10 Histórico de Aportes'!$A$8:$A$2007)</f>
        <v>0</v>
      </c>
      <c r="G4" s="1" t="n"/>
    </row>
    <row r="5" ht="14" customHeight="1">
      <c r="A5" s="85" t="inlineStr">
        <is>
          <t>■ Células em azul = entrada de dados     ■ Mês Ref e Ano são automáticos</t>
        </is>
      </c>
    </row>
    <row r="6" ht="6" customHeight="1"/>
    <row r="7" ht="28" customHeight="1">
      <c r="A7" s="63" t="inlineStr">
        <is>
          <t>Data</t>
        </is>
      </c>
      <c r="B7" s="63" t="inlineStr">
        <is>
          <t>Classe</t>
        </is>
      </c>
      <c r="C7" s="63" t="inlineStr">
        <is>
          <t>Ativo (opcional)</t>
        </is>
      </c>
      <c r="D7" s="63" t="inlineStr">
        <is>
          <t>Valor (R$)</t>
        </is>
      </c>
      <c r="E7" s="63" t="inlineStr">
        <is>
          <t>Observação</t>
        </is>
      </c>
      <c r="F7" s="62" t="inlineStr">
        <is>
          <t>Mês Ref.</t>
        </is>
      </c>
      <c r="G7" s="62" t="inlineStr">
        <is>
          <t>Ano</t>
        </is>
      </c>
      <c r="I7" s="62" t="inlineStr">
        <is>
          <t>Classe</t>
        </is>
      </c>
      <c r="J7" s="1" t="n"/>
      <c r="K7" s="1" t="n"/>
      <c r="L7" s="62" t="inlineStr">
        <is>
          <t>Total (R$)</t>
        </is>
      </c>
      <c r="M7" s="62" t="inlineStr">
        <is>
          <t>% do Total</t>
        </is>
      </c>
      <c r="N7" s="62" t="inlineStr">
        <is>
          <t>12M (R$)</t>
        </is>
      </c>
      <c r="O7" s="120" t="n"/>
      <c r="P7" s="120" t="n"/>
      <c r="Q7" s="120" t="n"/>
      <c r="R7" s="120" t="n"/>
      <c r="S7" s="120" t="n"/>
      <c r="T7" s="120" t="n"/>
      <c r="U7" s="120" t="n"/>
      <c r="V7" s="120" t="n"/>
    </row>
    <row r="8">
      <c r="A8" s="116" t="n"/>
      <c r="B8" s="97" t="n"/>
      <c r="C8" s="97" t="n"/>
      <c r="D8" s="121" t="n"/>
      <c r="E8" s="97" t="n"/>
      <c r="F8" s="122" t="str">
        <f>IF(A8="","",EOMONTH(A8,0))</f>
        <v/>
      </c>
      <c r="G8" s="69" t="str">
        <f>IF(A8="","",YEAR(A8))</f>
        <v/>
      </c>
      <c r="I8" s="24" t="inlineStr">
        <is>
          <t>Ações</t>
        </is>
      </c>
      <c r="J8" s="26" t="n"/>
      <c r="K8" s="26" t="n"/>
      <c r="L8" s="103">
        <f>SUMIFS('10 Histórico de Aportes'!$D$8:$D$2007,'10 Histórico de Aportes'!$B$8:$B$2007,I8)</f>
        <v>0</v>
      </c>
      <c r="M8" s="25">
        <f>IF($L$15&lt;&gt;0,L8/$L$15,0)</f>
        <v>0</v>
      </c>
      <c r="N8" s="103">
        <f>SUMIFS('10 Histórico de Aportes'!$D$8:$D$2007,'10 Histórico de Aportes'!$B$8:$B$2007,I8,'10 Histórico de Aportes'!$A$8:$A$2007,"&gt;"&amp;EDATE(ref_data,-12),'10 Histórico de Aportes'!$A$8:$A$2007,"&lt;="&amp;ref_data)</f>
        <v>0</v>
      </c>
    </row>
    <row r="9">
      <c r="A9" s="116" t="n"/>
      <c r="B9" s="97" t="n"/>
      <c r="C9" s="97" t="n"/>
      <c r="D9" s="121" t="n"/>
      <c r="E9" s="97" t="n"/>
      <c r="F9" s="123" t="str">
        <f>IF(A9="","",EOMONTH(A9,0))</f>
        <v/>
      </c>
      <c r="G9" s="113" t="str">
        <f>IF(A9="","",YEAR(A9))</f>
        <v/>
      </c>
      <c r="I9" s="24" t="inlineStr">
        <is>
          <t>FIIs</t>
        </is>
      </c>
      <c r="J9" s="26" t="n"/>
      <c r="K9" s="26" t="n"/>
      <c r="L9" s="103">
        <f>SUMIFS('10 Histórico de Aportes'!$D$8:$D$2007,'10 Histórico de Aportes'!$B$8:$B$2007,I9)</f>
        <v>0</v>
      </c>
      <c r="M9" s="25">
        <f>IF($L$15&lt;&gt;0,L9/$L$15,0)</f>
        <v>0</v>
      </c>
      <c r="N9" s="103">
        <f>SUMIFS('10 Histórico de Aportes'!$D$8:$D$2007,'10 Histórico de Aportes'!$B$8:$B$2007,I9,'10 Histórico de Aportes'!$A$8:$A$2007,"&gt;"&amp;EDATE(ref_data,-12),'10 Histórico de Aportes'!$A$8:$A$2007,"&lt;="&amp;ref_data)</f>
        <v>0</v>
      </c>
    </row>
    <row r="10">
      <c r="A10" s="116" t="n"/>
      <c r="B10" s="97" t="n"/>
      <c r="C10" s="97" t="n"/>
      <c r="D10" s="121" t="n"/>
      <c r="E10" s="97" t="n"/>
      <c r="F10" s="122" t="str">
        <f>IF(A10="","",EOMONTH(A10,0))</f>
        <v/>
      </c>
      <c r="G10" s="69" t="str">
        <f>IF(A10="","",YEAR(A10))</f>
        <v/>
      </c>
      <c r="I10" s="24" t="inlineStr">
        <is>
          <t>Renda Fixa</t>
        </is>
      </c>
      <c r="J10" s="26" t="n"/>
      <c r="K10" s="26" t="n"/>
      <c r="L10" s="103">
        <f>SUMIFS('10 Histórico de Aportes'!$D$8:$D$2007,'10 Histórico de Aportes'!$B$8:$B$2007,I10)</f>
        <v>0</v>
      </c>
      <c r="M10" s="25">
        <f>IF($L$15&lt;&gt;0,L10/$L$15,0)</f>
        <v>0</v>
      </c>
      <c r="N10" s="103">
        <f>SUMIFS('10 Histórico de Aportes'!$D$8:$D$2007,'10 Histórico de Aportes'!$B$8:$B$2007,I10,'10 Histórico de Aportes'!$A$8:$A$2007,"&gt;"&amp;EDATE(ref_data,-12),'10 Histórico de Aportes'!$A$8:$A$2007,"&lt;="&amp;ref_data)</f>
        <v>0</v>
      </c>
    </row>
    <row r="11">
      <c r="A11" s="116" t="n"/>
      <c r="B11" s="97" t="n"/>
      <c r="C11" s="97" t="n"/>
      <c r="D11" s="121" t="n"/>
      <c r="E11" s="97" t="n"/>
      <c r="F11" s="123" t="str">
        <f>IF(A11="","",EOMONTH(A11,0))</f>
        <v/>
      </c>
      <c r="G11" s="113" t="str">
        <f>IF(A11="","",YEAR(A11))</f>
        <v/>
      </c>
      <c r="I11" s="24" t="inlineStr">
        <is>
          <t>Stocks</t>
        </is>
      </c>
      <c r="J11" s="26" t="n"/>
      <c r="K11" s="26" t="n"/>
      <c r="L11" s="103">
        <f>SUMIFS('10 Histórico de Aportes'!$D$8:$D$2007,'10 Histórico de Aportes'!$B$8:$B$2007,I11)</f>
        <v>0</v>
      </c>
      <c r="M11" s="25">
        <f>IF($L$15&lt;&gt;0,L11/$L$15,0)</f>
        <v>0</v>
      </c>
      <c r="N11" s="103">
        <f>SUMIFS('10 Histórico de Aportes'!$D$8:$D$2007,'10 Histórico de Aportes'!$B$8:$B$2007,I11,'10 Histórico de Aportes'!$A$8:$A$2007,"&gt;"&amp;EDATE(ref_data,-12),'10 Histórico de Aportes'!$A$8:$A$2007,"&lt;="&amp;ref_data)</f>
        <v>0</v>
      </c>
    </row>
    <row r="12">
      <c r="A12" s="116" t="n"/>
      <c r="B12" s="97" t="n"/>
      <c r="C12" s="97" t="n"/>
      <c r="D12" s="121" t="n"/>
      <c r="E12" s="97" t="n"/>
      <c r="F12" s="122" t="str">
        <f>IF(A12="","",EOMONTH(A12,0))</f>
        <v/>
      </c>
      <c r="G12" s="69" t="str">
        <f>IF(A12="","",YEAR(A12))</f>
        <v/>
      </c>
      <c r="I12" s="24" t="inlineStr">
        <is>
          <t>REITs</t>
        </is>
      </c>
      <c r="J12" s="26" t="n"/>
      <c r="K12" s="26" t="n"/>
      <c r="L12" s="103">
        <f>SUMIFS('10 Histórico de Aportes'!$D$8:$D$2007,'10 Histórico de Aportes'!$B$8:$B$2007,I12)</f>
        <v>0</v>
      </c>
      <c r="M12" s="25">
        <f>IF($L$15&lt;&gt;0,L12/$L$15,0)</f>
        <v>0</v>
      </c>
      <c r="N12" s="103">
        <f>SUMIFS('10 Histórico de Aportes'!$D$8:$D$2007,'10 Histórico de Aportes'!$B$8:$B$2007,I12,'10 Histórico de Aportes'!$A$8:$A$2007,"&gt;"&amp;EDATE(ref_data,-12),'10 Histórico de Aportes'!$A$8:$A$2007,"&lt;="&amp;ref_data)</f>
        <v>0</v>
      </c>
    </row>
    <row r="13">
      <c r="A13" s="116" t="n"/>
      <c r="B13" s="97" t="n"/>
      <c r="C13" s="97" t="n"/>
      <c r="D13" s="121" t="n"/>
      <c r="E13" s="97" t="n"/>
      <c r="F13" s="123" t="str">
        <f>IF(A13="","",EOMONTH(A13,0))</f>
        <v/>
      </c>
      <c r="G13" s="113" t="str">
        <f>IF(A13="","",YEAR(A13))</f>
        <v/>
      </c>
      <c r="I13" s="24" t="inlineStr">
        <is>
          <t>Criptomoedas</t>
        </is>
      </c>
      <c r="J13" s="26" t="n"/>
      <c r="K13" s="26" t="n"/>
      <c r="L13" s="103">
        <f>SUMIFS('10 Histórico de Aportes'!$D$8:$D$2007,'10 Histórico de Aportes'!$B$8:$B$2007,I13)</f>
        <v>0</v>
      </c>
      <c r="M13" s="25">
        <f>IF($L$15&lt;&gt;0,L13/$L$15,0)</f>
        <v>0</v>
      </c>
      <c r="N13" s="103">
        <f>SUMIFS('10 Histórico de Aportes'!$D$8:$D$2007,'10 Histórico de Aportes'!$B$8:$B$2007,I13,'10 Histórico de Aportes'!$A$8:$A$2007,"&gt;"&amp;EDATE(ref_data,-12),'10 Histórico de Aportes'!$A$8:$A$2007,"&lt;="&amp;ref_data)</f>
        <v>0</v>
      </c>
    </row>
    <row r="14">
      <c r="A14" s="116" t="n"/>
      <c r="B14" s="97" t="n"/>
      <c r="C14" s="97" t="n"/>
      <c r="D14" s="121" t="n"/>
      <c r="E14" s="97" t="n"/>
      <c r="F14" s="122" t="str">
        <f>IF(A14="","",EOMONTH(A14,0))</f>
        <v/>
      </c>
      <c r="G14" s="69" t="str">
        <f>IF(A14="","",YEAR(A14))</f>
        <v/>
      </c>
      <c r="I14" s="24" t="inlineStr">
        <is>
          <t>Ativos Ilíquidos</t>
        </is>
      </c>
      <c r="J14" s="26" t="n"/>
      <c r="K14" s="26" t="n"/>
      <c r="L14" s="103">
        <f>SUMIFS('10 Histórico de Aportes'!$D$8:$D$2007,'10 Histórico de Aportes'!$B$8:$B$2007,I14)</f>
        <v>0</v>
      </c>
      <c r="M14" s="25">
        <f>IF($L$15&lt;&gt;0,L14/$L$15,0)</f>
        <v>0</v>
      </c>
      <c r="N14" s="103">
        <f>SUMIFS('10 Histórico de Aportes'!$D$8:$D$2007,'10 Histórico de Aportes'!$B$8:$B$2007,I14,'10 Histórico de Aportes'!$A$8:$A$2007,"&gt;"&amp;EDATE(ref_data,-12),'10 Histórico de Aportes'!$A$8:$A$2007,"&lt;="&amp;ref_data)</f>
        <v>0</v>
      </c>
    </row>
    <row r="15">
      <c r="A15" s="116" t="n"/>
      <c r="B15" s="97" t="n"/>
      <c r="C15" s="97" t="n"/>
      <c r="D15" s="121" t="n"/>
      <c r="E15" s="97" t="n"/>
      <c r="F15" s="123" t="str">
        <f>IF(A15="","",EOMONTH(A15,0))</f>
        <v/>
      </c>
      <c r="G15" s="113" t="str">
        <f>IF(A15="","",YEAR(A15))</f>
        <v/>
      </c>
      <c r="I15" s="72" t="inlineStr">
        <is>
          <t>TOTAL</t>
        </is>
      </c>
      <c r="J15" s="73" t="n"/>
      <c r="K15" s="73" t="n"/>
      <c r="L15" s="124">
        <f>SUM(L8:L14)</f>
        <v>0</v>
      </c>
      <c r="M15" s="75">
        <f>SUM(M8:M14)</f>
        <v>0</v>
      </c>
      <c r="N15" s="124">
        <f>SUM(N8:N14)</f>
        <v>0</v>
      </c>
    </row>
    <row r="16">
      <c r="A16" s="116" t="n"/>
      <c r="B16" s="97" t="n"/>
      <c r="C16" s="97" t="n"/>
      <c r="D16" s="121" t="n"/>
      <c r="E16" s="97" t="n"/>
      <c r="F16" s="122" t="str">
        <f>IF(A16="","",EOMONTH(A16,0))</f>
        <v/>
      </c>
      <c r="G16" s="69" t="str">
        <f>IF(A16="","",YEAR(A16))</f>
        <v/>
      </c>
    </row>
    <row r="17">
      <c r="A17" s="116" t="n"/>
      <c r="B17" s="97" t="n"/>
      <c r="C17" s="97" t="n"/>
      <c r="D17" s="121" t="n"/>
      <c r="E17" s="97" t="n"/>
      <c r="F17" s="123" t="str">
        <f>IF(A17="","",EOMONTH(A17,0))</f>
        <v/>
      </c>
      <c r="G17" s="113" t="str">
        <f>IF(A17="","",YEAR(A17))</f>
        <v/>
      </c>
      <c r="I17" s="18" t="inlineStr">
        <is>
          <t>APORTES POR ANO</t>
        </is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</row>
    <row r="18">
      <c r="A18" s="116" t="n"/>
      <c r="B18" s="97" t="n"/>
      <c r="C18" s="97" t="n"/>
      <c r="D18" s="121" t="n"/>
      <c r="E18" s="97" t="n"/>
      <c r="F18" s="122" t="str">
        <f>IF(A18="","",EOMONTH(A18,0))</f>
        <v/>
      </c>
      <c r="G18" s="69" t="str">
        <f>IF(A18="","",YEAR(A18))</f>
        <v/>
      </c>
      <c r="I18" s="62" t="inlineStr">
        <is>
          <t>Ano</t>
        </is>
      </c>
      <c r="J18" s="62" t="inlineStr">
        <is>
          <t>Total (R$)</t>
        </is>
      </c>
      <c r="K18" s="80" t="n"/>
      <c r="L18" s="62" t="inlineStr">
        <is>
          <t>Nº aportes</t>
        </is>
      </c>
    </row>
    <row r="19">
      <c r="A19" s="116" t="n"/>
      <c r="B19" s="97" t="n"/>
      <c r="C19" s="97" t="n"/>
      <c r="D19" s="121" t="n"/>
      <c r="E19" s="97" t="n"/>
      <c r="F19" s="123" t="str">
        <f>IF(A19="","",EOMONTH(A19,0))</f>
        <v/>
      </c>
      <c r="G19" s="113" t="str">
        <f>IF(A19="","",YEAR(A19))</f>
        <v/>
      </c>
      <c r="I19" s="125">
        <f>YEAR(ref_data)-9</f>
        <v>2017</v>
      </c>
      <c r="J19" s="65">
        <f>SUMIFS('10 Histórico de Aportes'!$D$8:$D$2007,'10 Histórico de Aportes'!$G$8:$G$2007,I19)</f>
        <v>0</v>
      </c>
      <c r="K19" s="1" t="n"/>
      <c r="L19" s="118">
        <f>COUNTIFS('10 Histórico de Aportes'!$G$8:$G$2007,I19)</f>
        <v>0</v>
      </c>
    </row>
    <row r="20">
      <c r="A20" s="116" t="n"/>
      <c r="B20" s="97" t="n"/>
      <c r="C20" s="97" t="n"/>
      <c r="D20" s="121" t="n"/>
      <c r="E20" s="97" t="n"/>
      <c r="F20" s="122" t="str">
        <f>IF(A20="","",EOMONTH(A20,0))</f>
        <v/>
      </c>
      <c r="G20" s="69" t="str">
        <f>IF(A20="","",YEAR(A20))</f>
        <v/>
      </c>
      <c r="I20" s="125">
        <f>YEAR(ref_data)-8</f>
        <v>2018</v>
      </c>
      <c r="J20" s="65">
        <f>SUMIFS('10 Histórico de Aportes'!$D$8:$D$2007,'10 Histórico de Aportes'!$G$8:$G$2007,I20)</f>
        <v>0</v>
      </c>
      <c r="K20" s="1" t="n"/>
      <c r="L20" s="118">
        <f>COUNTIFS('10 Histórico de Aportes'!$G$8:$G$2007,I20)</f>
        <v>0</v>
      </c>
    </row>
    <row r="21">
      <c r="A21" s="116" t="n"/>
      <c r="B21" s="97" t="n"/>
      <c r="C21" s="97" t="n"/>
      <c r="D21" s="121" t="n"/>
      <c r="E21" s="97" t="n"/>
      <c r="F21" s="123" t="str">
        <f>IF(A21="","",EOMONTH(A21,0))</f>
        <v/>
      </c>
      <c r="G21" s="113" t="str">
        <f>IF(A21="","",YEAR(A21))</f>
        <v/>
      </c>
      <c r="I21" s="125">
        <f>YEAR(ref_data)-7</f>
        <v>2019</v>
      </c>
      <c r="J21" s="65">
        <f>SUMIFS('10 Histórico de Aportes'!$D$8:$D$2007,'10 Histórico de Aportes'!$G$8:$G$2007,I21)</f>
        <v>0</v>
      </c>
      <c r="K21" s="1" t="n"/>
      <c r="L21" s="118">
        <f>COUNTIFS('10 Histórico de Aportes'!$G$8:$G$2007,I21)</f>
        <v>0</v>
      </c>
    </row>
    <row r="22">
      <c r="A22" s="116" t="n"/>
      <c r="B22" s="97" t="n"/>
      <c r="C22" s="97" t="n"/>
      <c r="D22" s="121" t="n"/>
      <c r="E22" s="97" t="n"/>
      <c r="F22" s="122" t="str">
        <f>IF(A22="","",EOMONTH(A22,0))</f>
        <v/>
      </c>
      <c r="G22" s="69" t="str">
        <f>IF(A22="","",YEAR(A22))</f>
        <v/>
      </c>
      <c r="I22" s="125">
        <f>YEAR(ref_data)-6</f>
        <v>2020</v>
      </c>
      <c r="J22" s="65">
        <f>SUMIFS('10 Histórico de Aportes'!$D$8:$D$2007,'10 Histórico de Aportes'!$G$8:$G$2007,I22)</f>
        <v>0</v>
      </c>
      <c r="K22" s="1" t="n"/>
      <c r="L22" s="118">
        <f>COUNTIFS('10 Histórico de Aportes'!$G$8:$G$2007,I22)</f>
        <v>0</v>
      </c>
    </row>
    <row r="23">
      <c r="A23" s="116" t="n"/>
      <c r="B23" s="97" t="n"/>
      <c r="C23" s="97" t="n"/>
      <c r="D23" s="121" t="n"/>
      <c r="E23" s="97" t="n"/>
      <c r="F23" s="123" t="str">
        <f>IF(A23="","",EOMONTH(A23,0))</f>
        <v/>
      </c>
      <c r="G23" s="113" t="str">
        <f>IF(A23="","",YEAR(A23))</f>
        <v/>
      </c>
      <c r="I23" s="125">
        <f>YEAR(ref_data)-5</f>
        <v>2021</v>
      </c>
      <c r="J23" s="65">
        <f>SUMIFS('10 Histórico de Aportes'!$D$8:$D$2007,'10 Histórico de Aportes'!$G$8:$G$2007,I23)</f>
        <v>0</v>
      </c>
      <c r="K23" s="1" t="n"/>
      <c r="L23" s="118">
        <f>COUNTIFS('10 Histórico de Aportes'!$G$8:$G$2007,I23)</f>
        <v>0</v>
      </c>
    </row>
    <row r="24">
      <c r="A24" s="116" t="n"/>
      <c r="B24" s="97" t="n"/>
      <c r="C24" s="97" t="n"/>
      <c r="D24" s="121" t="n"/>
      <c r="E24" s="97" t="n"/>
      <c r="F24" s="122" t="str">
        <f>IF(A24="","",EOMONTH(A24,0))</f>
        <v/>
      </c>
      <c r="G24" s="69" t="str">
        <f>IF(A24="","",YEAR(A24))</f>
        <v/>
      </c>
      <c r="I24" s="125">
        <f>YEAR(ref_data)-4</f>
        <v>2022</v>
      </c>
      <c r="J24" s="65">
        <f>SUMIFS('10 Histórico de Aportes'!$D$8:$D$2007,'10 Histórico de Aportes'!$G$8:$G$2007,I24)</f>
        <v>0</v>
      </c>
      <c r="K24" s="1" t="n"/>
      <c r="L24" s="118">
        <f>COUNTIFS('10 Histórico de Aportes'!$G$8:$G$2007,I24)</f>
        <v>0</v>
      </c>
    </row>
    <row r="25">
      <c r="A25" s="116" t="n"/>
      <c r="B25" s="97" t="n"/>
      <c r="C25" s="97" t="n"/>
      <c r="D25" s="121" t="n"/>
      <c r="E25" s="97" t="n"/>
      <c r="F25" s="123" t="str">
        <f>IF(A25="","",EOMONTH(A25,0))</f>
        <v/>
      </c>
      <c r="G25" s="113" t="str">
        <f>IF(A25="","",YEAR(A25))</f>
        <v/>
      </c>
      <c r="I25" s="125">
        <f>YEAR(ref_data)-3</f>
        <v>2023</v>
      </c>
      <c r="J25" s="65">
        <f>SUMIFS('10 Histórico de Aportes'!$D$8:$D$2007,'10 Histórico de Aportes'!$G$8:$G$2007,I25)</f>
        <v>0</v>
      </c>
      <c r="K25" s="1" t="n"/>
      <c r="L25" s="118">
        <f>COUNTIFS('10 Histórico de Aportes'!$G$8:$G$2007,I25)</f>
        <v>0</v>
      </c>
    </row>
    <row r="26">
      <c r="A26" s="116" t="n"/>
      <c r="B26" s="97" t="n"/>
      <c r="C26" s="97" t="n"/>
      <c r="D26" s="121" t="n"/>
      <c r="E26" s="97" t="n"/>
      <c r="F26" s="122" t="str">
        <f>IF(A26="","",EOMONTH(A26,0))</f>
        <v/>
      </c>
      <c r="G26" s="69" t="str">
        <f>IF(A26="","",YEAR(A26))</f>
        <v/>
      </c>
      <c r="I26" s="125">
        <f>YEAR(ref_data)-2</f>
        <v>2024</v>
      </c>
      <c r="J26" s="65">
        <f>SUMIFS('10 Histórico de Aportes'!$D$8:$D$2007,'10 Histórico de Aportes'!$G$8:$G$2007,I26)</f>
        <v>0</v>
      </c>
      <c r="K26" s="1" t="n"/>
      <c r="L26" s="118">
        <f>COUNTIFS('10 Histórico de Aportes'!$G$8:$G$2007,I26)</f>
        <v>0</v>
      </c>
    </row>
    <row r="27">
      <c r="A27" s="116" t="n"/>
      <c r="B27" s="97" t="n"/>
      <c r="C27" s="97" t="n"/>
      <c r="D27" s="121" t="n"/>
      <c r="E27" s="97" t="n"/>
      <c r="F27" s="123" t="str">
        <f>IF(A27="","",EOMONTH(A27,0))</f>
        <v/>
      </c>
      <c r="G27" s="113" t="str">
        <f>IF(A27="","",YEAR(A27))</f>
        <v/>
      </c>
      <c r="I27" s="125">
        <f>YEAR(ref_data)-1</f>
        <v>2025</v>
      </c>
      <c r="J27" s="65">
        <f>SUMIFS('10 Histórico de Aportes'!$D$8:$D$2007,'10 Histórico de Aportes'!$G$8:$G$2007,I27)</f>
        <v>0</v>
      </c>
      <c r="K27" s="1" t="n"/>
      <c r="L27" s="118">
        <f>COUNTIFS('10 Histórico de Aportes'!$G$8:$G$2007,I27)</f>
        <v>0</v>
      </c>
    </row>
    <row r="28">
      <c r="A28" s="116" t="n"/>
      <c r="B28" s="97" t="n"/>
      <c r="C28" s="97" t="n"/>
      <c r="D28" s="121" t="n"/>
      <c r="E28" s="97" t="n"/>
      <c r="F28" s="122" t="str">
        <f>IF(A28="","",EOMONTH(A28,0))</f>
        <v/>
      </c>
      <c r="G28" s="69" t="str">
        <f>IF(A28="","",YEAR(A28))</f>
        <v/>
      </c>
      <c r="I28" s="125">
        <f>YEAR(ref_data)-0</f>
        <v>2026</v>
      </c>
      <c r="J28" s="65">
        <f>SUMIFS('10 Histórico de Aportes'!$D$8:$D$2007,'10 Histórico de Aportes'!$G$8:$G$2007,I28)</f>
        <v>0</v>
      </c>
      <c r="K28" s="1" t="n"/>
      <c r="L28" s="118">
        <f>COUNTIFS('10 Histórico de Aportes'!$G$8:$G$2007,I28)</f>
        <v>0</v>
      </c>
    </row>
    <row r="29">
      <c r="A29" s="116" t="n"/>
      <c r="B29" s="97" t="n"/>
      <c r="C29" s="97" t="n"/>
      <c r="D29" s="121" t="n"/>
      <c r="E29" s="97" t="n"/>
      <c r="F29" s="123" t="str">
        <f>IF(A29="","",EOMONTH(A29,0))</f>
        <v/>
      </c>
      <c r="G29" s="113" t="str">
        <f>IF(A29="","",YEAR(A29))</f>
        <v/>
      </c>
    </row>
    <row r="30">
      <c r="A30" s="116" t="n"/>
      <c r="B30" s="97" t="n"/>
      <c r="C30" s="97" t="n"/>
      <c r="D30" s="121" t="n"/>
      <c r="E30" s="97" t="n"/>
      <c r="F30" s="122" t="str">
        <f>IF(A30="","",EOMONTH(A30,0))</f>
        <v/>
      </c>
      <c r="G30" s="69" t="str">
        <f>IF(A30="","",YEAR(A30))</f>
        <v/>
      </c>
      <c r="I30" s="18" t="inlineStr">
        <is>
          <t>APORTES MENSAIS POR ANO (R$)</t>
        </is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</row>
    <row r="31">
      <c r="A31" s="116" t="n"/>
      <c r="B31" s="97" t="n"/>
      <c r="C31" s="97" t="n"/>
      <c r="D31" s="121" t="n"/>
      <c r="E31" s="97" t="n"/>
      <c r="F31" s="123" t="str">
        <f>IF(A31="","",EOMONTH(A31,0))</f>
        <v/>
      </c>
      <c r="G31" s="113" t="str">
        <f>IF(A31="","",YEAR(A31))</f>
        <v/>
      </c>
      <c r="I31" s="62" t="inlineStr">
        <is>
          <t>Ano</t>
        </is>
      </c>
      <c r="J31" s="62" t="inlineStr">
        <is>
          <t>Jan</t>
        </is>
      </c>
      <c r="K31" s="62" t="inlineStr">
        <is>
          <t>Fev</t>
        </is>
      </c>
      <c r="L31" s="62" t="inlineStr">
        <is>
          <t>Mar</t>
        </is>
      </c>
      <c r="M31" s="62" t="inlineStr">
        <is>
          <t>Abr</t>
        </is>
      </c>
      <c r="N31" s="62" t="inlineStr">
        <is>
          <t>Mai</t>
        </is>
      </c>
      <c r="O31" s="62" t="inlineStr">
        <is>
          <t>Jun</t>
        </is>
      </c>
      <c r="P31" s="62" t="inlineStr">
        <is>
          <t>Jul</t>
        </is>
      </c>
      <c r="Q31" s="62" t="inlineStr">
        <is>
          <t>Ago</t>
        </is>
      </c>
      <c r="R31" s="62" t="inlineStr">
        <is>
          <t>Set</t>
        </is>
      </c>
      <c r="S31" s="62" t="inlineStr">
        <is>
          <t>Out</t>
        </is>
      </c>
      <c r="T31" s="62" t="inlineStr">
        <is>
          <t>Nov</t>
        </is>
      </c>
      <c r="U31" s="62" t="inlineStr">
        <is>
          <t>Dez</t>
        </is>
      </c>
      <c r="V31" s="62" t="inlineStr">
        <is>
          <t>Total</t>
        </is>
      </c>
    </row>
    <row r="32">
      <c r="A32" s="116" t="n"/>
      <c r="B32" s="97" t="n"/>
      <c r="C32" s="97" t="n"/>
      <c r="D32" s="121" t="n"/>
      <c r="E32" s="97" t="n"/>
      <c r="F32" s="122" t="str">
        <f>IF(A32="","",EOMONTH(A32,0))</f>
        <v/>
      </c>
      <c r="G32" s="69" t="str">
        <f>IF(A32="","",YEAR(A32))</f>
        <v/>
      </c>
      <c r="I32" s="125">
        <f>YEAR(ref_data)-9</f>
        <v>2017</v>
      </c>
      <c r="J32" s="126">
        <f>SUMIFS('10 Histórico de Aportes'!$D$8:$D$2007,'10 Histórico de Aportes'!$G$8:$G$2007,$I32,'10 Histórico de Aportes'!$F$8:$F$2007,EOMONTH(DATE($I32,1,1),0))</f>
        <v>0</v>
      </c>
      <c r="K32" s="126">
        <f>SUMIFS('10 Histórico de Aportes'!$D$8:$D$2007,'10 Histórico de Aportes'!$G$8:$G$2007,$I32,'10 Histórico de Aportes'!$F$8:$F$2007,EOMONTH(DATE($I32,2,1),0))</f>
        <v>0</v>
      </c>
      <c r="L32" s="126">
        <f>SUMIFS('10 Histórico de Aportes'!$D$8:$D$2007,'10 Histórico de Aportes'!$G$8:$G$2007,$I32,'10 Histórico de Aportes'!$F$8:$F$2007,EOMONTH(DATE($I32,3,1),0))</f>
        <v>0</v>
      </c>
      <c r="M32" s="126">
        <f>SUMIFS('10 Histórico de Aportes'!$D$8:$D$2007,'10 Histórico de Aportes'!$G$8:$G$2007,$I32,'10 Histórico de Aportes'!$F$8:$F$2007,EOMONTH(DATE($I32,4,1),0))</f>
        <v>0</v>
      </c>
      <c r="N32" s="126">
        <f>SUMIFS('10 Histórico de Aportes'!$D$8:$D$2007,'10 Histórico de Aportes'!$G$8:$G$2007,$I32,'10 Histórico de Aportes'!$F$8:$F$2007,EOMONTH(DATE($I32,5,1),0))</f>
        <v>0</v>
      </c>
      <c r="O32" s="126">
        <f>SUMIFS('10 Histórico de Aportes'!$D$8:$D$2007,'10 Histórico de Aportes'!$G$8:$G$2007,$I32,'10 Histórico de Aportes'!$F$8:$F$2007,EOMONTH(DATE($I32,6,1),0))</f>
        <v>0</v>
      </c>
      <c r="P32" s="126">
        <f>SUMIFS('10 Histórico de Aportes'!$D$8:$D$2007,'10 Histórico de Aportes'!$G$8:$G$2007,$I32,'10 Histórico de Aportes'!$F$8:$F$2007,EOMONTH(DATE($I32,7,1),0))</f>
        <v>0</v>
      </c>
      <c r="Q32" s="126">
        <f>SUMIFS('10 Histórico de Aportes'!$D$8:$D$2007,'10 Histórico de Aportes'!$G$8:$G$2007,$I32,'10 Histórico de Aportes'!$F$8:$F$2007,EOMONTH(DATE($I32,8,1),0))</f>
        <v>0</v>
      </c>
      <c r="R32" s="126">
        <f>SUMIFS('10 Histórico de Aportes'!$D$8:$D$2007,'10 Histórico de Aportes'!$G$8:$G$2007,$I32,'10 Histórico de Aportes'!$F$8:$F$2007,EOMONTH(DATE($I32,9,1),0))</f>
        <v>0</v>
      </c>
      <c r="S32" s="126">
        <f>SUMIFS('10 Histórico de Aportes'!$D$8:$D$2007,'10 Histórico de Aportes'!$G$8:$G$2007,$I32,'10 Histórico de Aportes'!$F$8:$F$2007,EOMONTH(DATE($I32,10,1),0))</f>
        <v>0</v>
      </c>
      <c r="T32" s="126">
        <f>SUMIFS('10 Histórico de Aportes'!$D$8:$D$2007,'10 Histórico de Aportes'!$G$8:$G$2007,$I32,'10 Histórico de Aportes'!$F$8:$F$2007,EOMONTH(DATE($I32,11,1),0))</f>
        <v>0</v>
      </c>
      <c r="U32" s="126">
        <f>SUMIFS('10 Histórico de Aportes'!$D$8:$D$2007,'10 Histórico de Aportes'!$G$8:$G$2007,$I32,'10 Histórico de Aportes'!$F$8:$F$2007,EOMONTH(DATE($I32,12,1),0))</f>
        <v>0</v>
      </c>
      <c r="V32" s="127">
        <f>SUM(J32:U32)</f>
        <v>0</v>
      </c>
    </row>
    <row r="33">
      <c r="A33" s="116" t="n"/>
      <c r="B33" s="97" t="n"/>
      <c r="C33" s="97" t="n"/>
      <c r="D33" s="121" t="n"/>
      <c r="E33" s="97" t="n"/>
      <c r="F33" s="123" t="str">
        <f>IF(A33="","",EOMONTH(A33,0))</f>
        <v/>
      </c>
      <c r="G33" s="113" t="str">
        <f>IF(A33="","",YEAR(A33))</f>
        <v/>
      </c>
      <c r="I33" s="128">
        <f>YEAR(ref_data)-8</f>
        <v>2018</v>
      </c>
      <c r="J33" s="129">
        <f>SUMIFS('10 Histórico de Aportes'!$D$8:$D$2007,'10 Histórico de Aportes'!$G$8:$G$2007,$I33,'10 Histórico de Aportes'!$F$8:$F$2007,EOMONTH(DATE($I33,1,1),0))</f>
        <v>0</v>
      </c>
      <c r="K33" s="129">
        <f>SUMIFS('10 Histórico de Aportes'!$D$8:$D$2007,'10 Histórico de Aportes'!$G$8:$G$2007,$I33,'10 Histórico de Aportes'!$F$8:$F$2007,EOMONTH(DATE($I33,2,1),0))</f>
        <v>0</v>
      </c>
      <c r="L33" s="129">
        <f>SUMIFS('10 Histórico de Aportes'!$D$8:$D$2007,'10 Histórico de Aportes'!$G$8:$G$2007,$I33,'10 Histórico de Aportes'!$F$8:$F$2007,EOMONTH(DATE($I33,3,1),0))</f>
        <v>0</v>
      </c>
      <c r="M33" s="129">
        <f>SUMIFS('10 Histórico de Aportes'!$D$8:$D$2007,'10 Histórico de Aportes'!$G$8:$G$2007,$I33,'10 Histórico de Aportes'!$F$8:$F$2007,EOMONTH(DATE($I33,4,1),0))</f>
        <v>0</v>
      </c>
      <c r="N33" s="129">
        <f>SUMIFS('10 Histórico de Aportes'!$D$8:$D$2007,'10 Histórico de Aportes'!$G$8:$G$2007,$I33,'10 Histórico de Aportes'!$F$8:$F$2007,EOMONTH(DATE($I33,5,1),0))</f>
        <v>0</v>
      </c>
      <c r="O33" s="129">
        <f>SUMIFS('10 Histórico de Aportes'!$D$8:$D$2007,'10 Histórico de Aportes'!$G$8:$G$2007,$I33,'10 Histórico de Aportes'!$F$8:$F$2007,EOMONTH(DATE($I33,6,1),0))</f>
        <v>0</v>
      </c>
      <c r="P33" s="129">
        <f>SUMIFS('10 Histórico de Aportes'!$D$8:$D$2007,'10 Histórico de Aportes'!$G$8:$G$2007,$I33,'10 Histórico de Aportes'!$F$8:$F$2007,EOMONTH(DATE($I33,7,1),0))</f>
        <v>0</v>
      </c>
      <c r="Q33" s="129">
        <f>SUMIFS('10 Histórico de Aportes'!$D$8:$D$2007,'10 Histórico de Aportes'!$G$8:$G$2007,$I33,'10 Histórico de Aportes'!$F$8:$F$2007,EOMONTH(DATE($I33,8,1),0))</f>
        <v>0</v>
      </c>
      <c r="R33" s="129">
        <f>SUMIFS('10 Histórico de Aportes'!$D$8:$D$2007,'10 Histórico de Aportes'!$G$8:$G$2007,$I33,'10 Histórico de Aportes'!$F$8:$F$2007,EOMONTH(DATE($I33,9,1),0))</f>
        <v>0</v>
      </c>
      <c r="S33" s="129">
        <f>SUMIFS('10 Histórico de Aportes'!$D$8:$D$2007,'10 Histórico de Aportes'!$G$8:$G$2007,$I33,'10 Histórico de Aportes'!$F$8:$F$2007,EOMONTH(DATE($I33,10,1),0))</f>
        <v>0</v>
      </c>
      <c r="T33" s="129">
        <f>SUMIFS('10 Histórico de Aportes'!$D$8:$D$2007,'10 Histórico de Aportes'!$G$8:$G$2007,$I33,'10 Histórico de Aportes'!$F$8:$F$2007,EOMONTH(DATE($I33,11,1),0))</f>
        <v>0</v>
      </c>
      <c r="U33" s="129">
        <f>SUMIFS('10 Histórico de Aportes'!$D$8:$D$2007,'10 Histórico de Aportes'!$G$8:$G$2007,$I33,'10 Histórico de Aportes'!$F$8:$F$2007,EOMONTH(DATE($I33,12,1),0))</f>
        <v>0</v>
      </c>
      <c r="V33" s="130">
        <f>SUM(J33:U33)</f>
        <v>0</v>
      </c>
    </row>
    <row r="34">
      <c r="A34" s="116" t="n"/>
      <c r="B34" s="97" t="n"/>
      <c r="C34" s="97" t="n"/>
      <c r="D34" s="121" t="n"/>
      <c r="E34" s="97" t="n"/>
      <c r="F34" s="122" t="str">
        <f>IF(A34="","",EOMONTH(A34,0))</f>
        <v/>
      </c>
      <c r="G34" s="69" t="str">
        <f>IF(A34="","",YEAR(A34))</f>
        <v/>
      </c>
      <c r="I34" s="125">
        <f>YEAR(ref_data)-7</f>
        <v>2019</v>
      </c>
      <c r="J34" s="126">
        <f>SUMIFS('10 Histórico de Aportes'!$D$8:$D$2007,'10 Histórico de Aportes'!$G$8:$G$2007,$I34,'10 Histórico de Aportes'!$F$8:$F$2007,EOMONTH(DATE($I34,1,1),0))</f>
        <v>0</v>
      </c>
      <c r="K34" s="126">
        <f>SUMIFS('10 Histórico de Aportes'!$D$8:$D$2007,'10 Histórico de Aportes'!$G$8:$G$2007,$I34,'10 Histórico de Aportes'!$F$8:$F$2007,EOMONTH(DATE($I34,2,1),0))</f>
        <v>0</v>
      </c>
      <c r="L34" s="126">
        <f>SUMIFS('10 Histórico de Aportes'!$D$8:$D$2007,'10 Histórico de Aportes'!$G$8:$G$2007,$I34,'10 Histórico de Aportes'!$F$8:$F$2007,EOMONTH(DATE($I34,3,1),0))</f>
        <v>0</v>
      </c>
      <c r="M34" s="126">
        <f>SUMIFS('10 Histórico de Aportes'!$D$8:$D$2007,'10 Histórico de Aportes'!$G$8:$G$2007,$I34,'10 Histórico de Aportes'!$F$8:$F$2007,EOMONTH(DATE($I34,4,1),0))</f>
        <v>0</v>
      </c>
      <c r="N34" s="126">
        <f>SUMIFS('10 Histórico de Aportes'!$D$8:$D$2007,'10 Histórico de Aportes'!$G$8:$G$2007,$I34,'10 Histórico de Aportes'!$F$8:$F$2007,EOMONTH(DATE($I34,5,1),0))</f>
        <v>0</v>
      </c>
      <c r="O34" s="126">
        <f>SUMIFS('10 Histórico de Aportes'!$D$8:$D$2007,'10 Histórico de Aportes'!$G$8:$G$2007,$I34,'10 Histórico de Aportes'!$F$8:$F$2007,EOMONTH(DATE($I34,6,1),0))</f>
        <v>0</v>
      </c>
      <c r="P34" s="126">
        <f>SUMIFS('10 Histórico de Aportes'!$D$8:$D$2007,'10 Histórico de Aportes'!$G$8:$G$2007,$I34,'10 Histórico de Aportes'!$F$8:$F$2007,EOMONTH(DATE($I34,7,1),0))</f>
        <v>0</v>
      </c>
      <c r="Q34" s="126">
        <f>SUMIFS('10 Histórico de Aportes'!$D$8:$D$2007,'10 Histórico de Aportes'!$G$8:$G$2007,$I34,'10 Histórico de Aportes'!$F$8:$F$2007,EOMONTH(DATE($I34,8,1),0))</f>
        <v>0</v>
      </c>
      <c r="R34" s="126">
        <f>SUMIFS('10 Histórico de Aportes'!$D$8:$D$2007,'10 Histórico de Aportes'!$G$8:$G$2007,$I34,'10 Histórico de Aportes'!$F$8:$F$2007,EOMONTH(DATE($I34,9,1),0))</f>
        <v>0</v>
      </c>
      <c r="S34" s="126">
        <f>SUMIFS('10 Histórico de Aportes'!$D$8:$D$2007,'10 Histórico de Aportes'!$G$8:$G$2007,$I34,'10 Histórico de Aportes'!$F$8:$F$2007,EOMONTH(DATE($I34,10,1),0))</f>
        <v>0</v>
      </c>
      <c r="T34" s="126">
        <f>SUMIFS('10 Histórico de Aportes'!$D$8:$D$2007,'10 Histórico de Aportes'!$G$8:$G$2007,$I34,'10 Histórico de Aportes'!$F$8:$F$2007,EOMONTH(DATE($I34,11,1),0))</f>
        <v>0</v>
      </c>
      <c r="U34" s="126">
        <f>SUMIFS('10 Histórico de Aportes'!$D$8:$D$2007,'10 Histórico de Aportes'!$G$8:$G$2007,$I34,'10 Histórico de Aportes'!$F$8:$F$2007,EOMONTH(DATE($I34,12,1),0))</f>
        <v>0</v>
      </c>
      <c r="V34" s="127">
        <f>SUM(J34:U34)</f>
        <v>0</v>
      </c>
    </row>
    <row r="35">
      <c r="A35" s="116" t="n"/>
      <c r="B35" s="97" t="n"/>
      <c r="C35" s="97" t="n"/>
      <c r="D35" s="121" t="n"/>
      <c r="E35" s="97" t="n"/>
      <c r="F35" s="123" t="str">
        <f>IF(A35="","",EOMONTH(A35,0))</f>
        <v/>
      </c>
      <c r="G35" s="113" t="str">
        <f>IF(A35="","",YEAR(A35))</f>
        <v/>
      </c>
      <c r="I35" s="128">
        <f>YEAR(ref_data)-6</f>
        <v>2020</v>
      </c>
      <c r="J35" s="129">
        <f>SUMIFS('10 Histórico de Aportes'!$D$8:$D$2007,'10 Histórico de Aportes'!$G$8:$G$2007,$I35,'10 Histórico de Aportes'!$F$8:$F$2007,EOMONTH(DATE($I35,1,1),0))</f>
        <v>0</v>
      </c>
      <c r="K35" s="129">
        <f>SUMIFS('10 Histórico de Aportes'!$D$8:$D$2007,'10 Histórico de Aportes'!$G$8:$G$2007,$I35,'10 Histórico de Aportes'!$F$8:$F$2007,EOMONTH(DATE($I35,2,1),0))</f>
        <v>0</v>
      </c>
      <c r="L35" s="129">
        <f>SUMIFS('10 Histórico de Aportes'!$D$8:$D$2007,'10 Histórico de Aportes'!$G$8:$G$2007,$I35,'10 Histórico de Aportes'!$F$8:$F$2007,EOMONTH(DATE($I35,3,1),0))</f>
        <v>0</v>
      </c>
      <c r="M35" s="129">
        <f>SUMIFS('10 Histórico de Aportes'!$D$8:$D$2007,'10 Histórico de Aportes'!$G$8:$G$2007,$I35,'10 Histórico de Aportes'!$F$8:$F$2007,EOMONTH(DATE($I35,4,1),0))</f>
        <v>0</v>
      </c>
      <c r="N35" s="129">
        <f>SUMIFS('10 Histórico de Aportes'!$D$8:$D$2007,'10 Histórico de Aportes'!$G$8:$G$2007,$I35,'10 Histórico de Aportes'!$F$8:$F$2007,EOMONTH(DATE($I35,5,1),0))</f>
        <v>0</v>
      </c>
      <c r="O35" s="129">
        <f>SUMIFS('10 Histórico de Aportes'!$D$8:$D$2007,'10 Histórico de Aportes'!$G$8:$G$2007,$I35,'10 Histórico de Aportes'!$F$8:$F$2007,EOMONTH(DATE($I35,6,1),0))</f>
        <v>0</v>
      </c>
      <c r="P35" s="129">
        <f>SUMIFS('10 Histórico de Aportes'!$D$8:$D$2007,'10 Histórico de Aportes'!$G$8:$G$2007,$I35,'10 Histórico de Aportes'!$F$8:$F$2007,EOMONTH(DATE($I35,7,1),0))</f>
        <v>0</v>
      </c>
      <c r="Q35" s="129">
        <f>SUMIFS('10 Histórico de Aportes'!$D$8:$D$2007,'10 Histórico de Aportes'!$G$8:$G$2007,$I35,'10 Histórico de Aportes'!$F$8:$F$2007,EOMONTH(DATE($I35,8,1),0))</f>
        <v>0</v>
      </c>
      <c r="R35" s="129">
        <f>SUMIFS('10 Histórico de Aportes'!$D$8:$D$2007,'10 Histórico de Aportes'!$G$8:$G$2007,$I35,'10 Histórico de Aportes'!$F$8:$F$2007,EOMONTH(DATE($I35,9,1),0))</f>
        <v>0</v>
      </c>
      <c r="S35" s="129">
        <f>SUMIFS('10 Histórico de Aportes'!$D$8:$D$2007,'10 Histórico de Aportes'!$G$8:$G$2007,$I35,'10 Histórico de Aportes'!$F$8:$F$2007,EOMONTH(DATE($I35,10,1),0))</f>
        <v>0</v>
      </c>
      <c r="T35" s="129">
        <f>SUMIFS('10 Histórico de Aportes'!$D$8:$D$2007,'10 Histórico de Aportes'!$G$8:$G$2007,$I35,'10 Histórico de Aportes'!$F$8:$F$2007,EOMONTH(DATE($I35,11,1),0))</f>
        <v>0</v>
      </c>
      <c r="U35" s="129">
        <f>SUMIFS('10 Histórico de Aportes'!$D$8:$D$2007,'10 Histórico de Aportes'!$G$8:$G$2007,$I35,'10 Histórico de Aportes'!$F$8:$F$2007,EOMONTH(DATE($I35,12,1),0))</f>
        <v>0</v>
      </c>
      <c r="V35" s="130">
        <f>SUM(J35:U35)</f>
        <v>0</v>
      </c>
    </row>
    <row r="36">
      <c r="A36" s="116" t="n"/>
      <c r="B36" s="97" t="n"/>
      <c r="C36" s="97" t="n"/>
      <c r="D36" s="121" t="n"/>
      <c r="E36" s="97" t="n"/>
      <c r="F36" s="122" t="str">
        <f>IF(A36="","",EOMONTH(A36,0))</f>
        <v/>
      </c>
      <c r="G36" s="69" t="str">
        <f>IF(A36="","",YEAR(A36))</f>
        <v/>
      </c>
      <c r="I36" s="125">
        <f>YEAR(ref_data)-5</f>
        <v>2021</v>
      </c>
      <c r="J36" s="126">
        <f>SUMIFS('10 Histórico de Aportes'!$D$8:$D$2007,'10 Histórico de Aportes'!$G$8:$G$2007,$I36,'10 Histórico de Aportes'!$F$8:$F$2007,EOMONTH(DATE($I36,1,1),0))</f>
        <v>0</v>
      </c>
      <c r="K36" s="126">
        <f>SUMIFS('10 Histórico de Aportes'!$D$8:$D$2007,'10 Histórico de Aportes'!$G$8:$G$2007,$I36,'10 Histórico de Aportes'!$F$8:$F$2007,EOMONTH(DATE($I36,2,1),0))</f>
        <v>0</v>
      </c>
      <c r="L36" s="126">
        <f>SUMIFS('10 Histórico de Aportes'!$D$8:$D$2007,'10 Histórico de Aportes'!$G$8:$G$2007,$I36,'10 Histórico de Aportes'!$F$8:$F$2007,EOMONTH(DATE($I36,3,1),0))</f>
        <v>0</v>
      </c>
      <c r="M36" s="126">
        <f>SUMIFS('10 Histórico de Aportes'!$D$8:$D$2007,'10 Histórico de Aportes'!$G$8:$G$2007,$I36,'10 Histórico de Aportes'!$F$8:$F$2007,EOMONTH(DATE($I36,4,1),0))</f>
        <v>0</v>
      </c>
      <c r="N36" s="126">
        <f>SUMIFS('10 Histórico de Aportes'!$D$8:$D$2007,'10 Histórico de Aportes'!$G$8:$G$2007,$I36,'10 Histórico de Aportes'!$F$8:$F$2007,EOMONTH(DATE($I36,5,1),0))</f>
        <v>0</v>
      </c>
      <c r="O36" s="126">
        <f>SUMIFS('10 Histórico de Aportes'!$D$8:$D$2007,'10 Histórico de Aportes'!$G$8:$G$2007,$I36,'10 Histórico de Aportes'!$F$8:$F$2007,EOMONTH(DATE($I36,6,1),0))</f>
        <v>0</v>
      </c>
      <c r="P36" s="126">
        <f>SUMIFS('10 Histórico de Aportes'!$D$8:$D$2007,'10 Histórico de Aportes'!$G$8:$G$2007,$I36,'10 Histórico de Aportes'!$F$8:$F$2007,EOMONTH(DATE($I36,7,1),0))</f>
        <v>0</v>
      </c>
      <c r="Q36" s="126">
        <f>SUMIFS('10 Histórico de Aportes'!$D$8:$D$2007,'10 Histórico de Aportes'!$G$8:$G$2007,$I36,'10 Histórico de Aportes'!$F$8:$F$2007,EOMONTH(DATE($I36,8,1),0))</f>
        <v>0</v>
      </c>
      <c r="R36" s="126">
        <f>SUMIFS('10 Histórico de Aportes'!$D$8:$D$2007,'10 Histórico de Aportes'!$G$8:$G$2007,$I36,'10 Histórico de Aportes'!$F$8:$F$2007,EOMONTH(DATE($I36,9,1),0))</f>
        <v>0</v>
      </c>
      <c r="S36" s="126">
        <f>SUMIFS('10 Histórico de Aportes'!$D$8:$D$2007,'10 Histórico de Aportes'!$G$8:$G$2007,$I36,'10 Histórico de Aportes'!$F$8:$F$2007,EOMONTH(DATE($I36,10,1),0))</f>
        <v>0</v>
      </c>
      <c r="T36" s="126">
        <f>SUMIFS('10 Histórico de Aportes'!$D$8:$D$2007,'10 Histórico de Aportes'!$G$8:$G$2007,$I36,'10 Histórico de Aportes'!$F$8:$F$2007,EOMONTH(DATE($I36,11,1),0))</f>
        <v>0</v>
      </c>
      <c r="U36" s="126">
        <f>SUMIFS('10 Histórico de Aportes'!$D$8:$D$2007,'10 Histórico de Aportes'!$G$8:$G$2007,$I36,'10 Histórico de Aportes'!$F$8:$F$2007,EOMONTH(DATE($I36,12,1),0))</f>
        <v>0</v>
      </c>
      <c r="V36" s="127">
        <f>SUM(J36:U36)</f>
        <v>0</v>
      </c>
    </row>
    <row r="37">
      <c r="A37" s="116" t="n"/>
      <c r="B37" s="97" t="n"/>
      <c r="C37" s="97" t="n"/>
      <c r="D37" s="121" t="n"/>
      <c r="E37" s="97" t="n"/>
      <c r="F37" s="123" t="str">
        <f>IF(A37="","",EOMONTH(A37,0))</f>
        <v/>
      </c>
      <c r="G37" s="113" t="str">
        <f>IF(A37="","",YEAR(A37))</f>
        <v/>
      </c>
      <c r="I37" s="128">
        <f>YEAR(ref_data)-4</f>
        <v>2022</v>
      </c>
      <c r="J37" s="129">
        <f>SUMIFS('10 Histórico de Aportes'!$D$8:$D$2007,'10 Histórico de Aportes'!$G$8:$G$2007,$I37,'10 Histórico de Aportes'!$F$8:$F$2007,EOMONTH(DATE($I37,1,1),0))</f>
        <v>0</v>
      </c>
      <c r="K37" s="129">
        <f>SUMIFS('10 Histórico de Aportes'!$D$8:$D$2007,'10 Histórico de Aportes'!$G$8:$G$2007,$I37,'10 Histórico de Aportes'!$F$8:$F$2007,EOMONTH(DATE($I37,2,1),0))</f>
        <v>0</v>
      </c>
      <c r="L37" s="129">
        <f>SUMIFS('10 Histórico de Aportes'!$D$8:$D$2007,'10 Histórico de Aportes'!$G$8:$G$2007,$I37,'10 Histórico de Aportes'!$F$8:$F$2007,EOMONTH(DATE($I37,3,1),0))</f>
        <v>0</v>
      </c>
      <c r="M37" s="129">
        <f>SUMIFS('10 Histórico de Aportes'!$D$8:$D$2007,'10 Histórico de Aportes'!$G$8:$G$2007,$I37,'10 Histórico de Aportes'!$F$8:$F$2007,EOMONTH(DATE($I37,4,1),0))</f>
        <v>0</v>
      </c>
      <c r="N37" s="129">
        <f>SUMIFS('10 Histórico de Aportes'!$D$8:$D$2007,'10 Histórico de Aportes'!$G$8:$G$2007,$I37,'10 Histórico de Aportes'!$F$8:$F$2007,EOMONTH(DATE($I37,5,1),0))</f>
        <v>0</v>
      </c>
      <c r="O37" s="129">
        <f>SUMIFS('10 Histórico de Aportes'!$D$8:$D$2007,'10 Histórico de Aportes'!$G$8:$G$2007,$I37,'10 Histórico de Aportes'!$F$8:$F$2007,EOMONTH(DATE($I37,6,1),0))</f>
        <v>0</v>
      </c>
      <c r="P37" s="129">
        <f>SUMIFS('10 Histórico de Aportes'!$D$8:$D$2007,'10 Histórico de Aportes'!$G$8:$G$2007,$I37,'10 Histórico de Aportes'!$F$8:$F$2007,EOMONTH(DATE($I37,7,1),0))</f>
        <v>0</v>
      </c>
      <c r="Q37" s="129">
        <f>SUMIFS('10 Histórico de Aportes'!$D$8:$D$2007,'10 Histórico de Aportes'!$G$8:$G$2007,$I37,'10 Histórico de Aportes'!$F$8:$F$2007,EOMONTH(DATE($I37,8,1),0))</f>
        <v>0</v>
      </c>
      <c r="R37" s="129">
        <f>SUMIFS('10 Histórico de Aportes'!$D$8:$D$2007,'10 Histórico de Aportes'!$G$8:$G$2007,$I37,'10 Histórico de Aportes'!$F$8:$F$2007,EOMONTH(DATE($I37,9,1),0))</f>
        <v>0</v>
      </c>
      <c r="S37" s="129">
        <f>SUMIFS('10 Histórico de Aportes'!$D$8:$D$2007,'10 Histórico de Aportes'!$G$8:$G$2007,$I37,'10 Histórico de Aportes'!$F$8:$F$2007,EOMONTH(DATE($I37,10,1),0))</f>
        <v>0</v>
      </c>
      <c r="T37" s="129">
        <f>SUMIFS('10 Histórico de Aportes'!$D$8:$D$2007,'10 Histórico de Aportes'!$G$8:$G$2007,$I37,'10 Histórico de Aportes'!$F$8:$F$2007,EOMONTH(DATE($I37,11,1),0))</f>
        <v>0</v>
      </c>
      <c r="U37" s="129">
        <f>SUMIFS('10 Histórico de Aportes'!$D$8:$D$2007,'10 Histórico de Aportes'!$G$8:$G$2007,$I37,'10 Histórico de Aportes'!$F$8:$F$2007,EOMONTH(DATE($I37,12,1),0))</f>
        <v>0</v>
      </c>
      <c r="V37" s="130">
        <f>SUM(J37:U37)</f>
        <v>0</v>
      </c>
    </row>
    <row r="38">
      <c r="A38" s="116" t="n"/>
      <c r="B38" s="97" t="n"/>
      <c r="C38" s="97" t="n"/>
      <c r="D38" s="121" t="n"/>
      <c r="E38" s="97" t="n"/>
      <c r="F38" s="122" t="str">
        <f>IF(A38="","",EOMONTH(A38,0))</f>
        <v/>
      </c>
      <c r="G38" s="69" t="str">
        <f>IF(A38="","",YEAR(A38))</f>
        <v/>
      </c>
      <c r="I38" s="125">
        <f>YEAR(ref_data)-3</f>
        <v>2023</v>
      </c>
      <c r="J38" s="126">
        <f>SUMIFS('10 Histórico de Aportes'!$D$8:$D$2007,'10 Histórico de Aportes'!$G$8:$G$2007,$I38,'10 Histórico de Aportes'!$F$8:$F$2007,EOMONTH(DATE($I38,1,1),0))</f>
        <v>0</v>
      </c>
      <c r="K38" s="126">
        <f>SUMIFS('10 Histórico de Aportes'!$D$8:$D$2007,'10 Histórico de Aportes'!$G$8:$G$2007,$I38,'10 Histórico de Aportes'!$F$8:$F$2007,EOMONTH(DATE($I38,2,1),0))</f>
        <v>0</v>
      </c>
      <c r="L38" s="126">
        <f>SUMIFS('10 Histórico de Aportes'!$D$8:$D$2007,'10 Histórico de Aportes'!$G$8:$G$2007,$I38,'10 Histórico de Aportes'!$F$8:$F$2007,EOMONTH(DATE($I38,3,1),0))</f>
        <v>0</v>
      </c>
      <c r="M38" s="126">
        <f>SUMIFS('10 Histórico de Aportes'!$D$8:$D$2007,'10 Histórico de Aportes'!$G$8:$G$2007,$I38,'10 Histórico de Aportes'!$F$8:$F$2007,EOMONTH(DATE($I38,4,1),0))</f>
        <v>0</v>
      </c>
      <c r="N38" s="126">
        <f>SUMIFS('10 Histórico de Aportes'!$D$8:$D$2007,'10 Histórico de Aportes'!$G$8:$G$2007,$I38,'10 Histórico de Aportes'!$F$8:$F$2007,EOMONTH(DATE($I38,5,1),0))</f>
        <v>0</v>
      </c>
      <c r="O38" s="126">
        <f>SUMIFS('10 Histórico de Aportes'!$D$8:$D$2007,'10 Histórico de Aportes'!$G$8:$G$2007,$I38,'10 Histórico de Aportes'!$F$8:$F$2007,EOMONTH(DATE($I38,6,1),0))</f>
        <v>0</v>
      </c>
      <c r="P38" s="126">
        <f>SUMIFS('10 Histórico de Aportes'!$D$8:$D$2007,'10 Histórico de Aportes'!$G$8:$G$2007,$I38,'10 Histórico de Aportes'!$F$8:$F$2007,EOMONTH(DATE($I38,7,1),0))</f>
        <v>0</v>
      </c>
      <c r="Q38" s="126">
        <f>SUMIFS('10 Histórico de Aportes'!$D$8:$D$2007,'10 Histórico de Aportes'!$G$8:$G$2007,$I38,'10 Histórico de Aportes'!$F$8:$F$2007,EOMONTH(DATE($I38,8,1),0))</f>
        <v>0</v>
      </c>
      <c r="R38" s="126">
        <f>SUMIFS('10 Histórico de Aportes'!$D$8:$D$2007,'10 Histórico de Aportes'!$G$8:$G$2007,$I38,'10 Histórico de Aportes'!$F$8:$F$2007,EOMONTH(DATE($I38,9,1),0))</f>
        <v>0</v>
      </c>
      <c r="S38" s="126">
        <f>SUMIFS('10 Histórico de Aportes'!$D$8:$D$2007,'10 Histórico de Aportes'!$G$8:$G$2007,$I38,'10 Histórico de Aportes'!$F$8:$F$2007,EOMONTH(DATE($I38,10,1),0))</f>
        <v>0</v>
      </c>
      <c r="T38" s="126">
        <f>SUMIFS('10 Histórico de Aportes'!$D$8:$D$2007,'10 Histórico de Aportes'!$G$8:$G$2007,$I38,'10 Histórico de Aportes'!$F$8:$F$2007,EOMONTH(DATE($I38,11,1),0))</f>
        <v>0</v>
      </c>
      <c r="U38" s="126">
        <f>SUMIFS('10 Histórico de Aportes'!$D$8:$D$2007,'10 Histórico de Aportes'!$G$8:$G$2007,$I38,'10 Histórico de Aportes'!$F$8:$F$2007,EOMONTH(DATE($I38,12,1),0))</f>
        <v>0</v>
      </c>
      <c r="V38" s="127">
        <f>SUM(J38:U38)</f>
        <v>0</v>
      </c>
    </row>
    <row r="39">
      <c r="A39" s="116" t="n"/>
      <c r="B39" s="97" t="n"/>
      <c r="C39" s="97" t="n"/>
      <c r="D39" s="121" t="n"/>
      <c r="E39" s="97" t="n"/>
      <c r="F39" s="123" t="str">
        <f>IF(A39="","",EOMONTH(A39,0))</f>
        <v/>
      </c>
      <c r="G39" s="113" t="str">
        <f>IF(A39="","",YEAR(A39))</f>
        <v/>
      </c>
      <c r="I39" s="128">
        <f>YEAR(ref_data)-2</f>
        <v>2024</v>
      </c>
      <c r="J39" s="129">
        <f>SUMIFS('10 Histórico de Aportes'!$D$8:$D$2007,'10 Histórico de Aportes'!$G$8:$G$2007,$I39,'10 Histórico de Aportes'!$F$8:$F$2007,EOMONTH(DATE($I39,1,1),0))</f>
        <v>0</v>
      </c>
      <c r="K39" s="129">
        <f>SUMIFS('10 Histórico de Aportes'!$D$8:$D$2007,'10 Histórico de Aportes'!$G$8:$G$2007,$I39,'10 Histórico de Aportes'!$F$8:$F$2007,EOMONTH(DATE($I39,2,1),0))</f>
        <v>0</v>
      </c>
      <c r="L39" s="129">
        <f>SUMIFS('10 Histórico de Aportes'!$D$8:$D$2007,'10 Histórico de Aportes'!$G$8:$G$2007,$I39,'10 Histórico de Aportes'!$F$8:$F$2007,EOMONTH(DATE($I39,3,1),0))</f>
        <v>0</v>
      </c>
      <c r="M39" s="129">
        <f>SUMIFS('10 Histórico de Aportes'!$D$8:$D$2007,'10 Histórico de Aportes'!$G$8:$G$2007,$I39,'10 Histórico de Aportes'!$F$8:$F$2007,EOMONTH(DATE($I39,4,1),0))</f>
        <v>0</v>
      </c>
      <c r="N39" s="129">
        <f>SUMIFS('10 Histórico de Aportes'!$D$8:$D$2007,'10 Histórico de Aportes'!$G$8:$G$2007,$I39,'10 Histórico de Aportes'!$F$8:$F$2007,EOMONTH(DATE($I39,5,1),0))</f>
        <v>0</v>
      </c>
      <c r="O39" s="129">
        <f>SUMIFS('10 Histórico de Aportes'!$D$8:$D$2007,'10 Histórico de Aportes'!$G$8:$G$2007,$I39,'10 Histórico de Aportes'!$F$8:$F$2007,EOMONTH(DATE($I39,6,1),0))</f>
        <v>0</v>
      </c>
      <c r="P39" s="129">
        <f>SUMIFS('10 Histórico de Aportes'!$D$8:$D$2007,'10 Histórico de Aportes'!$G$8:$G$2007,$I39,'10 Histórico de Aportes'!$F$8:$F$2007,EOMONTH(DATE($I39,7,1),0))</f>
        <v>0</v>
      </c>
      <c r="Q39" s="129">
        <f>SUMIFS('10 Histórico de Aportes'!$D$8:$D$2007,'10 Histórico de Aportes'!$G$8:$G$2007,$I39,'10 Histórico de Aportes'!$F$8:$F$2007,EOMONTH(DATE($I39,8,1),0))</f>
        <v>0</v>
      </c>
      <c r="R39" s="129">
        <f>SUMIFS('10 Histórico de Aportes'!$D$8:$D$2007,'10 Histórico de Aportes'!$G$8:$G$2007,$I39,'10 Histórico de Aportes'!$F$8:$F$2007,EOMONTH(DATE($I39,9,1),0))</f>
        <v>0</v>
      </c>
      <c r="S39" s="129">
        <f>SUMIFS('10 Histórico de Aportes'!$D$8:$D$2007,'10 Histórico de Aportes'!$G$8:$G$2007,$I39,'10 Histórico de Aportes'!$F$8:$F$2007,EOMONTH(DATE($I39,10,1),0))</f>
        <v>0</v>
      </c>
      <c r="T39" s="129">
        <f>SUMIFS('10 Histórico de Aportes'!$D$8:$D$2007,'10 Histórico de Aportes'!$G$8:$G$2007,$I39,'10 Histórico de Aportes'!$F$8:$F$2007,EOMONTH(DATE($I39,11,1),0))</f>
        <v>0</v>
      </c>
      <c r="U39" s="129">
        <f>SUMIFS('10 Histórico de Aportes'!$D$8:$D$2007,'10 Histórico de Aportes'!$G$8:$G$2007,$I39,'10 Histórico de Aportes'!$F$8:$F$2007,EOMONTH(DATE($I39,12,1),0))</f>
        <v>0</v>
      </c>
      <c r="V39" s="130">
        <f>SUM(J39:U39)</f>
        <v>0</v>
      </c>
    </row>
    <row r="40">
      <c r="A40" s="116" t="n"/>
      <c r="B40" s="97" t="n"/>
      <c r="C40" s="97" t="n"/>
      <c r="D40" s="121" t="n"/>
      <c r="E40" s="97" t="n"/>
      <c r="F40" s="122" t="str">
        <f>IF(A40="","",EOMONTH(A40,0))</f>
        <v/>
      </c>
      <c r="G40" s="69" t="str">
        <f>IF(A40="","",YEAR(A40))</f>
        <v/>
      </c>
      <c r="I40" s="125">
        <f>YEAR(ref_data)-1</f>
        <v>2025</v>
      </c>
      <c r="J40" s="126">
        <f>SUMIFS('10 Histórico de Aportes'!$D$8:$D$2007,'10 Histórico de Aportes'!$G$8:$G$2007,$I40,'10 Histórico de Aportes'!$F$8:$F$2007,EOMONTH(DATE($I40,1,1),0))</f>
        <v>0</v>
      </c>
      <c r="K40" s="126">
        <f>SUMIFS('10 Histórico de Aportes'!$D$8:$D$2007,'10 Histórico de Aportes'!$G$8:$G$2007,$I40,'10 Histórico de Aportes'!$F$8:$F$2007,EOMONTH(DATE($I40,2,1),0))</f>
        <v>0</v>
      </c>
      <c r="L40" s="126">
        <f>SUMIFS('10 Histórico de Aportes'!$D$8:$D$2007,'10 Histórico de Aportes'!$G$8:$G$2007,$I40,'10 Histórico de Aportes'!$F$8:$F$2007,EOMONTH(DATE($I40,3,1),0))</f>
        <v>0</v>
      </c>
      <c r="M40" s="126">
        <f>SUMIFS('10 Histórico de Aportes'!$D$8:$D$2007,'10 Histórico de Aportes'!$G$8:$G$2007,$I40,'10 Histórico de Aportes'!$F$8:$F$2007,EOMONTH(DATE($I40,4,1),0))</f>
        <v>0</v>
      </c>
      <c r="N40" s="126">
        <f>SUMIFS('10 Histórico de Aportes'!$D$8:$D$2007,'10 Histórico de Aportes'!$G$8:$G$2007,$I40,'10 Histórico de Aportes'!$F$8:$F$2007,EOMONTH(DATE($I40,5,1),0))</f>
        <v>0</v>
      </c>
      <c r="O40" s="126">
        <f>SUMIFS('10 Histórico de Aportes'!$D$8:$D$2007,'10 Histórico de Aportes'!$G$8:$G$2007,$I40,'10 Histórico de Aportes'!$F$8:$F$2007,EOMONTH(DATE($I40,6,1),0))</f>
        <v>0</v>
      </c>
      <c r="P40" s="126">
        <f>SUMIFS('10 Histórico de Aportes'!$D$8:$D$2007,'10 Histórico de Aportes'!$G$8:$G$2007,$I40,'10 Histórico de Aportes'!$F$8:$F$2007,EOMONTH(DATE($I40,7,1),0))</f>
        <v>0</v>
      </c>
      <c r="Q40" s="126">
        <f>SUMIFS('10 Histórico de Aportes'!$D$8:$D$2007,'10 Histórico de Aportes'!$G$8:$G$2007,$I40,'10 Histórico de Aportes'!$F$8:$F$2007,EOMONTH(DATE($I40,8,1),0))</f>
        <v>0</v>
      </c>
      <c r="R40" s="126">
        <f>SUMIFS('10 Histórico de Aportes'!$D$8:$D$2007,'10 Histórico de Aportes'!$G$8:$G$2007,$I40,'10 Histórico de Aportes'!$F$8:$F$2007,EOMONTH(DATE($I40,9,1),0))</f>
        <v>0</v>
      </c>
      <c r="S40" s="126">
        <f>SUMIFS('10 Histórico de Aportes'!$D$8:$D$2007,'10 Histórico de Aportes'!$G$8:$G$2007,$I40,'10 Histórico de Aportes'!$F$8:$F$2007,EOMONTH(DATE($I40,10,1),0))</f>
        <v>0</v>
      </c>
      <c r="T40" s="126">
        <f>SUMIFS('10 Histórico de Aportes'!$D$8:$D$2007,'10 Histórico de Aportes'!$G$8:$G$2007,$I40,'10 Histórico de Aportes'!$F$8:$F$2007,EOMONTH(DATE($I40,11,1),0))</f>
        <v>0</v>
      </c>
      <c r="U40" s="126">
        <f>SUMIFS('10 Histórico de Aportes'!$D$8:$D$2007,'10 Histórico de Aportes'!$G$8:$G$2007,$I40,'10 Histórico de Aportes'!$F$8:$F$2007,EOMONTH(DATE($I40,12,1),0))</f>
        <v>0</v>
      </c>
      <c r="V40" s="127">
        <f>SUM(J40:U40)</f>
        <v>0</v>
      </c>
    </row>
    <row r="41">
      <c r="A41" s="116" t="n"/>
      <c r="B41" s="97" t="n"/>
      <c r="C41" s="97" t="n"/>
      <c r="D41" s="121" t="n"/>
      <c r="E41" s="97" t="n"/>
      <c r="F41" s="123" t="str">
        <f>IF(A41="","",EOMONTH(A41,0))</f>
        <v/>
      </c>
      <c r="G41" s="113" t="str">
        <f>IF(A41="","",YEAR(A41))</f>
        <v/>
      </c>
      <c r="I41" s="128">
        <f>YEAR(ref_data)-0</f>
        <v>2026</v>
      </c>
      <c r="J41" s="129">
        <f>SUMIFS('10 Histórico de Aportes'!$D$8:$D$2007,'10 Histórico de Aportes'!$G$8:$G$2007,$I41,'10 Histórico de Aportes'!$F$8:$F$2007,EOMONTH(DATE($I41,1,1),0))</f>
        <v>0</v>
      </c>
      <c r="K41" s="129">
        <f>SUMIFS('10 Histórico de Aportes'!$D$8:$D$2007,'10 Histórico de Aportes'!$G$8:$G$2007,$I41,'10 Histórico de Aportes'!$F$8:$F$2007,EOMONTH(DATE($I41,2,1),0))</f>
        <v>0</v>
      </c>
      <c r="L41" s="129">
        <f>SUMIFS('10 Histórico de Aportes'!$D$8:$D$2007,'10 Histórico de Aportes'!$G$8:$G$2007,$I41,'10 Histórico de Aportes'!$F$8:$F$2007,EOMONTH(DATE($I41,3,1),0))</f>
        <v>0</v>
      </c>
      <c r="M41" s="129">
        <f>SUMIFS('10 Histórico de Aportes'!$D$8:$D$2007,'10 Histórico de Aportes'!$G$8:$G$2007,$I41,'10 Histórico de Aportes'!$F$8:$F$2007,EOMONTH(DATE($I41,4,1),0))</f>
        <v>0</v>
      </c>
      <c r="N41" s="129">
        <f>SUMIFS('10 Histórico de Aportes'!$D$8:$D$2007,'10 Histórico de Aportes'!$G$8:$G$2007,$I41,'10 Histórico de Aportes'!$F$8:$F$2007,EOMONTH(DATE($I41,5,1),0))</f>
        <v>0</v>
      </c>
      <c r="O41" s="129">
        <f>SUMIFS('10 Histórico de Aportes'!$D$8:$D$2007,'10 Histórico de Aportes'!$G$8:$G$2007,$I41,'10 Histórico de Aportes'!$F$8:$F$2007,EOMONTH(DATE($I41,6,1),0))</f>
        <v>0</v>
      </c>
      <c r="P41" s="129">
        <f>SUMIFS('10 Histórico de Aportes'!$D$8:$D$2007,'10 Histórico de Aportes'!$G$8:$G$2007,$I41,'10 Histórico de Aportes'!$F$8:$F$2007,EOMONTH(DATE($I41,7,1),0))</f>
        <v>0</v>
      </c>
      <c r="Q41" s="129">
        <f>SUMIFS('10 Histórico de Aportes'!$D$8:$D$2007,'10 Histórico de Aportes'!$G$8:$G$2007,$I41,'10 Histórico de Aportes'!$F$8:$F$2007,EOMONTH(DATE($I41,8,1),0))</f>
        <v>0</v>
      </c>
      <c r="R41" s="129">
        <f>SUMIFS('10 Histórico de Aportes'!$D$8:$D$2007,'10 Histórico de Aportes'!$G$8:$G$2007,$I41,'10 Histórico de Aportes'!$F$8:$F$2007,EOMONTH(DATE($I41,9,1),0))</f>
        <v>0</v>
      </c>
      <c r="S41" s="129">
        <f>SUMIFS('10 Histórico de Aportes'!$D$8:$D$2007,'10 Histórico de Aportes'!$G$8:$G$2007,$I41,'10 Histórico de Aportes'!$F$8:$F$2007,EOMONTH(DATE($I41,10,1),0))</f>
        <v>0</v>
      </c>
      <c r="T41" s="129">
        <f>SUMIFS('10 Histórico de Aportes'!$D$8:$D$2007,'10 Histórico de Aportes'!$G$8:$G$2007,$I41,'10 Histórico de Aportes'!$F$8:$F$2007,EOMONTH(DATE($I41,11,1),0))</f>
        <v>0</v>
      </c>
      <c r="U41" s="129">
        <f>SUMIFS('10 Histórico de Aportes'!$D$8:$D$2007,'10 Histórico de Aportes'!$G$8:$G$2007,$I41,'10 Histórico de Aportes'!$F$8:$F$2007,EOMONTH(DATE($I41,12,1),0))</f>
        <v>0</v>
      </c>
      <c r="V41" s="130">
        <f>SUM(J41:U41)</f>
        <v>0</v>
      </c>
    </row>
    <row r="42">
      <c r="A42" s="116" t="n"/>
      <c r="B42" s="97" t="n"/>
      <c r="C42" s="97" t="n"/>
      <c r="D42" s="121" t="n"/>
      <c r="E42" s="97" t="n"/>
      <c r="F42" s="122" t="str">
        <f>IF(A42="","",EOMONTH(A42,0))</f>
        <v/>
      </c>
      <c r="G42" s="69" t="str">
        <f>IF(A42="","",YEAR(A42))</f>
        <v/>
      </c>
    </row>
    <row r="43">
      <c r="A43" s="116" t="n"/>
      <c r="B43" s="97" t="n"/>
      <c r="C43" s="97" t="n"/>
      <c r="D43" s="121" t="n"/>
      <c r="E43" s="97" t="n"/>
      <c r="F43" s="123" t="str">
        <f>IF(A43="","",EOMONTH(A43,0))</f>
        <v/>
      </c>
      <c r="G43" s="113" t="str">
        <f>IF(A43="","",YEAR(A43))</f>
        <v/>
      </c>
    </row>
    <row r="44">
      <c r="A44" s="116" t="n"/>
      <c r="B44" s="97" t="n"/>
      <c r="C44" s="97" t="n"/>
      <c r="D44" s="121" t="n"/>
      <c r="E44" s="97" t="n"/>
      <c r="F44" s="122" t="str">
        <f>IF(A44="","",EOMONTH(A44,0))</f>
        <v/>
      </c>
      <c r="G44" s="69" t="str">
        <f>IF(A44="","",YEAR(A44))</f>
        <v/>
      </c>
    </row>
    <row r="45">
      <c r="A45" s="116" t="n"/>
      <c r="B45" s="97" t="n"/>
      <c r="C45" s="97" t="n"/>
      <c r="D45" s="121" t="n"/>
      <c r="E45" s="97" t="n"/>
      <c r="F45" s="123" t="str">
        <f>IF(A45="","",EOMONTH(A45,0))</f>
        <v/>
      </c>
      <c r="G45" s="113" t="str">
        <f>IF(A45="","",YEAR(A45))</f>
        <v/>
      </c>
    </row>
    <row r="46">
      <c r="A46" s="116" t="n"/>
      <c r="B46" s="97" t="n"/>
      <c r="C46" s="97" t="n"/>
      <c r="D46" s="121" t="n"/>
      <c r="E46" s="97" t="n"/>
      <c r="F46" s="122" t="str">
        <f>IF(A46="","",EOMONTH(A46,0))</f>
        <v/>
      </c>
      <c r="G46" s="69" t="str">
        <f>IF(A46="","",YEAR(A46))</f>
        <v/>
      </c>
    </row>
    <row r="47">
      <c r="A47" s="116" t="n"/>
      <c r="B47" s="97" t="n"/>
      <c r="C47" s="97" t="n"/>
      <c r="D47" s="121" t="n"/>
      <c r="E47" s="97" t="n"/>
      <c r="F47" s="123" t="str">
        <f>IF(A47="","",EOMONTH(A47,0))</f>
        <v/>
      </c>
      <c r="G47" s="113" t="str">
        <f>IF(A47="","",YEAR(A47))</f>
        <v/>
      </c>
    </row>
    <row r="48">
      <c r="A48" s="116" t="n"/>
      <c r="B48" s="97" t="n"/>
      <c r="C48" s="97" t="n"/>
      <c r="D48" s="121" t="n"/>
      <c r="E48" s="97" t="n"/>
      <c r="F48" s="122" t="str">
        <f>IF(A48="","",EOMONTH(A48,0))</f>
        <v/>
      </c>
      <c r="G48" s="69" t="str">
        <f>IF(A48="","",YEAR(A48))</f>
        <v/>
      </c>
    </row>
    <row r="49">
      <c r="A49" s="116" t="n"/>
      <c r="B49" s="97" t="n"/>
      <c r="C49" s="97" t="n"/>
      <c r="D49" s="121" t="n"/>
      <c r="E49" s="97" t="n"/>
      <c r="F49" s="123" t="str">
        <f>IF(A49="","",EOMONTH(A49,0))</f>
        <v/>
      </c>
      <c r="G49" s="113" t="str">
        <f>IF(A49="","",YEAR(A49))</f>
        <v/>
      </c>
    </row>
    <row r="50">
      <c r="A50" s="116" t="n"/>
      <c r="B50" s="97" t="n"/>
      <c r="C50" s="97" t="n"/>
      <c r="D50" s="121" t="n"/>
      <c r="E50" s="97" t="n"/>
      <c r="F50" s="122" t="str">
        <f>IF(A50="","",EOMONTH(A50,0))</f>
        <v/>
      </c>
      <c r="G50" s="69" t="str">
        <f>IF(A50="","",YEAR(A50))</f>
        <v/>
      </c>
    </row>
    <row r="51">
      <c r="A51" s="116" t="n"/>
      <c r="B51" s="97" t="n"/>
      <c r="C51" s="97" t="n"/>
      <c r="D51" s="121" t="n"/>
      <c r="E51" s="97" t="n"/>
      <c r="F51" s="123" t="str">
        <f>IF(A51="","",EOMONTH(A51,0))</f>
        <v/>
      </c>
      <c r="G51" s="113" t="str">
        <f>IF(A51="","",YEAR(A51))</f>
        <v/>
      </c>
    </row>
    <row r="52">
      <c r="A52" s="116" t="n"/>
      <c r="B52" s="97" t="n"/>
      <c r="C52" s="97" t="n"/>
      <c r="D52" s="121" t="n"/>
      <c r="E52" s="97" t="n"/>
      <c r="F52" s="122" t="str">
        <f>IF(A52="","",EOMONTH(A52,0))</f>
        <v/>
      </c>
      <c r="G52" s="69" t="str">
        <f>IF(A52="","",YEAR(A52))</f>
        <v/>
      </c>
    </row>
    <row r="53">
      <c r="A53" s="116" t="n"/>
      <c r="B53" s="97" t="n"/>
      <c r="C53" s="97" t="n"/>
      <c r="D53" s="121" t="n"/>
      <c r="E53" s="97" t="n"/>
      <c r="F53" s="123" t="str">
        <f>IF(A53="","",EOMONTH(A53,0))</f>
        <v/>
      </c>
      <c r="G53" s="113" t="str">
        <f>IF(A53="","",YEAR(A53))</f>
        <v/>
      </c>
    </row>
    <row r="54">
      <c r="A54" s="116" t="n"/>
      <c r="B54" s="97" t="n"/>
      <c r="C54" s="97" t="n"/>
      <c r="D54" s="121" t="n"/>
      <c r="E54" s="97" t="n"/>
      <c r="F54" s="122" t="str">
        <f>IF(A54="","",EOMONTH(A54,0))</f>
        <v/>
      </c>
      <c r="G54" s="69" t="str">
        <f>IF(A54="","",YEAR(A54))</f>
        <v/>
      </c>
    </row>
    <row r="55">
      <c r="A55" s="116" t="n"/>
      <c r="B55" s="97" t="n"/>
      <c r="C55" s="97" t="n"/>
      <c r="D55" s="121" t="n"/>
      <c r="E55" s="97" t="n"/>
      <c r="F55" s="123" t="str">
        <f>IF(A55="","",EOMONTH(A55,0))</f>
        <v/>
      </c>
      <c r="G55" s="113" t="str">
        <f>IF(A55="","",YEAR(A55))</f>
        <v/>
      </c>
    </row>
    <row r="56">
      <c r="A56" s="116" t="n"/>
      <c r="B56" s="97" t="n"/>
      <c r="C56" s="97" t="n"/>
      <c r="D56" s="121" t="n"/>
      <c r="E56" s="97" t="n"/>
      <c r="F56" s="122" t="str">
        <f>IF(A56="","",EOMONTH(A56,0))</f>
        <v/>
      </c>
      <c r="G56" s="69" t="str">
        <f>IF(A56="","",YEAR(A56))</f>
        <v/>
      </c>
    </row>
    <row r="57">
      <c r="A57" s="116" t="n"/>
      <c r="B57" s="97" t="n"/>
      <c r="C57" s="97" t="n"/>
      <c r="D57" s="121" t="n"/>
      <c r="E57" s="97" t="n"/>
      <c r="F57" s="123" t="str">
        <f>IF(A57="","",EOMONTH(A57,0))</f>
        <v/>
      </c>
      <c r="G57" s="113" t="str">
        <f>IF(A57="","",YEAR(A57))</f>
        <v/>
      </c>
    </row>
    <row r="58">
      <c r="A58" s="116" t="n"/>
      <c r="B58" s="97" t="n"/>
      <c r="C58" s="97" t="n"/>
      <c r="D58" s="121" t="n"/>
      <c r="E58" s="97" t="n"/>
      <c r="F58" s="122" t="str">
        <f>IF(A58="","",EOMONTH(A58,0))</f>
        <v/>
      </c>
      <c r="G58" s="69" t="str">
        <f>IF(A58="","",YEAR(A58))</f>
        <v/>
      </c>
    </row>
    <row r="59">
      <c r="A59" s="116" t="n"/>
      <c r="B59" s="97" t="n"/>
      <c r="C59" s="97" t="n"/>
      <c r="D59" s="121" t="n"/>
      <c r="E59" s="97" t="n"/>
      <c r="F59" s="123" t="str">
        <f>IF(A59="","",EOMONTH(A59,0))</f>
        <v/>
      </c>
      <c r="G59" s="113" t="str">
        <f>IF(A59="","",YEAR(A59))</f>
        <v/>
      </c>
    </row>
    <row r="60">
      <c r="A60" s="116" t="n"/>
      <c r="B60" s="97" t="n"/>
      <c r="C60" s="97" t="n"/>
      <c r="D60" s="121" t="n"/>
      <c r="E60" s="97" t="n"/>
      <c r="F60" s="122" t="str">
        <f>IF(A60="","",EOMONTH(A60,0))</f>
        <v/>
      </c>
      <c r="G60" s="69" t="str">
        <f>IF(A60="","",YEAR(A60))</f>
        <v/>
      </c>
    </row>
    <row r="61">
      <c r="A61" s="116" t="n"/>
      <c r="B61" s="97" t="n"/>
      <c r="C61" s="97" t="n"/>
      <c r="D61" s="121" t="n"/>
      <c r="E61" s="97" t="n"/>
      <c r="F61" s="123" t="str">
        <f>IF(A61="","",EOMONTH(A61,0))</f>
        <v/>
      </c>
      <c r="G61" s="113" t="str">
        <f>IF(A61="","",YEAR(A61))</f>
        <v/>
      </c>
    </row>
    <row r="62">
      <c r="A62" s="116" t="n"/>
      <c r="B62" s="97" t="n"/>
      <c r="C62" s="97" t="n"/>
      <c r="D62" s="121" t="n"/>
      <c r="E62" s="97" t="n"/>
      <c r="F62" s="122" t="str">
        <f>IF(A62="","",EOMONTH(A62,0))</f>
        <v/>
      </c>
      <c r="G62" s="69" t="str">
        <f>IF(A62="","",YEAR(A62))</f>
        <v/>
      </c>
    </row>
    <row r="63">
      <c r="A63" s="116" t="n"/>
      <c r="B63" s="97" t="n"/>
      <c r="C63" s="97" t="n"/>
      <c r="D63" s="121" t="n"/>
      <c r="E63" s="97" t="n"/>
      <c r="F63" s="123" t="str">
        <f>IF(A63="","",EOMONTH(A63,0))</f>
        <v/>
      </c>
      <c r="G63" s="113" t="str">
        <f>IF(A63="","",YEAR(A63))</f>
        <v/>
      </c>
    </row>
    <row r="64">
      <c r="A64" s="116" t="n"/>
      <c r="B64" s="97" t="n"/>
      <c r="C64" s="97" t="n"/>
      <c r="D64" s="121" t="n"/>
      <c r="E64" s="97" t="n"/>
      <c r="F64" s="122" t="str">
        <f>IF(A64="","",EOMONTH(A64,0))</f>
        <v/>
      </c>
      <c r="G64" s="69" t="str">
        <f>IF(A64="","",YEAR(A64))</f>
        <v/>
      </c>
    </row>
    <row r="65">
      <c r="A65" s="116" t="n"/>
      <c r="B65" s="97" t="n"/>
      <c r="C65" s="97" t="n"/>
      <c r="D65" s="121" t="n"/>
      <c r="E65" s="97" t="n"/>
      <c r="F65" s="123" t="str">
        <f>IF(A65="","",EOMONTH(A65,0))</f>
        <v/>
      </c>
      <c r="G65" s="113" t="str">
        <f>IF(A65="","",YEAR(A65))</f>
        <v/>
      </c>
    </row>
    <row r="66">
      <c r="A66" s="116" t="n"/>
      <c r="B66" s="97" t="n"/>
      <c r="C66" s="97" t="n"/>
      <c r="D66" s="121" t="n"/>
      <c r="E66" s="97" t="n"/>
      <c r="F66" s="122" t="str">
        <f>IF(A66="","",EOMONTH(A66,0))</f>
        <v/>
      </c>
      <c r="G66" s="69" t="str">
        <f>IF(A66="","",YEAR(A66))</f>
        <v/>
      </c>
    </row>
    <row r="67">
      <c r="A67" s="116" t="n"/>
      <c r="B67" s="97" t="n"/>
      <c r="C67" s="97" t="n"/>
      <c r="D67" s="121" t="n"/>
      <c r="E67" s="97" t="n"/>
      <c r="F67" s="123" t="str">
        <f>IF(A67="","",EOMONTH(A67,0))</f>
        <v/>
      </c>
      <c r="G67" s="113" t="str">
        <f>IF(A67="","",YEAR(A67))</f>
        <v/>
      </c>
    </row>
    <row r="68">
      <c r="A68" s="116" t="n"/>
      <c r="B68" s="97" t="n"/>
      <c r="C68" s="97" t="n"/>
      <c r="D68" s="121" t="n"/>
      <c r="E68" s="97" t="n"/>
      <c r="F68" s="122" t="str">
        <f>IF(A68="","",EOMONTH(A68,0))</f>
        <v/>
      </c>
      <c r="G68" s="69" t="str">
        <f>IF(A68="","",YEAR(A68))</f>
        <v/>
      </c>
    </row>
    <row r="69">
      <c r="A69" s="116" t="n"/>
      <c r="B69" s="97" t="n"/>
      <c r="C69" s="97" t="n"/>
      <c r="D69" s="121" t="n"/>
      <c r="E69" s="97" t="n"/>
      <c r="F69" s="123" t="str">
        <f>IF(A69="","",EOMONTH(A69,0))</f>
        <v/>
      </c>
      <c r="G69" s="113" t="str">
        <f>IF(A69="","",YEAR(A69))</f>
        <v/>
      </c>
    </row>
    <row r="70">
      <c r="A70" s="116" t="n"/>
      <c r="B70" s="97" t="n"/>
      <c r="C70" s="97" t="n"/>
      <c r="D70" s="121" t="n"/>
      <c r="E70" s="97" t="n"/>
      <c r="F70" s="122" t="str">
        <f>IF(A70="","",EOMONTH(A70,0))</f>
        <v/>
      </c>
      <c r="G70" s="69" t="str">
        <f>IF(A70="","",YEAR(A70))</f>
        <v/>
      </c>
    </row>
    <row r="71">
      <c r="A71" s="116" t="n"/>
      <c r="B71" s="97" t="n"/>
      <c r="C71" s="97" t="n"/>
      <c r="D71" s="121" t="n"/>
      <c r="E71" s="97" t="n"/>
      <c r="F71" s="123" t="str">
        <f>IF(A71="","",EOMONTH(A71,0))</f>
        <v/>
      </c>
      <c r="G71" s="113" t="str">
        <f>IF(A71="","",YEAR(A71))</f>
        <v/>
      </c>
    </row>
    <row r="72">
      <c r="A72" s="116" t="n"/>
      <c r="B72" s="97" t="n"/>
      <c r="C72" s="97" t="n"/>
      <c r="D72" s="121" t="n"/>
      <c r="E72" s="97" t="n"/>
      <c r="F72" s="122" t="str">
        <f>IF(A72="","",EOMONTH(A72,0))</f>
        <v/>
      </c>
      <c r="G72" s="69" t="str">
        <f>IF(A72="","",YEAR(A72))</f>
        <v/>
      </c>
    </row>
    <row r="73">
      <c r="A73" s="116" t="n"/>
      <c r="B73" s="97" t="n"/>
      <c r="C73" s="97" t="n"/>
      <c r="D73" s="121" t="n"/>
      <c r="E73" s="97" t="n"/>
      <c r="F73" s="123" t="str">
        <f>IF(A73="","",EOMONTH(A73,0))</f>
        <v/>
      </c>
      <c r="G73" s="113" t="str">
        <f>IF(A73="","",YEAR(A73))</f>
        <v/>
      </c>
    </row>
    <row r="74">
      <c r="A74" s="116" t="n"/>
      <c r="B74" s="97" t="n"/>
      <c r="C74" s="97" t="n"/>
      <c r="D74" s="121" t="n"/>
      <c r="E74" s="97" t="n"/>
      <c r="F74" s="122" t="str">
        <f>IF(A74="","",EOMONTH(A74,0))</f>
        <v/>
      </c>
      <c r="G74" s="69" t="str">
        <f>IF(A74="","",YEAR(A74))</f>
        <v/>
      </c>
    </row>
    <row r="75">
      <c r="A75" s="116" t="n"/>
      <c r="B75" s="97" t="n"/>
      <c r="C75" s="97" t="n"/>
      <c r="D75" s="121" t="n"/>
      <c r="E75" s="97" t="n"/>
      <c r="F75" s="123" t="str">
        <f>IF(A75="","",EOMONTH(A75,0))</f>
        <v/>
      </c>
      <c r="G75" s="113" t="str">
        <f>IF(A75="","",YEAR(A75))</f>
        <v/>
      </c>
    </row>
    <row r="76">
      <c r="A76" s="116" t="n"/>
      <c r="B76" s="97" t="n"/>
      <c r="C76" s="97" t="n"/>
      <c r="D76" s="121" t="n"/>
      <c r="E76" s="97" t="n"/>
      <c r="F76" s="122" t="str">
        <f>IF(A76="","",EOMONTH(A76,0))</f>
        <v/>
      </c>
      <c r="G76" s="69" t="str">
        <f>IF(A76="","",YEAR(A76))</f>
        <v/>
      </c>
    </row>
    <row r="77">
      <c r="A77" s="116" t="n"/>
      <c r="B77" s="97" t="n"/>
      <c r="C77" s="97" t="n"/>
      <c r="D77" s="121" t="n"/>
      <c r="E77" s="97" t="n"/>
      <c r="F77" s="123" t="str">
        <f>IF(A77="","",EOMONTH(A77,0))</f>
        <v/>
      </c>
      <c r="G77" s="113" t="str">
        <f>IF(A77="","",YEAR(A77))</f>
        <v/>
      </c>
    </row>
    <row r="78">
      <c r="A78" s="116" t="n"/>
      <c r="B78" s="97" t="n"/>
      <c r="C78" s="97" t="n"/>
      <c r="D78" s="121" t="n"/>
      <c r="E78" s="97" t="n"/>
      <c r="F78" s="122" t="str">
        <f>IF(A78="","",EOMONTH(A78,0))</f>
        <v/>
      </c>
      <c r="G78" s="69" t="str">
        <f>IF(A78="","",YEAR(A78))</f>
        <v/>
      </c>
    </row>
    <row r="79">
      <c r="A79" s="116" t="n"/>
      <c r="B79" s="97" t="n"/>
      <c r="C79" s="97" t="n"/>
      <c r="D79" s="121" t="n"/>
      <c r="E79" s="97" t="n"/>
      <c r="F79" s="123" t="str">
        <f>IF(A79="","",EOMONTH(A79,0))</f>
        <v/>
      </c>
      <c r="G79" s="113" t="str">
        <f>IF(A79="","",YEAR(A79))</f>
        <v/>
      </c>
    </row>
    <row r="80">
      <c r="A80" s="116" t="n"/>
      <c r="B80" s="97" t="n"/>
      <c r="C80" s="97" t="n"/>
      <c r="D80" s="121" t="n"/>
      <c r="E80" s="97" t="n"/>
      <c r="F80" s="122" t="str">
        <f>IF(A80="","",EOMONTH(A80,0))</f>
        <v/>
      </c>
      <c r="G80" s="69" t="str">
        <f>IF(A80="","",YEAR(A80))</f>
        <v/>
      </c>
    </row>
    <row r="81">
      <c r="A81" s="116" t="n"/>
      <c r="B81" s="97" t="n"/>
      <c r="C81" s="97" t="n"/>
      <c r="D81" s="121" t="n"/>
      <c r="E81" s="97" t="n"/>
      <c r="F81" s="123" t="str">
        <f>IF(A81="","",EOMONTH(A81,0))</f>
        <v/>
      </c>
      <c r="G81" s="113" t="str">
        <f>IF(A81="","",YEAR(A81))</f>
        <v/>
      </c>
    </row>
    <row r="82">
      <c r="A82" s="116" t="n"/>
      <c r="B82" s="97" t="n"/>
      <c r="C82" s="97" t="n"/>
      <c r="D82" s="121" t="n"/>
      <c r="E82" s="97" t="n"/>
      <c r="F82" s="122" t="str">
        <f>IF(A82="","",EOMONTH(A82,0))</f>
        <v/>
      </c>
      <c r="G82" s="69" t="str">
        <f>IF(A82="","",YEAR(A82))</f>
        <v/>
      </c>
    </row>
    <row r="83">
      <c r="A83" s="116" t="n"/>
      <c r="B83" s="97" t="n"/>
      <c r="C83" s="97" t="n"/>
      <c r="D83" s="121" t="n"/>
      <c r="E83" s="97" t="n"/>
      <c r="F83" s="123" t="str">
        <f>IF(A83="","",EOMONTH(A83,0))</f>
        <v/>
      </c>
      <c r="G83" s="113" t="str">
        <f>IF(A83="","",YEAR(A83))</f>
        <v/>
      </c>
    </row>
    <row r="84">
      <c r="A84" s="116" t="n"/>
      <c r="B84" s="97" t="n"/>
      <c r="C84" s="97" t="n"/>
      <c r="D84" s="121" t="n"/>
      <c r="E84" s="97" t="n"/>
      <c r="F84" s="122" t="str">
        <f>IF(A84="","",EOMONTH(A84,0))</f>
        <v/>
      </c>
      <c r="G84" s="69" t="str">
        <f>IF(A84="","",YEAR(A84))</f>
        <v/>
      </c>
    </row>
    <row r="85">
      <c r="A85" s="116" t="n"/>
      <c r="B85" s="97" t="n"/>
      <c r="C85" s="97" t="n"/>
      <c r="D85" s="121" t="n"/>
      <c r="E85" s="97" t="n"/>
      <c r="F85" s="123" t="str">
        <f>IF(A85="","",EOMONTH(A85,0))</f>
        <v/>
      </c>
      <c r="G85" s="113" t="str">
        <f>IF(A85="","",YEAR(A85))</f>
        <v/>
      </c>
    </row>
    <row r="86">
      <c r="A86" s="116" t="n"/>
      <c r="B86" s="97" t="n"/>
      <c r="C86" s="97" t="n"/>
      <c r="D86" s="121" t="n"/>
      <c r="E86" s="97" t="n"/>
      <c r="F86" s="122" t="str">
        <f>IF(A86="","",EOMONTH(A86,0))</f>
        <v/>
      </c>
      <c r="G86" s="69" t="str">
        <f>IF(A86="","",YEAR(A86))</f>
        <v/>
      </c>
    </row>
    <row r="87">
      <c r="A87" s="116" t="n"/>
      <c r="B87" s="97" t="n"/>
      <c r="C87" s="97" t="n"/>
      <c r="D87" s="121" t="n"/>
      <c r="E87" s="97" t="n"/>
      <c r="F87" s="123" t="str">
        <f>IF(A87="","",EOMONTH(A87,0))</f>
        <v/>
      </c>
      <c r="G87" s="113" t="str">
        <f>IF(A87="","",YEAR(A87))</f>
        <v/>
      </c>
    </row>
    <row r="88">
      <c r="A88" s="116" t="n"/>
      <c r="B88" s="97" t="n"/>
      <c r="C88" s="97" t="n"/>
      <c r="D88" s="121" t="n"/>
      <c r="E88" s="97" t="n"/>
      <c r="F88" s="122" t="str">
        <f>IF(A88="","",EOMONTH(A88,0))</f>
        <v/>
      </c>
      <c r="G88" s="69" t="str">
        <f>IF(A88="","",YEAR(A88))</f>
        <v/>
      </c>
    </row>
    <row r="89">
      <c r="A89" s="116" t="n"/>
      <c r="B89" s="97" t="n"/>
      <c r="C89" s="97" t="n"/>
      <c r="D89" s="121" t="n"/>
      <c r="E89" s="97" t="n"/>
      <c r="F89" s="123" t="str">
        <f>IF(A89="","",EOMONTH(A89,0))</f>
        <v/>
      </c>
      <c r="G89" s="113" t="str">
        <f>IF(A89="","",YEAR(A89))</f>
        <v/>
      </c>
    </row>
    <row r="90">
      <c r="A90" s="116" t="n"/>
      <c r="B90" s="97" t="n"/>
      <c r="C90" s="97" t="n"/>
      <c r="D90" s="121" t="n"/>
      <c r="E90" s="97" t="n"/>
      <c r="F90" s="122" t="str">
        <f>IF(A90="","",EOMONTH(A90,0))</f>
        <v/>
      </c>
      <c r="G90" s="69" t="str">
        <f>IF(A90="","",YEAR(A90))</f>
        <v/>
      </c>
    </row>
    <row r="91">
      <c r="A91" s="116" t="n"/>
      <c r="B91" s="97" t="n"/>
      <c r="C91" s="97" t="n"/>
      <c r="D91" s="121" t="n"/>
      <c r="E91" s="97" t="n"/>
      <c r="F91" s="123" t="str">
        <f>IF(A91="","",EOMONTH(A91,0))</f>
        <v/>
      </c>
      <c r="G91" s="113" t="str">
        <f>IF(A91="","",YEAR(A91))</f>
        <v/>
      </c>
    </row>
    <row r="92">
      <c r="A92" s="116" t="n"/>
      <c r="B92" s="97" t="n"/>
      <c r="C92" s="97" t="n"/>
      <c r="D92" s="121" t="n"/>
      <c r="E92" s="97" t="n"/>
      <c r="F92" s="122" t="str">
        <f>IF(A92="","",EOMONTH(A92,0))</f>
        <v/>
      </c>
      <c r="G92" s="69" t="str">
        <f>IF(A92="","",YEAR(A92))</f>
        <v/>
      </c>
    </row>
    <row r="93">
      <c r="A93" s="116" t="n"/>
      <c r="B93" s="97" t="n"/>
      <c r="C93" s="97" t="n"/>
      <c r="D93" s="121" t="n"/>
      <c r="E93" s="97" t="n"/>
      <c r="F93" s="123" t="str">
        <f>IF(A93="","",EOMONTH(A93,0))</f>
        <v/>
      </c>
      <c r="G93" s="113" t="str">
        <f>IF(A93="","",YEAR(A93))</f>
        <v/>
      </c>
    </row>
    <row r="94">
      <c r="A94" s="116" t="n"/>
      <c r="B94" s="97" t="n"/>
      <c r="C94" s="97" t="n"/>
      <c r="D94" s="121" t="n"/>
      <c r="E94" s="97" t="n"/>
      <c r="F94" s="122" t="str">
        <f>IF(A94="","",EOMONTH(A94,0))</f>
        <v/>
      </c>
      <c r="G94" s="69" t="str">
        <f>IF(A94="","",YEAR(A94))</f>
        <v/>
      </c>
    </row>
    <row r="95">
      <c r="A95" s="116" t="n"/>
      <c r="B95" s="97" t="n"/>
      <c r="C95" s="97" t="n"/>
      <c r="D95" s="121" t="n"/>
      <c r="E95" s="97" t="n"/>
      <c r="F95" s="123" t="str">
        <f>IF(A95="","",EOMONTH(A95,0))</f>
        <v/>
      </c>
      <c r="G95" s="113" t="str">
        <f>IF(A95="","",YEAR(A95))</f>
        <v/>
      </c>
    </row>
    <row r="96">
      <c r="A96" s="116" t="n"/>
      <c r="B96" s="97" t="n"/>
      <c r="C96" s="97" t="n"/>
      <c r="D96" s="121" t="n"/>
      <c r="E96" s="97" t="n"/>
      <c r="F96" s="122" t="str">
        <f>IF(A96="","",EOMONTH(A96,0))</f>
        <v/>
      </c>
      <c r="G96" s="69" t="str">
        <f>IF(A96="","",YEAR(A96))</f>
        <v/>
      </c>
    </row>
    <row r="97">
      <c r="A97" s="116" t="n"/>
      <c r="B97" s="97" t="n"/>
      <c r="C97" s="97" t="n"/>
      <c r="D97" s="121" t="n"/>
      <c r="E97" s="97" t="n"/>
      <c r="F97" s="123" t="str">
        <f>IF(A97="","",EOMONTH(A97,0))</f>
        <v/>
      </c>
      <c r="G97" s="113" t="str">
        <f>IF(A97="","",YEAR(A97))</f>
        <v/>
      </c>
    </row>
    <row r="98">
      <c r="A98" s="116" t="n"/>
      <c r="B98" s="97" t="n"/>
      <c r="C98" s="97" t="n"/>
      <c r="D98" s="121" t="n"/>
      <c r="E98" s="97" t="n"/>
      <c r="F98" s="122" t="str">
        <f>IF(A98="","",EOMONTH(A98,0))</f>
        <v/>
      </c>
      <c r="G98" s="69" t="str">
        <f>IF(A98="","",YEAR(A98))</f>
        <v/>
      </c>
    </row>
    <row r="99">
      <c r="A99" s="116" t="n"/>
      <c r="B99" s="97" t="n"/>
      <c r="C99" s="97" t="n"/>
      <c r="D99" s="121" t="n"/>
      <c r="E99" s="97" t="n"/>
      <c r="F99" s="123" t="str">
        <f>IF(A99="","",EOMONTH(A99,0))</f>
        <v/>
      </c>
      <c r="G99" s="113" t="str">
        <f>IF(A99="","",YEAR(A99))</f>
        <v/>
      </c>
    </row>
    <row r="100">
      <c r="A100" s="116" t="n"/>
      <c r="B100" s="97" t="n"/>
      <c r="C100" s="97" t="n"/>
      <c r="D100" s="121" t="n"/>
      <c r="E100" s="97" t="n"/>
      <c r="F100" s="122" t="str">
        <f>IF(A100="","",EOMONTH(A100,0))</f>
        <v/>
      </c>
      <c r="G100" s="69" t="str">
        <f>IF(A100="","",YEAR(A100))</f>
        <v/>
      </c>
    </row>
    <row r="101">
      <c r="A101" s="116" t="n"/>
      <c r="B101" s="97" t="n"/>
      <c r="C101" s="97" t="n"/>
      <c r="D101" s="121" t="n"/>
      <c r="E101" s="97" t="n"/>
      <c r="F101" s="123" t="str">
        <f>IF(A101="","",EOMONTH(A101,0))</f>
        <v/>
      </c>
      <c r="G101" s="113" t="str">
        <f>IF(A101="","",YEAR(A101))</f>
        <v/>
      </c>
    </row>
    <row r="102">
      <c r="A102" s="116" t="n"/>
      <c r="B102" s="97" t="n"/>
      <c r="C102" s="97" t="n"/>
      <c r="D102" s="121" t="n"/>
      <c r="E102" s="97" t="n"/>
      <c r="F102" s="122" t="str">
        <f>IF(A102="","",EOMONTH(A102,0))</f>
        <v/>
      </c>
      <c r="G102" s="69" t="str">
        <f>IF(A102="","",YEAR(A102))</f>
        <v/>
      </c>
    </row>
    <row r="103">
      <c r="A103" s="116" t="n"/>
      <c r="B103" s="97" t="n"/>
      <c r="C103" s="97" t="n"/>
      <c r="D103" s="121" t="n"/>
      <c r="E103" s="97" t="n"/>
      <c r="F103" s="123" t="str">
        <f>IF(A103="","",EOMONTH(A103,0))</f>
        <v/>
      </c>
      <c r="G103" s="113" t="str">
        <f>IF(A103="","",YEAR(A103))</f>
        <v/>
      </c>
    </row>
    <row r="104">
      <c r="A104" s="116" t="n"/>
      <c r="B104" s="97" t="n"/>
      <c r="C104" s="97" t="n"/>
      <c r="D104" s="121" t="n"/>
      <c r="E104" s="97" t="n"/>
      <c r="F104" s="122" t="str">
        <f>IF(A104="","",EOMONTH(A104,0))</f>
        <v/>
      </c>
      <c r="G104" s="69" t="str">
        <f>IF(A104="","",YEAR(A104))</f>
        <v/>
      </c>
    </row>
    <row r="105">
      <c r="A105" s="116" t="n"/>
      <c r="B105" s="97" t="n"/>
      <c r="C105" s="97" t="n"/>
      <c r="D105" s="121" t="n"/>
      <c r="E105" s="97" t="n"/>
      <c r="F105" s="123" t="str">
        <f>IF(A105="","",EOMONTH(A105,0))</f>
        <v/>
      </c>
      <c r="G105" s="113" t="str">
        <f>IF(A105="","",YEAR(A105))</f>
        <v/>
      </c>
    </row>
    <row r="106">
      <c r="A106" s="116" t="n"/>
      <c r="B106" s="97" t="n"/>
      <c r="C106" s="97" t="n"/>
      <c r="D106" s="121" t="n"/>
      <c r="E106" s="97" t="n"/>
      <c r="F106" s="122" t="str">
        <f>IF(A106="","",EOMONTH(A106,0))</f>
        <v/>
      </c>
      <c r="G106" s="69" t="str">
        <f>IF(A106="","",YEAR(A106))</f>
        <v/>
      </c>
    </row>
    <row r="107">
      <c r="A107" s="116" t="n"/>
      <c r="B107" s="97" t="n"/>
      <c r="C107" s="97" t="n"/>
      <c r="D107" s="121" t="n"/>
      <c r="E107" s="97" t="n"/>
      <c r="F107" s="123" t="str">
        <f>IF(A107="","",EOMONTH(A107,0))</f>
        <v/>
      </c>
      <c r="G107" s="113" t="str">
        <f>IF(A107="","",YEAR(A107))</f>
        <v/>
      </c>
    </row>
    <row r="108">
      <c r="A108" s="116" t="n"/>
      <c r="B108" s="97" t="n"/>
      <c r="C108" s="97" t="n"/>
      <c r="D108" s="121" t="n"/>
      <c r="E108" s="97" t="n"/>
      <c r="F108" s="122" t="str">
        <f>IF(A108="","",EOMONTH(A108,0))</f>
        <v/>
      </c>
      <c r="G108" s="69" t="str">
        <f>IF(A108="","",YEAR(A108))</f>
        <v/>
      </c>
    </row>
    <row r="109">
      <c r="A109" s="116" t="n"/>
      <c r="B109" s="97" t="n"/>
      <c r="C109" s="97" t="n"/>
      <c r="D109" s="121" t="n"/>
      <c r="E109" s="97" t="n"/>
      <c r="F109" s="123" t="str">
        <f>IF(A109="","",EOMONTH(A109,0))</f>
        <v/>
      </c>
      <c r="G109" s="113" t="str">
        <f>IF(A109="","",YEAR(A109))</f>
        <v/>
      </c>
    </row>
    <row r="110">
      <c r="A110" s="116" t="n"/>
      <c r="B110" s="97" t="n"/>
      <c r="C110" s="97" t="n"/>
      <c r="D110" s="121" t="n"/>
      <c r="E110" s="97" t="n"/>
      <c r="F110" s="122" t="str">
        <f>IF(A110="","",EOMONTH(A110,0))</f>
        <v/>
      </c>
      <c r="G110" s="69" t="str">
        <f>IF(A110="","",YEAR(A110))</f>
        <v/>
      </c>
    </row>
    <row r="111">
      <c r="A111" s="116" t="n"/>
      <c r="B111" s="97" t="n"/>
      <c r="C111" s="97" t="n"/>
      <c r="D111" s="121" t="n"/>
      <c r="E111" s="97" t="n"/>
      <c r="F111" s="123" t="str">
        <f>IF(A111="","",EOMONTH(A111,0))</f>
        <v/>
      </c>
      <c r="G111" s="113" t="str">
        <f>IF(A111="","",YEAR(A111))</f>
        <v/>
      </c>
    </row>
    <row r="112">
      <c r="A112" s="116" t="n"/>
      <c r="B112" s="97" t="n"/>
      <c r="C112" s="97" t="n"/>
      <c r="D112" s="121" t="n"/>
      <c r="E112" s="97" t="n"/>
      <c r="F112" s="122" t="str">
        <f>IF(A112="","",EOMONTH(A112,0))</f>
        <v/>
      </c>
      <c r="G112" s="69" t="str">
        <f>IF(A112="","",YEAR(A112))</f>
        <v/>
      </c>
    </row>
    <row r="113">
      <c r="A113" s="116" t="n"/>
      <c r="B113" s="97" t="n"/>
      <c r="C113" s="97" t="n"/>
      <c r="D113" s="121" t="n"/>
      <c r="E113" s="97" t="n"/>
      <c r="F113" s="123" t="str">
        <f>IF(A113="","",EOMONTH(A113,0))</f>
        <v/>
      </c>
      <c r="G113" s="113" t="str">
        <f>IF(A113="","",YEAR(A113))</f>
        <v/>
      </c>
    </row>
    <row r="114">
      <c r="A114" s="116" t="n"/>
      <c r="B114" s="97" t="n"/>
      <c r="C114" s="97" t="n"/>
      <c r="D114" s="121" t="n"/>
      <c r="E114" s="97" t="n"/>
      <c r="F114" s="122" t="str">
        <f>IF(A114="","",EOMONTH(A114,0))</f>
        <v/>
      </c>
      <c r="G114" s="69" t="str">
        <f>IF(A114="","",YEAR(A114))</f>
        <v/>
      </c>
    </row>
    <row r="115">
      <c r="A115" s="116" t="n"/>
      <c r="B115" s="97" t="n"/>
      <c r="C115" s="97" t="n"/>
      <c r="D115" s="121" t="n"/>
      <c r="E115" s="97" t="n"/>
      <c r="F115" s="123" t="str">
        <f>IF(A115="","",EOMONTH(A115,0))</f>
        <v/>
      </c>
      <c r="G115" s="113" t="str">
        <f>IF(A115="","",YEAR(A115))</f>
        <v/>
      </c>
    </row>
    <row r="116">
      <c r="A116" s="116" t="n"/>
      <c r="B116" s="97" t="n"/>
      <c r="C116" s="97" t="n"/>
      <c r="D116" s="121" t="n"/>
      <c r="E116" s="97" t="n"/>
      <c r="F116" s="122" t="str">
        <f>IF(A116="","",EOMONTH(A116,0))</f>
        <v/>
      </c>
      <c r="G116" s="69" t="str">
        <f>IF(A116="","",YEAR(A116))</f>
        <v/>
      </c>
    </row>
    <row r="117">
      <c r="A117" s="116" t="n"/>
      <c r="B117" s="97" t="n"/>
      <c r="C117" s="97" t="n"/>
      <c r="D117" s="121" t="n"/>
      <c r="E117" s="97" t="n"/>
      <c r="F117" s="123" t="str">
        <f>IF(A117="","",EOMONTH(A117,0))</f>
        <v/>
      </c>
      <c r="G117" s="113" t="str">
        <f>IF(A117="","",YEAR(A117))</f>
        <v/>
      </c>
    </row>
    <row r="118">
      <c r="A118" s="116" t="n"/>
      <c r="B118" s="97" t="n"/>
      <c r="C118" s="97" t="n"/>
      <c r="D118" s="121" t="n"/>
      <c r="E118" s="97" t="n"/>
      <c r="F118" s="122" t="str">
        <f>IF(A118="","",EOMONTH(A118,0))</f>
        <v/>
      </c>
      <c r="G118" s="69" t="str">
        <f>IF(A118="","",YEAR(A118))</f>
        <v/>
      </c>
    </row>
    <row r="119">
      <c r="A119" s="116" t="n"/>
      <c r="B119" s="97" t="n"/>
      <c r="C119" s="97" t="n"/>
      <c r="D119" s="121" t="n"/>
      <c r="E119" s="97" t="n"/>
      <c r="F119" s="123" t="str">
        <f>IF(A119="","",EOMONTH(A119,0))</f>
        <v/>
      </c>
      <c r="G119" s="113" t="str">
        <f>IF(A119="","",YEAR(A119))</f>
        <v/>
      </c>
    </row>
    <row r="120">
      <c r="A120" s="116" t="n"/>
      <c r="B120" s="97" t="n"/>
      <c r="C120" s="97" t="n"/>
      <c r="D120" s="121" t="n"/>
      <c r="E120" s="97" t="n"/>
      <c r="F120" s="122" t="str">
        <f>IF(A120="","",EOMONTH(A120,0))</f>
        <v/>
      </c>
      <c r="G120" s="69" t="str">
        <f>IF(A120="","",YEAR(A120))</f>
        <v/>
      </c>
    </row>
    <row r="121">
      <c r="A121" s="116" t="n"/>
      <c r="B121" s="97" t="n"/>
      <c r="C121" s="97" t="n"/>
      <c r="D121" s="121" t="n"/>
      <c r="E121" s="97" t="n"/>
      <c r="F121" s="123" t="str">
        <f>IF(A121="","",EOMONTH(A121,0))</f>
        <v/>
      </c>
      <c r="G121" s="113" t="str">
        <f>IF(A121="","",YEAR(A121))</f>
        <v/>
      </c>
    </row>
    <row r="122">
      <c r="A122" s="116" t="n"/>
      <c r="B122" s="97" t="n"/>
      <c r="C122" s="97" t="n"/>
      <c r="D122" s="121" t="n"/>
      <c r="E122" s="97" t="n"/>
      <c r="F122" s="122" t="str">
        <f>IF(A122="","",EOMONTH(A122,0))</f>
        <v/>
      </c>
      <c r="G122" s="69" t="str">
        <f>IF(A122="","",YEAR(A122))</f>
        <v/>
      </c>
    </row>
    <row r="123">
      <c r="A123" s="116" t="n"/>
      <c r="B123" s="97" t="n"/>
      <c r="C123" s="97" t="n"/>
      <c r="D123" s="121" t="n"/>
      <c r="E123" s="97" t="n"/>
      <c r="F123" s="123" t="str">
        <f>IF(A123="","",EOMONTH(A123,0))</f>
        <v/>
      </c>
      <c r="G123" s="113" t="str">
        <f>IF(A123="","",YEAR(A123))</f>
        <v/>
      </c>
    </row>
    <row r="124">
      <c r="A124" s="116" t="n"/>
      <c r="B124" s="97" t="n"/>
      <c r="C124" s="97" t="n"/>
      <c r="D124" s="121" t="n"/>
      <c r="E124" s="97" t="n"/>
      <c r="F124" s="122" t="str">
        <f>IF(A124="","",EOMONTH(A124,0))</f>
        <v/>
      </c>
      <c r="G124" s="69" t="str">
        <f>IF(A124="","",YEAR(A124))</f>
        <v/>
      </c>
    </row>
    <row r="125">
      <c r="A125" s="116" t="n"/>
      <c r="B125" s="97" t="n"/>
      <c r="C125" s="97" t="n"/>
      <c r="D125" s="121" t="n"/>
      <c r="E125" s="97" t="n"/>
      <c r="F125" s="123" t="str">
        <f>IF(A125="","",EOMONTH(A125,0))</f>
        <v/>
      </c>
      <c r="G125" s="113" t="str">
        <f>IF(A125="","",YEAR(A125))</f>
        <v/>
      </c>
    </row>
    <row r="126">
      <c r="A126" s="116" t="n"/>
      <c r="B126" s="97" t="n"/>
      <c r="C126" s="97" t="n"/>
      <c r="D126" s="121" t="n"/>
      <c r="E126" s="97" t="n"/>
      <c r="F126" s="122" t="str">
        <f>IF(A126="","",EOMONTH(A126,0))</f>
        <v/>
      </c>
      <c r="G126" s="69" t="str">
        <f>IF(A126="","",YEAR(A126))</f>
        <v/>
      </c>
    </row>
    <row r="127">
      <c r="A127" s="116" t="n"/>
      <c r="B127" s="97" t="n"/>
      <c r="C127" s="97" t="n"/>
      <c r="D127" s="121" t="n"/>
      <c r="E127" s="97" t="n"/>
      <c r="F127" s="123" t="str">
        <f>IF(A127="","",EOMONTH(A127,0))</f>
        <v/>
      </c>
      <c r="G127" s="113" t="str">
        <f>IF(A127="","",YEAR(A127))</f>
        <v/>
      </c>
    </row>
    <row r="128">
      <c r="A128" s="116" t="n"/>
      <c r="B128" s="97" t="n"/>
      <c r="C128" s="97" t="n"/>
      <c r="D128" s="121" t="n"/>
      <c r="E128" s="97" t="n"/>
      <c r="F128" s="122" t="str">
        <f>IF(A128="","",EOMONTH(A128,0))</f>
        <v/>
      </c>
      <c r="G128" s="69" t="str">
        <f>IF(A128="","",YEAR(A128))</f>
        <v/>
      </c>
    </row>
    <row r="129">
      <c r="A129" s="116" t="n"/>
      <c r="B129" s="97" t="n"/>
      <c r="C129" s="97" t="n"/>
      <c r="D129" s="121" t="n"/>
      <c r="E129" s="97" t="n"/>
      <c r="F129" s="123" t="str">
        <f>IF(A129="","",EOMONTH(A129,0))</f>
        <v/>
      </c>
      <c r="G129" s="113" t="str">
        <f>IF(A129="","",YEAR(A129))</f>
        <v/>
      </c>
    </row>
    <row r="130">
      <c r="A130" s="116" t="n"/>
      <c r="B130" s="97" t="n"/>
      <c r="C130" s="97" t="n"/>
      <c r="D130" s="121" t="n"/>
      <c r="E130" s="97" t="n"/>
      <c r="F130" s="122" t="str">
        <f>IF(A130="","",EOMONTH(A130,0))</f>
        <v/>
      </c>
      <c r="G130" s="69" t="str">
        <f>IF(A130="","",YEAR(A130))</f>
        <v/>
      </c>
    </row>
    <row r="131">
      <c r="A131" s="116" t="n"/>
      <c r="B131" s="97" t="n"/>
      <c r="C131" s="97" t="n"/>
      <c r="D131" s="121" t="n"/>
      <c r="E131" s="97" t="n"/>
      <c r="F131" s="123" t="str">
        <f>IF(A131="","",EOMONTH(A131,0))</f>
        <v/>
      </c>
      <c r="G131" s="113" t="str">
        <f>IF(A131="","",YEAR(A131))</f>
        <v/>
      </c>
    </row>
    <row r="132">
      <c r="A132" s="116" t="n"/>
      <c r="B132" s="97" t="n"/>
      <c r="C132" s="97" t="n"/>
      <c r="D132" s="121" t="n"/>
      <c r="E132" s="97" t="n"/>
      <c r="F132" s="122" t="str">
        <f>IF(A132="","",EOMONTH(A132,0))</f>
        <v/>
      </c>
      <c r="G132" s="69" t="str">
        <f>IF(A132="","",YEAR(A132))</f>
        <v/>
      </c>
    </row>
    <row r="133">
      <c r="A133" s="116" t="n"/>
      <c r="B133" s="97" t="n"/>
      <c r="C133" s="97" t="n"/>
      <c r="D133" s="121" t="n"/>
      <c r="E133" s="97" t="n"/>
      <c r="F133" s="123" t="str">
        <f>IF(A133="","",EOMONTH(A133,0))</f>
        <v/>
      </c>
      <c r="G133" s="113" t="str">
        <f>IF(A133="","",YEAR(A133))</f>
        <v/>
      </c>
    </row>
    <row r="134">
      <c r="A134" s="116" t="n"/>
      <c r="B134" s="97" t="n"/>
      <c r="C134" s="97" t="n"/>
      <c r="D134" s="121" t="n"/>
      <c r="E134" s="97" t="n"/>
      <c r="F134" s="122" t="str">
        <f>IF(A134="","",EOMONTH(A134,0))</f>
        <v/>
      </c>
      <c r="G134" s="69" t="str">
        <f>IF(A134="","",YEAR(A134))</f>
        <v/>
      </c>
    </row>
    <row r="135">
      <c r="A135" s="116" t="n"/>
      <c r="B135" s="97" t="n"/>
      <c r="C135" s="97" t="n"/>
      <c r="D135" s="121" t="n"/>
      <c r="E135" s="97" t="n"/>
      <c r="F135" s="123" t="str">
        <f>IF(A135="","",EOMONTH(A135,0))</f>
        <v/>
      </c>
      <c r="G135" s="113" t="str">
        <f>IF(A135="","",YEAR(A135))</f>
        <v/>
      </c>
    </row>
    <row r="136">
      <c r="A136" s="116" t="n"/>
      <c r="B136" s="97" t="n"/>
      <c r="C136" s="97" t="n"/>
      <c r="D136" s="121" t="n"/>
      <c r="E136" s="97" t="n"/>
      <c r="F136" s="122" t="str">
        <f>IF(A136="","",EOMONTH(A136,0))</f>
        <v/>
      </c>
      <c r="G136" s="69" t="str">
        <f>IF(A136="","",YEAR(A136))</f>
        <v/>
      </c>
    </row>
    <row r="137">
      <c r="A137" s="116" t="n"/>
      <c r="B137" s="97" t="n"/>
      <c r="C137" s="97" t="n"/>
      <c r="D137" s="121" t="n"/>
      <c r="E137" s="97" t="n"/>
      <c r="F137" s="123" t="str">
        <f>IF(A137="","",EOMONTH(A137,0))</f>
        <v/>
      </c>
      <c r="G137" s="113" t="str">
        <f>IF(A137="","",YEAR(A137))</f>
        <v/>
      </c>
    </row>
    <row r="138">
      <c r="A138" s="116" t="n"/>
      <c r="B138" s="97" t="n"/>
      <c r="C138" s="97" t="n"/>
      <c r="D138" s="121" t="n"/>
      <c r="E138" s="97" t="n"/>
      <c r="F138" s="122" t="str">
        <f>IF(A138="","",EOMONTH(A138,0))</f>
        <v/>
      </c>
      <c r="G138" s="69" t="str">
        <f>IF(A138="","",YEAR(A138))</f>
        <v/>
      </c>
    </row>
    <row r="139">
      <c r="A139" s="116" t="n"/>
      <c r="B139" s="97" t="n"/>
      <c r="C139" s="97" t="n"/>
      <c r="D139" s="121" t="n"/>
      <c r="E139" s="97" t="n"/>
      <c r="F139" s="123" t="str">
        <f>IF(A139="","",EOMONTH(A139,0))</f>
        <v/>
      </c>
      <c r="G139" s="113" t="str">
        <f>IF(A139="","",YEAR(A139))</f>
        <v/>
      </c>
    </row>
    <row r="140">
      <c r="A140" s="116" t="n"/>
      <c r="B140" s="97" t="n"/>
      <c r="C140" s="97" t="n"/>
      <c r="D140" s="121" t="n"/>
      <c r="E140" s="97" t="n"/>
      <c r="F140" s="122" t="str">
        <f>IF(A140="","",EOMONTH(A140,0))</f>
        <v/>
      </c>
      <c r="G140" s="69" t="str">
        <f>IF(A140="","",YEAR(A140))</f>
        <v/>
      </c>
    </row>
    <row r="141">
      <c r="A141" s="116" t="n"/>
      <c r="B141" s="97" t="n"/>
      <c r="C141" s="97" t="n"/>
      <c r="D141" s="121" t="n"/>
      <c r="E141" s="97" t="n"/>
      <c r="F141" s="123" t="str">
        <f>IF(A141="","",EOMONTH(A141,0))</f>
        <v/>
      </c>
      <c r="G141" s="113" t="str">
        <f>IF(A141="","",YEAR(A141))</f>
        <v/>
      </c>
    </row>
    <row r="142">
      <c r="A142" s="116" t="n"/>
      <c r="B142" s="97" t="n"/>
      <c r="C142" s="97" t="n"/>
      <c r="D142" s="121" t="n"/>
      <c r="E142" s="97" t="n"/>
      <c r="F142" s="122" t="str">
        <f>IF(A142="","",EOMONTH(A142,0))</f>
        <v/>
      </c>
      <c r="G142" s="69" t="str">
        <f>IF(A142="","",YEAR(A142))</f>
        <v/>
      </c>
    </row>
    <row r="143">
      <c r="A143" s="116" t="n"/>
      <c r="B143" s="97" t="n"/>
      <c r="C143" s="97" t="n"/>
      <c r="D143" s="121" t="n"/>
      <c r="E143" s="97" t="n"/>
      <c r="F143" s="123" t="str">
        <f>IF(A143="","",EOMONTH(A143,0))</f>
        <v/>
      </c>
      <c r="G143" s="113" t="str">
        <f>IF(A143="","",YEAR(A143))</f>
        <v/>
      </c>
    </row>
    <row r="144">
      <c r="A144" s="116" t="n"/>
      <c r="B144" s="97" t="n"/>
      <c r="C144" s="97" t="n"/>
      <c r="D144" s="121" t="n"/>
      <c r="E144" s="97" t="n"/>
      <c r="F144" s="122" t="str">
        <f>IF(A144="","",EOMONTH(A144,0))</f>
        <v/>
      </c>
      <c r="G144" s="69" t="str">
        <f>IF(A144="","",YEAR(A144))</f>
        <v/>
      </c>
    </row>
    <row r="145">
      <c r="A145" s="116" t="n"/>
      <c r="B145" s="97" t="n"/>
      <c r="C145" s="97" t="n"/>
      <c r="D145" s="121" t="n"/>
      <c r="E145" s="97" t="n"/>
      <c r="F145" s="123" t="str">
        <f>IF(A145="","",EOMONTH(A145,0))</f>
        <v/>
      </c>
      <c r="G145" s="113" t="str">
        <f>IF(A145="","",YEAR(A145))</f>
        <v/>
      </c>
    </row>
    <row r="146">
      <c r="A146" s="116" t="n"/>
      <c r="B146" s="97" t="n"/>
      <c r="C146" s="97" t="n"/>
      <c r="D146" s="121" t="n"/>
      <c r="E146" s="97" t="n"/>
      <c r="F146" s="122" t="str">
        <f>IF(A146="","",EOMONTH(A146,0))</f>
        <v/>
      </c>
      <c r="G146" s="69" t="str">
        <f>IF(A146="","",YEAR(A146))</f>
        <v/>
      </c>
    </row>
    <row r="147">
      <c r="A147" s="116" t="n"/>
      <c r="B147" s="97" t="n"/>
      <c r="C147" s="97" t="n"/>
      <c r="D147" s="121" t="n"/>
      <c r="E147" s="97" t="n"/>
      <c r="F147" s="123" t="str">
        <f>IF(A147="","",EOMONTH(A147,0))</f>
        <v/>
      </c>
      <c r="G147" s="113" t="str">
        <f>IF(A147="","",YEAR(A147))</f>
        <v/>
      </c>
    </row>
    <row r="148">
      <c r="A148" s="116" t="n"/>
      <c r="B148" s="97" t="n"/>
      <c r="C148" s="97" t="n"/>
      <c r="D148" s="121" t="n"/>
      <c r="E148" s="97" t="n"/>
      <c r="F148" s="122" t="str">
        <f>IF(A148="","",EOMONTH(A148,0))</f>
        <v/>
      </c>
      <c r="G148" s="69" t="str">
        <f>IF(A148="","",YEAR(A148))</f>
        <v/>
      </c>
    </row>
    <row r="149">
      <c r="A149" s="116" t="n"/>
      <c r="B149" s="97" t="n"/>
      <c r="C149" s="97" t="n"/>
      <c r="D149" s="121" t="n"/>
      <c r="E149" s="97" t="n"/>
      <c r="F149" s="123" t="str">
        <f>IF(A149="","",EOMONTH(A149,0))</f>
        <v/>
      </c>
      <c r="G149" s="113" t="str">
        <f>IF(A149="","",YEAR(A149))</f>
        <v/>
      </c>
    </row>
    <row r="150">
      <c r="A150" s="116" t="n"/>
      <c r="B150" s="97" t="n"/>
      <c r="C150" s="97" t="n"/>
      <c r="D150" s="121" t="n"/>
      <c r="E150" s="97" t="n"/>
      <c r="F150" s="122" t="str">
        <f>IF(A150="","",EOMONTH(A150,0))</f>
        <v/>
      </c>
      <c r="G150" s="69" t="str">
        <f>IF(A150="","",YEAR(A150))</f>
        <v/>
      </c>
    </row>
    <row r="151">
      <c r="A151" s="116" t="n"/>
      <c r="B151" s="97" t="n"/>
      <c r="C151" s="97" t="n"/>
      <c r="D151" s="121" t="n"/>
      <c r="E151" s="97" t="n"/>
      <c r="F151" s="123" t="str">
        <f>IF(A151="","",EOMONTH(A151,0))</f>
        <v/>
      </c>
      <c r="G151" s="113" t="str">
        <f>IF(A151="","",YEAR(A151))</f>
        <v/>
      </c>
    </row>
    <row r="152">
      <c r="A152" s="116" t="n"/>
      <c r="B152" s="97" t="n"/>
      <c r="C152" s="97" t="n"/>
      <c r="D152" s="121" t="n"/>
      <c r="E152" s="97" t="n"/>
      <c r="F152" s="122" t="str">
        <f>IF(A152="","",EOMONTH(A152,0))</f>
        <v/>
      </c>
      <c r="G152" s="69" t="str">
        <f>IF(A152="","",YEAR(A152))</f>
        <v/>
      </c>
    </row>
    <row r="153">
      <c r="A153" s="116" t="n"/>
      <c r="B153" s="97" t="n"/>
      <c r="C153" s="97" t="n"/>
      <c r="D153" s="121" t="n"/>
      <c r="E153" s="97" t="n"/>
      <c r="F153" s="123" t="str">
        <f>IF(A153="","",EOMONTH(A153,0))</f>
        <v/>
      </c>
      <c r="G153" s="113" t="str">
        <f>IF(A153="","",YEAR(A153))</f>
        <v/>
      </c>
    </row>
    <row r="154">
      <c r="A154" s="116" t="n"/>
      <c r="B154" s="97" t="n"/>
      <c r="C154" s="97" t="n"/>
      <c r="D154" s="121" t="n"/>
      <c r="E154" s="97" t="n"/>
      <c r="F154" s="122" t="str">
        <f>IF(A154="","",EOMONTH(A154,0))</f>
        <v/>
      </c>
      <c r="G154" s="69" t="str">
        <f>IF(A154="","",YEAR(A154))</f>
        <v/>
      </c>
    </row>
    <row r="155">
      <c r="A155" s="116" t="n"/>
      <c r="B155" s="97" t="n"/>
      <c r="C155" s="97" t="n"/>
      <c r="D155" s="121" t="n"/>
      <c r="E155" s="97" t="n"/>
      <c r="F155" s="123" t="str">
        <f>IF(A155="","",EOMONTH(A155,0))</f>
        <v/>
      </c>
      <c r="G155" s="113" t="str">
        <f>IF(A155="","",YEAR(A155))</f>
        <v/>
      </c>
    </row>
    <row r="156">
      <c r="A156" s="116" t="n"/>
      <c r="B156" s="97" t="n"/>
      <c r="C156" s="97" t="n"/>
      <c r="D156" s="121" t="n"/>
      <c r="E156" s="97" t="n"/>
      <c r="F156" s="122" t="str">
        <f>IF(A156="","",EOMONTH(A156,0))</f>
        <v/>
      </c>
      <c r="G156" s="69" t="str">
        <f>IF(A156="","",YEAR(A156))</f>
        <v/>
      </c>
    </row>
    <row r="157">
      <c r="A157" s="116" t="n"/>
      <c r="B157" s="97" t="n"/>
      <c r="C157" s="97" t="n"/>
      <c r="D157" s="121" t="n"/>
      <c r="E157" s="97" t="n"/>
      <c r="F157" s="123" t="str">
        <f>IF(A157="","",EOMONTH(A157,0))</f>
        <v/>
      </c>
      <c r="G157" s="113" t="str">
        <f>IF(A157="","",YEAR(A157))</f>
        <v/>
      </c>
    </row>
    <row r="158">
      <c r="A158" s="116" t="n"/>
      <c r="B158" s="97" t="n"/>
      <c r="C158" s="97" t="n"/>
      <c r="D158" s="121" t="n"/>
      <c r="E158" s="97" t="n"/>
      <c r="F158" s="122" t="str">
        <f>IF(A158="","",EOMONTH(A158,0))</f>
        <v/>
      </c>
      <c r="G158" s="69" t="str">
        <f>IF(A158="","",YEAR(A158))</f>
        <v/>
      </c>
    </row>
    <row r="159">
      <c r="A159" s="116" t="n"/>
      <c r="B159" s="97" t="n"/>
      <c r="C159" s="97" t="n"/>
      <c r="D159" s="121" t="n"/>
      <c r="E159" s="97" t="n"/>
      <c r="F159" s="123" t="str">
        <f>IF(A159="","",EOMONTH(A159,0))</f>
        <v/>
      </c>
      <c r="G159" s="113" t="str">
        <f>IF(A159="","",YEAR(A159))</f>
        <v/>
      </c>
    </row>
    <row r="160">
      <c r="A160" s="116" t="n"/>
      <c r="B160" s="97" t="n"/>
      <c r="C160" s="97" t="n"/>
      <c r="D160" s="121" t="n"/>
      <c r="E160" s="97" t="n"/>
      <c r="F160" s="122" t="str">
        <f>IF(A160="","",EOMONTH(A160,0))</f>
        <v/>
      </c>
      <c r="G160" s="69" t="str">
        <f>IF(A160="","",YEAR(A160))</f>
        <v/>
      </c>
    </row>
    <row r="161">
      <c r="A161" s="116" t="n"/>
      <c r="B161" s="97" t="n"/>
      <c r="C161" s="97" t="n"/>
      <c r="D161" s="121" t="n"/>
      <c r="E161" s="97" t="n"/>
      <c r="F161" s="123" t="str">
        <f>IF(A161="","",EOMONTH(A161,0))</f>
        <v/>
      </c>
      <c r="G161" s="113" t="str">
        <f>IF(A161="","",YEAR(A161))</f>
        <v/>
      </c>
    </row>
    <row r="162">
      <c r="A162" s="116" t="n"/>
      <c r="B162" s="97" t="n"/>
      <c r="C162" s="97" t="n"/>
      <c r="D162" s="121" t="n"/>
      <c r="E162" s="97" t="n"/>
      <c r="F162" s="122" t="str">
        <f>IF(A162="","",EOMONTH(A162,0))</f>
        <v/>
      </c>
      <c r="G162" s="69" t="str">
        <f>IF(A162="","",YEAR(A162))</f>
        <v/>
      </c>
    </row>
    <row r="163">
      <c r="A163" s="116" t="n"/>
      <c r="B163" s="97" t="n"/>
      <c r="C163" s="97" t="n"/>
      <c r="D163" s="121" t="n"/>
      <c r="E163" s="97" t="n"/>
      <c r="F163" s="123" t="str">
        <f>IF(A163="","",EOMONTH(A163,0))</f>
        <v/>
      </c>
      <c r="G163" s="113" t="str">
        <f>IF(A163="","",YEAR(A163))</f>
        <v/>
      </c>
    </row>
    <row r="164">
      <c r="A164" s="116" t="n"/>
      <c r="B164" s="97" t="n"/>
      <c r="C164" s="97" t="n"/>
      <c r="D164" s="121" t="n"/>
      <c r="E164" s="97" t="n"/>
      <c r="F164" s="122" t="str">
        <f>IF(A164="","",EOMONTH(A164,0))</f>
        <v/>
      </c>
      <c r="G164" s="69" t="str">
        <f>IF(A164="","",YEAR(A164))</f>
        <v/>
      </c>
    </row>
    <row r="165">
      <c r="A165" s="116" t="n"/>
      <c r="B165" s="97" t="n"/>
      <c r="C165" s="97" t="n"/>
      <c r="D165" s="121" t="n"/>
      <c r="E165" s="97" t="n"/>
      <c r="F165" s="123" t="str">
        <f>IF(A165="","",EOMONTH(A165,0))</f>
        <v/>
      </c>
      <c r="G165" s="113" t="str">
        <f>IF(A165="","",YEAR(A165))</f>
        <v/>
      </c>
    </row>
    <row r="166">
      <c r="A166" s="116" t="n"/>
      <c r="B166" s="97" t="n"/>
      <c r="C166" s="97" t="n"/>
      <c r="D166" s="121" t="n"/>
      <c r="E166" s="97" t="n"/>
      <c r="F166" s="122" t="str">
        <f>IF(A166="","",EOMONTH(A166,0))</f>
        <v/>
      </c>
      <c r="G166" s="69" t="str">
        <f>IF(A166="","",YEAR(A166))</f>
        <v/>
      </c>
    </row>
    <row r="167">
      <c r="A167" s="116" t="n"/>
      <c r="B167" s="97" t="n"/>
      <c r="C167" s="97" t="n"/>
      <c r="D167" s="121" t="n"/>
      <c r="E167" s="97" t="n"/>
      <c r="F167" s="123" t="str">
        <f>IF(A167="","",EOMONTH(A167,0))</f>
        <v/>
      </c>
      <c r="G167" s="113" t="str">
        <f>IF(A167="","",YEAR(A167))</f>
        <v/>
      </c>
    </row>
    <row r="168">
      <c r="A168" s="116" t="n"/>
      <c r="B168" s="97" t="n"/>
      <c r="C168" s="97" t="n"/>
      <c r="D168" s="121" t="n"/>
      <c r="E168" s="97" t="n"/>
      <c r="F168" s="122" t="str">
        <f>IF(A168="","",EOMONTH(A168,0))</f>
        <v/>
      </c>
      <c r="G168" s="69" t="str">
        <f>IF(A168="","",YEAR(A168))</f>
        <v/>
      </c>
    </row>
    <row r="169">
      <c r="A169" s="116" t="n"/>
      <c r="B169" s="97" t="n"/>
      <c r="C169" s="97" t="n"/>
      <c r="D169" s="121" t="n"/>
      <c r="E169" s="97" t="n"/>
      <c r="F169" s="123" t="str">
        <f>IF(A169="","",EOMONTH(A169,0))</f>
        <v/>
      </c>
      <c r="G169" s="113" t="str">
        <f>IF(A169="","",YEAR(A169))</f>
        <v/>
      </c>
    </row>
    <row r="170">
      <c r="A170" s="116" t="n"/>
      <c r="B170" s="97" t="n"/>
      <c r="C170" s="97" t="n"/>
      <c r="D170" s="121" t="n"/>
      <c r="E170" s="97" t="n"/>
      <c r="F170" s="122" t="str">
        <f>IF(A170="","",EOMONTH(A170,0))</f>
        <v/>
      </c>
      <c r="G170" s="69" t="str">
        <f>IF(A170="","",YEAR(A170))</f>
        <v/>
      </c>
    </row>
    <row r="171">
      <c r="A171" s="116" t="n"/>
      <c r="B171" s="97" t="n"/>
      <c r="C171" s="97" t="n"/>
      <c r="D171" s="121" t="n"/>
      <c r="E171" s="97" t="n"/>
      <c r="F171" s="123" t="str">
        <f>IF(A171="","",EOMONTH(A171,0))</f>
        <v/>
      </c>
      <c r="G171" s="113" t="str">
        <f>IF(A171="","",YEAR(A171))</f>
        <v/>
      </c>
    </row>
    <row r="172">
      <c r="A172" s="116" t="n"/>
      <c r="B172" s="97" t="n"/>
      <c r="C172" s="97" t="n"/>
      <c r="D172" s="121" t="n"/>
      <c r="E172" s="97" t="n"/>
      <c r="F172" s="122" t="str">
        <f>IF(A172="","",EOMONTH(A172,0))</f>
        <v/>
      </c>
      <c r="G172" s="69" t="str">
        <f>IF(A172="","",YEAR(A172))</f>
        <v/>
      </c>
    </row>
    <row r="173">
      <c r="A173" s="116" t="n"/>
      <c r="B173" s="97" t="n"/>
      <c r="C173" s="97" t="n"/>
      <c r="D173" s="121" t="n"/>
      <c r="E173" s="97" t="n"/>
      <c r="F173" s="123" t="str">
        <f>IF(A173="","",EOMONTH(A173,0))</f>
        <v/>
      </c>
      <c r="G173" s="113" t="str">
        <f>IF(A173="","",YEAR(A173))</f>
        <v/>
      </c>
    </row>
    <row r="174">
      <c r="A174" s="116" t="n"/>
      <c r="B174" s="97" t="n"/>
      <c r="C174" s="97" t="n"/>
      <c r="D174" s="121" t="n"/>
      <c r="E174" s="97" t="n"/>
      <c r="F174" s="122" t="str">
        <f>IF(A174="","",EOMONTH(A174,0))</f>
        <v/>
      </c>
      <c r="G174" s="69" t="str">
        <f>IF(A174="","",YEAR(A174))</f>
        <v/>
      </c>
    </row>
    <row r="175">
      <c r="A175" s="116" t="n"/>
      <c r="B175" s="97" t="n"/>
      <c r="C175" s="97" t="n"/>
      <c r="D175" s="121" t="n"/>
      <c r="E175" s="97" t="n"/>
      <c r="F175" s="123" t="str">
        <f>IF(A175="","",EOMONTH(A175,0))</f>
        <v/>
      </c>
      <c r="G175" s="113" t="str">
        <f>IF(A175="","",YEAR(A175))</f>
        <v/>
      </c>
    </row>
    <row r="176">
      <c r="A176" s="116" t="n"/>
      <c r="B176" s="97" t="n"/>
      <c r="C176" s="97" t="n"/>
      <c r="D176" s="121" t="n"/>
      <c r="E176" s="97" t="n"/>
      <c r="F176" s="122" t="str">
        <f>IF(A176="","",EOMONTH(A176,0))</f>
        <v/>
      </c>
      <c r="G176" s="69" t="str">
        <f>IF(A176="","",YEAR(A176))</f>
        <v/>
      </c>
    </row>
    <row r="177">
      <c r="A177" s="116" t="n"/>
      <c r="B177" s="97" t="n"/>
      <c r="C177" s="97" t="n"/>
      <c r="D177" s="121" t="n"/>
      <c r="E177" s="97" t="n"/>
      <c r="F177" s="123" t="str">
        <f>IF(A177="","",EOMONTH(A177,0))</f>
        <v/>
      </c>
      <c r="G177" s="113" t="str">
        <f>IF(A177="","",YEAR(A177))</f>
        <v/>
      </c>
    </row>
    <row r="178">
      <c r="A178" s="116" t="n"/>
      <c r="B178" s="97" t="n"/>
      <c r="C178" s="97" t="n"/>
      <c r="D178" s="121" t="n"/>
      <c r="E178" s="97" t="n"/>
      <c r="F178" s="122" t="str">
        <f>IF(A178="","",EOMONTH(A178,0))</f>
        <v/>
      </c>
      <c r="G178" s="69" t="str">
        <f>IF(A178="","",YEAR(A178))</f>
        <v/>
      </c>
    </row>
    <row r="179">
      <c r="A179" s="116" t="n"/>
      <c r="B179" s="97" t="n"/>
      <c r="C179" s="97" t="n"/>
      <c r="D179" s="121" t="n"/>
      <c r="E179" s="97" t="n"/>
      <c r="F179" s="123" t="str">
        <f>IF(A179="","",EOMONTH(A179,0))</f>
        <v/>
      </c>
      <c r="G179" s="113" t="str">
        <f>IF(A179="","",YEAR(A179))</f>
        <v/>
      </c>
    </row>
    <row r="180">
      <c r="A180" s="116" t="n"/>
      <c r="B180" s="97" t="n"/>
      <c r="C180" s="97" t="n"/>
      <c r="D180" s="121" t="n"/>
      <c r="E180" s="97" t="n"/>
      <c r="F180" s="122" t="str">
        <f>IF(A180="","",EOMONTH(A180,0))</f>
        <v/>
      </c>
      <c r="G180" s="69" t="str">
        <f>IF(A180="","",YEAR(A180))</f>
        <v/>
      </c>
    </row>
    <row r="181">
      <c r="A181" s="116" t="n"/>
      <c r="B181" s="97" t="n"/>
      <c r="C181" s="97" t="n"/>
      <c r="D181" s="121" t="n"/>
      <c r="E181" s="97" t="n"/>
      <c r="F181" s="123" t="str">
        <f>IF(A181="","",EOMONTH(A181,0))</f>
        <v/>
      </c>
      <c r="G181" s="113" t="str">
        <f>IF(A181="","",YEAR(A181))</f>
        <v/>
      </c>
    </row>
    <row r="182">
      <c r="A182" s="116" t="n"/>
      <c r="B182" s="97" t="n"/>
      <c r="C182" s="97" t="n"/>
      <c r="D182" s="121" t="n"/>
      <c r="E182" s="97" t="n"/>
      <c r="F182" s="122" t="str">
        <f>IF(A182="","",EOMONTH(A182,0))</f>
        <v/>
      </c>
      <c r="G182" s="69" t="str">
        <f>IF(A182="","",YEAR(A182))</f>
        <v/>
      </c>
    </row>
    <row r="183">
      <c r="A183" s="116" t="n"/>
      <c r="B183" s="97" t="n"/>
      <c r="C183" s="97" t="n"/>
      <c r="D183" s="121" t="n"/>
      <c r="E183" s="97" t="n"/>
      <c r="F183" s="123" t="str">
        <f>IF(A183="","",EOMONTH(A183,0))</f>
        <v/>
      </c>
      <c r="G183" s="113" t="str">
        <f>IF(A183="","",YEAR(A183))</f>
        <v/>
      </c>
    </row>
    <row r="184">
      <c r="A184" s="116" t="n"/>
      <c r="B184" s="97" t="n"/>
      <c r="C184" s="97" t="n"/>
      <c r="D184" s="121" t="n"/>
      <c r="E184" s="97" t="n"/>
      <c r="F184" s="122" t="str">
        <f>IF(A184="","",EOMONTH(A184,0))</f>
        <v/>
      </c>
      <c r="G184" s="69" t="str">
        <f>IF(A184="","",YEAR(A184))</f>
        <v/>
      </c>
    </row>
    <row r="185">
      <c r="A185" s="116" t="n"/>
      <c r="B185" s="97" t="n"/>
      <c r="C185" s="97" t="n"/>
      <c r="D185" s="121" t="n"/>
      <c r="E185" s="97" t="n"/>
      <c r="F185" s="123" t="str">
        <f>IF(A185="","",EOMONTH(A185,0))</f>
        <v/>
      </c>
      <c r="G185" s="113" t="str">
        <f>IF(A185="","",YEAR(A185))</f>
        <v/>
      </c>
    </row>
    <row r="186">
      <c r="A186" s="116" t="n"/>
      <c r="B186" s="97" t="n"/>
      <c r="C186" s="97" t="n"/>
      <c r="D186" s="121" t="n"/>
      <c r="E186" s="97" t="n"/>
      <c r="F186" s="122" t="str">
        <f>IF(A186="","",EOMONTH(A186,0))</f>
        <v/>
      </c>
      <c r="G186" s="69" t="str">
        <f>IF(A186="","",YEAR(A186))</f>
        <v/>
      </c>
    </row>
    <row r="187">
      <c r="A187" s="116" t="n"/>
      <c r="B187" s="97" t="n"/>
      <c r="C187" s="97" t="n"/>
      <c r="D187" s="121" t="n"/>
      <c r="E187" s="97" t="n"/>
      <c r="F187" s="123" t="str">
        <f>IF(A187="","",EOMONTH(A187,0))</f>
        <v/>
      </c>
      <c r="G187" s="113" t="str">
        <f>IF(A187="","",YEAR(A187))</f>
        <v/>
      </c>
    </row>
    <row r="188">
      <c r="A188" s="116" t="n"/>
      <c r="B188" s="97" t="n"/>
      <c r="C188" s="97" t="n"/>
      <c r="D188" s="121" t="n"/>
      <c r="E188" s="97" t="n"/>
      <c r="F188" s="122" t="str">
        <f>IF(A188="","",EOMONTH(A188,0))</f>
        <v/>
      </c>
      <c r="G188" s="69" t="str">
        <f>IF(A188="","",YEAR(A188))</f>
        <v/>
      </c>
    </row>
    <row r="189">
      <c r="A189" s="116" t="n"/>
      <c r="B189" s="97" t="n"/>
      <c r="C189" s="97" t="n"/>
      <c r="D189" s="121" t="n"/>
      <c r="E189" s="97" t="n"/>
      <c r="F189" s="123" t="str">
        <f>IF(A189="","",EOMONTH(A189,0))</f>
        <v/>
      </c>
      <c r="G189" s="113" t="str">
        <f>IF(A189="","",YEAR(A189))</f>
        <v/>
      </c>
    </row>
    <row r="190">
      <c r="A190" s="116" t="n"/>
      <c r="B190" s="97" t="n"/>
      <c r="C190" s="97" t="n"/>
      <c r="D190" s="121" t="n"/>
      <c r="E190" s="97" t="n"/>
      <c r="F190" s="122" t="str">
        <f>IF(A190="","",EOMONTH(A190,0))</f>
        <v/>
      </c>
      <c r="G190" s="69" t="str">
        <f>IF(A190="","",YEAR(A190))</f>
        <v/>
      </c>
    </row>
    <row r="191">
      <c r="A191" s="116" t="n"/>
      <c r="B191" s="97" t="n"/>
      <c r="C191" s="97" t="n"/>
      <c r="D191" s="121" t="n"/>
      <c r="E191" s="97" t="n"/>
      <c r="F191" s="123" t="str">
        <f>IF(A191="","",EOMONTH(A191,0))</f>
        <v/>
      </c>
      <c r="G191" s="113" t="str">
        <f>IF(A191="","",YEAR(A191))</f>
        <v/>
      </c>
    </row>
    <row r="192">
      <c r="A192" s="116" t="n"/>
      <c r="B192" s="97" t="n"/>
      <c r="C192" s="97" t="n"/>
      <c r="D192" s="121" t="n"/>
      <c r="E192" s="97" t="n"/>
      <c r="F192" s="122" t="str">
        <f>IF(A192="","",EOMONTH(A192,0))</f>
        <v/>
      </c>
      <c r="G192" s="69" t="str">
        <f>IF(A192="","",YEAR(A192))</f>
        <v/>
      </c>
    </row>
    <row r="193">
      <c r="A193" s="116" t="n"/>
      <c r="B193" s="97" t="n"/>
      <c r="C193" s="97" t="n"/>
      <c r="D193" s="121" t="n"/>
      <c r="E193" s="97" t="n"/>
      <c r="F193" s="123" t="str">
        <f>IF(A193="","",EOMONTH(A193,0))</f>
        <v/>
      </c>
      <c r="G193" s="113" t="str">
        <f>IF(A193="","",YEAR(A193))</f>
        <v/>
      </c>
    </row>
    <row r="194">
      <c r="A194" s="116" t="n"/>
      <c r="B194" s="97" t="n"/>
      <c r="C194" s="97" t="n"/>
      <c r="D194" s="121" t="n"/>
      <c r="E194" s="97" t="n"/>
      <c r="F194" s="122" t="str">
        <f>IF(A194="","",EOMONTH(A194,0))</f>
        <v/>
      </c>
      <c r="G194" s="69" t="str">
        <f>IF(A194="","",YEAR(A194))</f>
        <v/>
      </c>
    </row>
    <row r="195">
      <c r="A195" s="116" t="n"/>
      <c r="B195" s="97" t="n"/>
      <c r="C195" s="97" t="n"/>
      <c r="D195" s="121" t="n"/>
      <c r="E195" s="97" t="n"/>
      <c r="F195" s="123" t="str">
        <f>IF(A195="","",EOMONTH(A195,0))</f>
        <v/>
      </c>
      <c r="G195" s="113" t="str">
        <f>IF(A195="","",YEAR(A195))</f>
        <v/>
      </c>
    </row>
    <row r="196">
      <c r="A196" s="116" t="n"/>
      <c r="B196" s="97" t="n"/>
      <c r="C196" s="97" t="n"/>
      <c r="D196" s="121" t="n"/>
      <c r="E196" s="97" t="n"/>
      <c r="F196" s="122" t="str">
        <f>IF(A196="","",EOMONTH(A196,0))</f>
        <v/>
      </c>
      <c r="G196" s="69" t="str">
        <f>IF(A196="","",YEAR(A196))</f>
        <v/>
      </c>
    </row>
    <row r="197">
      <c r="A197" s="116" t="n"/>
      <c r="B197" s="97" t="n"/>
      <c r="C197" s="97" t="n"/>
      <c r="D197" s="121" t="n"/>
      <c r="E197" s="97" t="n"/>
      <c r="F197" s="123" t="str">
        <f>IF(A197="","",EOMONTH(A197,0))</f>
        <v/>
      </c>
      <c r="G197" s="113" t="str">
        <f>IF(A197="","",YEAR(A197))</f>
        <v/>
      </c>
    </row>
    <row r="198">
      <c r="A198" s="116" t="n"/>
      <c r="B198" s="97" t="n"/>
      <c r="C198" s="97" t="n"/>
      <c r="D198" s="121" t="n"/>
      <c r="E198" s="97" t="n"/>
      <c r="F198" s="122" t="str">
        <f>IF(A198="","",EOMONTH(A198,0))</f>
        <v/>
      </c>
      <c r="G198" s="69" t="str">
        <f>IF(A198="","",YEAR(A198))</f>
        <v/>
      </c>
    </row>
    <row r="199">
      <c r="A199" s="116" t="n"/>
      <c r="B199" s="97" t="n"/>
      <c r="C199" s="97" t="n"/>
      <c r="D199" s="121" t="n"/>
      <c r="E199" s="97" t="n"/>
      <c r="F199" s="123" t="str">
        <f>IF(A199="","",EOMONTH(A199,0))</f>
        <v/>
      </c>
      <c r="G199" s="113" t="str">
        <f>IF(A199="","",YEAR(A199))</f>
        <v/>
      </c>
    </row>
    <row r="200">
      <c r="A200" s="116" t="n"/>
      <c r="B200" s="97" t="n"/>
      <c r="C200" s="97" t="n"/>
      <c r="D200" s="121" t="n"/>
      <c r="E200" s="97" t="n"/>
      <c r="F200" s="122" t="str">
        <f>IF(A200="","",EOMONTH(A200,0))</f>
        <v/>
      </c>
      <c r="G200" s="69" t="str">
        <f>IF(A200="","",YEAR(A200))</f>
        <v/>
      </c>
    </row>
    <row r="201">
      <c r="A201" s="116" t="n"/>
      <c r="B201" s="97" t="n"/>
      <c r="C201" s="97" t="n"/>
      <c r="D201" s="121" t="n"/>
      <c r="E201" s="97" t="n"/>
      <c r="F201" s="123" t="str">
        <f>IF(A201="","",EOMONTH(A201,0))</f>
        <v/>
      </c>
      <c r="G201" s="113" t="str">
        <f>IF(A201="","",YEAR(A201))</f>
        <v/>
      </c>
    </row>
    <row r="202">
      <c r="A202" s="116" t="n"/>
      <c r="B202" s="97" t="n"/>
      <c r="C202" s="97" t="n"/>
      <c r="D202" s="121" t="n"/>
      <c r="E202" s="97" t="n"/>
      <c r="F202" s="122" t="str">
        <f>IF(A202="","",EOMONTH(A202,0))</f>
        <v/>
      </c>
      <c r="G202" s="69" t="str">
        <f>IF(A202="","",YEAR(A202))</f>
        <v/>
      </c>
    </row>
    <row r="203">
      <c r="A203" s="116" t="n"/>
      <c r="B203" s="97" t="n"/>
      <c r="C203" s="97" t="n"/>
      <c r="D203" s="121" t="n"/>
      <c r="E203" s="97" t="n"/>
      <c r="F203" s="123" t="str">
        <f>IF(A203="","",EOMONTH(A203,0))</f>
        <v/>
      </c>
      <c r="G203" s="113" t="str">
        <f>IF(A203="","",YEAR(A203))</f>
        <v/>
      </c>
    </row>
    <row r="204">
      <c r="A204" s="116" t="n"/>
      <c r="B204" s="97" t="n"/>
      <c r="C204" s="97" t="n"/>
      <c r="D204" s="121" t="n"/>
      <c r="E204" s="97" t="n"/>
      <c r="F204" s="122" t="str">
        <f>IF(A204="","",EOMONTH(A204,0))</f>
        <v/>
      </c>
      <c r="G204" s="69" t="str">
        <f>IF(A204="","",YEAR(A204))</f>
        <v/>
      </c>
    </row>
    <row r="205">
      <c r="A205" s="116" t="n"/>
      <c r="B205" s="97" t="n"/>
      <c r="C205" s="97" t="n"/>
      <c r="D205" s="121" t="n"/>
      <c r="E205" s="97" t="n"/>
      <c r="F205" s="123" t="str">
        <f>IF(A205="","",EOMONTH(A205,0))</f>
        <v/>
      </c>
      <c r="G205" s="113" t="str">
        <f>IF(A205="","",YEAR(A205))</f>
        <v/>
      </c>
    </row>
    <row r="206">
      <c r="A206" s="116" t="n"/>
      <c r="B206" s="97" t="n"/>
      <c r="C206" s="97" t="n"/>
      <c r="D206" s="121" t="n"/>
      <c r="E206" s="97" t="n"/>
      <c r="F206" s="122" t="str">
        <f>IF(A206="","",EOMONTH(A206,0))</f>
        <v/>
      </c>
      <c r="G206" s="69" t="str">
        <f>IF(A206="","",YEAR(A206))</f>
        <v/>
      </c>
    </row>
    <row r="207">
      <c r="A207" s="116" t="n"/>
      <c r="B207" s="97" t="n"/>
      <c r="C207" s="97" t="n"/>
      <c r="D207" s="121" t="n"/>
      <c r="E207" s="97" t="n"/>
      <c r="F207" s="123" t="str">
        <f>IF(A207="","",EOMONTH(A207,0))</f>
        <v/>
      </c>
      <c r="G207" s="113" t="str">
        <f>IF(A207="","",YEAR(A207))</f>
        <v/>
      </c>
    </row>
    <row r="208">
      <c r="A208" s="116" t="n"/>
      <c r="B208" s="97" t="n"/>
      <c r="C208" s="97" t="n"/>
      <c r="D208" s="121" t="n"/>
      <c r="E208" s="97" t="n"/>
      <c r="F208" s="122" t="str">
        <f>IF(A208="","",EOMONTH(A208,0))</f>
        <v/>
      </c>
      <c r="G208" s="69" t="str">
        <f>IF(A208="","",YEAR(A208))</f>
        <v/>
      </c>
    </row>
    <row r="209">
      <c r="A209" s="116" t="n"/>
      <c r="B209" s="97" t="n"/>
      <c r="C209" s="97" t="n"/>
      <c r="D209" s="121" t="n"/>
      <c r="E209" s="97" t="n"/>
      <c r="F209" s="123" t="str">
        <f>IF(A209="","",EOMONTH(A209,0))</f>
        <v/>
      </c>
      <c r="G209" s="113" t="str">
        <f>IF(A209="","",YEAR(A209))</f>
        <v/>
      </c>
    </row>
    <row r="210">
      <c r="A210" s="116" t="n"/>
      <c r="B210" s="97" t="n"/>
      <c r="C210" s="97" t="n"/>
      <c r="D210" s="121" t="n"/>
      <c r="E210" s="97" t="n"/>
      <c r="F210" s="122" t="str">
        <f>IF(A210="","",EOMONTH(A210,0))</f>
        <v/>
      </c>
      <c r="G210" s="69" t="str">
        <f>IF(A210="","",YEAR(A210))</f>
        <v/>
      </c>
    </row>
    <row r="211">
      <c r="A211" s="116" t="n"/>
      <c r="B211" s="97" t="n"/>
      <c r="C211" s="97" t="n"/>
      <c r="D211" s="121" t="n"/>
      <c r="E211" s="97" t="n"/>
      <c r="F211" s="123" t="str">
        <f>IF(A211="","",EOMONTH(A211,0))</f>
        <v/>
      </c>
      <c r="G211" s="113" t="str">
        <f>IF(A211="","",YEAR(A211))</f>
        <v/>
      </c>
    </row>
    <row r="212">
      <c r="A212" s="116" t="n"/>
      <c r="B212" s="97" t="n"/>
      <c r="C212" s="97" t="n"/>
      <c r="D212" s="121" t="n"/>
      <c r="E212" s="97" t="n"/>
      <c r="F212" s="122" t="str">
        <f>IF(A212="","",EOMONTH(A212,0))</f>
        <v/>
      </c>
      <c r="G212" s="69" t="str">
        <f>IF(A212="","",YEAR(A212))</f>
        <v/>
      </c>
    </row>
    <row r="213">
      <c r="A213" s="116" t="n"/>
      <c r="B213" s="97" t="n"/>
      <c r="C213" s="97" t="n"/>
      <c r="D213" s="121" t="n"/>
      <c r="E213" s="97" t="n"/>
      <c r="F213" s="123" t="str">
        <f>IF(A213="","",EOMONTH(A213,0))</f>
        <v/>
      </c>
      <c r="G213" s="113" t="str">
        <f>IF(A213="","",YEAR(A213))</f>
        <v/>
      </c>
    </row>
    <row r="214">
      <c r="A214" s="116" t="n"/>
      <c r="B214" s="97" t="n"/>
      <c r="C214" s="97" t="n"/>
      <c r="D214" s="121" t="n"/>
      <c r="E214" s="97" t="n"/>
      <c r="F214" s="122" t="str">
        <f>IF(A214="","",EOMONTH(A214,0))</f>
        <v/>
      </c>
      <c r="G214" s="69" t="str">
        <f>IF(A214="","",YEAR(A214))</f>
        <v/>
      </c>
    </row>
    <row r="215">
      <c r="A215" s="116" t="n"/>
      <c r="B215" s="97" t="n"/>
      <c r="C215" s="97" t="n"/>
      <c r="D215" s="121" t="n"/>
      <c r="E215" s="97" t="n"/>
      <c r="F215" s="123" t="str">
        <f>IF(A215="","",EOMONTH(A215,0))</f>
        <v/>
      </c>
      <c r="G215" s="113" t="str">
        <f>IF(A215="","",YEAR(A215))</f>
        <v/>
      </c>
    </row>
    <row r="216">
      <c r="A216" s="116" t="n"/>
      <c r="B216" s="97" t="n"/>
      <c r="C216" s="97" t="n"/>
      <c r="D216" s="121" t="n"/>
      <c r="E216" s="97" t="n"/>
      <c r="F216" s="122" t="str">
        <f>IF(A216="","",EOMONTH(A216,0))</f>
        <v/>
      </c>
      <c r="G216" s="69" t="str">
        <f>IF(A216="","",YEAR(A216))</f>
        <v/>
      </c>
    </row>
    <row r="217">
      <c r="A217" s="116" t="n"/>
      <c r="B217" s="97" t="n"/>
      <c r="C217" s="97" t="n"/>
      <c r="D217" s="121" t="n"/>
      <c r="E217" s="97" t="n"/>
      <c r="F217" s="123" t="str">
        <f>IF(A217="","",EOMONTH(A217,0))</f>
        <v/>
      </c>
      <c r="G217" s="113" t="str">
        <f>IF(A217="","",YEAR(A217))</f>
        <v/>
      </c>
    </row>
    <row r="218">
      <c r="A218" s="116" t="n"/>
      <c r="B218" s="97" t="n"/>
      <c r="C218" s="97" t="n"/>
      <c r="D218" s="121" t="n"/>
      <c r="E218" s="97" t="n"/>
      <c r="F218" s="122" t="str">
        <f>IF(A218="","",EOMONTH(A218,0))</f>
        <v/>
      </c>
      <c r="G218" s="69" t="str">
        <f>IF(A218="","",YEAR(A218))</f>
        <v/>
      </c>
    </row>
    <row r="219">
      <c r="A219" s="116" t="n"/>
      <c r="B219" s="97" t="n"/>
      <c r="C219" s="97" t="n"/>
      <c r="D219" s="121" t="n"/>
      <c r="E219" s="97" t="n"/>
      <c r="F219" s="123" t="str">
        <f>IF(A219="","",EOMONTH(A219,0))</f>
        <v/>
      </c>
      <c r="G219" s="113" t="str">
        <f>IF(A219="","",YEAR(A219))</f>
        <v/>
      </c>
    </row>
    <row r="220">
      <c r="A220" s="116" t="n"/>
      <c r="B220" s="97" t="n"/>
      <c r="C220" s="97" t="n"/>
      <c r="D220" s="121" t="n"/>
      <c r="E220" s="97" t="n"/>
      <c r="F220" s="122" t="str">
        <f>IF(A220="","",EOMONTH(A220,0))</f>
        <v/>
      </c>
      <c r="G220" s="69" t="str">
        <f>IF(A220="","",YEAR(A220))</f>
        <v/>
      </c>
    </row>
    <row r="221">
      <c r="A221" s="116" t="n"/>
      <c r="B221" s="97" t="n"/>
      <c r="C221" s="97" t="n"/>
      <c r="D221" s="121" t="n"/>
      <c r="E221" s="97" t="n"/>
      <c r="F221" s="123" t="str">
        <f>IF(A221="","",EOMONTH(A221,0))</f>
        <v/>
      </c>
      <c r="G221" s="113" t="str">
        <f>IF(A221="","",YEAR(A221))</f>
        <v/>
      </c>
    </row>
    <row r="222">
      <c r="A222" s="116" t="n"/>
      <c r="B222" s="97" t="n"/>
      <c r="C222" s="97" t="n"/>
      <c r="D222" s="121" t="n"/>
      <c r="E222" s="97" t="n"/>
      <c r="F222" s="122" t="str">
        <f>IF(A222="","",EOMONTH(A222,0))</f>
        <v/>
      </c>
      <c r="G222" s="69" t="str">
        <f>IF(A222="","",YEAR(A222))</f>
        <v/>
      </c>
    </row>
    <row r="223">
      <c r="A223" s="116" t="n"/>
      <c r="B223" s="97" t="n"/>
      <c r="C223" s="97" t="n"/>
      <c r="D223" s="121" t="n"/>
      <c r="E223" s="97" t="n"/>
      <c r="F223" s="123" t="str">
        <f>IF(A223="","",EOMONTH(A223,0))</f>
        <v/>
      </c>
      <c r="G223" s="113" t="str">
        <f>IF(A223="","",YEAR(A223))</f>
        <v/>
      </c>
    </row>
    <row r="224">
      <c r="A224" s="116" t="n"/>
      <c r="B224" s="97" t="n"/>
      <c r="C224" s="97" t="n"/>
      <c r="D224" s="121" t="n"/>
      <c r="E224" s="97" t="n"/>
      <c r="F224" s="122" t="str">
        <f>IF(A224="","",EOMONTH(A224,0))</f>
        <v/>
      </c>
      <c r="G224" s="69" t="str">
        <f>IF(A224="","",YEAR(A224))</f>
        <v/>
      </c>
    </row>
    <row r="225">
      <c r="A225" s="116" t="n"/>
      <c r="B225" s="97" t="n"/>
      <c r="C225" s="97" t="n"/>
      <c r="D225" s="121" t="n"/>
      <c r="E225" s="97" t="n"/>
      <c r="F225" s="123" t="str">
        <f>IF(A225="","",EOMONTH(A225,0))</f>
        <v/>
      </c>
      <c r="G225" s="113" t="str">
        <f>IF(A225="","",YEAR(A225))</f>
        <v/>
      </c>
    </row>
    <row r="226">
      <c r="A226" s="116" t="n"/>
      <c r="B226" s="97" t="n"/>
      <c r="C226" s="97" t="n"/>
      <c r="D226" s="121" t="n"/>
      <c r="E226" s="97" t="n"/>
      <c r="F226" s="122" t="str">
        <f>IF(A226="","",EOMONTH(A226,0))</f>
        <v/>
      </c>
      <c r="G226" s="69" t="str">
        <f>IF(A226="","",YEAR(A226))</f>
        <v/>
      </c>
    </row>
    <row r="227">
      <c r="A227" s="116" t="n"/>
      <c r="B227" s="97" t="n"/>
      <c r="C227" s="97" t="n"/>
      <c r="D227" s="121" t="n"/>
      <c r="E227" s="97" t="n"/>
      <c r="F227" s="123" t="str">
        <f>IF(A227="","",EOMONTH(A227,0))</f>
        <v/>
      </c>
      <c r="G227" s="113" t="str">
        <f>IF(A227="","",YEAR(A227))</f>
        <v/>
      </c>
    </row>
    <row r="228">
      <c r="A228" s="116" t="n"/>
      <c r="B228" s="97" t="n"/>
      <c r="C228" s="97" t="n"/>
      <c r="D228" s="121" t="n"/>
      <c r="E228" s="97" t="n"/>
      <c r="F228" s="122" t="str">
        <f>IF(A228="","",EOMONTH(A228,0))</f>
        <v/>
      </c>
      <c r="G228" s="69" t="str">
        <f>IF(A228="","",YEAR(A228))</f>
        <v/>
      </c>
    </row>
    <row r="229">
      <c r="A229" s="116" t="n"/>
      <c r="B229" s="97" t="n"/>
      <c r="C229" s="97" t="n"/>
      <c r="D229" s="121" t="n"/>
      <c r="E229" s="97" t="n"/>
      <c r="F229" s="123" t="str">
        <f>IF(A229="","",EOMONTH(A229,0))</f>
        <v/>
      </c>
      <c r="G229" s="113" t="str">
        <f>IF(A229="","",YEAR(A229))</f>
        <v/>
      </c>
    </row>
    <row r="230">
      <c r="A230" s="116" t="n"/>
      <c r="B230" s="97" t="n"/>
      <c r="C230" s="97" t="n"/>
      <c r="D230" s="121" t="n"/>
      <c r="E230" s="97" t="n"/>
      <c r="F230" s="122" t="str">
        <f>IF(A230="","",EOMONTH(A230,0))</f>
        <v/>
      </c>
      <c r="G230" s="69" t="str">
        <f>IF(A230="","",YEAR(A230))</f>
        <v/>
      </c>
    </row>
    <row r="231">
      <c r="A231" s="116" t="n"/>
      <c r="B231" s="97" t="n"/>
      <c r="C231" s="97" t="n"/>
      <c r="D231" s="121" t="n"/>
      <c r="E231" s="97" t="n"/>
      <c r="F231" s="123" t="str">
        <f>IF(A231="","",EOMONTH(A231,0))</f>
        <v/>
      </c>
      <c r="G231" s="113" t="str">
        <f>IF(A231="","",YEAR(A231))</f>
        <v/>
      </c>
    </row>
    <row r="232">
      <c r="A232" s="116" t="n"/>
      <c r="B232" s="97" t="n"/>
      <c r="C232" s="97" t="n"/>
      <c r="D232" s="121" t="n"/>
      <c r="E232" s="97" t="n"/>
      <c r="F232" s="122" t="str">
        <f>IF(A232="","",EOMONTH(A232,0))</f>
        <v/>
      </c>
      <c r="G232" s="69" t="str">
        <f>IF(A232="","",YEAR(A232))</f>
        <v/>
      </c>
    </row>
    <row r="233">
      <c r="A233" s="116" t="n"/>
      <c r="B233" s="97" t="n"/>
      <c r="C233" s="97" t="n"/>
      <c r="D233" s="121" t="n"/>
      <c r="E233" s="97" t="n"/>
      <c r="F233" s="123" t="str">
        <f>IF(A233="","",EOMONTH(A233,0))</f>
        <v/>
      </c>
      <c r="G233" s="113" t="str">
        <f>IF(A233="","",YEAR(A233))</f>
        <v/>
      </c>
    </row>
    <row r="234">
      <c r="A234" s="116" t="n"/>
      <c r="B234" s="97" t="n"/>
      <c r="C234" s="97" t="n"/>
      <c r="D234" s="121" t="n"/>
      <c r="E234" s="97" t="n"/>
      <c r="F234" s="122" t="str">
        <f>IF(A234="","",EOMONTH(A234,0))</f>
        <v/>
      </c>
      <c r="G234" s="69" t="str">
        <f>IF(A234="","",YEAR(A234))</f>
        <v/>
      </c>
    </row>
    <row r="235">
      <c r="A235" s="116" t="n"/>
      <c r="B235" s="97" t="n"/>
      <c r="C235" s="97" t="n"/>
      <c r="D235" s="121" t="n"/>
      <c r="E235" s="97" t="n"/>
      <c r="F235" s="123" t="str">
        <f>IF(A235="","",EOMONTH(A235,0))</f>
        <v/>
      </c>
      <c r="G235" s="113" t="str">
        <f>IF(A235="","",YEAR(A235))</f>
        <v/>
      </c>
    </row>
    <row r="236">
      <c r="A236" s="116" t="n"/>
      <c r="B236" s="97" t="n"/>
      <c r="C236" s="97" t="n"/>
      <c r="D236" s="121" t="n"/>
      <c r="E236" s="97" t="n"/>
      <c r="F236" s="122" t="str">
        <f>IF(A236="","",EOMONTH(A236,0))</f>
        <v/>
      </c>
      <c r="G236" s="69" t="str">
        <f>IF(A236="","",YEAR(A236))</f>
        <v/>
      </c>
    </row>
    <row r="237">
      <c r="A237" s="116" t="n"/>
      <c r="B237" s="97" t="n"/>
      <c r="C237" s="97" t="n"/>
      <c r="D237" s="121" t="n"/>
      <c r="E237" s="97" t="n"/>
      <c r="F237" s="123" t="str">
        <f>IF(A237="","",EOMONTH(A237,0))</f>
        <v/>
      </c>
      <c r="G237" s="113" t="str">
        <f>IF(A237="","",YEAR(A237))</f>
        <v/>
      </c>
    </row>
    <row r="238">
      <c r="A238" s="116" t="n"/>
      <c r="B238" s="97" t="n"/>
      <c r="C238" s="97" t="n"/>
      <c r="D238" s="121" t="n"/>
      <c r="E238" s="97" t="n"/>
      <c r="F238" s="122" t="str">
        <f>IF(A238="","",EOMONTH(A238,0))</f>
        <v/>
      </c>
      <c r="G238" s="69" t="str">
        <f>IF(A238="","",YEAR(A238))</f>
        <v/>
      </c>
    </row>
    <row r="239">
      <c r="A239" s="116" t="n"/>
      <c r="B239" s="97" t="n"/>
      <c r="C239" s="97" t="n"/>
      <c r="D239" s="121" t="n"/>
      <c r="E239" s="97" t="n"/>
      <c r="F239" s="123" t="str">
        <f>IF(A239="","",EOMONTH(A239,0))</f>
        <v/>
      </c>
      <c r="G239" s="113" t="str">
        <f>IF(A239="","",YEAR(A239))</f>
        <v/>
      </c>
    </row>
    <row r="240">
      <c r="A240" s="116" t="n"/>
      <c r="B240" s="97" t="n"/>
      <c r="C240" s="97" t="n"/>
      <c r="D240" s="121" t="n"/>
      <c r="E240" s="97" t="n"/>
      <c r="F240" s="122" t="str">
        <f>IF(A240="","",EOMONTH(A240,0))</f>
        <v/>
      </c>
      <c r="G240" s="69" t="str">
        <f>IF(A240="","",YEAR(A240))</f>
        <v/>
      </c>
    </row>
    <row r="241">
      <c r="A241" s="116" t="n"/>
      <c r="B241" s="97" t="n"/>
      <c r="C241" s="97" t="n"/>
      <c r="D241" s="121" t="n"/>
      <c r="E241" s="97" t="n"/>
      <c r="F241" s="123" t="str">
        <f>IF(A241="","",EOMONTH(A241,0))</f>
        <v/>
      </c>
      <c r="G241" s="113" t="str">
        <f>IF(A241="","",YEAR(A241))</f>
        <v/>
      </c>
    </row>
    <row r="242">
      <c r="A242" s="116" t="n"/>
      <c r="B242" s="97" t="n"/>
      <c r="C242" s="97" t="n"/>
      <c r="D242" s="121" t="n"/>
      <c r="E242" s="97" t="n"/>
      <c r="F242" s="122" t="str">
        <f>IF(A242="","",EOMONTH(A242,0))</f>
        <v/>
      </c>
      <c r="G242" s="69" t="str">
        <f>IF(A242="","",YEAR(A242))</f>
        <v/>
      </c>
    </row>
    <row r="243">
      <c r="A243" s="116" t="n"/>
      <c r="B243" s="97" t="n"/>
      <c r="C243" s="97" t="n"/>
      <c r="D243" s="121" t="n"/>
      <c r="E243" s="97" t="n"/>
      <c r="F243" s="123" t="str">
        <f>IF(A243="","",EOMONTH(A243,0))</f>
        <v/>
      </c>
      <c r="G243" s="113" t="str">
        <f>IF(A243="","",YEAR(A243))</f>
        <v/>
      </c>
    </row>
    <row r="244">
      <c r="A244" s="116" t="n"/>
      <c r="B244" s="97" t="n"/>
      <c r="C244" s="97" t="n"/>
      <c r="D244" s="121" t="n"/>
      <c r="E244" s="97" t="n"/>
      <c r="F244" s="122" t="str">
        <f>IF(A244="","",EOMONTH(A244,0))</f>
        <v/>
      </c>
      <c r="G244" s="69" t="str">
        <f>IF(A244="","",YEAR(A244))</f>
        <v/>
      </c>
    </row>
    <row r="245">
      <c r="A245" s="116" t="n"/>
      <c r="B245" s="97" t="n"/>
      <c r="C245" s="97" t="n"/>
      <c r="D245" s="121" t="n"/>
      <c r="E245" s="97" t="n"/>
      <c r="F245" s="123" t="str">
        <f>IF(A245="","",EOMONTH(A245,0))</f>
        <v/>
      </c>
      <c r="G245" s="113" t="str">
        <f>IF(A245="","",YEAR(A245))</f>
        <v/>
      </c>
    </row>
    <row r="246">
      <c r="A246" s="116" t="n"/>
      <c r="B246" s="97" t="n"/>
      <c r="C246" s="97" t="n"/>
      <c r="D246" s="121" t="n"/>
      <c r="E246" s="97" t="n"/>
      <c r="F246" s="122" t="str">
        <f>IF(A246="","",EOMONTH(A246,0))</f>
        <v/>
      </c>
      <c r="G246" s="69" t="str">
        <f>IF(A246="","",YEAR(A246))</f>
        <v/>
      </c>
    </row>
    <row r="247">
      <c r="A247" s="116" t="n"/>
      <c r="B247" s="97" t="n"/>
      <c r="C247" s="97" t="n"/>
      <c r="D247" s="121" t="n"/>
      <c r="E247" s="97" t="n"/>
      <c r="F247" s="123" t="str">
        <f>IF(A247="","",EOMONTH(A247,0))</f>
        <v/>
      </c>
      <c r="G247" s="113" t="str">
        <f>IF(A247="","",YEAR(A247))</f>
        <v/>
      </c>
    </row>
    <row r="248">
      <c r="A248" s="116" t="n"/>
      <c r="B248" s="97" t="n"/>
      <c r="C248" s="97" t="n"/>
      <c r="D248" s="121" t="n"/>
      <c r="E248" s="97" t="n"/>
      <c r="F248" s="122" t="str">
        <f>IF(A248="","",EOMONTH(A248,0))</f>
        <v/>
      </c>
      <c r="G248" s="69" t="str">
        <f>IF(A248="","",YEAR(A248))</f>
        <v/>
      </c>
    </row>
    <row r="249">
      <c r="A249" s="116" t="n"/>
      <c r="B249" s="97" t="n"/>
      <c r="C249" s="97" t="n"/>
      <c r="D249" s="121" t="n"/>
      <c r="E249" s="97" t="n"/>
      <c r="F249" s="123" t="str">
        <f>IF(A249="","",EOMONTH(A249,0))</f>
        <v/>
      </c>
      <c r="G249" s="113" t="str">
        <f>IF(A249="","",YEAR(A249))</f>
        <v/>
      </c>
    </row>
    <row r="250">
      <c r="A250" s="116" t="n"/>
      <c r="B250" s="97" t="n"/>
      <c r="C250" s="97" t="n"/>
      <c r="D250" s="121" t="n"/>
      <c r="E250" s="97" t="n"/>
      <c r="F250" s="122" t="str">
        <f>IF(A250="","",EOMONTH(A250,0))</f>
        <v/>
      </c>
      <c r="G250" s="69" t="str">
        <f>IF(A250="","",YEAR(A250))</f>
        <v/>
      </c>
    </row>
    <row r="251">
      <c r="A251" s="116" t="n"/>
      <c r="B251" s="97" t="n"/>
      <c r="C251" s="97" t="n"/>
      <c r="D251" s="121" t="n"/>
      <c r="E251" s="97" t="n"/>
      <c r="F251" s="123" t="str">
        <f>IF(A251="","",EOMONTH(A251,0))</f>
        <v/>
      </c>
      <c r="G251" s="113" t="str">
        <f>IF(A251="","",YEAR(A251))</f>
        <v/>
      </c>
    </row>
    <row r="252">
      <c r="A252" s="116" t="n"/>
      <c r="B252" s="97" t="n"/>
      <c r="C252" s="97" t="n"/>
      <c r="D252" s="121" t="n"/>
      <c r="E252" s="97" t="n"/>
      <c r="F252" s="122" t="str">
        <f>IF(A252="","",EOMONTH(A252,0))</f>
        <v/>
      </c>
      <c r="G252" s="69" t="str">
        <f>IF(A252="","",YEAR(A252))</f>
        <v/>
      </c>
    </row>
    <row r="253">
      <c r="A253" s="116" t="n"/>
      <c r="B253" s="97" t="n"/>
      <c r="C253" s="97" t="n"/>
      <c r="D253" s="121" t="n"/>
      <c r="E253" s="97" t="n"/>
      <c r="F253" s="123" t="str">
        <f>IF(A253="","",EOMONTH(A253,0))</f>
        <v/>
      </c>
      <c r="G253" s="113" t="str">
        <f>IF(A253="","",YEAR(A253))</f>
        <v/>
      </c>
    </row>
    <row r="254">
      <c r="A254" s="116" t="n"/>
      <c r="B254" s="97" t="n"/>
      <c r="C254" s="97" t="n"/>
      <c r="D254" s="121" t="n"/>
      <c r="E254" s="97" t="n"/>
      <c r="F254" s="122" t="str">
        <f>IF(A254="","",EOMONTH(A254,0))</f>
        <v/>
      </c>
      <c r="G254" s="69" t="str">
        <f>IF(A254="","",YEAR(A254))</f>
        <v/>
      </c>
    </row>
    <row r="255">
      <c r="A255" s="116" t="n"/>
      <c r="B255" s="97" t="n"/>
      <c r="C255" s="97" t="n"/>
      <c r="D255" s="121" t="n"/>
      <c r="E255" s="97" t="n"/>
      <c r="F255" s="123" t="str">
        <f>IF(A255="","",EOMONTH(A255,0))</f>
        <v/>
      </c>
      <c r="G255" s="113" t="str">
        <f>IF(A255="","",YEAR(A255))</f>
        <v/>
      </c>
    </row>
    <row r="256">
      <c r="A256" s="116" t="n"/>
      <c r="B256" s="97" t="n"/>
      <c r="C256" s="97" t="n"/>
      <c r="D256" s="121" t="n"/>
      <c r="E256" s="97" t="n"/>
      <c r="F256" s="122" t="str">
        <f>IF(A256="","",EOMONTH(A256,0))</f>
        <v/>
      </c>
      <c r="G256" s="69" t="str">
        <f>IF(A256="","",YEAR(A256))</f>
        <v/>
      </c>
    </row>
    <row r="257">
      <c r="A257" s="116" t="n"/>
      <c r="B257" s="97" t="n"/>
      <c r="C257" s="97" t="n"/>
      <c r="D257" s="121" t="n"/>
      <c r="E257" s="97" t="n"/>
      <c r="F257" s="123" t="str">
        <f>IF(A257="","",EOMONTH(A257,0))</f>
        <v/>
      </c>
      <c r="G257" s="113" t="str">
        <f>IF(A257="","",YEAR(A257))</f>
        <v/>
      </c>
    </row>
    <row r="258">
      <c r="A258" s="116" t="n"/>
      <c r="B258" s="97" t="n"/>
      <c r="C258" s="97" t="n"/>
      <c r="D258" s="121" t="n"/>
      <c r="E258" s="97" t="n"/>
      <c r="F258" s="122" t="str">
        <f>IF(A258="","",EOMONTH(A258,0))</f>
        <v/>
      </c>
      <c r="G258" s="69" t="str">
        <f>IF(A258="","",YEAR(A258))</f>
        <v/>
      </c>
    </row>
    <row r="259">
      <c r="A259" s="116" t="n"/>
      <c r="B259" s="97" t="n"/>
      <c r="C259" s="97" t="n"/>
      <c r="D259" s="121" t="n"/>
      <c r="E259" s="97" t="n"/>
      <c r="F259" s="123" t="str">
        <f>IF(A259="","",EOMONTH(A259,0))</f>
        <v/>
      </c>
      <c r="G259" s="113" t="str">
        <f>IF(A259="","",YEAR(A259))</f>
        <v/>
      </c>
    </row>
    <row r="260">
      <c r="A260" s="116" t="n"/>
      <c r="B260" s="97" t="n"/>
      <c r="C260" s="97" t="n"/>
      <c r="D260" s="121" t="n"/>
      <c r="E260" s="97" t="n"/>
      <c r="F260" s="122" t="str">
        <f>IF(A260="","",EOMONTH(A260,0))</f>
        <v/>
      </c>
      <c r="G260" s="69" t="str">
        <f>IF(A260="","",YEAR(A260))</f>
        <v/>
      </c>
    </row>
    <row r="261">
      <c r="A261" s="116" t="n"/>
      <c r="B261" s="97" t="n"/>
      <c r="C261" s="97" t="n"/>
      <c r="D261" s="121" t="n"/>
      <c r="E261" s="97" t="n"/>
      <c r="F261" s="123" t="str">
        <f>IF(A261="","",EOMONTH(A261,0))</f>
        <v/>
      </c>
      <c r="G261" s="113" t="str">
        <f>IF(A261="","",YEAR(A261))</f>
        <v/>
      </c>
    </row>
    <row r="262">
      <c r="A262" s="116" t="n"/>
      <c r="B262" s="97" t="n"/>
      <c r="C262" s="97" t="n"/>
      <c r="D262" s="121" t="n"/>
      <c r="E262" s="97" t="n"/>
      <c r="F262" s="122" t="str">
        <f>IF(A262="","",EOMONTH(A262,0))</f>
        <v/>
      </c>
      <c r="G262" s="69" t="str">
        <f>IF(A262="","",YEAR(A262))</f>
        <v/>
      </c>
    </row>
    <row r="263">
      <c r="A263" s="116" t="n"/>
      <c r="B263" s="97" t="n"/>
      <c r="C263" s="97" t="n"/>
      <c r="D263" s="121" t="n"/>
      <c r="E263" s="97" t="n"/>
      <c r="F263" s="123" t="str">
        <f>IF(A263="","",EOMONTH(A263,0))</f>
        <v/>
      </c>
      <c r="G263" s="113" t="str">
        <f>IF(A263="","",YEAR(A263))</f>
        <v/>
      </c>
    </row>
    <row r="264">
      <c r="A264" s="116" t="n"/>
      <c r="B264" s="97" t="n"/>
      <c r="C264" s="97" t="n"/>
      <c r="D264" s="121" t="n"/>
      <c r="E264" s="97" t="n"/>
      <c r="F264" s="122" t="str">
        <f>IF(A264="","",EOMONTH(A264,0))</f>
        <v/>
      </c>
      <c r="G264" s="69" t="str">
        <f>IF(A264="","",YEAR(A264))</f>
        <v/>
      </c>
    </row>
    <row r="265">
      <c r="A265" s="116" t="n"/>
      <c r="B265" s="97" t="n"/>
      <c r="C265" s="97" t="n"/>
      <c r="D265" s="121" t="n"/>
      <c r="E265" s="97" t="n"/>
      <c r="F265" s="123" t="str">
        <f>IF(A265="","",EOMONTH(A265,0))</f>
        <v/>
      </c>
      <c r="G265" s="113" t="str">
        <f>IF(A265="","",YEAR(A265))</f>
        <v/>
      </c>
    </row>
    <row r="266">
      <c r="A266" s="116" t="n"/>
      <c r="B266" s="97" t="n"/>
      <c r="C266" s="97" t="n"/>
      <c r="D266" s="121" t="n"/>
      <c r="E266" s="97" t="n"/>
      <c r="F266" s="122" t="str">
        <f>IF(A266="","",EOMONTH(A266,0))</f>
        <v/>
      </c>
      <c r="G266" s="69" t="str">
        <f>IF(A266="","",YEAR(A266))</f>
        <v/>
      </c>
    </row>
    <row r="267">
      <c r="A267" s="116" t="n"/>
      <c r="B267" s="97" t="n"/>
      <c r="C267" s="97" t="n"/>
      <c r="D267" s="121" t="n"/>
      <c r="E267" s="97" t="n"/>
      <c r="F267" s="123" t="str">
        <f>IF(A267="","",EOMONTH(A267,0))</f>
        <v/>
      </c>
      <c r="G267" s="113" t="str">
        <f>IF(A267="","",YEAR(A267))</f>
        <v/>
      </c>
    </row>
    <row r="268">
      <c r="A268" s="116" t="n"/>
      <c r="B268" s="97" t="n"/>
      <c r="C268" s="97" t="n"/>
      <c r="D268" s="121" t="n"/>
      <c r="E268" s="97" t="n"/>
      <c r="F268" s="122" t="str">
        <f>IF(A268="","",EOMONTH(A268,0))</f>
        <v/>
      </c>
      <c r="G268" s="69" t="str">
        <f>IF(A268="","",YEAR(A268))</f>
        <v/>
      </c>
    </row>
    <row r="269">
      <c r="A269" s="116" t="n"/>
      <c r="B269" s="97" t="n"/>
      <c r="C269" s="97" t="n"/>
      <c r="D269" s="121" t="n"/>
      <c r="E269" s="97" t="n"/>
      <c r="F269" s="123" t="str">
        <f>IF(A269="","",EOMONTH(A269,0))</f>
        <v/>
      </c>
      <c r="G269" s="113" t="str">
        <f>IF(A269="","",YEAR(A269))</f>
        <v/>
      </c>
    </row>
    <row r="270">
      <c r="A270" s="116" t="n"/>
      <c r="B270" s="97" t="n"/>
      <c r="C270" s="97" t="n"/>
      <c r="D270" s="121" t="n"/>
      <c r="E270" s="97" t="n"/>
      <c r="F270" s="122" t="str">
        <f>IF(A270="","",EOMONTH(A270,0))</f>
        <v/>
      </c>
      <c r="G270" s="69" t="str">
        <f>IF(A270="","",YEAR(A270))</f>
        <v/>
      </c>
    </row>
    <row r="271">
      <c r="A271" s="116" t="n"/>
      <c r="B271" s="97" t="n"/>
      <c r="C271" s="97" t="n"/>
      <c r="D271" s="121" t="n"/>
      <c r="E271" s="97" t="n"/>
      <c r="F271" s="123" t="str">
        <f>IF(A271="","",EOMONTH(A271,0))</f>
        <v/>
      </c>
      <c r="G271" s="113" t="str">
        <f>IF(A271="","",YEAR(A271))</f>
        <v/>
      </c>
    </row>
    <row r="272">
      <c r="A272" s="116" t="n"/>
      <c r="B272" s="97" t="n"/>
      <c r="C272" s="97" t="n"/>
      <c r="D272" s="121" t="n"/>
      <c r="E272" s="97" t="n"/>
      <c r="F272" s="122" t="str">
        <f>IF(A272="","",EOMONTH(A272,0))</f>
        <v/>
      </c>
      <c r="G272" s="69" t="str">
        <f>IF(A272="","",YEAR(A272))</f>
        <v/>
      </c>
    </row>
    <row r="273">
      <c r="A273" s="116" t="n"/>
      <c r="B273" s="97" t="n"/>
      <c r="C273" s="97" t="n"/>
      <c r="D273" s="121" t="n"/>
      <c r="E273" s="97" t="n"/>
      <c r="F273" s="123" t="str">
        <f>IF(A273="","",EOMONTH(A273,0))</f>
        <v/>
      </c>
      <c r="G273" s="113" t="str">
        <f>IF(A273="","",YEAR(A273))</f>
        <v/>
      </c>
    </row>
    <row r="274">
      <c r="A274" s="116" t="n"/>
      <c r="B274" s="97" t="n"/>
      <c r="C274" s="97" t="n"/>
      <c r="D274" s="121" t="n"/>
      <c r="E274" s="97" t="n"/>
      <c r="F274" s="122" t="str">
        <f>IF(A274="","",EOMONTH(A274,0))</f>
        <v/>
      </c>
      <c r="G274" s="69" t="str">
        <f>IF(A274="","",YEAR(A274))</f>
        <v/>
      </c>
    </row>
    <row r="275">
      <c r="A275" s="116" t="n"/>
      <c r="B275" s="97" t="n"/>
      <c r="C275" s="97" t="n"/>
      <c r="D275" s="121" t="n"/>
      <c r="E275" s="97" t="n"/>
      <c r="F275" s="123" t="str">
        <f>IF(A275="","",EOMONTH(A275,0))</f>
        <v/>
      </c>
      <c r="G275" s="113" t="str">
        <f>IF(A275="","",YEAR(A275))</f>
        <v/>
      </c>
    </row>
    <row r="276">
      <c r="A276" s="116" t="n"/>
      <c r="B276" s="97" t="n"/>
      <c r="C276" s="97" t="n"/>
      <c r="D276" s="121" t="n"/>
      <c r="E276" s="97" t="n"/>
      <c r="F276" s="122" t="str">
        <f>IF(A276="","",EOMONTH(A276,0))</f>
        <v/>
      </c>
      <c r="G276" s="69" t="str">
        <f>IF(A276="","",YEAR(A276))</f>
        <v/>
      </c>
    </row>
    <row r="277">
      <c r="A277" s="116" t="n"/>
      <c r="B277" s="97" t="n"/>
      <c r="C277" s="97" t="n"/>
      <c r="D277" s="121" t="n"/>
      <c r="E277" s="97" t="n"/>
      <c r="F277" s="123" t="str">
        <f>IF(A277="","",EOMONTH(A277,0))</f>
        <v/>
      </c>
      <c r="G277" s="113" t="str">
        <f>IF(A277="","",YEAR(A277))</f>
        <v/>
      </c>
    </row>
    <row r="278">
      <c r="A278" s="116" t="n"/>
      <c r="B278" s="97" t="n"/>
      <c r="C278" s="97" t="n"/>
      <c r="D278" s="121" t="n"/>
      <c r="E278" s="97" t="n"/>
      <c r="F278" s="122" t="str">
        <f>IF(A278="","",EOMONTH(A278,0))</f>
        <v/>
      </c>
      <c r="G278" s="69" t="str">
        <f>IF(A278="","",YEAR(A278))</f>
        <v/>
      </c>
    </row>
    <row r="279">
      <c r="A279" s="116" t="n"/>
      <c r="B279" s="97" t="n"/>
      <c r="C279" s="97" t="n"/>
      <c r="D279" s="121" t="n"/>
      <c r="E279" s="97" t="n"/>
      <c r="F279" s="123" t="str">
        <f>IF(A279="","",EOMONTH(A279,0))</f>
        <v/>
      </c>
      <c r="G279" s="113" t="str">
        <f>IF(A279="","",YEAR(A279))</f>
        <v/>
      </c>
    </row>
    <row r="280">
      <c r="A280" s="116" t="n"/>
      <c r="B280" s="97" t="n"/>
      <c r="C280" s="97" t="n"/>
      <c r="D280" s="121" t="n"/>
      <c r="E280" s="97" t="n"/>
      <c r="F280" s="122" t="str">
        <f>IF(A280="","",EOMONTH(A280,0))</f>
        <v/>
      </c>
      <c r="G280" s="69" t="str">
        <f>IF(A280="","",YEAR(A280))</f>
        <v/>
      </c>
    </row>
    <row r="281">
      <c r="A281" s="116" t="n"/>
      <c r="B281" s="97" t="n"/>
      <c r="C281" s="97" t="n"/>
      <c r="D281" s="121" t="n"/>
      <c r="E281" s="97" t="n"/>
      <c r="F281" s="123" t="str">
        <f>IF(A281="","",EOMONTH(A281,0))</f>
        <v/>
      </c>
      <c r="G281" s="113" t="str">
        <f>IF(A281="","",YEAR(A281))</f>
        <v/>
      </c>
    </row>
    <row r="282">
      <c r="A282" s="116" t="n"/>
      <c r="B282" s="97" t="n"/>
      <c r="C282" s="97" t="n"/>
      <c r="D282" s="121" t="n"/>
      <c r="E282" s="97" t="n"/>
      <c r="F282" s="122" t="str">
        <f>IF(A282="","",EOMONTH(A282,0))</f>
        <v/>
      </c>
      <c r="G282" s="69" t="str">
        <f>IF(A282="","",YEAR(A282))</f>
        <v/>
      </c>
    </row>
    <row r="283">
      <c r="A283" s="116" t="n"/>
      <c r="B283" s="97" t="n"/>
      <c r="C283" s="97" t="n"/>
      <c r="D283" s="121" t="n"/>
      <c r="E283" s="97" t="n"/>
      <c r="F283" s="123" t="str">
        <f>IF(A283="","",EOMONTH(A283,0))</f>
        <v/>
      </c>
      <c r="G283" s="113" t="str">
        <f>IF(A283="","",YEAR(A283))</f>
        <v/>
      </c>
    </row>
    <row r="284">
      <c r="A284" s="116" t="n"/>
      <c r="B284" s="97" t="n"/>
      <c r="C284" s="97" t="n"/>
      <c r="D284" s="121" t="n"/>
      <c r="E284" s="97" t="n"/>
      <c r="F284" s="122" t="str">
        <f>IF(A284="","",EOMONTH(A284,0))</f>
        <v/>
      </c>
      <c r="G284" s="69" t="str">
        <f>IF(A284="","",YEAR(A284))</f>
        <v/>
      </c>
    </row>
    <row r="285">
      <c r="A285" s="116" t="n"/>
      <c r="B285" s="97" t="n"/>
      <c r="C285" s="97" t="n"/>
      <c r="D285" s="121" t="n"/>
      <c r="E285" s="97" t="n"/>
      <c r="F285" s="123" t="str">
        <f>IF(A285="","",EOMONTH(A285,0))</f>
        <v/>
      </c>
      <c r="G285" s="113" t="str">
        <f>IF(A285="","",YEAR(A285))</f>
        <v/>
      </c>
    </row>
    <row r="286">
      <c r="A286" s="116" t="n"/>
      <c r="B286" s="97" t="n"/>
      <c r="C286" s="97" t="n"/>
      <c r="D286" s="121" t="n"/>
      <c r="E286" s="97" t="n"/>
      <c r="F286" s="122" t="str">
        <f>IF(A286="","",EOMONTH(A286,0))</f>
        <v/>
      </c>
      <c r="G286" s="69" t="str">
        <f>IF(A286="","",YEAR(A286))</f>
        <v/>
      </c>
    </row>
    <row r="287">
      <c r="A287" s="116" t="n"/>
      <c r="B287" s="97" t="n"/>
      <c r="C287" s="97" t="n"/>
      <c r="D287" s="121" t="n"/>
      <c r="E287" s="97" t="n"/>
      <c r="F287" s="123" t="str">
        <f>IF(A287="","",EOMONTH(A287,0))</f>
        <v/>
      </c>
      <c r="G287" s="113" t="str">
        <f>IF(A287="","",YEAR(A287))</f>
        <v/>
      </c>
    </row>
    <row r="288">
      <c r="A288" s="116" t="n"/>
      <c r="B288" s="97" t="n"/>
      <c r="C288" s="97" t="n"/>
      <c r="D288" s="121" t="n"/>
      <c r="E288" s="97" t="n"/>
      <c r="F288" s="122" t="str">
        <f>IF(A288="","",EOMONTH(A288,0))</f>
        <v/>
      </c>
      <c r="G288" s="69" t="str">
        <f>IF(A288="","",YEAR(A288))</f>
        <v/>
      </c>
    </row>
    <row r="289">
      <c r="A289" s="116" t="n"/>
      <c r="B289" s="97" t="n"/>
      <c r="C289" s="97" t="n"/>
      <c r="D289" s="121" t="n"/>
      <c r="E289" s="97" t="n"/>
      <c r="F289" s="123" t="str">
        <f>IF(A289="","",EOMONTH(A289,0))</f>
        <v/>
      </c>
      <c r="G289" s="113" t="str">
        <f>IF(A289="","",YEAR(A289))</f>
        <v/>
      </c>
    </row>
    <row r="290">
      <c r="A290" s="116" t="n"/>
      <c r="B290" s="97" t="n"/>
      <c r="C290" s="97" t="n"/>
      <c r="D290" s="121" t="n"/>
      <c r="E290" s="97" t="n"/>
      <c r="F290" s="122" t="str">
        <f>IF(A290="","",EOMONTH(A290,0))</f>
        <v/>
      </c>
      <c r="G290" s="69" t="str">
        <f>IF(A290="","",YEAR(A290))</f>
        <v/>
      </c>
    </row>
    <row r="291">
      <c r="A291" s="116" t="n"/>
      <c r="B291" s="97" t="n"/>
      <c r="C291" s="97" t="n"/>
      <c r="D291" s="121" t="n"/>
      <c r="E291" s="97" t="n"/>
      <c r="F291" s="123" t="str">
        <f>IF(A291="","",EOMONTH(A291,0))</f>
        <v/>
      </c>
      <c r="G291" s="113" t="str">
        <f>IF(A291="","",YEAR(A291))</f>
        <v/>
      </c>
    </row>
    <row r="292">
      <c r="A292" s="116" t="n"/>
      <c r="B292" s="97" t="n"/>
      <c r="C292" s="97" t="n"/>
      <c r="D292" s="121" t="n"/>
      <c r="E292" s="97" t="n"/>
      <c r="F292" s="122" t="str">
        <f>IF(A292="","",EOMONTH(A292,0))</f>
        <v/>
      </c>
      <c r="G292" s="69" t="str">
        <f>IF(A292="","",YEAR(A292))</f>
        <v/>
      </c>
    </row>
    <row r="293">
      <c r="A293" s="116" t="n"/>
      <c r="B293" s="97" t="n"/>
      <c r="C293" s="97" t="n"/>
      <c r="D293" s="121" t="n"/>
      <c r="E293" s="97" t="n"/>
      <c r="F293" s="123" t="str">
        <f>IF(A293="","",EOMONTH(A293,0))</f>
        <v/>
      </c>
      <c r="G293" s="113" t="str">
        <f>IF(A293="","",YEAR(A293))</f>
        <v/>
      </c>
    </row>
    <row r="294">
      <c r="A294" s="116" t="n"/>
      <c r="B294" s="97" t="n"/>
      <c r="C294" s="97" t="n"/>
      <c r="D294" s="121" t="n"/>
      <c r="E294" s="97" t="n"/>
      <c r="F294" s="122" t="str">
        <f>IF(A294="","",EOMONTH(A294,0))</f>
        <v/>
      </c>
      <c r="G294" s="69" t="str">
        <f>IF(A294="","",YEAR(A294))</f>
        <v/>
      </c>
    </row>
    <row r="295">
      <c r="A295" s="116" t="n"/>
      <c r="B295" s="97" t="n"/>
      <c r="C295" s="97" t="n"/>
      <c r="D295" s="121" t="n"/>
      <c r="E295" s="97" t="n"/>
      <c r="F295" s="123" t="str">
        <f>IF(A295="","",EOMONTH(A295,0))</f>
        <v/>
      </c>
      <c r="G295" s="113" t="str">
        <f>IF(A295="","",YEAR(A295))</f>
        <v/>
      </c>
    </row>
    <row r="296">
      <c r="A296" s="116" t="n"/>
      <c r="B296" s="97" t="n"/>
      <c r="C296" s="97" t="n"/>
      <c r="D296" s="121" t="n"/>
      <c r="E296" s="97" t="n"/>
      <c r="F296" s="122" t="str">
        <f>IF(A296="","",EOMONTH(A296,0))</f>
        <v/>
      </c>
      <c r="G296" s="69" t="str">
        <f>IF(A296="","",YEAR(A296))</f>
        <v/>
      </c>
    </row>
    <row r="297">
      <c r="A297" s="116" t="n"/>
      <c r="B297" s="97" t="n"/>
      <c r="C297" s="97" t="n"/>
      <c r="D297" s="121" t="n"/>
      <c r="E297" s="97" t="n"/>
      <c r="F297" s="123" t="str">
        <f>IF(A297="","",EOMONTH(A297,0))</f>
        <v/>
      </c>
      <c r="G297" s="113" t="str">
        <f>IF(A297="","",YEAR(A297))</f>
        <v/>
      </c>
    </row>
    <row r="298">
      <c r="A298" s="116" t="n"/>
      <c r="B298" s="97" t="n"/>
      <c r="C298" s="97" t="n"/>
      <c r="D298" s="121" t="n"/>
      <c r="E298" s="97" t="n"/>
      <c r="F298" s="122" t="str">
        <f>IF(A298="","",EOMONTH(A298,0))</f>
        <v/>
      </c>
      <c r="G298" s="69" t="str">
        <f>IF(A298="","",YEAR(A298))</f>
        <v/>
      </c>
    </row>
    <row r="299">
      <c r="A299" s="116" t="n"/>
      <c r="B299" s="97" t="n"/>
      <c r="C299" s="97" t="n"/>
      <c r="D299" s="121" t="n"/>
      <c r="E299" s="97" t="n"/>
      <c r="F299" s="123" t="str">
        <f>IF(A299="","",EOMONTH(A299,0))</f>
        <v/>
      </c>
      <c r="G299" s="113" t="str">
        <f>IF(A299="","",YEAR(A299))</f>
        <v/>
      </c>
    </row>
    <row r="300">
      <c r="A300" s="116" t="n"/>
      <c r="B300" s="97" t="n"/>
      <c r="C300" s="97" t="n"/>
      <c r="D300" s="121" t="n"/>
      <c r="E300" s="97" t="n"/>
      <c r="F300" s="122" t="str">
        <f>IF(A300="","",EOMONTH(A300,0))</f>
        <v/>
      </c>
      <c r="G300" s="69" t="str">
        <f>IF(A300="","",YEAR(A300))</f>
        <v/>
      </c>
    </row>
    <row r="301">
      <c r="A301" s="116" t="n"/>
      <c r="B301" s="97" t="n"/>
      <c r="C301" s="97" t="n"/>
      <c r="D301" s="121" t="n"/>
      <c r="E301" s="97" t="n"/>
      <c r="F301" s="123" t="str">
        <f>IF(A301="","",EOMONTH(A301,0))</f>
        <v/>
      </c>
      <c r="G301" s="113" t="str">
        <f>IF(A301="","",YEAR(A301))</f>
        <v/>
      </c>
    </row>
    <row r="302">
      <c r="A302" s="116" t="n"/>
      <c r="B302" s="97" t="n"/>
      <c r="C302" s="97" t="n"/>
      <c r="D302" s="121" t="n"/>
      <c r="E302" s="97" t="n"/>
      <c r="F302" s="122" t="str">
        <f>IF(A302="","",EOMONTH(A302,0))</f>
        <v/>
      </c>
      <c r="G302" s="69" t="str">
        <f>IF(A302="","",YEAR(A302))</f>
        <v/>
      </c>
    </row>
    <row r="303">
      <c r="A303" s="116" t="n"/>
      <c r="B303" s="97" t="n"/>
      <c r="C303" s="97" t="n"/>
      <c r="D303" s="121" t="n"/>
      <c r="E303" s="97" t="n"/>
      <c r="F303" s="123" t="str">
        <f>IF(A303="","",EOMONTH(A303,0))</f>
        <v/>
      </c>
      <c r="G303" s="113" t="str">
        <f>IF(A303="","",YEAR(A303))</f>
        <v/>
      </c>
    </row>
    <row r="304">
      <c r="A304" s="116" t="n"/>
      <c r="B304" s="97" t="n"/>
      <c r="C304" s="97" t="n"/>
      <c r="D304" s="121" t="n"/>
      <c r="E304" s="97" t="n"/>
      <c r="F304" s="122" t="str">
        <f>IF(A304="","",EOMONTH(A304,0))</f>
        <v/>
      </c>
      <c r="G304" s="69" t="str">
        <f>IF(A304="","",YEAR(A304))</f>
        <v/>
      </c>
    </row>
    <row r="305">
      <c r="A305" s="116" t="n"/>
      <c r="B305" s="97" t="n"/>
      <c r="C305" s="97" t="n"/>
      <c r="D305" s="121" t="n"/>
      <c r="E305" s="97" t="n"/>
      <c r="F305" s="123" t="str">
        <f>IF(A305="","",EOMONTH(A305,0))</f>
        <v/>
      </c>
      <c r="G305" s="113" t="str">
        <f>IF(A305="","",YEAR(A305))</f>
        <v/>
      </c>
    </row>
    <row r="306">
      <c r="A306" s="116" t="n"/>
      <c r="B306" s="97" t="n"/>
      <c r="C306" s="97" t="n"/>
      <c r="D306" s="121" t="n"/>
      <c r="E306" s="97" t="n"/>
      <c r="F306" s="122" t="str">
        <f>IF(A306="","",EOMONTH(A306,0))</f>
        <v/>
      </c>
      <c r="G306" s="69" t="str">
        <f>IF(A306="","",YEAR(A306))</f>
        <v/>
      </c>
    </row>
    <row r="307">
      <c r="A307" s="116" t="n"/>
      <c r="B307" s="97" t="n"/>
      <c r="C307" s="97" t="n"/>
      <c r="D307" s="121" t="n"/>
      <c r="E307" s="97" t="n"/>
      <c r="F307" s="123" t="str">
        <f>IF(A307="","",EOMONTH(A307,0))</f>
        <v/>
      </c>
      <c r="G307" s="113" t="str">
        <f>IF(A307="","",YEAR(A307))</f>
        <v/>
      </c>
    </row>
    <row r="308">
      <c r="A308" s="116" t="n"/>
      <c r="B308" s="97" t="n"/>
      <c r="C308" s="97" t="n"/>
      <c r="D308" s="121" t="n"/>
      <c r="E308" s="97" t="n"/>
      <c r="F308" s="122" t="str">
        <f>IF(A308="","",EOMONTH(A308,0))</f>
        <v/>
      </c>
      <c r="G308" s="69" t="str">
        <f>IF(A308="","",YEAR(A308))</f>
        <v/>
      </c>
    </row>
    <row r="309">
      <c r="A309" s="116" t="n"/>
      <c r="B309" s="97" t="n"/>
      <c r="C309" s="97" t="n"/>
      <c r="D309" s="121" t="n"/>
      <c r="E309" s="97" t="n"/>
      <c r="F309" s="123" t="str">
        <f>IF(A309="","",EOMONTH(A309,0))</f>
        <v/>
      </c>
      <c r="G309" s="113" t="str">
        <f>IF(A309="","",YEAR(A309))</f>
        <v/>
      </c>
    </row>
    <row r="310">
      <c r="A310" s="116" t="n"/>
      <c r="B310" s="97" t="n"/>
      <c r="C310" s="97" t="n"/>
      <c r="D310" s="121" t="n"/>
      <c r="E310" s="97" t="n"/>
      <c r="F310" s="122" t="str">
        <f>IF(A310="","",EOMONTH(A310,0))</f>
        <v/>
      </c>
      <c r="G310" s="69" t="str">
        <f>IF(A310="","",YEAR(A310))</f>
        <v/>
      </c>
    </row>
    <row r="311">
      <c r="A311" s="116" t="n"/>
      <c r="B311" s="97" t="n"/>
      <c r="C311" s="97" t="n"/>
      <c r="D311" s="121" t="n"/>
      <c r="E311" s="97" t="n"/>
      <c r="F311" s="123" t="str">
        <f>IF(A311="","",EOMONTH(A311,0))</f>
        <v/>
      </c>
      <c r="G311" s="113" t="str">
        <f>IF(A311="","",YEAR(A311))</f>
        <v/>
      </c>
    </row>
    <row r="312">
      <c r="A312" s="116" t="n"/>
      <c r="B312" s="97" t="n"/>
      <c r="C312" s="97" t="n"/>
      <c r="D312" s="121" t="n"/>
      <c r="E312" s="97" t="n"/>
      <c r="F312" s="122" t="str">
        <f>IF(A312="","",EOMONTH(A312,0))</f>
        <v/>
      </c>
      <c r="G312" s="69" t="str">
        <f>IF(A312="","",YEAR(A312))</f>
        <v/>
      </c>
    </row>
    <row r="313">
      <c r="A313" s="116" t="n"/>
      <c r="B313" s="97" t="n"/>
      <c r="C313" s="97" t="n"/>
      <c r="D313" s="121" t="n"/>
      <c r="E313" s="97" t="n"/>
      <c r="F313" s="123" t="str">
        <f>IF(A313="","",EOMONTH(A313,0))</f>
        <v/>
      </c>
      <c r="G313" s="113" t="str">
        <f>IF(A313="","",YEAR(A313))</f>
        <v/>
      </c>
    </row>
    <row r="314">
      <c r="A314" s="116" t="n"/>
      <c r="B314" s="97" t="n"/>
      <c r="C314" s="97" t="n"/>
      <c r="D314" s="121" t="n"/>
      <c r="E314" s="97" t="n"/>
      <c r="F314" s="122" t="str">
        <f>IF(A314="","",EOMONTH(A314,0))</f>
        <v/>
      </c>
      <c r="G314" s="69" t="str">
        <f>IF(A314="","",YEAR(A314))</f>
        <v/>
      </c>
    </row>
    <row r="315">
      <c r="A315" s="116" t="n"/>
      <c r="B315" s="97" t="n"/>
      <c r="C315" s="97" t="n"/>
      <c r="D315" s="121" t="n"/>
      <c r="E315" s="97" t="n"/>
      <c r="F315" s="123" t="str">
        <f>IF(A315="","",EOMONTH(A315,0))</f>
        <v/>
      </c>
      <c r="G315" s="113" t="str">
        <f>IF(A315="","",YEAR(A315))</f>
        <v/>
      </c>
    </row>
    <row r="316">
      <c r="A316" s="116" t="n"/>
      <c r="B316" s="97" t="n"/>
      <c r="C316" s="97" t="n"/>
      <c r="D316" s="121" t="n"/>
      <c r="E316" s="97" t="n"/>
      <c r="F316" s="122" t="str">
        <f>IF(A316="","",EOMONTH(A316,0))</f>
        <v/>
      </c>
      <c r="G316" s="69" t="str">
        <f>IF(A316="","",YEAR(A316))</f>
        <v/>
      </c>
    </row>
    <row r="317">
      <c r="A317" s="116" t="n"/>
      <c r="B317" s="97" t="n"/>
      <c r="C317" s="97" t="n"/>
      <c r="D317" s="121" t="n"/>
      <c r="E317" s="97" t="n"/>
      <c r="F317" s="123" t="str">
        <f>IF(A317="","",EOMONTH(A317,0))</f>
        <v/>
      </c>
      <c r="G317" s="113" t="str">
        <f>IF(A317="","",YEAR(A317))</f>
        <v/>
      </c>
    </row>
    <row r="318">
      <c r="A318" s="116" t="n"/>
      <c r="B318" s="97" t="n"/>
      <c r="C318" s="97" t="n"/>
      <c r="D318" s="121" t="n"/>
      <c r="E318" s="97" t="n"/>
      <c r="F318" s="122" t="str">
        <f>IF(A318="","",EOMONTH(A318,0))</f>
        <v/>
      </c>
      <c r="G318" s="69" t="str">
        <f>IF(A318="","",YEAR(A318))</f>
        <v/>
      </c>
    </row>
    <row r="319">
      <c r="A319" s="116" t="n"/>
      <c r="B319" s="97" t="n"/>
      <c r="C319" s="97" t="n"/>
      <c r="D319" s="121" t="n"/>
      <c r="E319" s="97" t="n"/>
      <c r="F319" s="123" t="str">
        <f>IF(A319="","",EOMONTH(A319,0))</f>
        <v/>
      </c>
      <c r="G319" s="113" t="str">
        <f>IF(A319="","",YEAR(A319))</f>
        <v/>
      </c>
    </row>
    <row r="320">
      <c r="A320" s="116" t="n"/>
      <c r="B320" s="97" t="n"/>
      <c r="C320" s="97" t="n"/>
      <c r="D320" s="121" t="n"/>
      <c r="E320" s="97" t="n"/>
      <c r="F320" s="122" t="str">
        <f>IF(A320="","",EOMONTH(A320,0))</f>
        <v/>
      </c>
      <c r="G320" s="69" t="str">
        <f>IF(A320="","",YEAR(A320))</f>
        <v/>
      </c>
    </row>
    <row r="321">
      <c r="A321" s="116" t="n"/>
      <c r="B321" s="97" t="n"/>
      <c r="C321" s="97" t="n"/>
      <c r="D321" s="121" t="n"/>
      <c r="E321" s="97" t="n"/>
      <c r="F321" s="123" t="str">
        <f>IF(A321="","",EOMONTH(A321,0))</f>
        <v/>
      </c>
      <c r="G321" s="113" t="str">
        <f>IF(A321="","",YEAR(A321))</f>
        <v/>
      </c>
    </row>
    <row r="322">
      <c r="A322" s="116" t="n"/>
      <c r="B322" s="97" t="n"/>
      <c r="C322" s="97" t="n"/>
      <c r="D322" s="121" t="n"/>
      <c r="E322" s="97" t="n"/>
      <c r="F322" s="122" t="str">
        <f>IF(A322="","",EOMONTH(A322,0))</f>
        <v/>
      </c>
      <c r="G322" s="69" t="str">
        <f>IF(A322="","",YEAR(A322))</f>
        <v/>
      </c>
    </row>
    <row r="323">
      <c r="A323" s="116" t="n"/>
      <c r="B323" s="97" t="n"/>
      <c r="C323" s="97" t="n"/>
      <c r="D323" s="121" t="n"/>
      <c r="E323" s="97" t="n"/>
      <c r="F323" s="123" t="str">
        <f>IF(A323="","",EOMONTH(A323,0))</f>
        <v/>
      </c>
      <c r="G323" s="113" t="str">
        <f>IF(A323="","",YEAR(A323))</f>
        <v/>
      </c>
    </row>
    <row r="324">
      <c r="A324" s="116" t="n"/>
      <c r="B324" s="97" t="n"/>
      <c r="C324" s="97" t="n"/>
      <c r="D324" s="121" t="n"/>
      <c r="E324" s="97" t="n"/>
      <c r="F324" s="122" t="str">
        <f>IF(A324="","",EOMONTH(A324,0))</f>
        <v/>
      </c>
      <c r="G324" s="69" t="str">
        <f>IF(A324="","",YEAR(A324))</f>
        <v/>
      </c>
    </row>
    <row r="325">
      <c r="A325" s="116" t="n"/>
      <c r="B325" s="97" t="n"/>
      <c r="C325" s="97" t="n"/>
      <c r="D325" s="121" t="n"/>
      <c r="E325" s="97" t="n"/>
      <c r="F325" s="123" t="str">
        <f>IF(A325="","",EOMONTH(A325,0))</f>
        <v/>
      </c>
      <c r="G325" s="113" t="str">
        <f>IF(A325="","",YEAR(A325))</f>
        <v/>
      </c>
    </row>
    <row r="326">
      <c r="A326" s="116" t="n"/>
      <c r="B326" s="97" t="n"/>
      <c r="C326" s="97" t="n"/>
      <c r="D326" s="121" t="n"/>
      <c r="E326" s="97" t="n"/>
      <c r="F326" s="122" t="str">
        <f>IF(A326="","",EOMONTH(A326,0))</f>
        <v/>
      </c>
      <c r="G326" s="69" t="str">
        <f>IF(A326="","",YEAR(A326))</f>
        <v/>
      </c>
    </row>
    <row r="327">
      <c r="A327" s="116" t="n"/>
      <c r="B327" s="97" t="n"/>
      <c r="C327" s="97" t="n"/>
      <c r="D327" s="121" t="n"/>
      <c r="E327" s="97" t="n"/>
      <c r="F327" s="123" t="str">
        <f>IF(A327="","",EOMONTH(A327,0))</f>
        <v/>
      </c>
      <c r="G327" s="113" t="str">
        <f>IF(A327="","",YEAR(A327))</f>
        <v/>
      </c>
    </row>
    <row r="328">
      <c r="A328" s="116" t="n"/>
      <c r="B328" s="97" t="n"/>
      <c r="C328" s="97" t="n"/>
      <c r="D328" s="121" t="n"/>
      <c r="E328" s="97" t="n"/>
      <c r="F328" s="122" t="str">
        <f>IF(A328="","",EOMONTH(A328,0))</f>
        <v/>
      </c>
      <c r="G328" s="69" t="str">
        <f>IF(A328="","",YEAR(A328))</f>
        <v/>
      </c>
    </row>
    <row r="329">
      <c r="A329" s="116" t="n"/>
      <c r="B329" s="97" t="n"/>
      <c r="C329" s="97" t="n"/>
      <c r="D329" s="121" t="n"/>
      <c r="E329" s="97" t="n"/>
      <c r="F329" s="123" t="str">
        <f>IF(A329="","",EOMONTH(A329,0))</f>
        <v/>
      </c>
      <c r="G329" s="113" t="str">
        <f>IF(A329="","",YEAR(A329))</f>
        <v/>
      </c>
    </row>
    <row r="330">
      <c r="A330" s="116" t="n"/>
      <c r="B330" s="97" t="n"/>
      <c r="C330" s="97" t="n"/>
      <c r="D330" s="121" t="n"/>
      <c r="E330" s="97" t="n"/>
      <c r="F330" s="122" t="str">
        <f>IF(A330="","",EOMONTH(A330,0))</f>
        <v/>
      </c>
      <c r="G330" s="69" t="str">
        <f>IF(A330="","",YEAR(A330))</f>
        <v/>
      </c>
    </row>
    <row r="331">
      <c r="A331" s="116" t="n"/>
      <c r="B331" s="97" t="n"/>
      <c r="C331" s="97" t="n"/>
      <c r="D331" s="121" t="n"/>
      <c r="E331" s="97" t="n"/>
      <c r="F331" s="123" t="str">
        <f>IF(A331="","",EOMONTH(A331,0))</f>
        <v/>
      </c>
      <c r="G331" s="113" t="str">
        <f>IF(A331="","",YEAR(A331))</f>
        <v/>
      </c>
    </row>
    <row r="332">
      <c r="A332" s="116" t="n"/>
      <c r="B332" s="97" t="n"/>
      <c r="C332" s="97" t="n"/>
      <c r="D332" s="121" t="n"/>
      <c r="E332" s="97" t="n"/>
      <c r="F332" s="122" t="str">
        <f>IF(A332="","",EOMONTH(A332,0))</f>
        <v/>
      </c>
      <c r="G332" s="69" t="str">
        <f>IF(A332="","",YEAR(A332))</f>
        <v/>
      </c>
    </row>
    <row r="333">
      <c r="A333" s="116" t="n"/>
      <c r="B333" s="97" t="n"/>
      <c r="C333" s="97" t="n"/>
      <c r="D333" s="121" t="n"/>
      <c r="E333" s="97" t="n"/>
      <c r="F333" s="123" t="str">
        <f>IF(A333="","",EOMONTH(A333,0))</f>
        <v/>
      </c>
      <c r="G333" s="113" t="str">
        <f>IF(A333="","",YEAR(A333))</f>
        <v/>
      </c>
    </row>
    <row r="334">
      <c r="A334" s="116" t="n"/>
      <c r="B334" s="97" t="n"/>
      <c r="C334" s="97" t="n"/>
      <c r="D334" s="121" t="n"/>
      <c r="E334" s="97" t="n"/>
      <c r="F334" s="122" t="str">
        <f>IF(A334="","",EOMONTH(A334,0))</f>
        <v/>
      </c>
      <c r="G334" s="69" t="str">
        <f>IF(A334="","",YEAR(A334))</f>
        <v/>
      </c>
    </row>
    <row r="335">
      <c r="A335" s="116" t="n"/>
      <c r="B335" s="97" t="n"/>
      <c r="C335" s="97" t="n"/>
      <c r="D335" s="121" t="n"/>
      <c r="E335" s="97" t="n"/>
      <c r="F335" s="123" t="str">
        <f>IF(A335="","",EOMONTH(A335,0))</f>
        <v/>
      </c>
      <c r="G335" s="113" t="str">
        <f>IF(A335="","",YEAR(A335))</f>
        <v/>
      </c>
    </row>
    <row r="336">
      <c r="A336" s="116" t="n"/>
      <c r="B336" s="97" t="n"/>
      <c r="C336" s="97" t="n"/>
      <c r="D336" s="121" t="n"/>
      <c r="E336" s="97" t="n"/>
      <c r="F336" s="122" t="str">
        <f>IF(A336="","",EOMONTH(A336,0))</f>
        <v/>
      </c>
      <c r="G336" s="69" t="str">
        <f>IF(A336="","",YEAR(A336))</f>
        <v/>
      </c>
    </row>
    <row r="337">
      <c r="A337" s="116" t="n"/>
      <c r="B337" s="97" t="n"/>
      <c r="C337" s="97" t="n"/>
      <c r="D337" s="121" t="n"/>
      <c r="E337" s="97" t="n"/>
      <c r="F337" s="123" t="str">
        <f>IF(A337="","",EOMONTH(A337,0))</f>
        <v/>
      </c>
      <c r="G337" s="113" t="str">
        <f>IF(A337="","",YEAR(A337))</f>
        <v/>
      </c>
    </row>
    <row r="338">
      <c r="A338" s="116" t="n"/>
      <c r="B338" s="97" t="n"/>
      <c r="C338" s="97" t="n"/>
      <c r="D338" s="121" t="n"/>
      <c r="E338" s="97" t="n"/>
      <c r="F338" s="122" t="str">
        <f>IF(A338="","",EOMONTH(A338,0))</f>
        <v/>
      </c>
      <c r="G338" s="69" t="str">
        <f>IF(A338="","",YEAR(A338))</f>
        <v/>
      </c>
    </row>
    <row r="339">
      <c r="A339" s="116" t="n"/>
      <c r="B339" s="97" t="n"/>
      <c r="C339" s="97" t="n"/>
      <c r="D339" s="121" t="n"/>
      <c r="E339" s="97" t="n"/>
      <c r="F339" s="123" t="str">
        <f>IF(A339="","",EOMONTH(A339,0))</f>
        <v/>
      </c>
      <c r="G339" s="113" t="str">
        <f>IF(A339="","",YEAR(A339))</f>
        <v/>
      </c>
    </row>
    <row r="340">
      <c r="A340" s="116" t="n"/>
      <c r="B340" s="97" t="n"/>
      <c r="C340" s="97" t="n"/>
      <c r="D340" s="121" t="n"/>
      <c r="E340" s="97" t="n"/>
      <c r="F340" s="122" t="str">
        <f>IF(A340="","",EOMONTH(A340,0))</f>
        <v/>
      </c>
      <c r="G340" s="69" t="str">
        <f>IF(A340="","",YEAR(A340))</f>
        <v/>
      </c>
    </row>
    <row r="341">
      <c r="A341" s="116" t="n"/>
      <c r="B341" s="97" t="n"/>
      <c r="C341" s="97" t="n"/>
      <c r="D341" s="121" t="n"/>
      <c r="E341" s="97" t="n"/>
      <c r="F341" s="123" t="str">
        <f>IF(A341="","",EOMONTH(A341,0))</f>
        <v/>
      </c>
      <c r="G341" s="113" t="str">
        <f>IF(A341="","",YEAR(A341))</f>
        <v/>
      </c>
    </row>
    <row r="342">
      <c r="A342" s="116" t="n"/>
      <c r="B342" s="97" t="n"/>
      <c r="C342" s="97" t="n"/>
      <c r="D342" s="121" t="n"/>
      <c r="E342" s="97" t="n"/>
      <c r="F342" s="122" t="str">
        <f>IF(A342="","",EOMONTH(A342,0))</f>
        <v/>
      </c>
      <c r="G342" s="69" t="str">
        <f>IF(A342="","",YEAR(A342))</f>
        <v/>
      </c>
    </row>
    <row r="343">
      <c r="A343" s="116" t="n"/>
      <c r="B343" s="97" t="n"/>
      <c r="C343" s="97" t="n"/>
      <c r="D343" s="121" t="n"/>
      <c r="E343" s="97" t="n"/>
      <c r="F343" s="123" t="str">
        <f>IF(A343="","",EOMONTH(A343,0))</f>
        <v/>
      </c>
      <c r="G343" s="113" t="str">
        <f>IF(A343="","",YEAR(A343))</f>
        <v/>
      </c>
    </row>
    <row r="344">
      <c r="A344" s="116" t="n"/>
      <c r="B344" s="97" t="n"/>
      <c r="C344" s="97" t="n"/>
      <c r="D344" s="121" t="n"/>
      <c r="E344" s="97" t="n"/>
      <c r="F344" s="122" t="str">
        <f>IF(A344="","",EOMONTH(A344,0))</f>
        <v/>
      </c>
      <c r="G344" s="69" t="str">
        <f>IF(A344="","",YEAR(A344))</f>
        <v/>
      </c>
    </row>
    <row r="345">
      <c r="A345" s="116" t="n"/>
      <c r="B345" s="97" t="n"/>
      <c r="C345" s="97" t="n"/>
      <c r="D345" s="121" t="n"/>
      <c r="E345" s="97" t="n"/>
      <c r="F345" s="123" t="str">
        <f>IF(A345="","",EOMONTH(A345,0))</f>
        <v/>
      </c>
      <c r="G345" s="113" t="str">
        <f>IF(A345="","",YEAR(A345))</f>
        <v/>
      </c>
    </row>
    <row r="346">
      <c r="A346" s="116" t="n"/>
      <c r="B346" s="97" t="n"/>
      <c r="C346" s="97" t="n"/>
      <c r="D346" s="121" t="n"/>
      <c r="E346" s="97" t="n"/>
      <c r="F346" s="122" t="str">
        <f>IF(A346="","",EOMONTH(A346,0))</f>
        <v/>
      </c>
      <c r="G346" s="69" t="str">
        <f>IF(A346="","",YEAR(A346))</f>
        <v/>
      </c>
    </row>
    <row r="347">
      <c r="A347" s="116" t="n"/>
      <c r="B347" s="97" t="n"/>
      <c r="C347" s="97" t="n"/>
      <c r="D347" s="121" t="n"/>
      <c r="E347" s="97" t="n"/>
      <c r="F347" s="123" t="str">
        <f>IF(A347="","",EOMONTH(A347,0))</f>
        <v/>
      </c>
      <c r="G347" s="113" t="str">
        <f>IF(A347="","",YEAR(A347))</f>
        <v/>
      </c>
    </row>
    <row r="348">
      <c r="A348" s="116" t="n"/>
      <c r="B348" s="97" t="n"/>
      <c r="C348" s="97" t="n"/>
      <c r="D348" s="121" t="n"/>
      <c r="E348" s="97" t="n"/>
      <c r="F348" s="122" t="str">
        <f>IF(A348="","",EOMONTH(A348,0))</f>
        <v/>
      </c>
      <c r="G348" s="69" t="str">
        <f>IF(A348="","",YEAR(A348))</f>
        <v/>
      </c>
    </row>
    <row r="349">
      <c r="A349" s="116" t="n"/>
      <c r="B349" s="97" t="n"/>
      <c r="C349" s="97" t="n"/>
      <c r="D349" s="121" t="n"/>
      <c r="E349" s="97" t="n"/>
      <c r="F349" s="123" t="str">
        <f>IF(A349="","",EOMONTH(A349,0))</f>
        <v/>
      </c>
      <c r="G349" s="113" t="str">
        <f>IF(A349="","",YEAR(A349))</f>
        <v/>
      </c>
    </row>
    <row r="350">
      <c r="A350" s="116" t="n"/>
      <c r="B350" s="97" t="n"/>
      <c r="C350" s="97" t="n"/>
      <c r="D350" s="121" t="n"/>
      <c r="E350" s="97" t="n"/>
      <c r="F350" s="122" t="str">
        <f>IF(A350="","",EOMONTH(A350,0))</f>
        <v/>
      </c>
      <c r="G350" s="69" t="str">
        <f>IF(A350="","",YEAR(A350))</f>
        <v/>
      </c>
    </row>
    <row r="351">
      <c r="A351" s="116" t="n"/>
      <c r="B351" s="97" t="n"/>
      <c r="C351" s="97" t="n"/>
      <c r="D351" s="121" t="n"/>
      <c r="E351" s="97" t="n"/>
      <c r="F351" s="123" t="str">
        <f>IF(A351="","",EOMONTH(A351,0))</f>
        <v/>
      </c>
      <c r="G351" s="113" t="str">
        <f>IF(A351="","",YEAR(A351))</f>
        <v/>
      </c>
    </row>
    <row r="352">
      <c r="A352" s="116" t="n"/>
      <c r="B352" s="97" t="n"/>
      <c r="C352" s="97" t="n"/>
      <c r="D352" s="121" t="n"/>
      <c r="E352" s="97" t="n"/>
      <c r="F352" s="122" t="str">
        <f>IF(A352="","",EOMONTH(A352,0))</f>
        <v/>
      </c>
      <c r="G352" s="69" t="str">
        <f>IF(A352="","",YEAR(A352))</f>
        <v/>
      </c>
    </row>
    <row r="353">
      <c r="A353" s="116" t="n"/>
      <c r="B353" s="97" t="n"/>
      <c r="C353" s="97" t="n"/>
      <c r="D353" s="121" t="n"/>
      <c r="E353" s="97" t="n"/>
      <c r="F353" s="123" t="str">
        <f>IF(A353="","",EOMONTH(A353,0))</f>
        <v/>
      </c>
      <c r="G353" s="113" t="str">
        <f>IF(A353="","",YEAR(A353))</f>
        <v/>
      </c>
    </row>
    <row r="354">
      <c r="A354" s="116" t="n"/>
      <c r="B354" s="97" t="n"/>
      <c r="C354" s="97" t="n"/>
      <c r="D354" s="121" t="n"/>
      <c r="E354" s="97" t="n"/>
      <c r="F354" s="122" t="str">
        <f>IF(A354="","",EOMONTH(A354,0))</f>
        <v/>
      </c>
      <c r="G354" s="69" t="str">
        <f>IF(A354="","",YEAR(A354))</f>
        <v/>
      </c>
    </row>
    <row r="355">
      <c r="A355" s="116" t="n"/>
      <c r="B355" s="97" t="n"/>
      <c r="C355" s="97" t="n"/>
      <c r="D355" s="121" t="n"/>
      <c r="E355" s="97" t="n"/>
      <c r="F355" s="123" t="str">
        <f>IF(A355="","",EOMONTH(A355,0))</f>
        <v/>
      </c>
      <c r="G355" s="113" t="str">
        <f>IF(A355="","",YEAR(A355))</f>
        <v/>
      </c>
    </row>
    <row r="356">
      <c r="A356" s="116" t="n"/>
      <c r="B356" s="97" t="n"/>
      <c r="C356" s="97" t="n"/>
      <c r="D356" s="121" t="n"/>
      <c r="E356" s="97" t="n"/>
      <c r="F356" s="122" t="str">
        <f>IF(A356="","",EOMONTH(A356,0))</f>
        <v/>
      </c>
      <c r="G356" s="69" t="str">
        <f>IF(A356="","",YEAR(A356))</f>
        <v/>
      </c>
    </row>
    <row r="357">
      <c r="A357" s="116" t="n"/>
      <c r="B357" s="97" t="n"/>
      <c r="C357" s="97" t="n"/>
      <c r="D357" s="121" t="n"/>
      <c r="E357" s="97" t="n"/>
      <c r="F357" s="123" t="str">
        <f>IF(A357="","",EOMONTH(A357,0))</f>
        <v/>
      </c>
      <c r="G357" s="113" t="str">
        <f>IF(A357="","",YEAR(A357))</f>
        <v/>
      </c>
    </row>
    <row r="358">
      <c r="A358" s="116" t="n"/>
      <c r="B358" s="97" t="n"/>
      <c r="C358" s="97" t="n"/>
      <c r="D358" s="121" t="n"/>
      <c r="E358" s="97" t="n"/>
      <c r="F358" s="122" t="str">
        <f>IF(A358="","",EOMONTH(A358,0))</f>
        <v/>
      </c>
      <c r="G358" s="69" t="str">
        <f>IF(A358="","",YEAR(A358))</f>
        <v/>
      </c>
    </row>
    <row r="359">
      <c r="A359" s="116" t="n"/>
      <c r="B359" s="97" t="n"/>
      <c r="C359" s="97" t="n"/>
      <c r="D359" s="121" t="n"/>
      <c r="E359" s="97" t="n"/>
      <c r="F359" s="123" t="str">
        <f>IF(A359="","",EOMONTH(A359,0))</f>
        <v/>
      </c>
      <c r="G359" s="113" t="str">
        <f>IF(A359="","",YEAR(A359))</f>
        <v/>
      </c>
    </row>
    <row r="360">
      <c r="A360" s="116" t="n"/>
      <c r="B360" s="97" t="n"/>
      <c r="C360" s="97" t="n"/>
      <c r="D360" s="121" t="n"/>
      <c r="E360" s="97" t="n"/>
      <c r="F360" s="122" t="str">
        <f>IF(A360="","",EOMONTH(A360,0))</f>
        <v/>
      </c>
      <c r="G360" s="69" t="str">
        <f>IF(A360="","",YEAR(A360))</f>
        <v/>
      </c>
    </row>
    <row r="361">
      <c r="A361" s="116" t="n"/>
      <c r="B361" s="97" t="n"/>
      <c r="C361" s="97" t="n"/>
      <c r="D361" s="121" t="n"/>
      <c r="E361" s="97" t="n"/>
      <c r="F361" s="123" t="str">
        <f>IF(A361="","",EOMONTH(A361,0))</f>
        <v/>
      </c>
      <c r="G361" s="113" t="str">
        <f>IF(A361="","",YEAR(A361))</f>
        <v/>
      </c>
    </row>
    <row r="362">
      <c r="A362" s="116" t="n"/>
      <c r="B362" s="97" t="n"/>
      <c r="C362" s="97" t="n"/>
      <c r="D362" s="121" t="n"/>
      <c r="E362" s="97" t="n"/>
      <c r="F362" s="122" t="str">
        <f>IF(A362="","",EOMONTH(A362,0))</f>
        <v/>
      </c>
      <c r="G362" s="69" t="str">
        <f>IF(A362="","",YEAR(A362))</f>
        <v/>
      </c>
    </row>
    <row r="363">
      <c r="A363" s="116" t="n"/>
      <c r="B363" s="97" t="n"/>
      <c r="C363" s="97" t="n"/>
      <c r="D363" s="121" t="n"/>
      <c r="E363" s="97" t="n"/>
      <c r="F363" s="123" t="str">
        <f>IF(A363="","",EOMONTH(A363,0))</f>
        <v/>
      </c>
      <c r="G363" s="113" t="str">
        <f>IF(A363="","",YEAR(A363))</f>
        <v/>
      </c>
    </row>
    <row r="364">
      <c r="A364" s="116" t="n"/>
      <c r="B364" s="97" t="n"/>
      <c r="C364" s="97" t="n"/>
      <c r="D364" s="121" t="n"/>
      <c r="E364" s="97" t="n"/>
      <c r="F364" s="122" t="str">
        <f>IF(A364="","",EOMONTH(A364,0))</f>
        <v/>
      </c>
      <c r="G364" s="69" t="str">
        <f>IF(A364="","",YEAR(A364))</f>
        <v/>
      </c>
    </row>
    <row r="365">
      <c r="A365" s="116" t="n"/>
      <c r="B365" s="97" t="n"/>
      <c r="C365" s="97" t="n"/>
      <c r="D365" s="121" t="n"/>
      <c r="E365" s="97" t="n"/>
      <c r="F365" s="123" t="str">
        <f>IF(A365="","",EOMONTH(A365,0))</f>
        <v/>
      </c>
      <c r="G365" s="113" t="str">
        <f>IF(A365="","",YEAR(A365))</f>
        <v/>
      </c>
    </row>
    <row r="366">
      <c r="A366" s="116" t="n"/>
      <c r="B366" s="97" t="n"/>
      <c r="C366" s="97" t="n"/>
      <c r="D366" s="121" t="n"/>
      <c r="E366" s="97" t="n"/>
      <c r="F366" s="122" t="str">
        <f>IF(A366="","",EOMONTH(A366,0))</f>
        <v/>
      </c>
      <c r="G366" s="69" t="str">
        <f>IF(A366="","",YEAR(A366))</f>
        <v/>
      </c>
    </row>
    <row r="367">
      <c r="A367" s="116" t="n"/>
      <c r="B367" s="97" t="n"/>
      <c r="C367" s="97" t="n"/>
      <c r="D367" s="121" t="n"/>
      <c r="E367" s="97" t="n"/>
      <c r="F367" s="123" t="str">
        <f>IF(A367="","",EOMONTH(A367,0))</f>
        <v/>
      </c>
      <c r="G367" s="113" t="str">
        <f>IF(A367="","",YEAR(A367))</f>
        <v/>
      </c>
    </row>
    <row r="368">
      <c r="A368" s="116" t="n"/>
      <c r="B368" s="97" t="n"/>
      <c r="C368" s="97" t="n"/>
      <c r="D368" s="121" t="n"/>
      <c r="E368" s="97" t="n"/>
      <c r="F368" s="122" t="str">
        <f>IF(A368="","",EOMONTH(A368,0))</f>
        <v/>
      </c>
      <c r="G368" s="69" t="str">
        <f>IF(A368="","",YEAR(A368))</f>
        <v/>
      </c>
    </row>
    <row r="369">
      <c r="A369" s="116" t="n"/>
      <c r="B369" s="97" t="n"/>
      <c r="C369" s="97" t="n"/>
      <c r="D369" s="121" t="n"/>
      <c r="E369" s="97" t="n"/>
      <c r="F369" s="123" t="str">
        <f>IF(A369="","",EOMONTH(A369,0))</f>
        <v/>
      </c>
      <c r="G369" s="113" t="str">
        <f>IF(A369="","",YEAR(A369))</f>
        <v/>
      </c>
    </row>
    <row r="370">
      <c r="A370" s="116" t="n"/>
      <c r="B370" s="97" t="n"/>
      <c r="C370" s="97" t="n"/>
      <c r="D370" s="121" t="n"/>
      <c r="E370" s="97" t="n"/>
      <c r="F370" s="122" t="str">
        <f>IF(A370="","",EOMONTH(A370,0))</f>
        <v/>
      </c>
      <c r="G370" s="69" t="str">
        <f>IF(A370="","",YEAR(A370))</f>
        <v/>
      </c>
    </row>
    <row r="371">
      <c r="A371" s="116" t="n"/>
      <c r="B371" s="97" t="n"/>
      <c r="C371" s="97" t="n"/>
      <c r="D371" s="121" t="n"/>
      <c r="E371" s="97" t="n"/>
      <c r="F371" s="123" t="str">
        <f>IF(A371="","",EOMONTH(A371,0))</f>
        <v/>
      </c>
      <c r="G371" s="113" t="str">
        <f>IF(A371="","",YEAR(A371))</f>
        <v/>
      </c>
    </row>
    <row r="372">
      <c r="A372" s="116" t="n"/>
      <c r="B372" s="97" t="n"/>
      <c r="C372" s="97" t="n"/>
      <c r="D372" s="121" t="n"/>
      <c r="E372" s="97" t="n"/>
      <c r="F372" s="122" t="str">
        <f>IF(A372="","",EOMONTH(A372,0))</f>
        <v/>
      </c>
      <c r="G372" s="69" t="str">
        <f>IF(A372="","",YEAR(A372))</f>
        <v/>
      </c>
    </row>
    <row r="373">
      <c r="A373" s="116" t="n"/>
      <c r="B373" s="97" t="n"/>
      <c r="C373" s="97" t="n"/>
      <c r="D373" s="121" t="n"/>
      <c r="E373" s="97" t="n"/>
      <c r="F373" s="123" t="str">
        <f>IF(A373="","",EOMONTH(A373,0))</f>
        <v/>
      </c>
      <c r="G373" s="113" t="str">
        <f>IF(A373="","",YEAR(A373))</f>
        <v/>
      </c>
    </row>
    <row r="374">
      <c r="A374" s="116" t="n"/>
      <c r="B374" s="97" t="n"/>
      <c r="C374" s="97" t="n"/>
      <c r="D374" s="121" t="n"/>
      <c r="E374" s="97" t="n"/>
      <c r="F374" s="122" t="str">
        <f>IF(A374="","",EOMONTH(A374,0))</f>
        <v/>
      </c>
      <c r="G374" s="69" t="str">
        <f>IF(A374="","",YEAR(A374))</f>
        <v/>
      </c>
    </row>
    <row r="375">
      <c r="A375" s="116" t="n"/>
      <c r="B375" s="97" t="n"/>
      <c r="C375" s="97" t="n"/>
      <c r="D375" s="121" t="n"/>
      <c r="E375" s="97" t="n"/>
      <c r="F375" s="123" t="str">
        <f>IF(A375="","",EOMONTH(A375,0))</f>
        <v/>
      </c>
      <c r="G375" s="113" t="str">
        <f>IF(A375="","",YEAR(A375))</f>
        <v/>
      </c>
    </row>
    <row r="376">
      <c r="A376" s="116" t="n"/>
      <c r="B376" s="97" t="n"/>
      <c r="C376" s="97" t="n"/>
      <c r="D376" s="121" t="n"/>
      <c r="E376" s="97" t="n"/>
      <c r="F376" s="122" t="str">
        <f>IF(A376="","",EOMONTH(A376,0))</f>
        <v/>
      </c>
      <c r="G376" s="69" t="str">
        <f>IF(A376="","",YEAR(A376))</f>
        <v/>
      </c>
    </row>
    <row r="377">
      <c r="A377" s="116" t="n"/>
      <c r="B377" s="97" t="n"/>
      <c r="C377" s="97" t="n"/>
      <c r="D377" s="121" t="n"/>
      <c r="E377" s="97" t="n"/>
      <c r="F377" s="123" t="str">
        <f>IF(A377="","",EOMONTH(A377,0))</f>
        <v/>
      </c>
      <c r="G377" s="113" t="str">
        <f>IF(A377="","",YEAR(A377))</f>
        <v/>
      </c>
    </row>
    <row r="378">
      <c r="A378" s="116" t="n"/>
      <c r="B378" s="97" t="n"/>
      <c r="C378" s="97" t="n"/>
      <c r="D378" s="121" t="n"/>
      <c r="E378" s="97" t="n"/>
      <c r="F378" s="122" t="str">
        <f>IF(A378="","",EOMONTH(A378,0))</f>
        <v/>
      </c>
      <c r="G378" s="69" t="str">
        <f>IF(A378="","",YEAR(A378))</f>
        <v/>
      </c>
    </row>
    <row r="379">
      <c r="A379" s="116" t="n"/>
      <c r="B379" s="97" t="n"/>
      <c r="C379" s="97" t="n"/>
      <c r="D379" s="121" t="n"/>
      <c r="E379" s="97" t="n"/>
      <c r="F379" s="123" t="str">
        <f>IF(A379="","",EOMONTH(A379,0))</f>
        <v/>
      </c>
      <c r="G379" s="113" t="str">
        <f>IF(A379="","",YEAR(A379))</f>
        <v/>
      </c>
    </row>
    <row r="380">
      <c r="A380" s="116" t="n"/>
      <c r="B380" s="97" t="n"/>
      <c r="C380" s="97" t="n"/>
      <c r="D380" s="121" t="n"/>
      <c r="E380" s="97" t="n"/>
      <c r="F380" s="122" t="str">
        <f>IF(A380="","",EOMONTH(A380,0))</f>
        <v/>
      </c>
      <c r="G380" s="69" t="str">
        <f>IF(A380="","",YEAR(A380))</f>
        <v/>
      </c>
    </row>
    <row r="381">
      <c r="A381" s="116" t="n"/>
      <c r="B381" s="97" t="n"/>
      <c r="C381" s="97" t="n"/>
      <c r="D381" s="121" t="n"/>
      <c r="E381" s="97" t="n"/>
      <c r="F381" s="123" t="str">
        <f>IF(A381="","",EOMONTH(A381,0))</f>
        <v/>
      </c>
      <c r="G381" s="113" t="str">
        <f>IF(A381="","",YEAR(A381))</f>
        <v/>
      </c>
    </row>
    <row r="382">
      <c r="A382" s="116" t="n"/>
      <c r="B382" s="97" t="n"/>
      <c r="C382" s="97" t="n"/>
      <c r="D382" s="121" t="n"/>
      <c r="E382" s="97" t="n"/>
      <c r="F382" s="122" t="str">
        <f>IF(A382="","",EOMONTH(A382,0))</f>
        <v/>
      </c>
      <c r="G382" s="69" t="str">
        <f>IF(A382="","",YEAR(A382))</f>
        <v/>
      </c>
    </row>
    <row r="383">
      <c r="A383" s="116" t="n"/>
      <c r="B383" s="97" t="n"/>
      <c r="C383" s="97" t="n"/>
      <c r="D383" s="121" t="n"/>
      <c r="E383" s="97" t="n"/>
      <c r="F383" s="123" t="str">
        <f>IF(A383="","",EOMONTH(A383,0))</f>
        <v/>
      </c>
      <c r="G383" s="113" t="str">
        <f>IF(A383="","",YEAR(A383))</f>
        <v/>
      </c>
    </row>
    <row r="384">
      <c r="A384" s="116" t="n"/>
      <c r="B384" s="97" t="n"/>
      <c r="C384" s="97" t="n"/>
      <c r="D384" s="121" t="n"/>
      <c r="E384" s="97" t="n"/>
      <c r="F384" s="122" t="str">
        <f>IF(A384="","",EOMONTH(A384,0))</f>
        <v/>
      </c>
      <c r="G384" s="69" t="str">
        <f>IF(A384="","",YEAR(A384))</f>
        <v/>
      </c>
    </row>
    <row r="385">
      <c r="A385" s="116" t="n"/>
      <c r="B385" s="97" t="n"/>
      <c r="C385" s="97" t="n"/>
      <c r="D385" s="121" t="n"/>
      <c r="E385" s="97" t="n"/>
      <c r="F385" s="123" t="str">
        <f>IF(A385="","",EOMONTH(A385,0))</f>
        <v/>
      </c>
      <c r="G385" s="113" t="str">
        <f>IF(A385="","",YEAR(A385))</f>
        <v/>
      </c>
    </row>
    <row r="386">
      <c r="A386" s="116" t="n"/>
      <c r="B386" s="97" t="n"/>
      <c r="C386" s="97" t="n"/>
      <c r="D386" s="121" t="n"/>
      <c r="E386" s="97" t="n"/>
      <c r="F386" s="122" t="str">
        <f>IF(A386="","",EOMONTH(A386,0))</f>
        <v/>
      </c>
      <c r="G386" s="69" t="str">
        <f>IF(A386="","",YEAR(A386))</f>
        <v/>
      </c>
    </row>
    <row r="387">
      <c r="A387" s="116" t="n"/>
      <c r="B387" s="97" t="n"/>
      <c r="C387" s="97" t="n"/>
      <c r="D387" s="121" t="n"/>
      <c r="E387" s="97" t="n"/>
      <c r="F387" s="123" t="str">
        <f>IF(A387="","",EOMONTH(A387,0))</f>
        <v/>
      </c>
      <c r="G387" s="113" t="str">
        <f>IF(A387="","",YEAR(A387))</f>
        <v/>
      </c>
    </row>
    <row r="388">
      <c r="A388" s="116" t="n"/>
      <c r="B388" s="97" t="n"/>
      <c r="C388" s="97" t="n"/>
      <c r="D388" s="121" t="n"/>
      <c r="E388" s="97" t="n"/>
      <c r="F388" s="122" t="str">
        <f>IF(A388="","",EOMONTH(A388,0))</f>
        <v/>
      </c>
      <c r="G388" s="69" t="str">
        <f>IF(A388="","",YEAR(A388))</f>
        <v/>
      </c>
    </row>
    <row r="389">
      <c r="A389" s="116" t="n"/>
      <c r="B389" s="97" t="n"/>
      <c r="C389" s="97" t="n"/>
      <c r="D389" s="121" t="n"/>
      <c r="E389" s="97" t="n"/>
      <c r="F389" s="123" t="str">
        <f>IF(A389="","",EOMONTH(A389,0))</f>
        <v/>
      </c>
      <c r="G389" s="113" t="str">
        <f>IF(A389="","",YEAR(A389))</f>
        <v/>
      </c>
    </row>
    <row r="390">
      <c r="A390" s="116" t="n"/>
      <c r="B390" s="97" t="n"/>
      <c r="C390" s="97" t="n"/>
      <c r="D390" s="121" t="n"/>
      <c r="E390" s="97" t="n"/>
      <c r="F390" s="122" t="str">
        <f>IF(A390="","",EOMONTH(A390,0))</f>
        <v/>
      </c>
      <c r="G390" s="69" t="str">
        <f>IF(A390="","",YEAR(A390))</f>
        <v/>
      </c>
    </row>
    <row r="391">
      <c r="A391" s="116" t="n"/>
      <c r="B391" s="97" t="n"/>
      <c r="C391" s="97" t="n"/>
      <c r="D391" s="121" t="n"/>
      <c r="E391" s="97" t="n"/>
      <c r="F391" s="123" t="str">
        <f>IF(A391="","",EOMONTH(A391,0))</f>
        <v/>
      </c>
      <c r="G391" s="113" t="str">
        <f>IF(A391="","",YEAR(A391))</f>
        <v/>
      </c>
    </row>
    <row r="392">
      <c r="A392" s="116" t="n"/>
      <c r="B392" s="97" t="n"/>
      <c r="C392" s="97" t="n"/>
      <c r="D392" s="121" t="n"/>
      <c r="E392" s="97" t="n"/>
      <c r="F392" s="122" t="str">
        <f>IF(A392="","",EOMONTH(A392,0))</f>
        <v/>
      </c>
      <c r="G392" s="69" t="str">
        <f>IF(A392="","",YEAR(A392))</f>
        <v/>
      </c>
    </row>
    <row r="393">
      <c r="A393" s="116" t="n"/>
      <c r="B393" s="97" t="n"/>
      <c r="C393" s="97" t="n"/>
      <c r="D393" s="121" t="n"/>
      <c r="E393" s="97" t="n"/>
      <c r="F393" s="123" t="str">
        <f>IF(A393="","",EOMONTH(A393,0))</f>
        <v/>
      </c>
      <c r="G393" s="113" t="str">
        <f>IF(A393="","",YEAR(A393))</f>
        <v/>
      </c>
    </row>
    <row r="394">
      <c r="A394" s="116" t="n"/>
      <c r="B394" s="97" t="n"/>
      <c r="C394" s="97" t="n"/>
      <c r="D394" s="121" t="n"/>
      <c r="E394" s="97" t="n"/>
      <c r="F394" s="122" t="str">
        <f>IF(A394="","",EOMONTH(A394,0))</f>
        <v/>
      </c>
      <c r="G394" s="69" t="str">
        <f>IF(A394="","",YEAR(A394))</f>
        <v/>
      </c>
    </row>
    <row r="395">
      <c r="A395" s="116" t="n"/>
      <c r="B395" s="97" t="n"/>
      <c r="C395" s="97" t="n"/>
      <c r="D395" s="121" t="n"/>
      <c r="E395" s="97" t="n"/>
      <c r="F395" s="123" t="str">
        <f>IF(A395="","",EOMONTH(A395,0))</f>
        <v/>
      </c>
      <c r="G395" s="113" t="str">
        <f>IF(A395="","",YEAR(A395))</f>
        <v/>
      </c>
    </row>
    <row r="396">
      <c r="A396" s="116" t="n"/>
      <c r="B396" s="97" t="n"/>
      <c r="C396" s="97" t="n"/>
      <c r="D396" s="121" t="n"/>
      <c r="E396" s="97" t="n"/>
      <c r="F396" s="122" t="str">
        <f>IF(A396="","",EOMONTH(A396,0))</f>
        <v/>
      </c>
      <c r="G396" s="69" t="str">
        <f>IF(A396="","",YEAR(A396))</f>
        <v/>
      </c>
    </row>
    <row r="397">
      <c r="A397" s="116" t="n"/>
      <c r="B397" s="97" t="n"/>
      <c r="C397" s="97" t="n"/>
      <c r="D397" s="121" t="n"/>
      <c r="E397" s="97" t="n"/>
      <c r="F397" s="123" t="str">
        <f>IF(A397="","",EOMONTH(A397,0))</f>
        <v/>
      </c>
      <c r="G397" s="113" t="str">
        <f>IF(A397="","",YEAR(A397))</f>
        <v/>
      </c>
    </row>
    <row r="398">
      <c r="A398" s="116" t="n"/>
      <c r="B398" s="97" t="n"/>
      <c r="C398" s="97" t="n"/>
      <c r="D398" s="121" t="n"/>
      <c r="E398" s="97" t="n"/>
      <c r="F398" s="122" t="str">
        <f>IF(A398="","",EOMONTH(A398,0))</f>
        <v/>
      </c>
      <c r="G398" s="69" t="str">
        <f>IF(A398="","",YEAR(A398))</f>
        <v/>
      </c>
    </row>
    <row r="399">
      <c r="A399" s="116" t="n"/>
      <c r="B399" s="97" t="n"/>
      <c r="C399" s="97" t="n"/>
      <c r="D399" s="121" t="n"/>
      <c r="E399" s="97" t="n"/>
      <c r="F399" s="123" t="str">
        <f>IF(A399="","",EOMONTH(A399,0))</f>
        <v/>
      </c>
      <c r="G399" s="113" t="str">
        <f>IF(A399="","",YEAR(A399))</f>
        <v/>
      </c>
    </row>
    <row r="400">
      <c r="A400" s="116" t="n"/>
      <c r="B400" s="97" t="n"/>
      <c r="C400" s="97" t="n"/>
      <c r="D400" s="121" t="n"/>
      <c r="E400" s="97" t="n"/>
      <c r="F400" s="122" t="str">
        <f>IF(A400="","",EOMONTH(A400,0))</f>
        <v/>
      </c>
      <c r="G400" s="69" t="str">
        <f>IF(A400="","",YEAR(A400))</f>
        <v/>
      </c>
    </row>
    <row r="401">
      <c r="A401" s="116" t="n"/>
      <c r="B401" s="97" t="n"/>
      <c r="C401" s="97" t="n"/>
      <c r="D401" s="121" t="n"/>
      <c r="E401" s="97" t="n"/>
      <c r="F401" s="123" t="str">
        <f>IF(A401="","",EOMONTH(A401,0))</f>
        <v/>
      </c>
      <c r="G401" s="113" t="str">
        <f>IF(A401="","",YEAR(A401))</f>
        <v/>
      </c>
    </row>
    <row r="402">
      <c r="A402" s="116" t="n"/>
      <c r="B402" s="97" t="n"/>
      <c r="C402" s="97" t="n"/>
      <c r="D402" s="121" t="n"/>
      <c r="E402" s="97" t="n"/>
      <c r="F402" s="122" t="str">
        <f>IF(A402="","",EOMONTH(A402,0))</f>
        <v/>
      </c>
      <c r="G402" s="69" t="str">
        <f>IF(A402="","",YEAR(A402))</f>
        <v/>
      </c>
    </row>
    <row r="403">
      <c r="A403" s="116" t="n"/>
      <c r="B403" s="97" t="n"/>
      <c r="C403" s="97" t="n"/>
      <c r="D403" s="121" t="n"/>
      <c r="E403" s="97" t="n"/>
      <c r="F403" s="123" t="str">
        <f>IF(A403="","",EOMONTH(A403,0))</f>
        <v/>
      </c>
      <c r="G403" s="113" t="str">
        <f>IF(A403="","",YEAR(A403))</f>
        <v/>
      </c>
    </row>
    <row r="404">
      <c r="A404" s="116" t="n"/>
      <c r="B404" s="97" t="n"/>
      <c r="C404" s="97" t="n"/>
      <c r="D404" s="121" t="n"/>
      <c r="E404" s="97" t="n"/>
      <c r="F404" s="122" t="str">
        <f>IF(A404="","",EOMONTH(A404,0))</f>
        <v/>
      </c>
      <c r="G404" s="69" t="str">
        <f>IF(A404="","",YEAR(A404))</f>
        <v/>
      </c>
    </row>
    <row r="405">
      <c r="A405" s="116" t="n"/>
      <c r="B405" s="97" t="n"/>
      <c r="C405" s="97" t="n"/>
      <c r="D405" s="121" t="n"/>
      <c r="E405" s="97" t="n"/>
      <c r="F405" s="123" t="str">
        <f>IF(A405="","",EOMONTH(A405,0))</f>
        <v/>
      </c>
      <c r="G405" s="113" t="str">
        <f>IF(A405="","",YEAR(A405))</f>
        <v/>
      </c>
    </row>
    <row r="406">
      <c r="A406" s="116" t="n"/>
      <c r="B406" s="97" t="n"/>
      <c r="C406" s="97" t="n"/>
      <c r="D406" s="121" t="n"/>
      <c r="E406" s="97" t="n"/>
      <c r="F406" s="122" t="str">
        <f>IF(A406="","",EOMONTH(A406,0))</f>
        <v/>
      </c>
      <c r="G406" s="69" t="str">
        <f>IF(A406="","",YEAR(A406))</f>
        <v/>
      </c>
    </row>
    <row r="407">
      <c r="A407" s="116" t="n"/>
      <c r="B407" s="97" t="n"/>
      <c r="C407" s="97" t="n"/>
      <c r="D407" s="121" t="n"/>
      <c r="E407" s="97" t="n"/>
      <c r="F407" s="123" t="str">
        <f>IF(A407="","",EOMONTH(A407,0))</f>
        <v/>
      </c>
      <c r="G407" s="113" t="str">
        <f>IF(A407="","",YEAR(A407))</f>
        <v/>
      </c>
    </row>
    <row r="408">
      <c r="A408" s="116" t="n"/>
      <c r="B408" s="97" t="n"/>
      <c r="C408" s="97" t="n"/>
      <c r="D408" s="121" t="n"/>
      <c r="E408" s="97" t="n"/>
      <c r="F408" s="122" t="str">
        <f>IF(A408="","",EOMONTH(A408,0))</f>
        <v/>
      </c>
      <c r="G408" s="69" t="str">
        <f>IF(A408="","",YEAR(A408))</f>
        <v/>
      </c>
    </row>
    <row r="409">
      <c r="A409" s="116" t="n"/>
      <c r="B409" s="97" t="n"/>
      <c r="C409" s="97" t="n"/>
      <c r="D409" s="121" t="n"/>
      <c r="E409" s="97" t="n"/>
      <c r="F409" s="123" t="str">
        <f>IF(A409="","",EOMONTH(A409,0))</f>
        <v/>
      </c>
      <c r="G409" s="113" t="str">
        <f>IF(A409="","",YEAR(A409))</f>
        <v/>
      </c>
    </row>
    <row r="410">
      <c r="A410" s="116" t="n"/>
      <c r="B410" s="97" t="n"/>
      <c r="C410" s="97" t="n"/>
      <c r="D410" s="121" t="n"/>
      <c r="E410" s="97" t="n"/>
      <c r="F410" s="122" t="str">
        <f>IF(A410="","",EOMONTH(A410,0))</f>
        <v/>
      </c>
      <c r="G410" s="69" t="str">
        <f>IF(A410="","",YEAR(A410))</f>
        <v/>
      </c>
    </row>
    <row r="411">
      <c r="A411" s="116" t="n"/>
      <c r="B411" s="97" t="n"/>
      <c r="C411" s="97" t="n"/>
      <c r="D411" s="121" t="n"/>
      <c r="E411" s="97" t="n"/>
      <c r="F411" s="123" t="str">
        <f>IF(A411="","",EOMONTH(A411,0))</f>
        <v/>
      </c>
      <c r="G411" s="113" t="str">
        <f>IF(A411="","",YEAR(A411))</f>
        <v/>
      </c>
    </row>
    <row r="412">
      <c r="A412" s="116" t="n"/>
      <c r="B412" s="97" t="n"/>
      <c r="C412" s="97" t="n"/>
      <c r="D412" s="121" t="n"/>
      <c r="E412" s="97" t="n"/>
      <c r="F412" s="122" t="str">
        <f>IF(A412="","",EOMONTH(A412,0))</f>
        <v/>
      </c>
      <c r="G412" s="69" t="str">
        <f>IF(A412="","",YEAR(A412))</f>
        <v/>
      </c>
    </row>
    <row r="413">
      <c r="A413" s="116" t="n"/>
      <c r="B413" s="97" t="n"/>
      <c r="C413" s="97" t="n"/>
      <c r="D413" s="121" t="n"/>
      <c r="E413" s="97" t="n"/>
      <c r="F413" s="123" t="str">
        <f>IF(A413="","",EOMONTH(A413,0))</f>
        <v/>
      </c>
      <c r="G413" s="113" t="str">
        <f>IF(A413="","",YEAR(A413))</f>
        <v/>
      </c>
    </row>
    <row r="414">
      <c r="A414" s="116" t="n"/>
      <c r="B414" s="97" t="n"/>
      <c r="C414" s="97" t="n"/>
      <c r="D414" s="121" t="n"/>
      <c r="E414" s="97" t="n"/>
      <c r="F414" s="122" t="str">
        <f>IF(A414="","",EOMONTH(A414,0))</f>
        <v/>
      </c>
      <c r="G414" s="69" t="str">
        <f>IF(A414="","",YEAR(A414))</f>
        <v/>
      </c>
    </row>
    <row r="415">
      <c r="A415" s="116" t="n"/>
      <c r="B415" s="97" t="n"/>
      <c r="C415" s="97" t="n"/>
      <c r="D415" s="121" t="n"/>
      <c r="E415" s="97" t="n"/>
      <c r="F415" s="123" t="str">
        <f>IF(A415="","",EOMONTH(A415,0))</f>
        <v/>
      </c>
      <c r="G415" s="113" t="str">
        <f>IF(A415="","",YEAR(A415))</f>
        <v/>
      </c>
    </row>
    <row r="416">
      <c r="A416" s="116" t="n"/>
      <c r="B416" s="97" t="n"/>
      <c r="C416" s="97" t="n"/>
      <c r="D416" s="121" t="n"/>
      <c r="E416" s="97" t="n"/>
      <c r="F416" s="122" t="str">
        <f>IF(A416="","",EOMONTH(A416,0))</f>
        <v/>
      </c>
      <c r="G416" s="69" t="str">
        <f>IF(A416="","",YEAR(A416))</f>
        <v/>
      </c>
    </row>
    <row r="417">
      <c r="A417" s="116" t="n"/>
      <c r="B417" s="97" t="n"/>
      <c r="C417" s="97" t="n"/>
      <c r="D417" s="121" t="n"/>
      <c r="E417" s="97" t="n"/>
      <c r="F417" s="123" t="str">
        <f>IF(A417="","",EOMONTH(A417,0))</f>
        <v/>
      </c>
      <c r="G417" s="113" t="str">
        <f>IF(A417="","",YEAR(A417))</f>
        <v/>
      </c>
    </row>
    <row r="418">
      <c r="A418" s="116" t="n"/>
      <c r="B418" s="97" t="n"/>
      <c r="C418" s="97" t="n"/>
      <c r="D418" s="121" t="n"/>
      <c r="E418" s="97" t="n"/>
      <c r="F418" s="122" t="str">
        <f>IF(A418="","",EOMONTH(A418,0))</f>
        <v/>
      </c>
      <c r="G418" s="69" t="str">
        <f>IF(A418="","",YEAR(A418))</f>
        <v/>
      </c>
    </row>
    <row r="419">
      <c r="A419" s="116" t="n"/>
      <c r="B419" s="97" t="n"/>
      <c r="C419" s="97" t="n"/>
      <c r="D419" s="121" t="n"/>
      <c r="E419" s="97" t="n"/>
      <c r="F419" s="123" t="str">
        <f>IF(A419="","",EOMONTH(A419,0))</f>
        <v/>
      </c>
      <c r="G419" s="113" t="str">
        <f>IF(A419="","",YEAR(A419))</f>
        <v/>
      </c>
    </row>
    <row r="420">
      <c r="A420" s="116" t="n"/>
      <c r="B420" s="97" t="n"/>
      <c r="C420" s="97" t="n"/>
      <c r="D420" s="121" t="n"/>
      <c r="E420" s="97" t="n"/>
      <c r="F420" s="122" t="str">
        <f>IF(A420="","",EOMONTH(A420,0))</f>
        <v/>
      </c>
      <c r="G420" s="69" t="str">
        <f>IF(A420="","",YEAR(A420))</f>
        <v/>
      </c>
    </row>
    <row r="421">
      <c r="A421" s="116" t="n"/>
      <c r="B421" s="97" t="n"/>
      <c r="C421" s="97" t="n"/>
      <c r="D421" s="121" t="n"/>
      <c r="E421" s="97" t="n"/>
      <c r="F421" s="123" t="str">
        <f>IF(A421="","",EOMONTH(A421,0))</f>
        <v/>
      </c>
      <c r="G421" s="113" t="str">
        <f>IF(A421="","",YEAR(A421))</f>
        <v/>
      </c>
    </row>
    <row r="422">
      <c r="A422" s="116" t="n"/>
      <c r="B422" s="97" t="n"/>
      <c r="C422" s="97" t="n"/>
      <c r="D422" s="121" t="n"/>
      <c r="E422" s="97" t="n"/>
      <c r="F422" s="122" t="str">
        <f>IF(A422="","",EOMONTH(A422,0))</f>
        <v/>
      </c>
      <c r="G422" s="69" t="str">
        <f>IF(A422="","",YEAR(A422))</f>
        <v/>
      </c>
    </row>
    <row r="423">
      <c r="A423" s="116" t="n"/>
      <c r="B423" s="97" t="n"/>
      <c r="C423" s="97" t="n"/>
      <c r="D423" s="121" t="n"/>
      <c r="E423" s="97" t="n"/>
      <c r="F423" s="123" t="str">
        <f>IF(A423="","",EOMONTH(A423,0))</f>
        <v/>
      </c>
      <c r="G423" s="113" t="str">
        <f>IF(A423="","",YEAR(A423))</f>
        <v/>
      </c>
    </row>
    <row r="424">
      <c r="A424" s="116" t="n"/>
      <c r="B424" s="97" t="n"/>
      <c r="C424" s="97" t="n"/>
      <c r="D424" s="121" t="n"/>
      <c r="E424" s="97" t="n"/>
      <c r="F424" s="122" t="str">
        <f>IF(A424="","",EOMONTH(A424,0))</f>
        <v/>
      </c>
      <c r="G424" s="69" t="str">
        <f>IF(A424="","",YEAR(A424))</f>
        <v/>
      </c>
    </row>
    <row r="425">
      <c r="A425" s="116" t="n"/>
      <c r="B425" s="97" t="n"/>
      <c r="C425" s="97" t="n"/>
      <c r="D425" s="121" t="n"/>
      <c r="E425" s="97" t="n"/>
      <c r="F425" s="123" t="str">
        <f>IF(A425="","",EOMONTH(A425,0))</f>
        <v/>
      </c>
      <c r="G425" s="113" t="str">
        <f>IF(A425="","",YEAR(A425))</f>
        <v/>
      </c>
    </row>
    <row r="426">
      <c r="A426" s="116" t="n"/>
      <c r="B426" s="97" t="n"/>
      <c r="C426" s="97" t="n"/>
      <c r="D426" s="121" t="n"/>
      <c r="E426" s="97" t="n"/>
      <c r="F426" s="122" t="str">
        <f>IF(A426="","",EOMONTH(A426,0))</f>
        <v/>
      </c>
      <c r="G426" s="69" t="str">
        <f>IF(A426="","",YEAR(A426))</f>
        <v/>
      </c>
    </row>
    <row r="427">
      <c r="A427" s="116" t="n"/>
      <c r="B427" s="97" t="n"/>
      <c r="C427" s="97" t="n"/>
      <c r="D427" s="121" t="n"/>
      <c r="E427" s="97" t="n"/>
      <c r="F427" s="123" t="str">
        <f>IF(A427="","",EOMONTH(A427,0))</f>
        <v/>
      </c>
      <c r="G427" s="113" t="str">
        <f>IF(A427="","",YEAR(A427))</f>
        <v/>
      </c>
    </row>
    <row r="428">
      <c r="A428" s="116" t="n"/>
      <c r="B428" s="97" t="n"/>
      <c r="C428" s="97" t="n"/>
      <c r="D428" s="121" t="n"/>
      <c r="E428" s="97" t="n"/>
      <c r="F428" s="122" t="str">
        <f>IF(A428="","",EOMONTH(A428,0))</f>
        <v/>
      </c>
      <c r="G428" s="69" t="str">
        <f>IF(A428="","",YEAR(A428))</f>
        <v/>
      </c>
    </row>
    <row r="429">
      <c r="A429" s="116" t="n"/>
      <c r="B429" s="97" t="n"/>
      <c r="C429" s="97" t="n"/>
      <c r="D429" s="121" t="n"/>
      <c r="E429" s="97" t="n"/>
      <c r="F429" s="123" t="str">
        <f>IF(A429="","",EOMONTH(A429,0))</f>
        <v/>
      </c>
      <c r="G429" s="113" t="str">
        <f>IF(A429="","",YEAR(A429))</f>
        <v/>
      </c>
    </row>
    <row r="430">
      <c r="A430" s="116" t="n"/>
      <c r="B430" s="97" t="n"/>
      <c r="C430" s="97" t="n"/>
      <c r="D430" s="121" t="n"/>
      <c r="E430" s="97" t="n"/>
      <c r="F430" s="122" t="str">
        <f>IF(A430="","",EOMONTH(A430,0))</f>
        <v/>
      </c>
      <c r="G430" s="69" t="str">
        <f>IF(A430="","",YEAR(A430))</f>
        <v/>
      </c>
    </row>
    <row r="431">
      <c r="A431" s="116" t="n"/>
      <c r="B431" s="97" t="n"/>
      <c r="C431" s="97" t="n"/>
      <c r="D431" s="121" t="n"/>
      <c r="E431" s="97" t="n"/>
      <c r="F431" s="123" t="str">
        <f>IF(A431="","",EOMONTH(A431,0))</f>
        <v/>
      </c>
      <c r="G431" s="113" t="str">
        <f>IF(A431="","",YEAR(A431))</f>
        <v/>
      </c>
    </row>
    <row r="432">
      <c r="A432" s="116" t="n"/>
      <c r="B432" s="97" t="n"/>
      <c r="C432" s="97" t="n"/>
      <c r="D432" s="121" t="n"/>
      <c r="E432" s="97" t="n"/>
      <c r="F432" s="122" t="str">
        <f>IF(A432="","",EOMONTH(A432,0))</f>
        <v/>
      </c>
      <c r="G432" s="69" t="str">
        <f>IF(A432="","",YEAR(A432))</f>
        <v/>
      </c>
    </row>
    <row r="433">
      <c r="A433" s="116" t="n"/>
      <c r="B433" s="97" t="n"/>
      <c r="C433" s="97" t="n"/>
      <c r="D433" s="121" t="n"/>
      <c r="E433" s="97" t="n"/>
      <c r="F433" s="123" t="str">
        <f>IF(A433="","",EOMONTH(A433,0))</f>
        <v/>
      </c>
      <c r="G433" s="113" t="str">
        <f>IF(A433="","",YEAR(A433))</f>
        <v/>
      </c>
    </row>
    <row r="434">
      <c r="A434" s="116" t="n"/>
      <c r="B434" s="97" t="n"/>
      <c r="C434" s="97" t="n"/>
      <c r="D434" s="121" t="n"/>
      <c r="E434" s="97" t="n"/>
      <c r="F434" s="122" t="str">
        <f>IF(A434="","",EOMONTH(A434,0))</f>
        <v/>
      </c>
      <c r="G434" s="69" t="str">
        <f>IF(A434="","",YEAR(A434))</f>
        <v/>
      </c>
    </row>
    <row r="435">
      <c r="A435" s="116" t="n"/>
      <c r="B435" s="97" t="n"/>
      <c r="C435" s="97" t="n"/>
      <c r="D435" s="121" t="n"/>
      <c r="E435" s="97" t="n"/>
      <c r="F435" s="123" t="str">
        <f>IF(A435="","",EOMONTH(A435,0))</f>
        <v/>
      </c>
      <c r="G435" s="113" t="str">
        <f>IF(A435="","",YEAR(A435))</f>
        <v/>
      </c>
    </row>
    <row r="436">
      <c r="A436" s="116" t="n"/>
      <c r="B436" s="97" t="n"/>
      <c r="C436" s="97" t="n"/>
      <c r="D436" s="121" t="n"/>
      <c r="E436" s="97" t="n"/>
      <c r="F436" s="122" t="str">
        <f>IF(A436="","",EOMONTH(A436,0))</f>
        <v/>
      </c>
      <c r="G436" s="69" t="str">
        <f>IF(A436="","",YEAR(A436))</f>
        <v/>
      </c>
    </row>
    <row r="437">
      <c r="A437" s="116" t="n"/>
      <c r="B437" s="97" t="n"/>
      <c r="C437" s="97" t="n"/>
      <c r="D437" s="121" t="n"/>
      <c r="E437" s="97" t="n"/>
      <c r="F437" s="123" t="str">
        <f>IF(A437="","",EOMONTH(A437,0))</f>
        <v/>
      </c>
      <c r="G437" s="113" t="str">
        <f>IF(A437="","",YEAR(A437))</f>
        <v/>
      </c>
    </row>
    <row r="438">
      <c r="A438" s="116" t="n"/>
      <c r="B438" s="97" t="n"/>
      <c r="C438" s="97" t="n"/>
      <c r="D438" s="121" t="n"/>
      <c r="E438" s="97" t="n"/>
      <c r="F438" s="122" t="str">
        <f>IF(A438="","",EOMONTH(A438,0))</f>
        <v/>
      </c>
      <c r="G438" s="69" t="str">
        <f>IF(A438="","",YEAR(A438))</f>
        <v/>
      </c>
    </row>
    <row r="439">
      <c r="A439" s="116" t="n"/>
      <c r="B439" s="97" t="n"/>
      <c r="C439" s="97" t="n"/>
      <c r="D439" s="121" t="n"/>
      <c r="E439" s="97" t="n"/>
      <c r="F439" s="123" t="str">
        <f>IF(A439="","",EOMONTH(A439,0))</f>
        <v/>
      </c>
      <c r="G439" s="113" t="str">
        <f>IF(A439="","",YEAR(A439))</f>
        <v/>
      </c>
    </row>
    <row r="440">
      <c r="A440" s="116" t="n"/>
      <c r="B440" s="97" t="n"/>
      <c r="C440" s="97" t="n"/>
      <c r="D440" s="121" t="n"/>
      <c r="E440" s="97" t="n"/>
      <c r="F440" s="122" t="str">
        <f>IF(A440="","",EOMONTH(A440,0))</f>
        <v/>
      </c>
      <c r="G440" s="69" t="str">
        <f>IF(A440="","",YEAR(A440))</f>
        <v/>
      </c>
    </row>
    <row r="441">
      <c r="A441" s="116" t="n"/>
      <c r="B441" s="97" t="n"/>
      <c r="C441" s="97" t="n"/>
      <c r="D441" s="121" t="n"/>
      <c r="E441" s="97" t="n"/>
      <c r="F441" s="123" t="str">
        <f>IF(A441="","",EOMONTH(A441,0))</f>
        <v/>
      </c>
      <c r="G441" s="113" t="str">
        <f>IF(A441="","",YEAR(A441))</f>
        <v/>
      </c>
    </row>
    <row r="442">
      <c r="A442" s="116" t="n"/>
      <c r="B442" s="97" t="n"/>
      <c r="C442" s="97" t="n"/>
      <c r="D442" s="121" t="n"/>
      <c r="E442" s="97" t="n"/>
      <c r="F442" s="122" t="str">
        <f>IF(A442="","",EOMONTH(A442,0))</f>
        <v/>
      </c>
      <c r="G442" s="69" t="str">
        <f>IF(A442="","",YEAR(A442))</f>
        <v/>
      </c>
    </row>
    <row r="443">
      <c r="A443" s="116" t="n"/>
      <c r="B443" s="97" t="n"/>
      <c r="C443" s="97" t="n"/>
      <c r="D443" s="121" t="n"/>
      <c r="E443" s="97" t="n"/>
      <c r="F443" s="123" t="str">
        <f>IF(A443="","",EOMONTH(A443,0))</f>
        <v/>
      </c>
      <c r="G443" s="113" t="str">
        <f>IF(A443="","",YEAR(A443))</f>
        <v/>
      </c>
    </row>
    <row r="444">
      <c r="A444" s="116" t="n"/>
      <c r="B444" s="97" t="n"/>
      <c r="C444" s="97" t="n"/>
      <c r="D444" s="121" t="n"/>
      <c r="E444" s="97" t="n"/>
      <c r="F444" s="122" t="str">
        <f>IF(A444="","",EOMONTH(A444,0))</f>
        <v/>
      </c>
      <c r="G444" s="69" t="str">
        <f>IF(A444="","",YEAR(A444))</f>
        <v/>
      </c>
    </row>
    <row r="445">
      <c r="A445" s="116" t="n"/>
      <c r="B445" s="97" t="n"/>
      <c r="C445" s="97" t="n"/>
      <c r="D445" s="121" t="n"/>
      <c r="E445" s="97" t="n"/>
      <c r="F445" s="123" t="str">
        <f>IF(A445="","",EOMONTH(A445,0))</f>
        <v/>
      </c>
      <c r="G445" s="113" t="str">
        <f>IF(A445="","",YEAR(A445))</f>
        <v/>
      </c>
    </row>
    <row r="446">
      <c r="A446" s="116" t="n"/>
      <c r="B446" s="97" t="n"/>
      <c r="C446" s="97" t="n"/>
      <c r="D446" s="121" t="n"/>
      <c r="E446" s="97" t="n"/>
      <c r="F446" s="122" t="str">
        <f>IF(A446="","",EOMONTH(A446,0))</f>
        <v/>
      </c>
      <c r="G446" s="69" t="str">
        <f>IF(A446="","",YEAR(A446))</f>
        <v/>
      </c>
    </row>
    <row r="447">
      <c r="A447" s="116" t="n"/>
      <c r="B447" s="97" t="n"/>
      <c r="C447" s="97" t="n"/>
      <c r="D447" s="121" t="n"/>
      <c r="E447" s="97" t="n"/>
      <c r="F447" s="123" t="str">
        <f>IF(A447="","",EOMONTH(A447,0))</f>
        <v/>
      </c>
      <c r="G447" s="113" t="str">
        <f>IF(A447="","",YEAR(A447))</f>
        <v/>
      </c>
    </row>
    <row r="448">
      <c r="A448" s="116" t="n"/>
      <c r="B448" s="97" t="n"/>
      <c r="C448" s="97" t="n"/>
      <c r="D448" s="121" t="n"/>
      <c r="E448" s="97" t="n"/>
      <c r="F448" s="122" t="str">
        <f>IF(A448="","",EOMONTH(A448,0))</f>
        <v/>
      </c>
      <c r="G448" s="69" t="str">
        <f>IF(A448="","",YEAR(A448))</f>
        <v/>
      </c>
    </row>
    <row r="449">
      <c r="A449" s="116" t="n"/>
      <c r="B449" s="97" t="n"/>
      <c r="C449" s="97" t="n"/>
      <c r="D449" s="121" t="n"/>
      <c r="E449" s="97" t="n"/>
      <c r="F449" s="123" t="str">
        <f>IF(A449="","",EOMONTH(A449,0))</f>
        <v/>
      </c>
      <c r="G449" s="113" t="str">
        <f>IF(A449="","",YEAR(A449))</f>
        <v/>
      </c>
    </row>
    <row r="450">
      <c r="A450" s="116" t="n"/>
      <c r="B450" s="97" t="n"/>
      <c r="C450" s="97" t="n"/>
      <c r="D450" s="121" t="n"/>
      <c r="E450" s="97" t="n"/>
      <c r="F450" s="122" t="str">
        <f>IF(A450="","",EOMONTH(A450,0))</f>
        <v/>
      </c>
      <c r="G450" s="69" t="str">
        <f>IF(A450="","",YEAR(A450))</f>
        <v/>
      </c>
    </row>
    <row r="451">
      <c r="A451" s="116" t="n"/>
      <c r="B451" s="97" t="n"/>
      <c r="C451" s="97" t="n"/>
      <c r="D451" s="121" t="n"/>
      <c r="E451" s="97" t="n"/>
      <c r="F451" s="123" t="str">
        <f>IF(A451="","",EOMONTH(A451,0))</f>
        <v/>
      </c>
      <c r="G451" s="113" t="str">
        <f>IF(A451="","",YEAR(A451))</f>
        <v/>
      </c>
    </row>
    <row r="452">
      <c r="A452" s="116" t="n"/>
      <c r="B452" s="97" t="n"/>
      <c r="C452" s="97" t="n"/>
      <c r="D452" s="121" t="n"/>
      <c r="E452" s="97" t="n"/>
      <c r="F452" s="122" t="str">
        <f>IF(A452="","",EOMONTH(A452,0))</f>
        <v/>
      </c>
      <c r="G452" s="69" t="str">
        <f>IF(A452="","",YEAR(A452))</f>
        <v/>
      </c>
    </row>
    <row r="453">
      <c r="A453" s="116" t="n"/>
      <c r="B453" s="97" t="n"/>
      <c r="C453" s="97" t="n"/>
      <c r="D453" s="121" t="n"/>
      <c r="E453" s="97" t="n"/>
      <c r="F453" s="123" t="str">
        <f>IF(A453="","",EOMONTH(A453,0))</f>
        <v/>
      </c>
      <c r="G453" s="113" t="str">
        <f>IF(A453="","",YEAR(A453))</f>
        <v/>
      </c>
    </row>
    <row r="454">
      <c r="A454" s="116" t="n"/>
      <c r="B454" s="97" t="n"/>
      <c r="C454" s="97" t="n"/>
      <c r="D454" s="121" t="n"/>
      <c r="E454" s="97" t="n"/>
      <c r="F454" s="122" t="str">
        <f>IF(A454="","",EOMONTH(A454,0))</f>
        <v/>
      </c>
      <c r="G454" s="69" t="str">
        <f>IF(A454="","",YEAR(A454))</f>
        <v/>
      </c>
    </row>
    <row r="455">
      <c r="A455" s="116" t="n"/>
      <c r="B455" s="97" t="n"/>
      <c r="C455" s="97" t="n"/>
      <c r="D455" s="121" t="n"/>
      <c r="E455" s="97" t="n"/>
      <c r="F455" s="123" t="str">
        <f>IF(A455="","",EOMONTH(A455,0))</f>
        <v/>
      </c>
      <c r="G455" s="113" t="str">
        <f>IF(A455="","",YEAR(A455))</f>
        <v/>
      </c>
    </row>
    <row r="456">
      <c r="A456" s="116" t="n"/>
      <c r="B456" s="97" t="n"/>
      <c r="C456" s="97" t="n"/>
      <c r="D456" s="121" t="n"/>
      <c r="E456" s="97" t="n"/>
      <c r="F456" s="122" t="str">
        <f>IF(A456="","",EOMONTH(A456,0))</f>
        <v/>
      </c>
      <c r="G456" s="69" t="str">
        <f>IF(A456="","",YEAR(A456))</f>
        <v/>
      </c>
    </row>
    <row r="457">
      <c r="A457" s="116" t="n"/>
      <c r="B457" s="97" t="n"/>
      <c r="C457" s="97" t="n"/>
      <c r="D457" s="121" t="n"/>
      <c r="E457" s="97" t="n"/>
      <c r="F457" s="123" t="str">
        <f>IF(A457="","",EOMONTH(A457,0))</f>
        <v/>
      </c>
      <c r="G457" s="113" t="str">
        <f>IF(A457="","",YEAR(A457))</f>
        <v/>
      </c>
    </row>
    <row r="458">
      <c r="A458" s="116" t="n"/>
      <c r="B458" s="97" t="n"/>
      <c r="C458" s="97" t="n"/>
      <c r="D458" s="121" t="n"/>
      <c r="E458" s="97" t="n"/>
      <c r="F458" s="122" t="str">
        <f>IF(A458="","",EOMONTH(A458,0))</f>
        <v/>
      </c>
      <c r="G458" s="69" t="str">
        <f>IF(A458="","",YEAR(A458))</f>
        <v/>
      </c>
    </row>
    <row r="459">
      <c r="A459" s="116" t="n"/>
      <c r="B459" s="97" t="n"/>
      <c r="C459" s="97" t="n"/>
      <c r="D459" s="121" t="n"/>
      <c r="E459" s="97" t="n"/>
      <c r="F459" s="123" t="str">
        <f>IF(A459="","",EOMONTH(A459,0))</f>
        <v/>
      </c>
      <c r="G459" s="113" t="str">
        <f>IF(A459="","",YEAR(A459))</f>
        <v/>
      </c>
    </row>
    <row r="460">
      <c r="A460" s="116" t="n"/>
      <c r="B460" s="97" t="n"/>
      <c r="C460" s="97" t="n"/>
      <c r="D460" s="121" t="n"/>
      <c r="E460" s="97" t="n"/>
      <c r="F460" s="122" t="str">
        <f>IF(A460="","",EOMONTH(A460,0))</f>
        <v/>
      </c>
      <c r="G460" s="69" t="str">
        <f>IF(A460="","",YEAR(A460))</f>
        <v/>
      </c>
    </row>
    <row r="461">
      <c r="A461" s="116" t="n"/>
      <c r="B461" s="97" t="n"/>
      <c r="C461" s="97" t="n"/>
      <c r="D461" s="121" t="n"/>
      <c r="E461" s="97" t="n"/>
      <c r="F461" s="123" t="str">
        <f>IF(A461="","",EOMONTH(A461,0))</f>
        <v/>
      </c>
      <c r="G461" s="113" t="str">
        <f>IF(A461="","",YEAR(A461))</f>
        <v/>
      </c>
    </row>
    <row r="462">
      <c r="A462" s="116" t="n"/>
      <c r="B462" s="97" t="n"/>
      <c r="C462" s="97" t="n"/>
      <c r="D462" s="121" t="n"/>
      <c r="E462" s="97" t="n"/>
      <c r="F462" s="122" t="str">
        <f>IF(A462="","",EOMONTH(A462,0))</f>
        <v/>
      </c>
      <c r="G462" s="69" t="str">
        <f>IF(A462="","",YEAR(A462))</f>
        <v/>
      </c>
    </row>
    <row r="463">
      <c r="A463" s="116" t="n"/>
      <c r="B463" s="97" t="n"/>
      <c r="C463" s="97" t="n"/>
      <c r="D463" s="121" t="n"/>
      <c r="E463" s="97" t="n"/>
      <c r="F463" s="123" t="str">
        <f>IF(A463="","",EOMONTH(A463,0))</f>
        <v/>
      </c>
      <c r="G463" s="113" t="str">
        <f>IF(A463="","",YEAR(A463))</f>
        <v/>
      </c>
    </row>
    <row r="464">
      <c r="A464" s="116" t="n"/>
      <c r="B464" s="97" t="n"/>
      <c r="C464" s="97" t="n"/>
      <c r="D464" s="121" t="n"/>
      <c r="E464" s="97" t="n"/>
      <c r="F464" s="122" t="str">
        <f>IF(A464="","",EOMONTH(A464,0))</f>
        <v/>
      </c>
      <c r="G464" s="69" t="str">
        <f>IF(A464="","",YEAR(A464))</f>
        <v/>
      </c>
    </row>
    <row r="465">
      <c r="A465" s="116" t="n"/>
      <c r="B465" s="97" t="n"/>
      <c r="C465" s="97" t="n"/>
      <c r="D465" s="121" t="n"/>
      <c r="E465" s="97" t="n"/>
      <c r="F465" s="123" t="str">
        <f>IF(A465="","",EOMONTH(A465,0))</f>
        <v/>
      </c>
      <c r="G465" s="113" t="str">
        <f>IF(A465="","",YEAR(A465))</f>
        <v/>
      </c>
    </row>
    <row r="466">
      <c r="A466" s="116" t="n"/>
      <c r="B466" s="97" t="n"/>
      <c r="C466" s="97" t="n"/>
      <c r="D466" s="121" t="n"/>
      <c r="E466" s="97" t="n"/>
      <c r="F466" s="122" t="str">
        <f>IF(A466="","",EOMONTH(A466,0))</f>
        <v/>
      </c>
      <c r="G466" s="69" t="str">
        <f>IF(A466="","",YEAR(A466))</f>
        <v/>
      </c>
    </row>
    <row r="467">
      <c r="A467" s="116" t="n"/>
      <c r="B467" s="97" t="n"/>
      <c r="C467" s="97" t="n"/>
      <c r="D467" s="121" t="n"/>
      <c r="E467" s="97" t="n"/>
      <c r="F467" s="123" t="str">
        <f>IF(A467="","",EOMONTH(A467,0))</f>
        <v/>
      </c>
      <c r="G467" s="113" t="str">
        <f>IF(A467="","",YEAR(A467))</f>
        <v/>
      </c>
    </row>
    <row r="468">
      <c r="A468" s="116" t="n"/>
      <c r="B468" s="97" t="n"/>
      <c r="C468" s="97" t="n"/>
      <c r="D468" s="121" t="n"/>
      <c r="E468" s="97" t="n"/>
      <c r="F468" s="122" t="str">
        <f>IF(A468="","",EOMONTH(A468,0))</f>
        <v/>
      </c>
      <c r="G468" s="69" t="str">
        <f>IF(A468="","",YEAR(A468))</f>
        <v/>
      </c>
    </row>
    <row r="469">
      <c r="A469" s="116" t="n"/>
      <c r="B469" s="97" t="n"/>
      <c r="C469" s="97" t="n"/>
      <c r="D469" s="121" t="n"/>
      <c r="E469" s="97" t="n"/>
      <c r="F469" s="123" t="str">
        <f>IF(A469="","",EOMONTH(A469,0))</f>
        <v/>
      </c>
      <c r="G469" s="113" t="str">
        <f>IF(A469="","",YEAR(A469))</f>
        <v/>
      </c>
    </row>
    <row r="470">
      <c r="A470" s="116" t="n"/>
      <c r="B470" s="97" t="n"/>
      <c r="C470" s="97" t="n"/>
      <c r="D470" s="121" t="n"/>
      <c r="E470" s="97" t="n"/>
      <c r="F470" s="122" t="str">
        <f>IF(A470="","",EOMONTH(A470,0))</f>
        <v/>
      </c>
      <c r="G470" s="69" t="str">
        <f>IF(A470="","",YEAR(A470))</f>
        <v/>
      </c>
    </row>
    <row r="471">
      <c r="A471" s="116" t="n"/>
      <c r="B471" s="97" t="n"/>
      <c r="C471" s="97" t="n"/>
      <c r="D471" s="121" t="n"/>
      <c r="E471" s="97" t="n"/>
      <c r="F471" s="123" t="str">
        <f>IF(A471="","",EOMONTH(A471,0))</f>
        <v/>
      </c>
      <c r="G471" s="113" t="str">
        <f>IF(A471="","",YEAR(A471))</f>
        <v/>
      </c>
    </row>
    <row r="472">
      <c r="A472" s="116" t="n"/>
      <c r="B472" s="97" t="n"/>
      <c r="C472" s="97" t="n"/>
      <c r="D472" s="121" t="n"/>
      <c r="E472" s="97" t="n"/>
      <c r="F472" s="122" t="str">
        <f>IF(A472="","",EOMONTH(A472,0))</f>
        <v/>
      </c>
      <c r="G472" s="69" t="str">
        <f>IF(A472="","",YEAR(A472))</f>
        <v/>
      </c>
    </row>
    <row r="473">
      <c r="A473" s="116" t="n"/>
      <c r="B473" s="97" t="n"/>
      <c r="C473" s="97" t="n"/>
      <c r="D473" s="121" t="n"/>
      <c r="E473" s="97" t="n"/>
      <c r="F473" s="123" t="str">
        <f>IF(A473="","",EOMONTH(A473,0))</f>
        <v/>
      </c>
      <c r="G473" s="113" t="str">
        <f>IF(A473="","",YEAR(A473))</f>
        <v/>
      </c>
    </row>
    <row r="474">
      <c r="A474" s="116" t="n"/>
      <c r="B474" s="97" t="n"/>
      <c r="C474" s="97" t="n"/>
      <c r="D474" s="121" t="n"/>
      <c r="E474" s="97" t="n"/>
      <c r="F474" s="122" t="str">
        <f>IF(A474="","",EOMONTH(A474,0))</f>
        <v/>
      </c>
      <c r="G474" s="69" t="str">
        <f>IF(A474="","",YEAR(A474))</f>
        <v/>
      </c>
    </row>
    <row r="475">
      <c r="A475" s="116" t="n"/>
      <c r="B475" s="97" t="n"/>
      <c r="C475" s="97" t="n"/>
      <c r="D475" s="121" t="n"/>
      <c r="E475" s="97" t="n"/>
      <c r="F475" s="123" t="str">
        <f>IF(A475="","",EOMONTH(A475,0))</f>
        <v/>
      </c>
      <c r="G475" s="113" t="str">
        <f>IF(A475="","",YEAR(A475))</f>
        <v/>
      </c>
    </row>
    <row r="476">
      <c r="A476" s="116" t="n"/>
      <c r="B476" s="97" t="n"/>
      <c r="C476" s="97" t="n"/>
      <c r="D476" s="121" t="n"/>
      <c r="E476" s="97" t="n"/>
      <c r="F476" s="122" t="str">
        <f>IF(A476="","",EOMONTH(A476,0))</f>
        <v/>
      </c>
      <c r="G476" s="69" t="str">
        <f>IF(A476="","",YEAR(A476))</f>
        <v/>
      </c>
    </row>
    <row r="477">
      <c r="A477" s="116" t="n"/>
      <c r="B477" s="97" t="n"/>
      <c r="C477" s="97" t="n"/>
      <c r="D477" s="121" t="n"/>
      <c r="E477" s="97" t="n"/>
      <c r="F477" s="123" t="str">
        <f>IF(A477="","",EOMONTH(A477,0))</f>
        <v/>
      </c>
      <c r="G477" s="113" t="str">
        <f>IF(A477="","",YEAR(A477))</f>
        <v/>
      </c>
    </row>
    <row r="478">
      <c r="A478" s="116" t="n"/>
      <c r="B478" s="97" t="n"/>
      <c r="C478" s="97" t="n"/>
      <c r="D478" s="121" t="n"/>
      <c r="E478" s="97" t="n"/>
      <c r="F478" s="122" t="str">
        <f>IF(A478="","",EOMONTH(A478,0))</f>
        <v/>
      </c>
      <c r="G478" s="69" t="str">
        <f>IF(A478="","",YEAR(A478))</f>
        <v/>
      </c>
    </row>
    <row r="479">
      <c r="A479" s="116" t="n"/>
      <c r="B479" s="97" t="n"/>
      <c r="C479" s="97" t="n"/>
      <c r="D479" s="121" t="n"/>
      <c r="E479" s="97" t="n"/>
      <c r="F479" s="123" t="str">
        <f>IF(A479="","",EOMONTH(A479,0))</f>
        <v/>
      </c>
      <c r="G479" s="113" t="str">
        <f>IF(A479="","",YEAR(A479))</f>
        <v/>
      </c>
    </row>
    <row r="480">
      <c r="A480" s="116" t="n"/>
      <c r="B480" s="97" t="n"/>
      <c r="C480" s="97" t="n"/>
      <c r="D480" s="121" t="n"/>
      <c r="E480" s="97" t="n"/>
      <c r="F480" s="122" t="str">
        <f>IF(A480="","",EOMONTH(A480,0))</f>
        <v/>
      </c>
      <c r="G480" s="69" t="str">
        <f>IF(A480="","",YEAR(A480))</f>
        <v/>
      </c>
    </row>
    <row r="481">
      <c r="A481" s="116" t="n"/>
      <c r="B481" s="97" t="n"/>
      <c r="C481" s="97" t="n"/>
      <c r="D481" s="121" t="n"/>
      <c r="E481" s="97" t="n"/>
      <c r="F481" s="123" t="str">
        <f>IF(A481="","",EOMONTH(A481,0))</f>
        <v/>
      </c>
      <c r="G481" s="113" t="str">
        <f>IF(A481="","",YEAR(A481))</f>
        <v/>
      </c>
    </row>
    <row r="482">
      <c r="A482" s="116" t="n"/>
      <c r="B482" s="97" t="n"/>
      <c r="C482" s="97" t="n"/>
      <c r="D482" s="121" t="n"/>
      <c r="E482" s="97" t="n"/>
      <c r="F482" s="122" t="str">
        <f>IF(A482="","",EOMONTH(A482,0))</f>
        <v/>
      </c>
      <c r="G482" s="69" t="str">
        <f>IF(A482="","",YEAR(A482))</f>
        <v/>
      </c>
    </row>
    <row r="483">
      <c r="A483" s="116" t="n"/>
      <c r="B483" s="97" t="n"/>
      <c r="C483" s="97" t="n"/>
      <c r="D483" s="121" t="n"/>
      <c r="E483" s="97" t="n"/>
      <c r="F483" s="123" t="str">
        <f>IF(A483="","",EOMONTH(A483,0))</f>
        <v/>
      </c>
      <c r="G483" s="113" t="str">
        <f>IF(A483="","",YEAR(A483))</f>
        <v/>
      </c>
    </row>
    <row r="484">
      <c r="A484" s="116" t="n"/>
      <c r="B484" s="97" t="n"/>
      <c r="C484" s="97" t="n"/>
      <c r="D484" s="121" t="n"/>
      <c r="E484" s="97" t="n"/>
      <c r="F484" s="122" t="str">
        <f>IF(A484="","",EOMONTH(A484,0))</f>
        <v/>
      </c>
      <c r="G484" s="69" t="str">
        <f>IF(A484="","",YEAR(A484))</f>
        <v/>
      </c>
    </row>
    <row r="485">
      <c r="A485" s="116" t="n"/>
      <c r="B485" s="97" t="n"/>
      <c r="C485" s="97" t="n"/>
      <c r="D485" s="121" t="n"/>
      <c r="E485" s="97" t="n"/>
      <c r="F485" s="123" t="str">
        <f>IF(A485="","",EOMONTH(A485,0))</f>
        <v/>
      </c>
      <c r="G485" s="113" t="str">
        <f>IF(A485="","",YEAR(A485))</f>
        <v/>
      </c>
    </row>
    <row r="486">
      <c r="A486" s="116" t="n"/>
      <c r="B486" s="97" t="n"/>
      <c r="C486" s="97" t="n"/>
      <c r="D486" s="121" t="n"/>
      <c r="E486" s="97" t="n"/>
      <c r="F486" s="122" t="str">
        <f>IF(A486="","",EOMONTH(A486,0))</f>
        <v/>
      </c>
      <c r="G486" s="69" t="str">
        <f>IF(A486="","",YEAR(A486))</f>
        <v/>
      </c>
    </row>
    <row r="487">
      <c r="A487" s="116" t="n"/>
      <c r="B487" s="97" t="n"/>
      <c r="C487" s="97" t="n"/>
      <c r="D487" s="121" t="n"/>
      <c r="E487" s="97" t="n"/>
      <c r="F487" s="123" t="str">
        <f>IF(A487="","",EOMONTH(A487,0))</f>
        <v/>
      </c>
      <c r="G487" s="113" t="str">
        <f>IF(A487="","",YEAR(A487))</f>
        <v/>
      </c>
    </row>
    <row r="488">
      <c r="A488" s="116" t="n"/>
      <c r="B488" s="97" t="n"/>
      <c r="C488" s="97" t="n"/>
      <c r="D488" s="121" t="n"/>
      <c r="E488" s="97" t="n"/>
      <c r="F488" s="122" t="str">
        <f>IF(A488="","",EOMONTH(A488,0))</f>
        <v/>
      </c>
      <c r="G488" s="69" t="str">
        <f>IF(A488="","",YEAR(A488))</f>
        <v/>
      </c>
    </row>
    <row r="489">
      <c r="A489" s="116" t="n"/>
      <c r="B489" s="97" t="n"/>
      <c r="C489" s="97" t="n"/>
      <c r="D489" s="121" t="n"/>
      <c r="E489" s="97" t="n"/>
      <c r="F489" s="123" t="str">
        <f>IF(A489="","",EOMONTH(A489,0))</f>
        <v/>
      </c>
      <c r="G489" s="113" t="str">
        <f>IF(A489="","",YEAR(A489))</f>
        <v/>
      </c>
    </row>
    <row r="490">
      <c r="A490" s="116" t="n"/>
      <c r="B490" s="97" t="n"/>
      <c r="C490" s="97" t="n"/>
      <c r="D490" s="121" t="n"/>
      <c r="E490" s="97" t="n"/>
      <c r="F490" s="122" t="str">
        <f>IF(A490="","",EOMONTH(A490,0))</f>
        <v/>
      </c>
      <c r="G490" s="69" t="str">
        <f>IF(A490="","",YEAR(A490))</f>
        <v/>
      </c>
    </row>
    <row r="491">
      <c r="A491" s="116" t="n"/>
      <c r="B491" s="97" t="n"/>
      <c r="C491" s="97" t="n"/>
      <c r="D491" s="121" t="n"/>
      <c r="E491" s="97" t="n"/>
      <c r="F491" s="123" t="str">
        <f>IF(A491="","",EOMONTH(A491,0))</f>
        <v/>
      </c>
      <c r="G491" s="113" t="str">
        <f>IF(A491="","",YEAR(A491))</f>
        <v/>
      </c>
    </row>
    <row r="492">
      <c r="A492" s="116" t="n"/>
      <c r="B492" s="97" t="n"/>
      <c r="C492" s="97" t="n"/>
      <c r="D492" s="121" t="n"/>
      <c r="E492" s="97" t="n"/>
      <c r="F492" s="122" t="str">
        <f>IF(A492="","",EOMONTH(A492,0))</f>
        <v/>
      </c>
      <c r="G492" s="69" t="str">
        <f>IF(A492="","",YEAR(A492))</f>
        <v/>
      </c>
    </row>
    <row r="493">
      <c r="A493" s="116" t="n"/>
      <c r="B493" s="97" t="n"/>
      <c r="C493" s="97" t="n"/>
      <c r="D493" s="121" t="n"/>
      <c r="E493" s="97" t="n"/>
      <c r="F493" s="123" t="str">
        <f>IF(A493="","",EOMONTH(A493,0))</f>
        <v/>
      </c>
      <c r="G493" s="113" t="str">
        <f>IF(A493="","",YEAR(A493))</f>
        <v/>
      </c>
    </row>
    <row r="494">
      <c r="A494" s="116" t="n"/>
      <c r="B494" s="97" t="n"/>
      <c r="C494" s="97" t="n"/>
      <c r="D494" s="121" t="n"/>
      <c r="E494" s="97" t="n"/>
      <c r="F494" s="122" t="str">
        <f>IF(A494="","",EOMONTH(A494,0))</f>
        <v/>
      </c>
      <c r="G494" s="69" t="str">
        <f>IF(A494="","",YEAR(A494))</f>
        <v/>
      </c>
    </row>
    <row r="495">
      <c r="A495" s="116" t="n"/>
      <c r="B495" s="97" t="n"/>
      <c r="C495" s="97" t="n"/>
      <c r="D495" s="121" t="n"/>
      <c r="E495" s="97" t="n"/>
      <c r="F495" s="123" t="str">
        <f>IF(A495="","",EOMONTH(A495,0))</f>
        <v/>
      </c>
      <c r="G495" s="113" t="str">
        <f>IF(A495="","",YEAR(A495))</f>
        <v/>
      </c>
    </row>
    <row r="496">
      <c r="A496" s="116" t="n"/>
      <c r="B496" s="97" t="n"/>
      <c r="C496" s="97" t="n"/>
      <c r="D496" s="121" t="n"/>
      <c r="E496" s="97" t="n"/>
      <c r="F496" s="122" t="str">
        <f>IF(A496="","",EOMONTH(A496,0))</f>
        <v/>
      </c>
      <c r="G496" s="69" t="str">
        <f>IF(A496="","",YEAR(A496))</f>
        <v/>
      </c>
    </row>
    <row r="497">
      <c r="A497" s="116" t="n"/>
      <c r="B497" s="97" t="n"/>
      <c r="C497" s="97" t="n"/>
      <c r="D497" s="121" t="n"/>
      <c r="E497" s="97" t="n"/>
      <c r="F497" s="123" t="str">
        <f>IF(A497="","",EOMONTH(A497,0))</f>
        <v/>
      </c>
      <c r="G497" s="113" t="str">
        <f>IF(A497="","",YEAR(A497))</f>
        <v/>
      </c>
    </row>
    <row r="498">
      <c r="A498" s="116" t="n"/>
      <c r="B498" s="97" t="n"/>
      <c r="C498" s="97" t="n"/>
      <c r="D498" s="121" t="n"/>
      <c r="E498" s="97" t="n"/>
      <c r="F498" s="122" t="str">
        <f>IF(A498="","",EOMONTH(A498,0))</f>
        <v/>
      </c>
      <c r="G498" s="69" t="str">
        <f>IF(A498="","",YEAR(A498))</f>
        <v/>
      </c>
    </row>
    <row r="499">
      <c r="A499" s="116" t="n"/>
      <c r="B499" s="97" t="n"/>
      <c r="C499" s="97" t="n"/>
      <c r="D499" s="121" t="n"/>
      <c r="E499" s="97" t="n"/>
      <c r="F499" s="123" t="str">
        <f>IF(A499="","",EOMONTH(A499,0))</f>
        <v/>
      </c>
      <c r="G499" s="113" t="str">
        <f>IF(A499="","",YEAR(A499))</f>
        <v/>
      </c>
    </row>
    <row r="500">
      <c r="A500" s="116" t="n"/>
      <c r="B500" s="97" t="n"/>
      <c r="C500" s="97" t="n"/>
      <c r="D500" s="121" t="n"/>
      <c r="E500" s="97" t="n"/>
      <c r="F500" s="122" t="str">
        <f>IF(A500="","",EOMONTH(A500,0))</f>
        <v/>
      </c>
      <c r="G500" s="69" t="str">
        <f>IF(A500="","",YEAR(A500))</f>
        <v/>
      </c>
    </row>
    <row r="501">
      <c r="A501" s="116" t="n"/>
      <c r="B501" s="97" t="n"/>
      <c r="C501" s="97" t="n"/>
      <c r="D501" s="121" t="n"/>
      <c r="E501" s="97" t="n"/>
      <c r="F501" s="123" t="str">
        <f>IF(A501="","",EOMONTH(A501,0))</f>
        <v/>
      </c>
      <c r="G501" s="113" t="str">
        <f>IF(A501="","",YEAR(A501))</f>
        <v/>
      </c>
    </row>
    <row r="502">
      <c r="A502" s="116" t="n"/>
      <c r="B502" s="97" t="n"/>
      <c r="C502" s="97" t="n"/>
      <c r="D502" s="121" t="n"/>
      <c r="E502" s="97" t="n"/>
      <c r="F502" s="122" t="str">
        <f>IF(A502="","",EOMONTH(A502,0))</f>
        <v/>
      </c>
      <c r="G502" s="69" t="str">
        <f>IF(A502="","",YEAR(A502))</f>
        <v/>
      </c>
    </row>
    <row r="503">
      <c r="A503" s="116" t="n"/>
      <c r="B503" s="97" t="n"/>
      <c r="C503" s="97" t="n"/>
      <c r="D503" s="121" t="n"/>
      <c r="E503" s="97" t="n"/>
      <c r="F503" s="123" t="str">
        <f>IF(A503="","",EOMONTH(A503,0))</f>
        <v/>
      </c>
      <c r="G503" s="113" t="str">
        <f>IF(A503="","",YEAR(A503))</f>
        <v/>
      </c>
    </row>
    <row r="504">
      <c r="A504" s="116" t="n"/>
      <c r="B504" s="97" t="n"/>
      <c r="C504" s="97" t="n"/>
      <c r="D504" s="121" t="n"/>
      <c r="E504" s="97" t="n"/>
      <c r="F504" s="122" t="str">
        <f>IF(A504="","",EOMONTH(A504,0))</f>
        <v/>
      </c>
      <c r="G504" s="69" t="str">
        <f>IF(A504="","",YEAR(A504))</f>
        <v/>
      </c>
    </row>
    <row r="505">
      <c r="A505" s="116" t="n"/>
      <c r="B505" s="97" t="n"/>
      <c r="C505" s="97" t="n"/>
      <c r="D505" s="121" t="n"/>
      <c r="E505" s="97" t="n"/>
      <c r="F505" s="123" t="str">
        <f>IF(A505="","",EOMONTH(A505,0))</f>
        <v/>
      </c>
      <c r="G505" s="113" t="str">
        <f>IF(A505="","",YEAR(A505))</f>
        <v/>
      </c>
    </row>
    <row r="506">
      <c r="A506" s="116" t="n"/>
      <c r="B506" s="97" t="n"/>
      <c r="C506" s="97" t="n"/>
      <c r="D506" s="121" t="n"/>
      <c r="E506" s="97" t="n"/>
      <c r="F506" s="122" t="str">
        <f>IF(A506="","",EOMONTH(A506,0))</f>
        <v/>
      </c>
      <c r="G506" s="69" t="str">
        <f>IF(A506="","",YEAR(A506))</f>
        <v/>
      </c>
    </row>
    <row r="507">
      <c r="A507" s="116" t="n"/>
      <c r="B507" s="97" t="n"/>
      <c r="C507" s="97" t="n"/>
      <c r="D507" s="121" t="n"/>
      <c r="E507" s="97" t="n"/>
      <c r="F507" s="123" t="str">
        <f>IF(A507="","",EOMONTH(A507,0))</f>
        <v/>
      </c>
      <c r="G507" s="113" t="str">
        <f>IF(A507="","",YEAR(A507))</f>
        <v/>
      </c>
    </row>
    <row r="508">
      <c r="A508" s="116" t="n"/>
      <c r="B508" s="97" t="n"/>
      <c r="C508" s="97" t="n"/>
      <c r="D508" s="121" t="n"/>
      <c r="E508" s="97" t="n"/>
      <c r="F508" s="122" t="str">
        <f>IF(A508="","",EOMONTH(A508,0))</f>
        <v/>
      </c>
      <c r="G508" s="69" t="str">
        <f>IF(A508="","",YEAR(A508))</f>
        <v/>
      </c>
    </row>
    <row r="509">
      <c r="A509" s="116" t="n"/>
      <c r="B509" s="97" t="n"/>
      <c r="C509" s="97" t="n"/>
      <c r="D509" s="121" t="n"/>
      <c r="E509" s="97" t="n"/>
      <c r="F509" s="123" t="str">
        <f>IF(A509="","",EOMONTH(A509,0))</f>
        <v/>
      </c>
      <c r="G509" s="113" t="str">
        <f>IF(A509="","",YEAR(A509))</f>
        <v/>
      </c>
    </row>
    <row r="510">
      <c r="A510" s="116" t="n"/>
      <c r="B510" s="97" t="n"/>
      <c r="C510" s="97" t="n"/>
      <c r="D510" s="121" t="n"/>
      <c r="E510" s="97" t="n"/>
      <c r="F510" s="122" t="str">
        <f>IF(A510="","",EOMONTH(A510,0))</f>
        <v/>
      </c>
      <c r="G510" s="69" t="str">
        <f>IF(A510="","",YEAR(A510))</f>
        <v/>
      </c>
    </row>
    <row r="511">
      <c r="A511" s="116" t="n"/>
      <c r="B511" s="97" t="n"/>
      <c r="C511" s="97" t="n"/>
      <c r="D511" s="121" t="n"/>
      <c r="E511" s="97" t="n"/>
      <c r="F511" s="123" t="str">
        <f>IF(A511="","",EOMONTH(A511,0))</f>
        <v/>
      </c>
      <c r="G511" s="113" t="str">
        <f>IF(A511="","",YEAR(A511))</f>
        <v/>
      </c>
    </row>
    <row r="512">
      <c r="A512" s="116" t="n"/>
      <c r="B512" s="97" t="n"/>
      <c r="C512" s="97" t="n"/>
      <c r="D512" s="121" t="n"/>
      <c r="E512" s="97" t="n"/>
      <c r="F512" s="122" t="str">
        <f>IF(A512="","",EOMONTH(A512,0))</f>
        <v/>
      </c>
      <c r="G512" s="69" t="str">
        <f>IF(A512="","",YEAR(A512))</f>
        <v/>
      </c>
    </row>
    <row r="513">
      <c r="A513" s="116" t="n"/>
      <c r="B513" s="97" t="n"/>
      <c r="C513" s="97" t="n"/>
      <c r="D513" s="121" t="n"/>
      <c r="E513" s="97" t="n"/>
      <c r="F513" s="123" t="str">
        <f>IF(A513="","",EOMONTH(A513,0))</f>
        <v/>
      </c>
      <c r="G513" s="113" t="str">
        <f>IF(A513="","",YEAR(A513))</f>
        <v/>
      </c>
    </row>
    <row r="514">
      <c r="A514" s="116" t="n"/>
      <c r="B514" s="97" t="n"/>
      <c r="C514" s="97" t="n"/>
      <c r="D514" s="121" t="n"/>
      <c r="E514" s="97" t="n"/>
      <c r="F514" s="122" t="str">
        <f>IF(A514="","",EOMONTH(A514,0))</f>
        <v/>
      </c>
      <c r="G514" s="69" t="str">
        <f>IF(A514="","",YEAR(A514))</f>
        <v/>
      </c>
    </row>
    <row r="515">
      <c r="A515" s="116" t="n"/>
      <c r="B515" s="97" t="n"/>
      <c r="C515" s="97" t="n"/>
      <c r="D515" s="121" t="n"/>
      <c r="E515" s="97" t="n"/>
      <c r="F515" s="123" t="str">
        <f>IF(A515="","",EOMONTH(A515,0))</f>
        <v/>
      </c>
      <c r="G515" s="113" t="str">
        <f>IF(A515="","",YEAR(A515))</f>
        <v/>
      </c>
    </row>
    <row r="516">
      <c r="A516" s="116" t="n"/>
      <c r="B516" s="97" t="n"/>
      <c r="C516" s="97" t="n"/>
      <c r="D516" s="121" t="n"/>
      <c r="E516" s="97" t="n"/>
      <c r="F516" s="122" t="str">
        <f>IF(A516="","",EOMONTH(A516,0))</f>
        <v/>
      </c>
      <c r="G516" s="69" t="str">
        <f>IF(A516="","",YEAR(A516))</f>
        <v/>
      </c>
    </row>
    <row r="517">
      <c r="A517" s="116" t="n"/>
      <c r="B517" s="97" t="n"/>
      <c r="C517" s="97" t="n"/>
      <c r="D517" s="121" t="n"/>
      <c r="E517" s="97" t="n"/>
      <c r="F517" s="123" t="str">
        <f>IF(A517="","",EOMONTH(A517,0))</f>
        <v/>
      </c>
      <c r="G517" s="113" t="str">
        <f>IF(A517="","",YEAR(A517))</f>
        <v/>
      </c>
    </row>
    <row r="518">
      <c r="A518" s="116" t="n"/>
      <c r="B518" s="97" t="n"/>
      <c r="C518" s="97" t="n"/>
      <c r="D518" s="121" t="n"/>
      <c r="E518" s="97" t="n"/>
      <c r="F518" s="122" t="str">
        <f>IF(A518="","",EOMONTH(A518,0))</f>
        <v/>
      </c>
      <c r="G518" s="69" t="str">
        <f>IF(A518="","",YEAR(A518))</f>
        <v/>
      </c>
    </row>
    <row r="519">
      <c r="A519" s="116" t="n"/>
      <c r="B519" s="97" t="n"/>
      <c r="C519" s="97" t="n"/>
      <c r="D519" s="121" t="n"/>
      <c r="E519" s="97" t="n"/>
      <c r="F519" s="123" t="str">
        <f>IF(A519="","",EOMONTH(A519,0))</f>
        <v/>
      </c>
      <c r="G519" s="113" t="str">
        <f>IF(A519="","",YEAR(A519))</f>
        <v/>
      </c>
    </row>
    <row r="520">
      <c r="A520" s="116" t="n"/>
      <c r="B520" s="97" t="n"/>
      <c r="C520" s="97" t="n"/>
      <c r="D520" s="121" t="n"/>
      <c r="E520" s="97" t="n"/>
      <c r="F520" s="122" t="str">
        <f>IF(A520="","",EOMONTH(A520,0))</f>
        <v/>
      </c>
      <c r="G520" s="69" t="str">
        <f>IF(A520="","",YEAR(A520))</f>
        <v/>
      </c>
    </row>
    <row r="521">
      <c r="A521" s="116" t="n"/>
      <c r="B521" s="97" t="n"/>
      <c r="C521" s="97" t="n"/>
      <c r="D521" s="121" t="n"/>
      <c r="E521" s="97" t="n"/>
      <c r="F521" s="123" t="str">
        <f>IF(A521="","",EOMONTH(A521,0))</f>
        <v/>
      </c>
      <c r="G521" s="113" t="str">
        <f>IF(A521="","",YEAR(A521))</f>
        <v/>
      </c>
    </row>
    <row r="522">
      <c r="A522" s="116" t="n"/>
      <c r="B522" s="97" t="n"/>
      <c r="C522" s="97" t="n"/>
      <c r="D522" s="121" t="n"/>
      <c r="E522" s="97" t="n"/>
      <c r="F522" s="122" t="str">
        <f>IF(A522="","",EOMONTH(A522,0))</f>
        <v/>
      </c>
      <c r="G522" s="69" t="str">
        <f>IF(A522="","",YEAR(A522))</f>
        <v/>
      </c>
    </row>
    <row r="523">
      <c r="A523" s="116" t="n"/>
      <c r="B523" s="97" t="n"/>
      <c r="C523" s="97" t="n"/>
      <c r="D523" s="121" t="n"/>
      <c r="E523" s="97" t="n"/>
      <c r="F523" s="123" t="str">
        <f>IF(A523="","",EOMONTH(A523,0))</f>
        <v/>
      </c>
      <c r="G523" s="113" t="str">
        <f>IF(A523="","",YEAR(A523))</f>
        <v/>
      </c>
    </row>
    <row r="524">
      <c r="A524" s="116" t="n"/>
      <c r="B524" s="97" t="n"/>
      <c r="C524" s="97" t="n"/>
      <c r="D524" s="121" t="n"/>
      <c r="E524" s="97" t="n"/>
      <c r="F524" s="122" t="str">
        <f>IF(A524="","",EOMONTH(A524,0))</f>
        <v/>
      </c>
      <c r="G524" s="69" t="str">
        <f>IF(A524="","",YEAR(A524))</f>
        <v/>
      </c>
    </row>
    <row r="525">
      <c r="A525" s="116" t="n"/>
      <c r="B525" s="97" t="n"/>
      <c r="C525" s="97" t="n"/>
      <c r="D525" s="121" t="n"/>
      <c r="E525" s="97" t="n"/>
      <c r="F525" s="123" t="str">
        <f>IF(A525="","",EOMONTH(A525,0))</f>
        <v/>
      </c>
      <c r="G525" s="113" t="str">
        <f>IF(A525="","",YEAR(A525))</f>
        <v/>
      </c>
    </row>
    <row r="526">
      <c r="A526" s="116" t="n"/>
      <c r="B526" s="97" t="n"/>
      <c r="C526" s="97" t="n"/>
      <c r="D526" s="121" t="n"/>
      <c r="E526" s="97" t="n"/>
      <c r="F526" s="122" t="str">
        <f>IF(A526="","",EOMONTH(A526,0))</f>
        <v/>
      </c>
      <c r="G526" s="69" t="str">
        <f>IF(A526="","",YEAR(A526))</f>
        <v/>
      </c>
    </row>
    <row r="527">
      <c r="A527" s="116" t="n"/>
      <c r="B527" s="97" t="n"/>
      <c r="C527" s="97" t="n"/>
      <c r="D527" s="121" t="n"/>
      <c r="E527" s="97" t="n"/>
      <c r="F527" s="123" t="str">
        <f>IF(A527="","",EOMONTH(A527,0))</f>
        <v/>
      </c>
      <c r="G527" s="113" t="str">
        <f>IF(A527="","",YEAR(A527))</f>
        <v/>
      </c>
    </row>
    <row r="528">
      <c r="A528" s="116" t="n"/>
      <c r="B528" s="97" t="n"/>
      <c r="C528" s="97" t="n"/>
      <c r="D528" s="121" t="n"/>
      <c r="E528" s="97" t="n"/>
      <c r="F528" s="122" t="str">
        <f>IF(A528="","",EOMONTH(A528,0))</f>
        <v/>
      </c>
      <c r="G528" s="69" t="str">
        <f>IF(A528="","",YEAR(A528))</f>
        <v/>
      </c>
    </row>
    <row r="529">
      <c r="A529" s="116" t="n"/>
      <c r="B529" s="97" t="n"/>
      <c r="C529" s="97" t="n"/>
      <c r="D529" s="121" t="n"/>
      <c r="E529" s="97" t="n"/>
      <c r="F529" s="123" t="str">
        <f>IF(A529="","",EOMONTH(A529,0))</f>
        <v/>
      </c>
      <c r="G529" s="113" t="str">
        <f>IF(A529="","",YEAR(A529))</f>
        <v/>
      </c>
    </row>
    <row r="530">
      <c r="A530" s="116" t="n"/>
      <c r="B530" s="97" t="n"/>
      <c r="C530" s="97" t="n"/>
      <c r="D530" s="121" t="n"/>
      <c r="E530" s="97" t="n"/>
      <c r="F530" s="122" t="str">
        <f>IF(A530="","",EOMONTH(A530,0))</f>
        <v/>
      </c>
      <c r="G530" s="69" t="str">
        <f>IF(A530="","",YEAR(A530))</f>
        <v/>
      </c>
    </row>
    <row r="531">
      <c r="A531" s="116" t="n"/>
      <c r="B531" s="97" t="n"/>
      <c r="C531" s="97" t="n"/>
      <c r="D531" s="121" t="n"/>
      <c r="E531" s="97" t="n"/>
      <c r="F531" s="123" t="str">
        <f>IF(A531="","",EOMONTH(A531,0))</f>
        <v/>
      </c>
      <c r="G531" s="113" t="str">
        <f>IF(A531="","",YEAR(A531))</f>
        <v/>
      </c>
    </row>
    <row r="532">
      <c r="A532" s="116" t="n"/>
      <c r="B532" s="97" t="n"/>
      <c r="C532" s="97" t="n"/>
      <c r="D532" s="121" t="n"/>
      <c r="E532" s="97" t="n"/>
      <c r="F532" s="122" t="str">
        <f>IF(A532="","",EOMONTH(A532,0))</f>
        <v/>
      </c>
      <c r="G532" s="69" t="str">
        <f>IF(A532="","",YEAR(A532))</f>
        <v/>
      </c>
    </row>
    <row r="533">
      <c r="A533" s="116" t="n"/>
      <c r="B533" s="97" t="n"/>
      <c r="C533" s="97" t="n"/>
      <c r="D533" s="121" t="n"/>
      <c r="E533" s="97" t="n"/>
      <c r="F533" s="123" t="str">
        <f>IF(A533="","",EOMONTH(A533,0))</f>
        <v/>
      </c>
      <c r="G533" s="113" t="str">
        <f>IF(A533="","",YEAR(A533))</f>
        <v/>
      </c>
    </row>
    <row r="534">
      <c r="A534" s="116" t="n"/>
      <c r="B534" s="97" t="n"/>
      <c r="C534" s="97" t="n"/>
      <c r="D534" s="121" t="n"/>
      <c r="E534" s="97" t="n"/>
      <c r="F534" s="122" t="str">
        <f>IF(A534="","",EOMONTH(A534,0))</f>
        <v/>
      </c>
      <c r="G534" s="69" t="str">
        <f>IF(A534="","",YEAR(A534))</f>
        <v/>
      </c>
    </row>
    <row r="535">
      <c r="A535" s="116" t="n"/>
      <c r="B535" s="97" t="n"/>
      <c r="C535" s="97" t="n"/>
      <c r="D535" s="121" t="n"/>
      <c r="E535" s="97" t="n"/>
      <c r="F535" s="123" t="str">
        <f>IF(A535="","",EOMONTH(A535,0))</f>
        <v/>
      </c>
      <c r="G535" s="113" t="str">
        <f>IF(A535="","",YEAR(A535))</f>
        <v/>
      </c>
    </row>
    <row r="536">
      <c r="A536" s="116" t="n"/>
      <c r="B536" s="97" t="n"/>
      <c r="C536" s="97" t="n"/>
      <c r="D536" s="121" t="n"/>
      <c r="E536" s="97" t="n"/>
      <c r="F536" s="122" t="str">
        <f>IF(A536="","",EOMONTH(A536,0))</f>
        <v/>
      </c>
      <c r="G536" s="69" t="str">
        <f>IF(A536="","",YEAR(A536))</f>
        <v/>
      </c>
    </row>
    <row r="537">
      <c r="A537" s="116" t="n"/>
      <c r="B537" s="97" t="n"/>
      <c r="C537" s="97" t="n"/>
      <c r="D537" s="121" t="n"/>
      <c r="E537" s="97" t="n"/>
      <c r="F537" s="123" t="str">
        <f>IF(A537="","",EOMONTH(A537,0))</f>
        <v/>
      </c>
      <c r="G537" s="113" t="str">
        <f>IF(A537="","",YEAR(A537))</f>
        <v/>
      </c>
    </row>
    <row r="538">
      <c r="A538" s="116" t="n"/>
      <c r="B538" s="97" t="n"/>
      <c r="C538" s="97" t="n"/>
      <c r="D538" s="121" t="n"/>
      <c r="E538" s="97" t="n"/>
      <c r="F538" s="122" t="str">
        <f>IF(A538="","",EOMONTH(A538,0))</f>
        <v/>
      </c>
      <c r="G538" s="69" t="str">
        <f>IF(A538="","",YEAR(A538))</f>
        <v/>
      </c>
    </row>
    <row r="539">
      <c r="A539" s="116" t="n"/>
      <c r="B539" s="97" t="n"/>
      <c r="C539" s="97" t="n"/>
      <c r="D539" s="121" t="n"/>
      <c r="E539" s="97" t="n"/>
      <c r="F539" s="123" t="str">
        <f>IF(A539="","",EOMONTH(A539,0))</f>
        <v/>
      </c>
      <c r="G539" s="113" t="str">
        <f>IF(A539="","",YEAR(A539))</f>
        <v/>
      </c>
    </row>
    <row r="540">
      <c r="A540" s="116" t="n"/>
      <c r="B540" s="97" t="n"/>
      <c r="C540" s="97" t="n"/>
      <c r="D540" s="121" t="n"/>
      <c r="E540" s="97" t="n"/>
      <c r="F540" s="122" t="str">
        <f>IF(A540="","",EOMONTH(A540,0))</f>
        <v/>
      </c>
      <c r="G540" s="69" t="str">
        <f>IF(A540="","",YEAR(A540))</f>
        <v/>
      </c>
    </row>
    <row r="541">
      <c r="A541" s="116" t="n"/>
      <c r="B541" s="97" t="n"/>
      <c r="C541" s="97" t="n"/>
      <c r="D541" s="121" t="n"/>
      <c r="E541" s="97" t="n"/>
      <c r="F541" s="123" t="str">
        <f>IF(A541="","",EOMONTH(A541,0))</f>
        <v/>
      </c>
      <c r="G541" s="113" t="str">
        <f>IF(A541="","",YEAR(A541))</f>
        <v/>
      </c>
    </row>
    <row r="542">
      <c r="A542" s="116" t="n"/>
      <c r="B542" s="97" t="n"/>
      <c r="C542" s="97" t="n"/>
      <c r="D542" s="121" t="n"/>
      <c r="E542" s="97" t="n"/>
      <c r="F542" s="122" t="str">
        <f>IF(A542="","",EOMONTH(A542,0))</f>
        <v/>
      </c>
      <c r="G542" s="69" t="str">
        <f>IF(A542="","",YEAR(A542))</f>
        <v/>
      </c>
    </row>
    <row r="543">
      <c r="A543" s="116" t="n"/>
      <c r="B543" s="97" t="n"/>
      <c r="C543" s="97" t="n"/>
      <c r="D543" s="121" t="n"/>
      <c r="E543" s="97" t="n"/>
      <c r="F543" s="123" t="str">
        <f>IF(A543="","",EOMONTH(A543,0))</f>
        <v/>
      </c>
      <c r="G543" s="113" t="str">
        <f>IF(A543="","",YEAR(A543))</f>
        <v/>
      </c>
    </row>
    <row r="544">
      <c r="A544" s="116" t="n"/>
      <c r="B544" s="97" t="n"/>
      <c r="C544" s="97" t="n"/>
      <c r="D544" s="121" t="n"/>
      <c r="E544" s="97" t="n"/>
      <c r="F544" s="122" t="str">
        <f>IF(A544="","",EOMONTH(A544,0))</f>
        <v/>
      </c>
      <c r="G544" s="69" t="str">
        <f>IF(A544="","",YEAR(A544))</f>
        <v/>
      </c>
    </row>
    <row r="545">
      <c r="A545" s="116" t="n"/>
      <c r="B545" s="97" t="n"/>
      <c r="C545" s="97" t="n"/>
      <c r="D545" s="121" t="n"/>
      <c r="E545" s="97" t="n"/>
      <c r="F545" s="123" t="str">
        <f>IF(A545="","",EOMONTH(A545,0))</f>
        <v/>
      </c>
      <c r="G545" s="113" t="str">
        <f>IF(A545="","",YEAR(A545))</f>
        <v/>
      </c>
    </row>
    <row r="546">
      <c r="A546" s="116" t="n"/>
      <c r="B546" s="97" t="n"/>
      <c r="C546" s="97" t="n"/>
      <c r="D546" s="121" t="n"/>
      <c r="E546" s="97" t="n"/>
      <c r="F546" s="122" t="str">
        <f>IF(A546="","",EOMONTH(A546,0))</f>
        <v/>
      </c>
      <c r="G546" s="69" t="str">
        <f>IF(A546="","",YEAR(A546))</f>
        <v/>
      </c>
    </row>
    <row r="547">
      <c r="A547" s="116" t="n"/>
      <c r="B547" s="97" t="n"/>
      <c r="C547" s="97" t="n"/>
      <c r="D547" s="121" t="n"/>
      <c r="E547" s="97" t="n"/>
      <c r="F547" s="123" t="str">
        <f>IF(A547="","",EOMONTH(A547,0))</f>
        <v/>
      </c>
      <c r="G547" s="113" t="str">
        <f>IF(A547="","",YEAR(A547))</f>
        <v/>
      </c>
    </row>
    <row r="548">
      <c r="A548" s="116" t="n"/>
      <c r="B548" s="97" t="n"/>
      <c r="C548" s="97" t="n"/>
      <c r="D548" s="121" t="n"/>
      <c r="E548" s="97" t="n"/>
      <c r="F548" s="122" t="str">
        <f>IF(A548="","",EOMONTH(A548,0))</f>
        <v/>
      </c>
      <c r="G548" s="69" t="str">
        <f>IF(A548="","",YEAR(A548))</f>
        <v/>
      </c>
    </row>
    <row r="549">
      <c r="A549" s="116" t="n"/>
      <c r="B549" s="97" t="n"/>
      <c r="C549" s="97" t="n"/>
      <c r="D549" s="121" t="n"/>
      <c r="E549" s="97" t="n"/>
      <c r="F549" s="123" t="str">
        <f>IF(A549="","",EOMONTH(A549,0))</f>
        <v/>
      </c>
      <c r="G549" s="113" t="str">
        <f>IF(A549="","",YEAR(A549))</f>
        <v/>
      </c>
    </row>
    <row r="550">
      <c r="A550" s="116" t="n"/>
      <c r="B550" s="97" t="n"/>
      <c r="C550" s="97" t="n"/>
      <c r="D550" s="121" t="n"/>
      <c r="E550" s="97" t="n"/>
      <c r="F550" s="122" t="str">
        <f>IF(A550="","",EOMONTH(A550,0))</f>
        <v/>
      </c>
      <c r="G550" s="69" t="str">
        <f>IF(A550="","",YEAR(A550))</f>
        <v/>
      </c>
    </row>
    <row r="551">
      <c r="A551" s="116" t="n"/>
      <c r="B551" s="97" t="n"/>
      <c r="C551" s="97" t="n"/>
      <c r="D551" s="121" t="n"/>
      <c r="E551" s="97" t="n"/>
      <c r="F551" s="123" t="str">
        <f>IF(A551="","",EOMONTH(A551,0))</f>
        <v/>
      </c>
      <c r="G551" s="113" t="str">
        <f>IF(A551="","",YEAR(A551))</f>
        <v/>
      </c>
    </row>
    <row r="552">
      <c r="A552" s="116" t="n"/>
      <c r="B552" s="97" t="n"/>
      <c r="C552" s="97" t="n"/>
      <c r="D552" s="121" t="n"/>
      <c r="E552" s="97" t="n"/>
      <c r="F552" s="122" t="str">
        <f>IF(A552="","",EOMONTH(A552,0))</f>
        <v/>
      </c>
      <c r="G552" s="69" t="str">
        <f>IF(A552="","",YEAR(A552))</f>
        <v/>
      </c>
    </row>
    <row r="553">
      <c r="A553" s="116" t="n"/>
      <c r="B553" s="97" t="n"/>
      <c r="C553" s="97" t="n"/>
      <c r="D553" s="121" t="n"/>
      <c r="E553" s="97" t="n"/>
      <c r="F553" s="123" t="str">
        <f>IF(A553="","",EOMONTH(A553,0))</f>
        <v/>
      </c>
      <c r="G553" s="113" t="str">
        <f>IF(A553="","",YEAR(A553))</f>
        <v/>
      </c>
    </row>
    <row r="554">
      <c r="A554" s="116" t="n"/>
      <c r="B554" s="97" t="n"/>
      <c r="C554" s="97" t="n"/>
      <c r="D554" s="121" t="n"/>
      <c r="E554" s="97" t="n"/>
      <c r="F554" s="122" t="str">
        <f>IF(A554="","",EOMONTH(A554,0))</f>
        <v/>
      </c>
      <c r="G554" s="69" t="str">
        <f>IF(A554="","",YEAR(A554))</f>
        <v/>
      </c>
    </row>
    <row r="555">
      <c r="A555" s="116" t="n"/>
      <c r="B555" s="97" t="n"/>
      <c r="C555" s="97" t="n"/>
      <c r="D555" s="121" t="n"/>
      <c r="E555" s="97" t="n"/>
      <c r="F555" s="123" t="str">
        <f>IF(A555="","",EOMONTH(A555,0))</f>
        <v/>
      </c>
      <c r="G555" s="113" t="str">
        <f>IF(A555="","",YEAR(A555))</f>
        <v/>
      </c>
    </row>
    <row r="556">
      <c r="A556" s="116" t="n"/>
      <c r="B556" s="97" t="n"/>
      <c r="C556" s="97" t="n"/>
      <c r="D556" s="121" t="n"/>
      <c r="E556" s="97" t="n"/>
      <c r="F556" s="122" t="str">
        <f>IF(A556="","",EOMONTH(A556,0))</f>
        <v/>
      </c>
      <c r="G556" s="69" t="str">
        <f>IF(A556="","",YEAR(A556))</f>
        <v/>
      </c>
    </row>
    <row r="557">
      <c r="A557" s="116" t="n"/>
      <c r="B557" s="97" t="n"/>
      <c r="C557" s="97" t="n"/>
      <c r="D557" s="121" t="n"/>
      <c r="E557" s="97" t="n"/>
      <c r="F557" s="123" t="str">
        <f>IF(A557="","",EOMONTH(A557,0))</f>
        <v/>
      </c>
      <c r="G557" s="113" t="str">
        <f>IF(A557="","",YEAR(A557))</f>
        <v/>
      </c>
    </row>
    <row r="558">
      <c r="A558" s="116" t="n"/>
      <c r="B558" s="97" t="n"/>
      <c r="C558" s="97" t="n"/>
      <c r="D558" s="121" t="n"/>
      <c r="E558" s="97" t="n"/>
      <c r="F558" s="122" t="str">
        <f>IF(A558="","",EOMONTH(A558,0))</f>
        <v/>
      </c>
      <c r="G558" s="69" t="str">
        <f>IF(A558="","",YEAR(A558))</f>
        <v/>
      </c>
    </row>
    <row r="559">
      <c r="A559" s="116" t="n"/>
      <c r="B559" s="97" t="n"/>
      <c r="C559" s="97" t="n"/>
      <c r="D559" s="121" t="n"/>
      <c r="E559" s="97" t="n"/>
      <c r="F559" s="123" t="str">
        <f>IF(A559="","",EOMONTH(A559,0))</f>
        <v/>
      </c>
      <c r="G559" s="113" t="str">
        <f>IF(A559="","",YEAR(A559))</f>
        <v/>
      </c>
    </row>
    <row r="560">
      <c r="A560" s="116" t="n"/>
      <c r="B560" s="97" t="n"/>
      <c r="C560" s="97" t="n"/>
      <c r="D560" s="121" t="n"/>
      <c r="E560" s="97" t="n"/>
      <c r="F560" s="122" t="str">
        <f>IF(A560="","",EOMONTH(A560,0))</f>
        <v/>
      </c>
      <c r="G560" s="69" t="str">
        <f>IF(A560="","",YEAR(A560))</f>
        <v/>
      </c>
    </row>
    <row r="561">
      <c r="A561" s="116" t="n"/>
      <c r="B561" s="97" t="n"/>
      <c r="C561" s="97" t="n"/>
      <c r="D561" s="121" t="n"/>
      <c r="E561" s="97" t="n"/>
      <c r="F561" s="123" t="str">
        <f>IF(A561="","",EOMONTH(A561,0))</f>
        <v/>
      </c>
      <c r="G561" s="113" t="str">
        <f>IF(A561="","",YEAR(A561))</f>
        <v/>
      </c>
    </row>
    <row r="562">
      <c r="A562" s="116" t="n"/>
      <c r="B562" s="97" t="n"/>
      <c r="C562" s="97" t="n"/>
      <c r="D562" s="121" t="n"/>
      <c r="E562" s="97" t="n"/>
      <c r="F562" s="122" t="str">
        <f>IF(A562="","",EOMONTH(A562,0))</f>
        <v/>
      </c>
      <c r="G562" s="69" t="str">
        <f>IF(A562="","",YEAR(A562))</f>
        <v/>
      </c>
    </row>
    <row r="563">
      <c r="A563" s="116" t="n"/>
      <c r="B563" s="97" t="n"/>
      <c r="C563" s="97" t="n"/>
      <c r="D563" s="121" t="n"/>
      <c r="E563" s="97" t="n"/>
      <c r="F563" s="123" t="str">
        <f>IF(A563="","",EOMONTH(A563,0))</f>
        <v/>
      </c>
      <c r="G563" s="113" t="str">
        <f>IF(A563="","",YEAR(A563))</f>
        <v/>
      </c>
    </row>
    <row r="564">
      <c r="A564" s="116" t="n"/>
      <c r="B564" s="97" t="n"/>
      <c r="C564" s="97" t="n"/>
      <c r="D564" s="121" t="n"/>
      <c r="E564" s="97" t="n"/>
      <c r="F564" s="122" t="str">
        <f>IF(A564="","",EOMONTH(A564,0))</f>
        <v/>
      </c>
      <c r="G564" s="69" t="str">
        <f>IF(A564="","",YEAR(A564))</f>
        <v/>
      </c>
    </row>
    <row r="565">
      <c r="A565" s="116" t="n"/>
      <c r="B565" s="97" t="n"/>
      <c r="C565" s="97" t="n"/>
      <c r="D565" s="121" t="n"/>
      <c r="E565" s="97" t="n"/>
      <c r="F565" s="123" t="str">
        <f>IF(A565="","",EOMONTH(A565,0))</f>
        <v/>
      </c>
      <c r="G565" s="113" t="str">
        <f>IF(A565="","",YEAR(A565))</f>
        <v/>
      </c>
    </row>
    <row r="566">
      <c r="A566" s="116" t="n"/>
      <c r="B566" s="97" t="n"/>
      <c r="C566" s="97" t="n"/>
      <c r="D566" s="121" t="n"/>
      <c r="E566" s="97" t="n"/>
      <c r="F566" s="122" t="str">
        <f>IF(A566="","",EOMONTH(A566,0))</f>
        <v/>
      </c>
      <c r="G566" s="69" t="str">
        <f>IF(A566="","",YEAR(A566))</f>
        <v/>
      </c>
    </row>
    <row r="567">
      <c r="A567" s="116" t="n"/>
      <c r="B567" s="97" t="n"/>
      <c r="C567" s="97" t="n"/>
      <c r="D567" s="121" t="n"/>
      <c r="E567" s="97" t="n"/>
      <c r="F567" s="123" t="str">
        <f>IF(A567="","",EOMONTH(A567,0))</f>
        <v/>
      </c>
      <c r="G567" s="113" t="str">
        <f>IF(A567="","",YEAR(A567))</f>
        <v/>
      </c>
    </row>
    <row r="568">
      <c r="A568" s="116" t="n"/>
      <c r="B568" s="97" t="n"/>
      <c r="C568" s="97" t="n"/>
      <c r="D568" s="121" t="n"/>
      <c r="E568" s="97" t="n"/>
      <c r="F568" s="122" t="str">
        <f>IF(A568="","",EOMONTH(A568,0))</f>
        <v/>
      </c>
      <c r="G568" s="69" t="str">
        <f>IF(A568="","",YEAR(A568))</f>
        <v/>
      </c>
    </row>
    <row r="569">
      <c r="A569" s="116" t="n"/>
      <c r="B569" s="97" t="n"/>
      <c r="C569" s="97" t="n"/>
      <c r="D569" s="121" t="n"/>
      <c r="E569" s="97" t="n"/>
      <c r="F569" s="123" t="str">
        <f>IF(A569="","",EOMONTH(A569,0))</f>
        <v/>
      </c>
      <c r="G569" s="113" t="str">
        <f>IF(A569="","",YEAR(A569))</f>
        <v/>
      </c>
    </row>
    <row r="570">
      <c r="A570" s="116" t="n"/>
      <c r="B570" s="97" t="n"/>
      <c r="C570" s="97" t="n"/>
      <c r="D570" s="121" t="n"/>
      <c r="E570" s="97" t="n"/>
      <c r="F570" s="122" t="str">
        <f>IF(A570="","",EOMONTH(A570,0))</f>
        <v/>
      </c>
      <c r="G570" s="69" t="str">
        <f>IF(A570="","",YEAR(A570))</f>
        <v/>
      </c>
    </row>
    <row r="571">
      <c r="A571" s="116" t="n"/>
      <c r="B571" s="97" t="n"/>
      <c r="C571" s="97" t="n"/>
      <c r="D571" s="121" t="n"/>
      <c r="E571" s="97" t="n"/>
      <c r="F571" s="123" t="str">
        <f>IF(A571="","",EOMONTH(A571,0))</f>
        <v/>
      </c>
      <c r="G571" s="113" t="str">
        <f>IF(A571="","",YEAR(A571))</f>
        <v/>
      </c>
    </row>
    <row r="572">
      <c r="A572" s="116" t="n"/>
      <c r="B572" s="97" t="n"/>
      <c r="C572" s="97" t="n"/>
      <c r="D572" s="121" t="n"/>
      <c r="E572" s="97" t="n"/>
      <c r="F572" s="122" t="str">
        <f>IF(A572="","",EOMONTH(A572,0))</f>
        <v/>
      </c>
      <c r="G572" s="69" t="str">
        <f>IF(A572="","",YEAR(A572))</f>
        <v/>
      </c>
    </row>
    <row r="573">
      <c r="A573" s="116" t="n"/>
      <c r="B573" s="97" t="n"/>
      <c r="C573" s="97" t="n"/>
      <c r="D573" s="121" t="n"/>
      <c r="E573" s="97" t="n"/>
      <c r="F573" s="123" t="str">
        <f>IF(A573="","",EOMONTH(A573,0))</f>
        <v/>
      </c>
      <c r="G573" s="113" t="str">
        <f>IF(A573="","",YEAR(A573))</f>
        <v/>
      </c>
    </row>
    <row r="574">
      <c r="A574" s="116" t="n"/>
      <c r="B574" s="97" t="n"/>
      <c r="C574" s="97" t="n"/>
      <c r="D574" s="121" t="n"/>
      <c r="E574" s="97" t="n"/>
      <c r="F574" s="122" t="str">
        <f>IF(A574="","",EOMONTH(A574,0))</f>
        <v/>
      </c>
      <c r="G574" s="69" t="str">
        <f>IF(A574="","",YEAR(A574))</f>
        <v/>
      </c>
    </row>
    <row r="575">
      <c r="A575" s="116" t="n"/>
      <c r="B575" s="97" t="n"/>
      <c r="C575" s="97" t="n"/>
      <c r="D575" s="121" t="n"/>
      <c r="E575" s="97" t="n"/>
      <c r="F575" s="123" t="str">
        <f>IF(A575="","",EOMONTH(A575,0))</f>
        <v/>
      </c>
      <c r="G575" s="113" t="str">
        <f>IF(A575="","",YEAR(A575))</f>
        <v/>
      </c>
    </row>
    <row r="576">
      <c r="A576" s="116" t="n"/>
      <c r="B576" s="97" t="n"/>
      <c r="C576" s="97" t="n"/>
      <c r="D576" s="121" t="n"/>
      <c r="E576" s="97" t="n"/>
      <c r="F576" s="122" t="str">
        <f>IF(A576="","",EOMONTH(A576,0))</f>
        <v/>
      </c>
      <c r="G576" s="69" t="str">
        <f>IF(A576="","",YEAR(A576))</f>
        <v/>
      </c>
    </row>
    <row r="577">
      <c r="A577" s="116" t="n"/>
      <c r="B577" s="97" t="n"/>
      <c r="C577" s="97" t="n"/>
      <c r="D577" s="121" t="n"/>
      <c r="E577" s="97" t="n"/>
      <c r="F577" s="123" t="str">
        <f>IF(A577="","",EOMONTH(A577,0))</f>
        <v/>
      </c>
      <c r="G577" s="113" t="str">
        <f>IF(A577="","",YEAR(A577))</f>
        <v/>
      </c>
    </row>
    <row r="578">
      <c r="A578" s="116" t="n"/>
      <c r="B578" s="97" t="n"/>
      <c r="C578" s="97" t="n"/>
      <c r="D578" s="121" t="n"/>
      <c r="E578" s="97" t="n"/>
      <c r="F578" s="122" t="str">
        <f>IF(A578="","",EOMONTH(A578,0))</f>
        <v/>
      </c>
      <c r="G578" s="69" t="str">
        <f>IF(A578="","",YEAR(A578))</f>
        <v/>
      </c>
    </row>
    <row r="579">
      <c r="A579" s="116" t="n"/>
      <c r="B579" s="97" t="n"/>
      <c r="C579" s="97" t="n"/>
      <c r="D579" s="121" t="n"/>
      <c r="E579" s="97" t="n"/>
      <c r="F579" s="123" t="str">
        <f>IF(A579="","",EOMONTH(A579,0))</f>
        <v/>
      </c>
      <c r="G579" s="113" t="str">
        <f>IF(A579="","",YEAR(A579))</f>
        <v/>
      </c>
    </row>
    <row r="580">
      <c r="A580" s="116" t="n"/>
      <c r="B580" s="97" t="n"/>
      <c r="C580" s="97" t="n"/>
      <c r="D580" s="121" t="n"/>
      <c r="E580" s="97" t="n"/>
      <c r="F580" s="122" t="str">
        <f>IF(A580="","",EOMONTH(A580,0))</f>
        <v/>
      </c>
      <c r="G580" s="69" t="str">
        <f>IF(A580="","",YEAR(A580))</f>
        <v/>
      </c>
    </row>
    <row r="581">
      <c r="A581" s="116" t="n"/>
      <c r="B581" s="97" t="n"/>
      <c r="C581" s="97" t="n"/>
      <c r="D581" s="121" t="n"/>
      <c r="E581" s="97" t="n"/>
      <c r="F581" s="123" t="str">
        <f>IF(A581="","",EOMONTH(A581,0))</f>
        <v/>
      </c>
      <c r="G581" s="113" t="str">
        <f>IF(A581="","",YEAR(A581))</f>
        <v/>
      </c>
    </row>
    <row r="582">
      <c r="A582" s="116" t="n"/>
      <c r="B582" s="97" t="n"/>
      <c r="C582" s="97" t="n"/>
      <c r="D582" s="121" t="n"/>
      <c r="E582" s="97" t="n"/>
      <c r="F582" s="122" t="str">
        <f>IF(A582="","",EOMONTH(A582,0))</f>
        <v/>
      </c>
      <c r="G582" s="69" t="str">
        <f>IF(A582="","",YEAR(A582))</f>
        <v/>
      </c>
    </row>
    <row r="583">
      <c r="A583" s="116" t="n"/>
      <c r="B583" s="97" t="n"/>
      <c r="C583" s="97" t="n"/>
      <c r="D583" s="121" t="n"/>
      <c r="E583" s="97" t="n"/>
      <c r="F583" s="123" t="str">
        <f>IF(A583="","",EOMONTH(A583,0))</f>
        <v/>
      </c>
      <c r="G583" s="113" t="str">
        <f>IF(A583="","",YEAR(A583))</f>
        <v/>
      </c>
    </row>
    <row r="584">
      <c r="A584" s="116" t="n"/>
      <c r="B584" s="97" t="n"/>
      <c r="C584" s="97" t="n"/>
      <c r="D584" s="121" t="n"/>
      <c r="E584" s="97" t="n"/>
      <c r="F584" s="122" t="str">
        <f>IF(A584="","",EOMONTH(A584,0))</f>
        <v/>
      </c>
      <c r="G584" s="69" t="str">
        <f>IF(A584="","",YEAR(A584))</f>
        <v/>
      </c>
    </row>
    <row r="585">
      <c r="A585" s="116" t="n"/>
      <c r="B585" s="97" t="n"/>
      <c r="C585" s="97" t="n"/>
      <c r="D585" s="121" t="n"/>
      <c r="E585" s="97" t="n"/>
      <c r="F585" s="123" t="str">
        <f>IF(A585="","",EOMONTH(A585,0))</f>
        <v/>
      </c>
      <c r="G585" s="113" t="str">
        <f>IF(A585="","",YEAR(A585))</f>
        <v/>
      </c>
    </row>
    <row r="586">
      <c r="A586" s="116" t="n"/>
      <c r="B586" s="97" t="n"/>
      <c r="C586" s="97" t="n"/>
      <c r="D586" s="121" t="n"/>
      <c r="E586" s="97" t="n"/>
      <c r="F586" s="122" t="str">
        <f>IF(A586="","",EOMONTH(A586,0))</f>
        <v/>
      </c>
      <c r="G586" s="69" t="str">
        <f>IF(A586="","",YEAR(A586))</f>
        <v/>
      </c>
    </row>
    <row r="587">
      <c r="A587" s="116" t="n"/>
      <c r="B587" s="97" t="n"/>
      <c r="C587" s="97" t="n"/>
      <c r="D587" s="121" t="n"/>
      <c r="E587" s="97" t="n"/>
      <c r="F587" s="123" t="str">
        <f>IF(A587="","",EOMONTH(A587,0))</f>
        <v/>
      </c>
      <c r="G587" s="113" t="str">
        <f>IF(A587="","",YEAR(A587))</f>
        <v/>
      </c>
    </row>
    <row r="588">
      <c r="A588" s="116" t="n"/>
      <c r="B588" s="97" t="n"/>
      <c r="C588" s="97" t="n"/>
      <c r="D588" s="121" t="n"/>
      <c r="E588" s="97" t="n"/>
      <c r="F588" s="122" t="str">
        <f>IF(A588="","",EOMONTH(A588,0))</f>
        <v/>
      </c>
      <c r="G588" s="69" t="str">
        <f>IF(A588="","",YEAR(A588))</f>
        <v/>
      </c>
    </row>
    <row r="589">
      <c r="A589" s="116" t="n"/>
      <c r="B589" s="97" t="n"/>
      <c r="C589" s="97" t="n"/>
      <c r="D589" s="121" t="n"/>
      <c r="E589" s="97" t="n"/>
      <c r="F589" s="123" t="str">
        <f>IF(A589="","",EOMONTH(A589,0))</f>
        <v/>
      </c>
      <c r="G589" s="113" t="str">
        <f>IF(A589="","",YEAR(A589))</f>
        <v/>
      </c>
    </row>
    <row r="590">
      <c r="A590" s="116" t="n"/>
      <c r="B590" s="97" t="n"/>
      <c r="C590" s="97" t="n"/>
      <c r="D590" s="121" t="n"/>
      <c r="E590" s="97" t="n"/>
      <c r="F590" s="122" t="str">
        <f>IF(A590="","",EOMONTH(A590,0))</f>
        <v/>
      </c>
      <c r="G590" s="69" t="str">
        <f>IF(A590="","",YEAR(A590))</f>
        <v/>
      </c>
    </row>
    <row r="591">
      <c r="A591" s="116" t="n"/>
      <c r="B591" s="97" t="n"/>
      <c r="C591" s="97" t="n"/>
      <c r="D591" s="121" t="n"/>
      <c r="E591" s="97" t="n"/>
      <c r="F591" s="123" t="str">
        <f>IF(A591="","",EOMONTH(A591,0))</f>
        <v/>
      </c>
      <c r="G591" s="113" t="str">
        <f>IF(A591="","",YEAR(A591))</f>
        <v/>
      </c>
    </row>
    <row r="592">
      <c r="A592" s="116" t="n"/>
      <c r="B592" s="97" t="n"/>
      <c r="C592" s="97" t="n"/>
      <c r="D592" s="121" t="n"/>
      <c r="E592" s="97" t="n"/>
      <c r="F592" s="122" t="str">
        <f>IF(A592="","",EOMONTH(A592,0))</f>
        <v/>
      </c>
      <c r="G592" s="69" t="str">
        <f>IF(A592="","",YEAR(A592))</f>
        <v/>
      </c>
    </row>
    <row r="593">
      <c r="A593" s="116" t="n"/>
      <c r="B593" s="97" t="n"/>
      <c r="C593" s="97" t="n"/>
      <c r="D593" s="121" t="n"/>
      <c r="E593" s="97" t="n"/>
      <c r="F593" s="123" t="str">
        <f>IF(A593="","",EOMONTH(A593,0))</f>
        <v/>
      </c>
      <c r="G593" s="113" t="str">
        <f>IF(A593="","",YEAR(A593))</f>
        <v/>
      </c>
    </row>
    <row r="594">
      <c r="A594" s="116" t="n"/>
      <c r="B594" s="97" t="n"/>
      <c r="C594" s="97" t="n"/>
      <c r="D594" s="121" t="n"/>
      <c r="E594" s="97" t="n"/>
      <c r="F594" s="122" t="str">
        <f>IF(A594="","",EOMONTH(A594,0))</f>
        <v/>
      </c>
      <c r="G594" s="69" t="str">
        <f>IF(A594="","",YEAR(A594))</f>
        <v/>
      </c>
    </row>
    <row r="595">
      <c r="A595" s="116" t="n"/>
      <c r="B595" s="97" t="n"/>
      <c r="C595" s="97" t="n"/>
      <c r="D595" s="121" t="n"/>
      <c r="E595" s="97" t="n"/>
      <c r="F595" s="123" t="str">
        <f>IF(A595="","",EOMONTH(A595,0))</f>
        <v/>
      </c>
      <c r="G595" s="113" t="str">
        <f>IF(A595="","",YEAR(A595))</f>
        <v/>
      </c>
    </row>
    <row r="596">
      <c r="A596" s="116" t="n"/>
      <c r="B596" s="97" t="n"/>
      <c r="C596" s="97" t="n"/>
      <c r="D596" s="121" t="n"/>
      <c r="E596" s="97" t="n"/>
      <c r="F596" s="122" t="str">
        <f>IF(A596="","",EOMONTH(A596,0))</f>
        <v/>
      </c>
      <c r="G596" s="69" t="str">
        <f>IF(A596="","",YEAR(A596))</f>
        <v/>
      </c>
    </row>
    <row r="597">
      <c r="A597" s="116" t="n"/>
      <c r="B597" s="97" t="n"/>
      <c r="C597" s="97" t="n"/>
      <c r="D597" s="121" t="n"/>
      <c r="E597" s="97" t="n"/>
      <c r="F597" s="123" t="str">
        <f>IF(A597="","",EOMONTH(A597,0))</f>
        <v/>
      </c>
      <c r="G597" s="113" t="str">
        <f>IF(A597="","",YEAR(A597))</f>
        <v/>
      </c>
    </row>
    <row r="598">
      <c r="A598" s="116" t="n"/>
      <c r="B598" s="97" t="n"/>
      <c r="C598" s="97" t="n"/>
      <c r="D598" s="121" t="n"/>
      <c r="E598" s="97" t="n"/>
      <c r="F598" s="122" t="str">
        <f>IF(A598="","",EOMONTH(A598,0))</f>
        <v/>
      </c>
      <c r="G598" s="69" t="str">
        <f>IF(A598="","",YEAR(A598))</f>
        <v/>
      </c>
    </row>
    <row r="599">
      <c r="A599" s="116" t="n"/>
      <c r="B599" s="97" t="n"/>
      <c r="C599" s="97" t="n"/>
      <c r="D599" s="121" t="n"/>
      <c r="E599" s="97" t="n"/>
      <c r="F599" s="123" t="str">
        <f>IF(A599="","",EOMONTH(A599,0))</f>
        <v/>
      </c>
      <c r="G599" s="113" t="str">
        <f>IF(A599="","",YEAR(A599))</f>
        <v/>
      </c>
    </row>
    <row r="600">
      <c r="A600" s="116" t="n"/>
      <c r="B600" s="97" t="n"/>
      <c r="C600" s="97" t="n"/>
      <c r="D600" s="121" t="n"/>
      <c r="E600" s="97" t="n"/>
      <c r="F600" s="122" t="str">
        <f>IF(A600="","",EOMONTH(A600,0))</f>
        <v/>
      </c>
      <c r="G600" s="69" t="str">
        <f>IF(A600="","",YEAR(A600))</f>
        <v/>
      </c>
    </row>
    <row r="601">
      <c r="A601" s="116" t="n"/>
      <c r="B601" s="97" t="n"/>
      <c r="C601" s="97" t="n"/>
      <c r="D601" s="121" t="n"/>
      <c r="E601" s="97" t="n"/>
      <c r="F601" s="123" t="str">
        <f>IF(A601="","",EOMONTH(A601,0))</f>
        <v/>
      </c>
      <c r="G601" s="113" t="str">
        <f>IF(A601="","",YEAR(A601))</f>
        <v/>
      </c>
    </row>
    <row r="602">
      <c r="A602" s="116" t="n"/>
      <c r="B602" s="97" t="n"/>
      <c r="C602" s="97" t="n"/>
      <c r="D602" s="121" t="n"/>
      <c r="E602" s="97" t="n"/>
      <c r="F602" s="122" t="str">
        <f>IF(A602="","",EOMONTH(A602,0))</f>
        <v/>
      </c>
      <c r="G602" s="69" t="str">
        <f>IF(A602="","",YEAR(A602))</f>
        <v/>
      </c>
    </row>
    <row r="603">
      <c r="A603" s="116" t="n"/>
      <c r="B603" s="97" t="n"/>
      <c r="C603" s="97" t="n"/>
      <c r="D603" s="121" t="n"/>
      <c r="E603" s="97" t="n"/>
      <c r="F603" s="123" t="str">
        <f>IF(A603="","",EOMONTH(A603,0))</f>
        <v/>
      </c>
      <c r="G603" s="113" t="str">
        <f>IF(A603="","",YEAR(A603))</f>
        <v/>
      </c>
    </row>
    <row r="604">
      <c r="A604" s="116" t="n"/>
      <c r="B604" s="97" t="n"/>
      <c r="C604" s="97" t="n"/>
      <c r="D604" s="121" t="n"/>
      <c r="E604" s="97" t="n"/>
      <c r="F604" s="122" t="str">
        <f>IF(A604="","",EOMONTH(A604,0))</f>
        <v/>
      </c>
      <c r="G604" s="69" t="str">
        <f>IF(A604="","",YEAR(A604))</f>
        <v/>
      </c>
    </row>
    <row r="605">
      <c r="A605" s="116" t="n"/>
      <c r="B605" s="97" t="n"/>
      <c r="C605" s="97" t="n"/>
      <c r="D605" s="121" t="n"/>
      <c r="E605" s="97" t="n"/>
      <c r="F605" s="123" t="str">
        <f>IF(A605="","",EOMONTH(A605,0))</f>
        <v/>
      </c>
      <c r="G605" s="113" t="str">
        <f>IF(A605="","",YEAR(A605))</f>
        <v/>
      </c>
    </row>
    <row r="606">
      <c r="A606" s="116" t="n"/>
      <c r="B606" s="97" t="n"/>
      <c r="C606" s="97" t="n"/>
      <c r="D606" s="121" t="n"/>
      <c r="E606" s="97" t="n"/>
      <c r="F606" s="122" t="str">
        <f>IF(A606="","",EOMONTH(A606,0))</f>
        <v/>
      </c>
      <c r="G606" s="69" t="str">
        <f>IF(A606="","",YEAR(A606))</f>
        <v/>
      </c>
    </row>
    <row r="607">
      <c r="A607" s="116" t="n"/>
      <c r="B607" s="97" t="n"/>
      <c r="C607" s="97" t="n"/>
      <c r="D607" s="121" t="n"/>
      <c r="E607" s="97" t="n"/>
      <c r="F607" s="123" t="str">
        <f>IF(A607="","",EOMONTH(A607,0))</f>
        <v/>
      </c>
      <c r="G607" s="113" t="str">
        <f>IF(A607="","",YEAR(A607))</f>
        <v/>
      </c>
    </row>
    <row r="608">
      <c r="A608" s="116" t="n"/>
      <c r="B608" s="97" t="n"/>
      <c r="C608" s="97" t="n"/>
      <c r="D608" s="121" t="n"/>
      <c r="E608" s="97" t="n"/>
      <c r="F608" s="122" t="str">
        <f>IF(A608="","",EOMONTH(A608,0))</f>
        <v/>
      </c>
      <c r="G608" s="69" t="str">
        <f>IF(A608="","",YEAR(A608))</f>
        <v/>
      </c>
    </row>
    <row r="609">
      <c r="A609" s="116" t="n"/>
      <c r="B609" s="97" t="n"/>
      <c r="C609" s="97" t="n"/>
      <c r="D609" s="121" t="n"/>
      <c r="E609" s="97" t="n"/>
      <c r="F609" s="123" t="str">
        <f>IF(A609="","",EOMONTH(A609,0))</f>
        <v/>
      </c>
      <c r="G609" s="113" t="str">
        <f>IF(A609="","",YEAR(A609))</f>
        <v/>
      </c>
    </row>
    <row r="610">
      <c r="A610" s="116" t="n"/>
      <c r="B610" s="97" t="n"/>
      <c r="C610" s="97" t="n"/>
      <c r="D610" s="121" t="n"/>
      <c r="E610" s="97" t="n"/>
      <c r="F610" s="122" t="str">
        <f>IF(A610="","",EOMONTH(A610,0))</f>
        <v/>
      </c>
      <c r="G610" s="69" t="str">
        <f>IF(A610="","",YEAR(A610))</f>
        <v/>
      </c>
    </row>
    <row r="611">
      <c r="A611" s="116" t="n"/>
      <c r="B611" s="97" t="n"/>
      <c r="C611" s="97" t="n"/>
      <c r="D611" s="121" t="n"/>
      <c r="E611" s="97" t="n"/>
      <c r="F611" s="123" t="str">
        <f>IF(A611="","",EOMONTH(A611,0))</f>
        <v/>
      </c>
      <c r="G611" s="113" t="str">
        <f>IF(A611="","",YEAR(A611))</f>
        <v/>
      </c>
    </row>
    <row r="612">
      <c r="A612" s="116" t="n"/>
      <c r="B612" s="97" t="n"/>
      <c r="C612" s="97" t="n"/>
      <c r="D612" s="121" t="n"/>
      <c r="E612" s="97" t="n"/>
      <c r="F612" s="122" t="str">
        <f>IF(A612="","",EOMONTH(A612,0))</f>
        <v/>
      </c>
      <c r="G612" s="69" t="str">
        <f>IF(A612="","",YEAR(A612))</f>
        <v/>
      </c>
    </row>
    <row r="613">
      <c r="A613" s="116" t="n"/>
      <c r="B613" s="97" t="n"/>
      <c r="C613" s="97" t="n"/>
      <c r="D613" s="121" t="n"/>
      <c r="E613" s="97" t="n"/>
      <c r="F613" s="123" t="str">
        <f>IF(A613="","",EOMONTH(A613,0))</f>
        <v/>
      </c>
      <c r="G613" s="113" t="str">
        <f>IF(A613="","",YEAR(A613))</f>
        <v/>
      </c>
    </row>
    <row r="614">
      <c r="A614" s="116" t="n"/>
      <c r="B614" s="97" t="n"/>
      <c r="C614" s="97" t="n"/>
      <c r="D614" s="121" t="n"/>
      <c r="E614" s="97" t="n"/>
      <c r="F614" s="122" t="str">
        <f>IF(A614="","",EOMONTH(A614,0))</f>
        <v/>
      </c>
      <c r="G614" s="69" t="str">
        <f>IF(A614="","",YEAR(A614))</f>
        <v/>
      </c>
    </row>
    <row r="615">
      <c r="A615" s="116" t="n"/>
      <c r="B615" s="97" t="n"/>
      <c r="C615" s="97" t="n"/>
      <c r="D615" s="121" t="n"/>
      <c r="E615" s="97" t="n"/>
      <c r="F615" s="123" t="str">
        <f>IF(A615="","",EOMONTH(A615,0))</f>
        <v/>
      </c>
      <c r="G615" s="113" t="str">
        <f>IF(A615="","",YEAR(A615))</f>
        <v/>
      </c>
    </row>
    <row r="616">
      <c r="A616" s="116" t="n"/>
      <c r="B616" s="97" t="n"/>
      <c r="C616" s="97" t="n"/>
      <c r="D616" s="121" t="n"/>
      <c r="E616" s="97" t="n"/>
      <c r="F616" s="122" t="str">
        <f>IF(A616="","",EOMONTH(A616,0))</f>
        <v/>
      </c>
      <c r="G616" s="69" t="str">
        <f>IF(A616="","",YEAR(A616))</f>
        <v/>
      </c>
    </row>
    <row r="617">
      <c r="A617" s="116" t="n"/>
      <c r="B617" s="97" t="n"/>
      <c r="C617" s="97" t="n"/>
      <c r="D617" s="121" t="n"/>
      <c r="E617" s="97" t="n"/>
      <c r="F617" s="123" t="str">
        <f>IF(A617="","",EOMONTH(A617,0))</f>
        <v/>
      </c>
      <c r="G617" s="113" t="str">
        <f>IF(A617="","",YEAR(A617))</f>
        <v/>
      </c>
    </row>
    <row r="618">
      <c r="A618" s="116" t="n"/>
      <c r="B618" s="97" t="n"/>
      <c r="C618" s="97" t="n"/>
      <c r="D618" s="121" t="n"/>
      <c r="E618" s="97" t="n"/>
      <c r="F618" s="122" t="str">
        <f>IF(A618="","",EOMONTH(A618,0))</f>
        <v/>
      </c>
      <c r="G618" s="69" t="str">
        <f>IF(A618="","",YEAR(A618))</f>
        <v/>
      </c>
    </row>
    <row r="619">
      <c r="A619" s="116" t="n"/>
      <c r="B619" s="97" t="n"/>
      <c r="C619" s="97" t="n"/>
      <c r="D619" s="121" t="n"/>
      <c r="E619" s="97" t="n"/>
      <c r="F619" s="123" t="str">
        <f>IF(A619="","",EOMONTH(A619,0))</f>
        <v/>
      </c>
      <c r="G619" s="113" t="str">
        <f>IF(A619="","",YEAR(A619))</f>
        <v/>
      </c>
    </row>
    <row r="620">
      <c r="A620" s="116" t="n"/>
      <c r="B620" s="97" t="n"/>
      <c r="C620" s="97" t="n"/>
      <c r="D620" s="121" t="n"/>
      <c r="E620" s="97" t="n"/>
      <c r="F620" s="122" t="str">
        <f>IF(A620="","",EOMONTH(A620,0))</f>
        <v/>
      </c>
      <c r="G620" s="69" t="str">
        <f>IF(A620="","",YEAR(A620))</f>
        <v/>
      </c>
    </row>
    <row r="621">
      <c r="A621" s="116" t="n"/>
      <c r="B621" s="97" t="n"/>
      <c r="C621" s="97" t="n"/>
      <c r="D621" s="121" t="n"/>
      <c r="E621" s="97" t="n"/>
      <c r="F621" s="123" t="str">
        <f>IF(A621="","",EOMONTH(A621,0))</f>
        <v/>
      </c>
      <c r="G621" s="113" t="str">
        <f>IF(A621="","",YEAR(A621))</f>
        <v/>
      </c>
    </row>
    <row r="622">
      <c r="A622" s="116" t="n"/>
      <c r="B622" s="97" t="n"/>
      <c r="C622" s="97" t="n"/>
      <c r="D622" s="121" t="n"/>
      <c r="E622" s="97" t="n"/>
      <c r="F622" s="122" t="str">
        <f>IF(A622="","",EOMONTH(A622,0))</f>
        <v/>
      </c>
      <c r="G622" s="69" t="str">
        <f>IF(A622="","",YEAR(A622))</f>
        <v/>
      </c>
    </row>
    <row r="623">
      <c r="A623" s="116" t="n"/>
      <c r="B623" s="97" t="n"/>
      <c r="C623" s="97" t="n"/>
      <c r="D623" s="121" t="n"/>
      <c r="E623" s="97" t="n"/>
      <c r="F623" s="123" t="str">
        <f>IF(A623="","",EOMONTH(A623,0))</f>
        <v/>
      </c>
      <c r="G623" s="113" t="str">
        <f>IF(A623="","",YEAR(A623))</f>
        <v/>
      </c>
    </row>
    <row r="624">
      <c r="A624" s="116" t="n"/>
      <c r="B624" s="97" t="n"/>
      <c r="C624" s="97" t="n"/>
      <c r="D624" s="121" t="n"/>
      <c r="E624" s="97" t="n"/>
      <c r="F624" s="122" t="str">
        <f>IF(A624="","",EOMONTH(A624,0))</f>
        <v/>
      </c>
      <c r="G624" s="69" t="str">
        <f>IF(A624="","",YEAR(A624))</f>
        <v/>
      </c>
    </row>
    <row r="625">
      <c r="A625" s="116" t="n"/>
      <c r="B625" s="97" t="n"/>
      <c r="C625" s="97" t="n"/>
      <c r="D625" s="121" t="n"/>
      <c r="E625" s="97" t="n"/>
      <c r="F625" s="123" t="str">
        <f>IF(A625="","",EOMONTH(A625,0))</f>
        <v/>
      </c>
      <c r="G625" s="113" t="str">
        <f>IF(A625="","",YEAR(A625))</f>
        <v/>
      </c>
    </row>
    <row r="626">
      <c r="A626" s="116" t="n"/>
      <c r="B626" s="97" t="n"/>
      <c r="C626" s="97" t="n"/>
      <c r="D626" s="121" t="n"/>
      <c r="E626" s="97" t="n"/>
      <c r="F626" s="122" t="str">
        <f>IF(A626="","",EOMONTH(A626,0))</f>
        <v/>
      </c>
      <c r="G626" s="69" t="str">
        <f>IF(A626="","",YEAR(A626))</f>
        <v/>
      </c>
    </row>
    <row r="627">
      <c r="A627" s="116" t="n"/>
      <c r="B627" s="97" t="n"/>
      <c r="C627" s="97" t="n"/>
      <c r="D627" s="121" t="n"/>
      <c r="E627" s="97" t="n"/>
      <c r="F627" s="123" t="str">
        <f>IF(A627="","",EOMONTH(A627,0))</f>
        <v/>
      </c>
      <c r="G627" s="113" t="str">
        <f>IF(A627="","",YEAR(A627))</f>
        <v/>
      </c>
    </row>
    <row r="628">
      <c r="A628" s="116" t="n"/>
      <c r="B628" s="97" t="n"/>
      <c r="C628" s="97" t="n"/>
      <c r="D628" s="121" t="n"/>
      <c r="E628" s="97" t="n"/>
      <c r="F628" s="122" t="str">
        <f>IF(A628="","",EOMONTH(A628,0))</f>
        <v/>
      </c>
      <c r="G628" s="69" t="str">
        <f>IF(A628="","",YEAR(A628))</f>
        <v/>
      </c>
    </row>
    <row r="629">
      <c r="A629" s="116" t="n"/>
      <c r="B629" s="97" t="n"/>
      <c r="C629" s="97" t="n"/>
      <c r="D629" s="121" t="n"/>
      <c r="E629" s="97" t="n"/>
      <c r="F629" s="123" t="str">
        <f>IF(A629="","",EOMONTH(A629,0))</f>
        <v/>
      </c>
      <c r="G629" s="113" t="str">
        <f>IF(A629="","",YEAR(A629))</f>
        <v/>
      </c>
    </row>
    <row r="630">
      <c r="A630" s="116" t="n"/>
      <c r="B630" s="97" t="n"/>
      <c r="C630" s="97" t="n"/>
      <c r="D630" s="121" t="n"/>
      <c r="E630" s="97" t="n"/>
      <c r="F630" s="122" t="str">
        <f>IF(A630="","",EOMONTH(A630,0))</f>
        <v/>
      </c>
      <c r="G630" s="69" t="str">
        <f>IF(A630="","",YEAR(A630))</f>
        <v/>
      </c>
    </row>
    <row r="631">
      <c r="A631" s="116" t="n"/>
      <c r="B631" s="97" t="n"/>
      <c r="C631" s="97" t="n"/>
      <c r="D631" s="121" t="n"/>
      <c r="E631" s="97" t="n"/>
      <c r="F631" s="123" t="str">
        <f>IF(A631="","",EOMONTH(A631,0))</f>
        <v/>
      </c>
      <c r="G631" s="113" t="str">
        <f>IF(A631="","",YEAR(A631))</f>
        <v/>
      </c>
    </row>
    <row r="632">
      <c r="A632" s="116" t="n"/>
      <c r="B632" s="97" t="n"/>
      <c r="C632" s="97" t="n"/>
      <c r="D632" s="121" t="n"/>
      <c r="E632" s="97" t="n"/>
      <c r="F632" s="122" t="str">
        <f>IF(A632="","",EOMONTH(A632,0))</f>
        <v/>
      </c>
      <c r="G632" s="69" t="str">
        <f>IF(A632="","",YEAR(A632))</f>
        <v/>
      </c>
    </row>
    <row r="633">
      <c r="A633" s="116" t="n"/>
      <c r="B633" s="97" t="n"/>
      <c r="C633" s="97" t="n"/>
      <c r="D633" s="121" t="n"/>
      <c r="E633" s="97" t="n"/>
      <c r="F633" s="123" t="str">
        <f>IF(A633="","",EOMONTH(A633,0))</f>
        <v/>
      </c>
      <c r="G633" s="113" t="str">
        <f>IF(A633="","",YEAR(A633))</f>
        <v/>
      </c>
    </row>
    <row r="634">
      <c r="A634" s="116" t="n"/>
      <c r="B634" s="97" t="n"/>
      <c r="C634" s="97" t="n"/>
      <c r="D634" s="121" t="n"/>
      <c r="E634" s="97" t="n"/>
      <c r="F634" s="122" t="str">
        <f>IF(A634="","",EOMONTH(A634,0))</f>
        <v/>
      </c>
      <c r="G634" s="69" t="str">
        <f>IF(A634="","",YEAR(A634))</f>
        <v/>
      </c>
    </row>
    <row r="635">
      <c r="A635" s="116" t="n"/>
      <c r="B635" s="97" t="n"/>
      <c r="C635" s="97" t="n"/>
      <c r="D635" s="121" t="n"/>
      <c r="E635" s="97" t="n"/>
      <c r="F635" s="123" t="str">
        <f>IF(A635="","",EOMONTH(A635,0))</f>
        <v/>
      </c>
      <c r="G635" s="113" t="str">
        <f>IF(A635="","",YEAR(A635))</f>
        <v/>
      </c>
    </row>
    <row r="636">
      <c r="A636" s="116" t="n"/>
      <c r="B636" s="97" t="n"/>
      <c r="C636" s="97" t="n"/>
      <c r="D636" s="121" t="n"/>
      <c r="E636" s="97" t="n"/>
      <c r="F636" s="122" t="str">
        <f>IF(A636="","",EOMONTH(A636,0))</f>
        <v/>
      </c>
      <c r="G636" s="69" t="str">
        <f>IF(A636="","",YEAR(A636))</f>
        <v/>
      </c>
    </row>
    <row r="637">
      <c r="A637" s="116" t="n"/>
      <c r="B637" s="97" t="n"/>
      <c r="C637" s="97" t="n"/>
      <c r="D637" s="121" t="n"/>
      <c r="E637" s="97" t="n"/>
      <c r="F637" s="123" t="str">
        <f>IF(A637="","",EOMONTH(A637,0))</f>
        <v/>
      </c>
      <c r="G637" s="113" t="str">
        <f>IF(A637="","",YEAR(A637))</f>
        <v/>
      </c>
    </row>
    <row r="638">
      <c r="A638" s="116" t="n"/>
      <c r="B638" s="97" t="n"/>
      <c r="C638" s="97" t="n"/>
      <c r="D638" s="121" t="n"/>
      <c r="E638" s="97" t="n"/>
      <c r="F638" s="122" t="str">
        <f>IF(A638="","",EOMONTH(A638,0))</f>
        <v/>
      </c>
      <c r="G638" s="69" t="str">
        <f>IF(A638="","",YEAR(A638))</f>
        <v/>
      </c>
    </row>
    <row r="639">
      <c r="A639" s="116" t="n"/>
      <c r="B639" s="97" t="n"/>
      <c r="C639" s="97" t="n"/>
      <c r="D639" s="121" t="n"/>
      <c r="E639" s="97" t="n"/>
      <c r="F639" s="123" t="str">
        <f>IF(A639="","",EOMONTH(A639,0))</f>
        <v/>
      </c>
      <c r="G639" s="113" t="str">
        <f>IF(A639="","",YEAR(A639))</f>
        <v/>
      </c>
    </row>
    <row r="640">
      <c r="A640" s="116" t="n"/>
      <c r="B640" s="97" t="n"/>
      <c r="C640" s="97" t="n"/>
      <c r="D640" s="121" t="n"/>
      <c r="E640" s="97" t="n"/>
      <c r="F640" s="122" t="str">
        <f>IF(A640="","",EOMONTH(A640,0))</f>
        <v/>
      </c>
      <c r="G640" s="69" t="str">
        <f>IF(A640="","",YEAR(A640))</f>
        <v/>
      </c>
    </row>
    <row r="641">
      <c r="A641" s="116" t="n"/>
      <c r="B641" s="97" t="n"/>
      <c r="C641" s="97" t="n"/>
      <c r="D641" s="121" t="n"/>
      <c r="E641" s="97" t="n"/>
      <c r="F641" s="123" t="str">
        <f>IF(A641="","",EOMONTH(A641,0))</f>
        <v/>
      </c>
      <c r="G641" s="113" t="str">
        <f>IF(A641="","",YEAR(A641))</f>
        <v/>
      </c>
    </row>
    <row r="642">
      <c r="A642" s="116" t="n"/>
      <c r="B642" s="97" t="n"/>
      <c r="C642" s="97" t="n"/>
      <c r="D642" s="121" t="n"/>
      <c r="E642" s="97" t="n"/>
      <c r="F642" s="122" t="str">
        <f>IF(A642="","",EOMONTH(A642,0))</f>
        <v/>
      </c>
      <c r="G642" s="69" t="str">
        <f>IF(A642="","",YEAR(A642))</f>
        <v/>
      </c>
    </row>
    <row r="643">
      <c r="A643" s="116" t="n"/>
      <c r="B643" s="97" t="n"/>
      <c r="C643" s="97" t="n"/>
      <c r="D643" s="121" t="n"/>
      <c r="E643" s="97" t="n"/>
      <c r="F643" s="123" t="str">
        <f>IF(A643="","",EOMONTH(A643,0))</f>
        <v/>
      </c>
      <c r="G643" s="113" t="str">
        <f>IF(A643="","",YEAR(A643))</f>
        <v/>
      </c>
    </row>
    <row r="644">
      <c r="A644" s="116" t="n"/>
      <c r="B644" s="97" t="n"/>
      <c r="C644" s="97" t="n"/>
      <c r="D644" s="121" t="n"/>
      <c r="E644" s="97" t="n"/>
      <c r="F644" s="122" t="str">
        <f>IF(A644="","",EOMONTH(A644,0))</f>
        <v/>
      </c>
      <c r="G644" s="69" t="str">
        <f>IF(A644="","",YEAR(A644))</f>
        <v/>
      </c>
    </row>
    <row r="645">
      <c r="A645" s="116" t="n"/>
      <c r="B645" s="97" t="n"/>
      <c r="C645" s="97" t="n"/>
      <c r="D645" s="121" t="n"/>
      <c r="E645" s="97" t="n"/>
      <c r="F645" s="123" t="str">
        <f>IF(A645="","",EOMONTH(A645,0))</f>
        <v/>
      </c>
      <c r="G645" s="113" t="str">
        <f>IF(A645="","",YEAR(A645))</f>
        <v/>
      </c>
    </row>
    <row r="646">
      <c r="A646" s="116" t="n"/>
      <c r="B646" s="97" t="n"/>
      <c r="C646" s="97" t="n"/>
      <c r="D646" s="121" t="n"/>
      <c r="E646" s="97" t="n"/>
      <c r="F646" s="122" t="str">
        <f>IF(A646="","",EOMONTH(A646,0))</f>
        <v/>
      </c>
      <c r="G646" s="69" t="str">
        <f>IF(A646="","",YEAR(A646))</f>
        <v/>
      </c>
    </row>
    <row r="647">
      <c r="A647" s="116" t="n"/>
      <c r="B647" s="97" t="n"/>
      <c r="C647" s="97" t="n"/>
      <c r="D647" s="121" t="n"/>
      <c r="E647" s="97" t="n"/>
      <c r="F647" s="123" t="str">
        <f>IF(A647="","",EOMONTH(A647,0))</f>
        <v/>
      </c>
      <c r="G647" s="113" t="str">
        <f>IF(A647="","",YEAR(A647))</f>
        <v/>
      </c>
    </row>
    <row r="648">
      <c r="A648" s="116" t="n"/>
      <c r="B648" s="97" t="n"/>
      <c r="C648" s="97" t="n"/>
      <c r="D648" s="121" t="n"/>
      <c r="E648" s="97" t="n"/>
      <c r="F648" s="122" t="str">
        <f>IF(A648="","",EOMONTH(A648,0))</f>
        <v/>
      </c>
      <c r="G648" s="69" t="str">
        <f>IF(A648="","",YEAR(A648))</f>
        <v/>
      </c>
    </row>
    <row r="649">
      <c r="A649" s="116" t="n"/>
      <c r="B649" s="97" t="n"/>
      <c r="C649" s="97" t="n"/>
      <c r="D649" s="121" t="n"/>
      <c r="E649" s="97" t="n"/>
      <c r="F649" s="123" t="str">
        <f>IF(A649="","",EOMONTH(A649,0))</f>
        <v/>
      </c>
      <c r="G649" s="113" t="str">
        <f>IF(A649="","",YEAR(A649))</f>
        <v/>
      </c>
    </row>
    <row r="650">
      <c r="A650" s="116" t="n"/>
      <c r="B650" s="97" t="n"/>
      <c r="C650" s="97" t="n"/>
      <c r="D650" s="121" t="n"/>
      <c r="E650" s="97" t="n"/>
      <c r="F650" s="122" t="str">
        <f>IF(A650="","",EOMONTH(A650,0))</f>
        <v/>
      </c>
      <c r="G650" s="69" t="str">
        <f>IF(A650="","",YEAR(A650))</f>
        <v/>
      </c>
    </row>
    <row r="651">
      <c r="A651" s="116" t="n"/>
      <c r="B651" s="97" t="n"/>
      <c r="C651" s="97" t="n"/>
      <c r="D651" s="121" t="n"/>
      <c r="E651" s="97" t="n"/>
      <c r="F651" s="123" t="str">
        <f>IF(A651="","",EOMONTH(A651,0))</f>
        <v/>
      </c>
      <c r="G651" s="113" t="str">
        <f>IF(A651="","",YEAR(A651))</f>
        <v/>
      </c>
    </row>
    <row r="652">
      <c r="A652" s="116" t="n"/>
      <c r="B652" s="97" t="n"/>
      <c r="C652" s="97" t="n"/>
      <c r="D652" s="121" t="n"/>
      <c r="E652" s="97" t="n"/>
      <c r="F652" s="122" t="str">
        <f>IF(A652="","",EOMONTH(A652,0))</f>
        <v/>
      </c>
      <c r="G652" s="69" t="str">
        <f>IF(A652="","",YEAR(A652))</f>
        <v/>
      </c>
    </row>
    <row r="653">
      <c r="A653" s="116" t="n"/>
      <c r="B653" s="97" t="n"/>
      <c r="C653" s="97" t="n"/>
      <c r="D653" s="121" t="n"/>
      <c r="E653" s="97" t="n"/>
      <c r="F653" s="123" t="str">
        <f>IF(A653="","",EOMONTH(A653,0))</f>
        <v/>
      </c>
      <c r="G653" s="113" t="str">
        <f>IF(A653="","",YEAR(A653))</f>
        <v/>
      </c>
    </row>
    <row r="654">
      <c r="A654" s="116" t="n"/>
      <c r="B654" s="97" t="n"/>
      <c r="C654" s="97" t="n"/>
      <c r="D654" s="121" t="n"/>
      <c r="E654" s="97" t="n"/>
      <c r="F654" s="122" t="str">
        <f>IF(A654="","",EOMONTH(A654,0))</f>
        <v/>
      </c>
      <c r="G654" s="69" t="str">
        <f>IF(A654="","",YEAR(A654))</f>
        <v/>
      </c>
    </row>
    <row r="655">
      <c r="A655" s="116" t="n"/>
      <c r="B655" s="97" t="n"/>
      <c r="C655" s="97" t="n"/>
      <c r="D655" s="121" t="n"/>
      <c r="E655" s="97" t="n"/>
      <c r="F655" s="123" t="str">
        <f>IF(A655="","",EOMONTH(A655,0))</f>
        <v/>
      </c>
      <c r="G655" s="113" t="str">
        <f>IF(A655="","",YEAR(A655))</f>
        <v/>
      </c>
    </row>
    <row r="656">
      <c r="A656" s="116" t="n"/>
      <c r="B656" s="97" t="n"/>
      <c r="C656" s="97" t="n"/>
      <c r="D656" s="121" t="n"/>
      <c r="E656" s="97" t="n"/>
      <c r="F656" s="122" t="str">
        <f>IF(A656="","",EOMONTH(A656,0))</f>
        <v/>
      </c>
      <c r="G656" s="69" t="str">
        <f>IF(A656="","",YEAR(A656))</f>
        <v/>
      </c>
    </row>
    <row r="657">
      <c r="A657" s="116" t="n"/>
      <c r="B657" s="97" t="n"/>
      <c r="C657" s="97" t="n"/>
      <c r="D657" s="121" t="n"/>
      <c r="E657" s="97" t="n"/>
      <c r="F657" s="123" t="str">
        <f>IF(A657="","",EOMONTH(A657,0))</f>
        <v/>
      </c>
      <c r="G657" s="113" t="str">
        <f>IF(A657="","",YEAR(A657))</f>
        <v/>
      </c>
    </row>
    <row r="658">
      <c r="A658" s="116" t="n"/>
      <c r="B658" s="97" t="n"/>
      <c r="C658" s="97" t="n"/>
      <c r="D658" s="121" t="n"/>
      <c r="E658" s="97" t="n"/>
      <c r="F658" s="122" t="str">
        <f>IF(A658="","",EOMONTH(A658,0))</f>
        <v/>
      </c>
      <c r="G658" s="69" t="str">
        <f>IF(A658="","",YEAR(A658))</f>
        <v/>
      </c>
    </row>
    <row r="659">
      <c r="A659" s="116" t="n"/>
      <c r="B659" s="97" t="n"/>
      <c r="C659" s="97" t="n"/>
      <c r="D659" s="121" t="n"/>
      <c r="E659" s="97" t="n"/>
      <c r="F659" s="123" t="str">
        <f>IF(A659="","",EOMONTH(A659,0))</f>
        <v/>
      </c>
      <c r="G659" s="113" t="str">
        <f>IF(A659="","",YEAR(A659))</f>
        <v/>
      </c>
    </row>
    <row r="660">
      <c r="A660" s="116" t="n"/>
      <c r="B660" s="97" t="n"/>
      <c r="C660" s="97" t="n"/>
      <c r="D660" s="121" t="n"/>
      <c r="E660" s="97" t="n"/>
      <c r="F660" s="122" t="str">
        <f>IF(A660="","",EOMONTH(A660,0))</f>
        <v/>
      </c>
      <c r="G660" s="69" t="str">
        <f>IF(A660="","",YEAR(A660))</f>
        <v/>
      </c>
    </row>
    <row r="661">
      <c r="A661" s="116" t="n"/>
      <c r="B661" s="97" t="n"/>
      <c r="C661" s="97" t="n"/>
      <c r="D661" s="121" t="n"/>
      <c r="E661" s="97" t="n"/>
      <c r="F661" s="123" t="str">
        <f>IF(A661="","",EOMONTH(A661,0))</f>
        <v/>
      </c>
      <c r="G661" s="113" t="str">
        <f>IF(A661="","",YEAR(A661))</f>
        <v/>
      </c>
    </row>
    <row r="662">
      <c r="A662" s="116" t="n"/>
      <c r="B662" s="97" t="n"/>
      <c r="C662" s="97" t="n"/>
      <c r="D662" s="121" t="n"/>
      <c r="E662" s="97" t="n"/>
      <c r="F662" s="122" t="str">
        <f>IF(A662="","",EOMONTH(A662,0))</f>
        <v/>
      </c>
      <c r="G662" s="69" t="str">
        <f>IF(A662="","",YEAR(A662))</f>
        <v/>
      </c>
    </row>
    <row r="663">
      <c r="A663" s="116" t="n"/>
      <c r="B663" s="97" t="n"/>
      <c r="C663" s="97" t="n"/>
      <c r="D663" s="121" t="n"/>
      <c r="E663" s="97" t="n"/>
      <c r="F663" s="123" t="str">
        <f>IF(A663="","",EOMONTH(A663,0))</f>
        <v/>
      </c>
      <c r="G663" s="113" t="str">
        <f>IF(A663="","",YEAR(A663))</f>
        <v/>
      </c>
    </row>
    <row r="664">
      <c r="A664" s="116" t="n"/>
      <c r="B664" s="97" t="n"/>
      <c r="C664" s="97" t="n"/>
      <c r="D664" s="121" t="n"/>
      <c r="E664" s="97" t="n"/>
      <c r="F664" s="122" t="str">
        <f>IF(A664="","",EOMONTH(A664,0))</f>
        <v/>
      </c>
      <c r="G664" s="69" t="str">
        <f>IF(A664="","",YEAR(A664))</f>
        <v/>
      </c>
    </row>
    <row r="665">
      <c r="A665" s="116" t="n"/>
      <c r="B665" s="97" t="n"/>
      <c r="C665" s="97" t="n"/>
      <c r="D665" s="121" t="n"/>
      <c r="E665" s="97" t="n"/>
      <c r="F665" s="123" t="str">
        <f>IF(A665="","",EOMONTH(A665,0))</f>
        <v/>
      </c>
      <c r="G665" s="113" t="str">
        <f>IF(A665="","",YEAR(A665))</f>
        <v/>
      </c>
    </row>
    <row r="666">
      <c r="A666" s="116" t="n"/>
      <c r="B666" s="97" t="n"/>
      <c r="C666" s="97" t="n"/>
      <c r="D666" s="121" t="n"/>
      <c r="E666" s="97" t="n"/>
      <c r="F666" s="122" t="str">
        <f>IF(A666="","",EOMONTH(A666,0))</f>
        <v/>
      </c>
      <c r="G666" s="69" t="str">
        <f>IF(A666="","",YEAR(A666))</f>
        <v/>
      </c>
    </row>
    <row r="667">
      <c r="A667" s="116" t="n"/>
      <c r="B667" s="97" t="n"/>
      <c r="C667" s="97" t="n"/>
      <c r="D667" s="121" t="n"/>
      <c r="E667" s="97" t="n"/>
      <c r="F667" s="123" t="str">
        <f>IF(A667="","",EOMONTH(A667,0))</f>
        <v/>
      </c>
      <c r="G667" s="113" t="str">
        <f>IF(A667="","",YEAR(A667))</f>
        <v/>
      </c>
    </row>
    <row r="668">
      <c r="A668" s="116" t="n"/>
      <c r="B668" s="97" t="n"/>
      <c r="C668" s="97" t="n"/>
      <c r="D668" s="121" t="n"/>
      <c r="E668" s="97" t="n"/>
      <c r="F668" s="122" t="str">
        <f>IF(A668="","",EOMONTH(A668,0))</f>
        <v/>
      </c>
      <c r="G668" s="69" t="str">
        <f>IF(A668="","",YEAR(A668))</f>
        <v/>
      </c>
    </row>
    <row r="669">
      <c r="A669" s="116" t="n"/>
      <c r="B669" s="97" t="n"/>
      <c r="C669" s="97" t="n"/>
      <c r="D669" s="121" t="n"/>
      <c r="E669" s="97" t="n"/>
      <c r="F669" s="123" t="str">
        <f>IF(A669="","",EOMONTH(A669,0))</f>
        <v/>
      </c>
      <c r="G669" s="113" t="str">
        <f>IF(A669="","",YEAR(A669))</f>
        <v/>
      </c>
    </row>
    <row r="670">
      <c r="A670" s="116" t="n"/>
      <c r="B670" s="97" t="n"/>
      <c r="C670" s="97" t="n"/>
      <c r="D670" s="121" t="n"/>
      <c r="E670" s="97" t="n"/>
      <c r="F670" s="122" t="str">
        <f>IF(A670="","",EOMONTH(A670,0))</f>
        <v/>
      </c>
      <c r="G670" s="69" t="str">
        <f>IF(A670="","",YEAR(A670))</f>
        <v/>
      </c>
    </row>
    <row r="671">
      <c r="A671" s="116" t="n"/>
      <c r="B671" s="97" t="n"/>
      <c r="C671" s="97" t="n"/>
      <c r="D671" s="121" t="n"/>
      <c r="E671" s="97" t="n"/>
      <c r="F671" s="123" t="str">
        <f>IF(A671="","",EOMONTH(A671,0))</f>
        <v/>
      </c>
      <c r="G671" s="113" t="str">
        <f>IF(A671="","",YEAR(A671))</f>
        <v/>
      </c>
    </row>
    <row r="672">
      <c r="A672" s="116" t="n"/>
      <c r="B672" s="97" t="n"/>
      <c r="C672" s="97" t="n"/>
      <c r="D672" s="121" t="n"/>
      <c r="E672" s="97" t="n"/>
      <c r="F672" s="122" t="str">
        <f>IF(A672="","",EOMONTH(A672,0))</f>
        <v/>
      </c>
      <c r="G672" s="69" t="str">
        <f>IF(A672="","",YEAR(A672))</f>
        <v/>
      </c>
    </row>
    <row r="673">
      <c r="A673" s="116" t="n"/>
      <c r="B673" s="97" t="n"/>
      <c r="C673" s="97" t="n"/>
      <c r="D673" s="121" t="n"/>
      <c r="E673" s="97" t="n"/>
      <c r="F673" s="123" t="str">
        <f>IF(A673="","",EOMONTH(A673,0))</f>
        <v/>
      </c>
      <c r="G673" s="113" t="str">
        <f>IF(A673="","",YEAR(A673))</f>
        <v/>
      </c>
    </row>
    <row r="674">
      <c r="A674" s="116" t="n"/>
      <c r="B674" s="97" t="n"/>
      <c r="C674" s="97" t="n"/>
      <c r="D674" s="121" t="n"/>
      <c r="E674" s="97" t="n"/>
      <c r="F674" s="122" t="str">
        <f>IF(A674="","",EOMONTH(A674,0))</f>
        <v/>
      </c>
      <c r="G674" s="69" t="str">
        <f>IF(A674="","",YEAR(A674))</f>
        <v/>
      </c>
    </row>
    <row r="675">
      <c r="A675" s="116" t="n"/>
      <c r="B675" s="97" t="n"/>
      <c r="C675" s="97" t="n"/>
      <c r="D675" s="121" t="n"/>
      <c r="E675" s="97" t="n"/>
      <c r="F675" s="123" t="str">
        <f>IF(A675="","",EOMONTH(A675,0))</f>
        <v/>
      </c>
      <c r="G675" s="113" t="str">
        <f>IF(A675="","",YEAR(A675))</f>
        <v/>
      </c>
    </row>
    <row r="676">
      <c r="A676" s="116" t="n"/>
      <c r="B676" s="97" t="n"/>
      <c r="C676" s="97" t="n"/>
      <c r="D676" s="121" t="n"/>
      <c r="E676" s="97" t="n"/>
      <c r="F676" s="122" t="str">
        <f>IF(A676="","",EOMONTH(A676,0))</f>
        <v/>
      </c>
      <c r="G676" s="69" t="str">
        <f>IF(A676="","",YEAR(A676))</f>
        <v/>
      </c>
    </row>
    <row r="677">
      <c r="A677" s="116" t="n"/>
      <c r="B677" s="97" t="n"/>
      <c r="C677" s="97" t="n"/>
      <c r="D677" s="121" t="n"/>
      <c r="E677" s="97" t="n"/>
      <c r="F677" s="123" t="str">
        <f>IF(A677="","",EOMONTH(A677,0))</f>
        <v/>
      </c>
      <c r="G677" s="113" t="str">
        <f>IF(A677="","",YEAR(A677))</f>
        <v/>
      </c>
    </row>
    <row r="678">
      <c r="A678" s="116" t="n"/>
      <c r="B678" s="97" t="n"/>
      <c r="C678" s="97" t="n"/>
      <c r="D678" s="121" t="n"/>
      <c r="E678" s="97" t="n"/>
      <c r="F678" s="122" t="str">
        <f>IF(A678="","",EOMONTH(A678,0))</f>
        <v/>
      </c>
      <c r="G678" s="69" t="str">
        <f>IF(A678="","",YEAR(A678))</f>
        <v/>
      </c>
    </row>
    <row r="679">
      <c r="A679" s="116" t="n"/>
      <c r="B679" s="97" t="n"/>
      <c r="C679" s="97" t="n"/>
      <c r="D679" s="121" t="n"/>
      <c r="E679" s="97" t="n"/>
      <c r="F679" s="123" t="str">
        <f>IF(A679="","",EOMONTH(A679,0))</f>
        <v/>
      </c>
      <c r="G679" s="113" t="str">
        <f>IF(A679="","",YEAR(A679))</f>
        <v/>
      </c>
    </row>
    <row r="680">
      <c r="A680" s="116" t="n"/>
      <c r="B680" s="97" t="n"/>
      <c r="C680" s="97" t="n"/>
      <c r="D680" s="121" t="n"/>
      <c r="E680" s="97" t="n"/>
      <c r="F680" s="122" t="str">
        <f>IF(A680="","",EOMONTH(A680,0))</f>
        <v/>
      </c>
      <c r="G680" s="69" t="str">
        <f>IF(A680="","",YEAR(A680))</f>
        <v/>
      </c>
    </row>
    <row r="681">
      <c r="A681" s="116" t="n"/>
      <c r="B681" s="97" t="n"/>
      <c r="C681" s="97" t="n"/>
      <c r="D681" s="121" t="n"/>
      <c r="E681" s="97" t="n"/>
      <c r="F681" s="123" t="str">
        <f>IF(A681="","",EOMONTH(A681,0))</f>
        <v/>
      </c>
      <c r="G681" s="113" t="str">
        <f>IF(A681="","",YEAR(A681))</f>
        <v/>
      </c>
    </row>
    <row r="682">
      <c r="A682" s="116" t="n"/>
      <c r="B682" s="97" t="n"/>
      <c r="C682" s="97" t="n"/>
      <c r="D682" s="121" t="n"/>
      <c r="E682" s="97" t="n"/>
      <c r="F682" s="122" t="str">
        <f>IF(A682="","",EOMONTH(A682,0))</f>
        <v/>
      </c>
      <c r="G682" s="69" t="str">
        <f>IF(A682="","",YEAR(A682))</f>
        <v/>
      </c>
    </row>
    <row r="683">
      <c r="A683" s="116" t="n"/>
      <c r="B683" s="97" t="n"/>
      <c r="C683" s="97" t="n"/>
      <c r="D683" s="121" t="n"/>
      <c r="E683" s="97" t="n"/>
      <c r="F683" s="123" t="str">
        <f>IF(A683="","",EOMONTH(A683,0))</f>
        <v/>
      </c>
      <c r="G683" s="113" t="str">
        <f>IF(A683="","",YEAR(A683))</f>
        <v/>
      </c>
    </row>
    <row r="684">
      <c r="A684" s="116" t="n"/>
      <c r="B684" s="97" t="n"/>
      <c r="C684" s="97" t="n"/>
      <c r="D684" s="121" t="n"/>
      <c r="E684" s="97" t="n"/>
      <c r="F684" s="122" t="str">
        <f>IF(A684="","",EOMONTH(A684,0))</f>
        <v/>
      </c>
      <c r="G684" s="69" t="str">
        <f>IF(A684="","",YEAR(A684))</f>
        <v/>
      </c>
    </row>
    <row r="685">
      <c r="A685" s="116" t="n"/>
      <c r="B685" s="97" t="n"/>
      <c r="C685" s="97" t="n"/>
      <c r="D685" s="121" t="n"/>
      <c r="E685" s="97" t="n"/>
      <c r="F685" s="123" t="str">
        <f>IF(A685="","",EOMONTH(A685,0))</f>
        <v/>
      </c>
      <c r="G685" s="113" t="str">
        <f>IF(A685="","",YEAR(A685))</f>
        <v/>
      </c>
    </row>
    <row r="686">
      <c r="A686" s="116" t="n"/>
      <c r="B686" s="97" t="n"/>
      <c r="C686" s="97" t="n"/>
      <c r="D686" s="121" t="n"/>
      <c r="E686" s="97" t="n"/>
      <c r="F686" s="122" t="str">
        <f>IF(A686="","",EOMONTH(A686,0))</f>
        <v/>
      </c>
      <c r="G686" s="69" t="str">
        <f>IF(A686="","",YEAR(A686))</f>
        <v/>
      </c>
    </row>
    <row r="687">
      <c r="A687" s="116" t="n"/>
      <c r="B687" s="97" t="n"/>
      <c r="C687" s="97" t="n"/>
      <c r="D687" s="121" t="n"/>
      <c r="E687" s="97" t="n"/>
      <c r="F687" s="123" t="str">
        <f>IF(A687="","",EOMONTH(A687,0))</f>
        <v/>
      </c>
      <c r="G687" s="113" t="str">
        <f>IF(A687="","",YEAR(A687))</f>
        <v/>
      </c>
    </row>
    <row r="688">
      <c r="A688" s="116" t="n"/>
      <c r="B688" s="97" t="n"/>
      <c r="C688" s="97" t="n"/>
      <c r="D688" s="121" t="n"/>
      <c r="E688" s="97" t="n"/>
      <c r="F688" s="122" t="str">
        <f>IF(A688="","",EOMONTH(A688,0))</f>
        <v/>
      </c>
      <c r="G688" s="69" t="str">
        <f>IF(A688="","",YEAR(A688))</f>
        <v/>
      </c>
    </row>
    <row r="689">
      <c r="A689" s="116" t="n"/>
      <c r="B689" s="97" t="n"/>
      <c r="C689" s="97" t="n"/>
      <c r="D689" s="121" t="n"/>
      <c r="E689" s="97" t="n"/>
      <c r="F689" s="123" t="str">
        <f>IF(A689="","",EOMONTH(A689,0))</f>
        <v/>
      </c>
      <c r="G689" s="113" t="str">
        <f>IF(A689="","",YEAR(A689))</f>
        <v/>
      </c>
    </row>
    <row r="690">
      <c r="A690" s="116" t="n"/>
      <c r="B690" s="97" t="n"/>
      <c r="C690" s="97" t="n"/>
      <c r="D690" s="121" t="n"/>
      <c r="E690" s="97" t="n"/>
      <c r="F690" s="122" t="str">
        <f>IF(A690="","",EOMONTH(A690,0))</f>
        <v/>
      </c>
      <c r="G690" s="69" t="str">
        <f>IF(A690="","",YEAR(A690))</f>
        <v/>
      </c>
    </row>
    <row r="691">
      <c r="A691" s="116" t="n"/>
      <c r="B691" s="97" t="n"/>
      <c r="C691" s="97" t="n"/>
      <c r="D691" s="121" t="n"/>
      <c r="E691" s="97" t="n"/>
      <c r="F691" s="123" t="str">
        <f>IF(A691="","",EOMONTH(A691,0))</f>
        <v/>
      </c>
      <c r="G691" s="113" t="str">
        <f>IF(A691="","",YEAR(A691))</f>
        <v/>
      </c>
    </row>
    <row r="692">
      <c r="A692" s="116" t="n"/>
      <c r="B692" s="97" t="n"/>
      <c r="C692" s="97" t="n"/>
      <c r="D692" s="121" t="n"/>
      <c r="E692" s="97" t="n"/>
      <c r="F692" s="122" t="str">
        <f>IF(A692="","",EOMONTH(A692,0))</f>
        <v/>
      </c>
      <c r="G692" s="69" t="str">
        <f>IF(A692="","",YEAR(A692))</f>
        <v/>
      </c>
    </row>
    <row r="693">
      <c r="A693" s="116" t="n"/>
      <c r="B693" s="97" t="n"/>
      <c r="C693" s="97" t="n"/>
      <c r="D693" s="121" t="n"/>
      <c r="E693" s="97" t="n"/>
      <c r="F693" s="123" t="str">
        <f>IF(A693="","",EOMONTH(A693,0))</f>
        <v/>
      </c>
      <c r="G693" s="113" t="str">
        <f>IF(A693="","",YEAR(A693))</f>
        <v/>
      </c>
    </row>
    <row r="694">
      <c r="A694" s="116" t="n"/>
      <c r="B694" s="97" t="n"/>
      <c r="C694" s="97" t="n"/>
      <c r="D694" s="121" t="n"/>
      <c r="E694" s="97" t="n"/>
      <c r="F694" s="122" t="str">
        <f>IF(A694="","",EOMONTH(A694,0))</f>
        <v/>
      </c>
      <c r="G694" s="69" t="str">
        <f>IF(A694="","",YEAR(A694))</f>
        <v/>
      </c>
    </row>
    <row r="695">
      <c r="A695" s="116" t="n"/>
      <c r="B695" s="97" t="n"/>
      <c r="C695" s="97" t="n"/>
      <c r="D695" s="121" t="n"/>
      <c r="E695" s="97" t="n"/>
      <c r="F695" s="123" t="str">
        <f>IF(A695="","",EOMONTH(A695,0))</f>
        <v/>
      </c>
      <c r="G695" s="113" t="str">
        <f>IF(A695="","",YEAR(A695))</f>
        <v/>
      </c>
    </row>
    <row r="696">
      <c r="A696" s="116" t="n"/>
      <c r="B696" s="97" t="n"/>
      <c r="C696" s="97" t="n"/>
      <c r="D696" s="121" t="n"/>
      <c r="E696" s="97" t="n"/>
      <c r="F696" s="122" t="str">
        <f>IF(A696="","",EOMONTH(A696,0))</f>
        <v/>
      </c>
      <c r="G696" s="69" t="str">
        <f>IF(A696="","",YEAR(A696))</f>
        <v/>
      </c>
    </row>
    <row r="697">
      <c r="A697" s="116" t="n"/>
      <c r="B697" s="97" t="n"/>
      <c r="C697" s="97" t="n"/>
      <c r="D697" s="121" t="n"/>
      <c r="E697" s="97" t="n"/>
      <c r="F697" s="123" t="str">
        <f>IF(A697="","",EOMONTH(A697,0))</f>
        <v/>
      </c>
      <c r="G697" s="113" t="str">
        <f>IF(A697="","",YEAR(A697))</f>
        <v/>
      </c>
    </row>
    <row r="698">
      <c r="A698" s="116" t="n"/>
      <c r="B698" s="97" t="n"/>
      <c r="C698" s="97" t="n"/>
      <c r="D698" s="121" t="n"/>
      <c r="E698" s="97" t="n"/>
      <c r="F698" s="122" t="str">
        <f>IF(A698="","",EOMONTH(A698,0))</f>
        <v/>
      </c>
      <c r="G698" s="69" t="str">
        <f>IF(A698="","",YEAR(A698))</f>
        <v/>
      </c>
    </row>
    <row r="699">
      <c r="A699" s="116" t="n"/>
      <c r="B699" s="97" t="n"/>
      <c r="C699" s="97" t="n"/>
      <c r="D699" s="121" t="n"/>
      <c r="E699" s="97" t="n"/>
      <c r="F699" s="123" t="str">
        <f>IF(A699="","",EOMONTH(A699,0))</f>
        <v/>
      </c>
      <c r="G699" s="113" t="str">
        <f>IF(A699="","",YEAR(A699))</f>
        <v/>
      </c>
    </row>
    <row r="700">
      <c r="A700" s="116" t="n"/>
      <c r="B700" s="97" t="n"/>
      <c r="C700" s="97" t="n"/>
      <c r="D700" s="121" t="n"/>
      <c r="E700" s="97" t="n"/>
      <c r="F700" s="122" t="str">
        <f>IF(A700="","",EOMONTH(A700,0))</f>
        <v/>
      </c>
      <c r="G700" s="69" t="str">
        <f>IF(A700="","",YEAR(A700))</f>
        <v/>
      </c>
    </row>
    <row r="701">
      <c r="A701" s="116" t="n"/>
      <c r="B701" s="97" t="n"/>
      <c r="C701" s="97" t="n"/>
      <c r="D701" s="121" t="n"/>
      <c r="E701" s="97" t="n"/>
      <c r="F701" s="123" t="str">
        <f>IF(A701="","",EOMONTH(A701,0))</f>
        <v/>
      </c>
      <c r="G701" s="113" t="str">
        <f>IF(A701="","",YEAR(A701))</f>
        <v/>
      </c>
    </row>
    <row r="702">
      <c r="A702" s="116" t="n"/>
      <c r="B702" s="97" t="n"/>
      <c r="C702" s="97" t="n"/>
      <c r="D702" s="121" t="n"/>
      <c r="E702" s="97" t="n"/>
      <c r="F702" s="122" t="str">
        <f>IF(A702="","",EOMONTH(A702,0))</f>
        <v/>
      </c>
      <c r="G702" s="69" t="str">
        <f>IF(A702="","",YEAR(A702))</f>
        <v/>
      </c>
    </row>
    <row r="703">
      <c r="A703" s="116" t="n"/>
      <c r="B703" s="97" t="n"/>
      <c r="C703" s="97" t="n"/>
      <c r="D703" s="121" t="n"/>
      <c r="E703" s="97" t="n"/>
      <c r="F703" s="123" t="str">
        <f>IF(A703="","",EOMONTH(A703,0))</f>
        <v/>
      </c>
      <c r="G703" s="113" t="str">
        <f>IF(A703="","",YEAR(A703))</f>
        <v/>
      </c>
    </row>
    <row r="704">
      <c r="A704" s="116" t="n"/>
      <c r="B704" s="97" t="n"/>
      <c r="C704" s="97" t="n"/>
      <c r="D704" s="121" t="n"/>
      <c r="E704" s="97" t="n"/>
      <c r="F704" s="122" t="str">
        <f>IF(A704="","",EOMONTH(A704,0))</f>
        <v/>
      </c>
      <c r="G704" s="69" t="str">
        <f>IF(A704="","",YEAR(A704))</f>
        <v/>
      </c>
    </row>
    <row r="705">
      <c r="A705" s="116" t="n"/>
      <c r="B705" s="97" t="n"/>
      <c r="C705" s="97" t="n"/>
      <c r="D705" s="121" t="n"/>
      <c r="E705" s="97" t="n"/>
      <c r="F705" s="123" t="str">
        <f>IF(A705="","",EOMONTH(A705,0))</f>
        <v/>
      </c>
      <c r="G705" s="113" t="str">
        <f>IF(A705="","",YEAR(A705))</f>
        <v/>
      </c>
    </row>
    <row r="706">
      <c r="A706" s="116" t="n"/>
      <c r="B706" s="97" t="n"/>
      <c r="C706" s="97" t="n"/>
      <c r="D706" s="121" t="n"/>
      <c r="E706" s="97" t="n"/>
      <c r="F706" s="122" t="str">
        <f>IF(A706="","",EOMONTH(A706,0))</f>
        <v/>
      </c>
      <c r="G706" s="69" t="str">
        <f>IF(A706="","",YEAR(A706))</f>
        <v/>
      </c>
    </row>
    <row r="707">
      <c r="A707" s="116" t="n"/>
      <c r="B707" s="97" t="n"/>
      <c r="C707" s="97" t="n"/>
      <c r="D707" s="121" t="n"/>
      <c r="E707" s="97" t="n"/>
      <c r="F707" s="123" t="str">
        <f>IF(A707="","",EOMONTH(A707,0))</f>
        <v/>
      </c>
      <c r="G707" s="113" t="str">
        <f>IF(A707="","",YEAR(A707))</f>
        <v/>
      </c>
    </row>
    <row r="708">
      <c r="A708" s="116" t="n"/>
      <c r="B708" s="97" t="n"/>
      <c r="C708" s="97" t="n"/>
      <c r="D708" s="121" t="n"/>
      <c r="E708" s="97" t="n"/>
      <c r="F708" s="122" t="str">
        <f>IF(A708="","",EOMONTH(A708,0))</f>
        <v/>
      </c>
      <c r="G708" s="69" t="str">
        <f>IF(A708="","",YEAR(A708))</f>
        <v/>
      </c>
    </row>
    <row r="709">
      <c r="A709" s="116" t="n"/>
      <c r="B709" s="97" t="n"/>
      <c r="C709" s="97" t="n"/>
      <c r="D709" s="121" t="n"/>
      <c r="E709" s="97" t="n"/>
      <c r="F709" s="123" t="str">
        <f>IF(A709="","",EOMONTH(A709,0))</f>
        <v/>
      </c>
      <c r="G709" s="113" t="str">
        <f>IF(A709="","",YEAR(A709))</f>
        <v/>
      </c>
    </row>
    <row r="710">
      <c r="A710" s="116" t="n"/>
      <c r="B710" s="97" t="n"/>
      <c r="C710" s="97" t="n"/>
      <c r="D710" s="121" t="n"/>
      <c r="E710" s="97" t="n"/>
      <c r="F710" s="122" t="str">
        <f>IF(A710="","",EOMONTH(A710,0))</f>
        <v/>
      </c>
      <c r="G710" s="69" t="str">
        <f>IF(A710="","",YEAR(A710))</f>
        <v/>
      </c>
    </row>
    <row r="711">
      <c r="A711" s="116" t="n"/>
      <c r="B711" s="97" t="n"/>
      <c r="C711" s="97" t="n"/>
      <c r="D711" s="121" t="n"/>
      <c r="E711" s="97" t="n"/>
      <c r="F711" s="123" t="str">
        <f>IF(A711="","",EOMONTH(A711,0))</f>
        <v/>
      </c>
      <c r="G711" s="113" t="str">
        <f>IF(A711="","",YEAR(A711))</f>
        <v/>
      </c>
    </row>
    <row r="712">
      <c r="A712" s="116" t="n"/>
      <c r="B712" s="97" t="n"/>
      <c r="C712" s="97" t="n"/>
      <c r="D712" s="121" t="n"/>
      <c r="E712" s="97" t="n"/>
      <c r="F712" s="122" t="str">
        <f>IF(A712="","",EOMONTH(A712,0))</f>
        <v/>
      </c>
      <c r="G712" s="69" t="str">
        <f>IF(A712="","",YEAR(A712))</f>
        <v/>
      </c>
    </row>
    <row r="713">
      <c r="A713" s="116" t="n"/>
      <c r="B713" s="97" t="n"/>
      <c r="C713" s="97" t="n"/>
      <c r="D713" s="121" t="n"/>
      <c r="E713" s="97" t="n"/>
      <c r="F713" s="123" t="str">
        <f>IF(A713="","",EOMONTH(A713,0))</f>
        <v/>
      </c>
      <c r="G713" s="113" t="str">
        <f>IF(A713="","",YEAR(A713))</f>
        <v/>
      </c>
    </row>
    <row r="714">
      <c r="A714" s="116" t="n"/>
      <c r="B714" s="97" t="n"/>
      <c r="C714" s="97" t="n"/>
      <c r="D714" s="121" t="n"/>
      <c r="E714" s="97" t="n"/>
      <c r="F714" s="122" t="str">
        <f>IF(A714="","",EOMONTH(A714,0))</f>
        <v/>
      </c>
      <c r="G714" s="69" t="str">
        <f>IF(A714="","",YEAR(A714))</f>
        <v/>
      </c>
    </row>
    <row r="715">
      <c r="A715" s="116" t="n"/>
      <c r="B715" s="97" t="n"/>
      <c r="C715" s="97" t="n"/>
      <c r="D715" s="121" t="n"/>
      <c r="E715" s="97" t="n"/>
      <c r="F715" s="123" t="str">
        <f>IF(A715="","",EOMONTH(A715,0))</f>
        <v/>
      </c>
      <c r="G715" s="113" t="str">
        <f>IF(A715="","",YEAR(A715))</f>
        <v/>
      </c>
    </row>
    <row r="716">
      <c r="A716" s="116" t="n"/>
      <c r="B716" s="97" t="n"/>
      <c r="C716" s="97" t="n"/>
      <c r="D716" s="121" t="n"/>
      <c r="E716" s="97" t="n"/>
      <c r="F716" s="122" t="str">
        <f>IF(A716="","",EOMONTH(A716,0))</f>
        <v/>
      </c>
      <c r="G716" s="69" t="str">
        <f>IF(A716="","",YEAR(A716))</f>
        <v/>
      </c>
    </row>
    <row r="717">
      <c r="A717" s="116" t="n"/>
      <c r="B717" s="97" t="n"/>
      <c r="C717" s="97" t="n"/>
      <c r="D717" s="121" t="n"/>
      <c r="E717" s="97" t="n"/>
      <c r="F717" s="123" t="str">
        <f>IF(A717="","",EOMONTH(A717,0))</f>
        <v/>
      </c>
      <c r="G717" s="113" t="str">
        <f>IF(A717="","",YEAR(A717))</f>
        <v/>
      </c>
    </row>
    <row r="718">
      <c r="A718" s="116" t="n"/>
      <c r="B718" s="97" t="n"/>
      <c r="C718" s="97" t="n"/>
      <c r="D718" s="121" t="n"/>
      <c r="E718" s="97" t="n"/>
      <c r="F718" s="122" t="str">
        <f>IF(A718="","",EOMONTH(A718,0))</f>
        <v/>
      </c>
      <c r="G718" s="69" t="str">
        <f>IF(A718="","",YEAR(A718))</f>
        <v/>
      </c>
    </row>
    <row r="719">
      <c r="A719" s="116" t="n"/>
      <c r="B719" s="97" t="n"/>
      <c r="C719" s="97" t="n"/>
      <c r="D719" s="121" t="n"/>
      <c r="E719" s="97" t="n"/>
      <c r="F719" s="123" t="str">
        <f>IF(A719="","",EOMONTH(A719,0))</f>
        <v/>
      </c>
      <c r="G719" s="113" t="str">
        <f>IF(A719="","",YEAR(A719))</f>
        <v/>
      </c>
    </row>
    <row r="720">
      <c r="A720" s="116" t="n"/>
      <c r="B720" s="97" t="n"/>
      <c r="C720" s="97" t="n"/>
      <c r="D720" s="121" t="n"/>
      <c r="E720" s="97" t="n"/>
      <c r="F720" s="122" t="str">
        <f>IF(A720="","",EOMONTH(A720,0))</f>
        <v/>
      </c>
      <c r="G720" s="69" t="str">
        <f>IF(A720="","",YEAR(A720))</f>
        <v/>
      </c>
    </row>
    <row r="721">
      <c r="A721" s="116" t="n"/>
      <c r="B721" s="97" t="n"/>
      <c r="C721" s="97" t="n"/>
      <c r="D721" s="121" t="n"/>
      <c r="E721" s="97" t="n"/>
      <c r="F721" s="123" t="str">
        <f>IF(A721="","",EOMONTH(A721,0))</f>
        <v/>
      </c>
      <c r="G721" s="113" t="str">
        <f>IF(A721="","",YEAR(A721))</f>
        <v/>
      </c>
    </row>
    <row r="722">
      <c r="A722" s="116" t="n"/>
      <c r="B722" s="97" t="n"/>
      <c r="C722" s="97" t="n"/>
      <c r="D722" s="121" t="n"/>
      <c r="E722" s="97" t="n"/>
      <c r="F722" s="122" t="str">
        <f>IF(A722="","",EOMONTH(A722,0))</f>
        <v/>
      </c>
      <c r="G722" s="69" t="str">
        <f>IF(A722="","",YEAR(A722))</f>
        <v/>
      </c>
    </row>
    <row r="723">
      <c r="A723" s="116" t="n"/>
      <c r="B723" s="97" t="n"/>
      <c r="C723" s="97" t="n"/>
      <c r="D723" s="121" t="n"/>
      <c r="E723" s="97" t="n"/>
      <c r="F723" s="123" t="str">
        <f>IF(A723="","",EOMONTH(A723,0))</f>
        <v/>
      </c>
      <c r="G723" s="113" t="str">
        <f>IF(A723="","",YEAR(A723))</f>
        <v/>
      </c>
    </row>
    <row r="724">
      <c r="A724" s="116" t="n"/>
      <c r="B724" s="97" t="n"/>
      <c r="C724" s="97" t="n"/>
      <c r="D724" s="121" t="n"/>
      <c r="E724" s="97" t="n"/>
      <c r="F724" s="122" t="str">
        <f>IF(A724="","",EOMONTH(A724,0))</f>
        <v/>
      </c>
      <c r="G724" s="69" t="str">
        <f>IF(A724="","",YEAR(A724))</f>
        <v/>
      </c>
    </row>
    <row r="725">
      <c r="A725" s="116" t="n"/>
      <c r="B725" s="97" t="n"/>
      <c r="C725" s="97" t="n"/>
      <c r="D725" s="121" t="n"/>
      <c r="E725" s="97" t="n"/>
      <c r="F725" s="123" t="str">
        <f>IF(A725="","",EOMONTH(A725,0))</f>
        <v/>
      </c>
      <c r="G725" s="113" t="str">
        <f>IF(A725="","",YEAR(A725))</f>
        <v/>
      </c>
    </row>
    <row r="726">
      <c r="A726" s="116" t="n"/>
      <c r="B726" s="97" t="n"/>
      <c r="C726" s="97" t="n"/>
      <c r="D726" s="121" t="n"/>
      <c r="E726" s="97" t="n"/>
      <c r="F726" s="122" t="str">
        <f>IF(A726="","",EOMONTH(A726,0))</f>
        <v/>
      </c>
      <c r="G726" s="69" t="str">
        <f>IF(A726="","",YEAR(A726))</f>
        <v/>
      </c>
    </row>
    <row r="727">
      <c r="A727" s="116" t="n"/>
      <c r="B727" s="97" t="n"/>
      <c r="C727" s="97" t="n"/>
      <c r="D727" s="121" t="n"/>
      <c r="E727" s="97" t="n"/>
      <c r="F727" s="123" t="str">
        <f>IF(A727="","",EOMONTH(A727,0))</f>
        <v/>
      </c>
      <c r="G727" s="113" t="str">
        <f>IF(A727="","",YEAR(A727))</f>
        <v/>
      </c>
    </row>
    <row r="728">
      <c r="A728" s="116" t="n"/>
      <c r="B728" s="97" t="n"/>
      <c r="C728" s="97" t="n"/>
      <c r="D728" s="121" t="n"/>
      <c r="E728" s="97" t="n"/>
      <c r="F728" s="122" t="str">
        <f>IF(A728="","",EOMONTH(A728,0))</f>
        <v/>
      </c>
      <c r="G728" s="69" t="str">
        <f>IF(A728="","",YEAR(A728))</f>
        <v/>
      </c>
    </row>
    <row r="729">
      <c r="A729" s="116" t="n"/>
      <c r="B729" s="97" t="n"/>
      <c r="C729" s="97" t="n"/>
      <c r="D729" s="121" t="n"/>
      <c r="E729" s="97" t="n"/>
      <c r="F729" s="123" t="str">
        <f>IF(A729="","",EOMONTH(A729,0))</f>
        <v/>
      </c>
      <c r="G729" s="113" t="str">
        <f>IF(A729="","",YEAR(A729))</f>
        <v/>
      </c>
    </row>
    <row r="730">
      <c r="A730" s="116" t="n"/>
      <c r="B730" s="97" t="n"/>
      <c r="C730" s="97" t="n"/>
      <c r="D730" s="121" t="n"/>
      <c r="E730" s="97" t="n"/>
      <c r="F730" s="122" t="str">
        <f>IF(A730="","",EOMONTH(A730,0))</f>
        <v/>
      </c>
      <c r="G730" s="69" t="str">
        <f>IF(A730="","",YEAR(A730))</f>
        <v/>
      </c>
    </row>
    <row r="731">
      <c r="A731" s="116" t="n"/>
      <c r="B731" s="97" t="n"/>
      <c r="C731" s="97" t="n"/>
      <c r="D731" s="121" t="n"/>
      <c r="E731" s="97" t="n"/>
      <c r="F731" s="123" t="str">
        <f>IF(A731="","",EOMONTH(A731,0))</f>
        <v/>
      </c>
      <c r="G731" s="113" t="str">
        <f>IF(A731="","",YEAR(A731))</f>
        <v/>
      </c>
    </row>
    <row r="732">
      <c r="A732" s="116" t="n"/>
      <c r="B732" s="97" t="n"/>
      <c r="C732" s="97" t="n"/>
      <c r="D732" s="121" t="n"/>
      <c r="E732" s="97" t="n"/>
      <c r="F732" s="122" t="str">
        <f>IF(A732="","",EOMONTH(A732,0))</f>
        <v/>
      </c>
      <c r="G732" s="69" t="str">
        <f>IF(A732="","",YEAR(A732))</f>
        <v/>
      </c>
    </row>
    <row r="733">
      <c r="A733" s="116" t="n"/>
      <c r="B733" s="97" t="n"/>
      <c r="C733" s="97" t="n"/>
      <c r="D733" s="121" t="n"/>
      <c r="E733" s="97" t="n"/>
      <c r="F733" s="123" t="str">
        <f>IF(A733="","",EOMONTH(A733,0))</f>
        <v/>
      </c>
      <c r="G733" s="113" t="str">
        <f>IF(A733="","",YEAR(A733))</f>
        <v/>
      </c>
    </row>
    <row r="734">
      <c r="A734" s="116" t="n"/>
      <c r="B734" s="97" t="n"/>
      <c r="C734" s="97" t="n"/>
      <c r="D734" s="121" t="n"/>
      <c r="E734" s="97" t="n"/>
      <c r="F734" s="122" t="str">
        <f>IF(A734="","",EOMONTH(A734,0))</f>
        <v/>
      </c>
      <c r="G734" s="69" t="str">
        <f>IF(A734="","",YEAR(A734))</f>
        <v/>
      </c>
    </row>
    <row r="735">
      <c r="A735" s="116" t="n"/>
      <c r="B735" s="97" t="n"/>
      <c r="C735" s="97" t="n"/>
      <c r="D735" s="121" t="n"/>
      <c r="E735" s="97" t="n"/>
      <c r="F735" s="123" t="str">
        <f>IF(A735="","",EOMONTH(A735,0))</f>
        <v/>
      </c>
      <c r="G735" s="113" t="str">
        <f>IF(A735="","",YEAR(A735))</f>
        <v/>
      </c>
    </row>
    <row r="736">
      <c r="A736" s="116" t="n"/>
      <c r="B736" s="97" t="n"/>
      <c r="C736" s="97" t="n"/>
      <c r="D736" s="121" t="n"/>
      <c r="E736" s="97" t="n"/>
      <c r="F736" s="122" t="str">
        <f>IF(A736="","",EOMONTH(A736,0))</f>
        <v/>
      </c>
      <c r="G736" s="69" t="str">
        <f>IF(A736="","",YEAR(A736))</f>
        <v/>
      </c>
    </row>
    <row r="737">
      <c r="A737" s="116" t="n"/>
      <c r="B737" s="97" t="n"/>
      <c r="C737" s="97" t="n"/>
      <c r="D737" s="121" t="n"/>
      <c r="E737" s="97" t="n"/>
      <c r="F737" s="123" t="str">
        <f>IF(A737="","",EOMONTH(A737,0))</f>
        <v/>
      </c>
      <c r="G737" s="113" t="str">
        <f>IF(A737="","",YEAR(A737))</f>
        <v/>
      </c>
    </row>
    <row r="738">
      <c r="A738" s="116" t="n"/>
      <c r="B738" s="97" t="n"/>
      <c r="C738" s="97" t="n"/>
      <c r="D738" s="121" t="n"/>
      <c r="E738" s="97" t="n"/>
      <c r="F738" s="122" t="str">
        <f>IF(A738="","",EOMONTH(A738,0))</f>
        <v/>
      </c>
      <c r="G738" s="69" t="str">
        <f>IF(A738="","",YEAR(A738))</f>
        <v/>
      </c>
    </row>
    <row r="739">
      <c r="A739" s="116" t="n"/>
      <c r="B739" s="97" t="n"/>
      <c r="C739" s="97" t="n"/>
      <c r="D739" s="121" t="n"/>
      <c r="E739" s="97" t="n"/>
      <c r="F739" s="123" t="str">
        <f>IF(A739="","",EOMONTH(A739,0))</f>
        <v/>
      </c>
      <c r="G739" s="113" t="str">
        <f>IF(A739="","",YEAR(A739))</f>
        <v/>
      </c>
    </row>
    <row r="740">
      <c r="A740" s="116" t="n"/>
      <c r="B740" s="97" t="n"/>
      <c r="C740" s="97" t="n"/>
      <c r="D740" s="121" t="n"/>
      <c r="E740" s="97" t="n"/>
      <c r="F740" s="122" t="str">
        <f>IF(A740="","",EOMONTH(A740,0))</f>
        <v/>
      </c>
      <c r="G740" s="69" t="str">
        <f>IF(A740="","",YEAR(A740))</f>
        <v/>
      </c>
    </row>
    <row r="741">
      <c r="A741" s="116" t="n"/>
      <c r="B741" s="97" t="n"/>
      <c r="C741" s="97" t="n"/>
      <c r="D741" s="121" t="n"/>
      <c r="E741" s="97" t="n"/>
      <c r="F741" s="123" t="str">
        <f>IF(A741="","",EOMONTH(A741,0))</f>
        <v/>
      </c>
      <c r="G741" s="113" t="str">
        <f>IF(A741="","",YEAR(A741))</f>
        <v/>
      </c>
    </row>
    <row r="742">
      <c r="A742" s="116" t="n"/>
      <c r="B742" s="97" t="n"/>
      <c r="C742" s="97" t="n"/>
      <c r="D742" s="121" t="n"/>
      <c r="E742" s="97" t="n"/>
      <c r="F742" s="122" t="str">
        <f>IF(A742="","",EOMONTH(A742,0))</f>
        <v/>
      </c>
      <c r="G742" s="69" t="str">
        <f>IF(A742="","",YEAR(A742))</f>
        <v/>
      </c>
    </row>
    <row r="743">
      <c r="A743" s="116" t="n"/>
      <c r="B743" s="97" t="n"/>
      <c r="C743" s="97" t="n"/>
      <c r="D743" s="121" t="n"/>
      <c r="E743" s="97" t="n"/>
      <c r="F743" s="123" t="str">
        <f>IF(A743="","",EOMONTH(A743,0))</f>
        <v/>
      </c>
      <c r="G743" s="113" t="str">
        <f>IF(A743="","",YEAR(A743))</f>
        <v/>
      </c>
    </row>
    <row r="744">
      <c r="A744" s="116" t="n"/>
      <c r="B744" s="97" t="n"/>
      <c r="C744" s="97" t="n"/>
      <c r="D744" s="121" t="n"/>
      <c r="E744" s="97" t="n"/>
      <c r="F744" s="122" t="str">
        <f>IF(A744="","",EOMONTH(A744,0))</f>
        <v/>
      </c>
      <c r="G744" s="69" t="str">
        <f>IF(A744="","",YEAR(A744))</f>
        <v/>
      </c>
    </row>
    <row r="745">
      <c r="A745" s="116" t="n"/>
      <c r="B745" s="97" t="n"/>
      <c r="C745" s="97" t="n"/>
      <c r="D745" s="121" t="n"/>
      <c r="E745" s="97" t="n"/>
      <c r="F745" s="123" t="str">
        <f>IF(A745="","",EOMONTH(A745,0))</f>
        <v/>
      </c>
      <c r="G745" s="113" t="str">
        <f>IF(A745="","",YEAR(A745))</f>
        <v/>
      </c>
    </row>
    <row r="746">
      <c r="A746" s="116" t="n"/>
      <c r="B746" s="97" t="n"/>
      <c r="C746" s="97" t="n"/>
      <c r="D746" s="121" t="n"/>
      <c r="E746" s="97" t="n"/>
      <c r="F746" s="122" t="str">
        <f>IF(A746="","",EOMONTH(A746,0))</f>
        <v/>
      </c>
      <c r="G746" s="69" t="str">
        <f>IF(A746="","",YEAR(A746))</f>
        <v/>
      </c>
    </row>
    <row r="747">
      <c r="A747" s="116" t="n"/>
      <c r="B747" s="97" t="n"/>
      <c r="C747" s="97" t="n"/>
      <c r="D747" s="121" t="n"/>
      <c r="E747" s="97" t="n"/>
      <c r="F747" s="123" t="str">
        <f>IF(A747="","",EOMONTH(A747,0))</f>
        <v/>
      </c>
      <c r="G747" s="113" t="str">
        <f>IF(A747="","",YEAR(A747))</f>
        <v/>
      </c>
    </row>
    <row r="748">
      <c r="A748" s="116" t="n"/>
      <c r="B748" s="97" t="n"/>
      <c r="C748" s="97" t="n"/>
      <c r="D748" s="121" t="n"/>
      <c r="E748" s="97" t="n"/>
      <c r="F748" s="122" t="str">
        <f>IF(A748="","",EOMONTH(A748,0))</f>
        <v/>
      </c>
      <c r="G748" s="69" t="str">
        <f>IF(A748="","",YEAR(A748))</f>
        <v/>
      </c>
    </row>
    <row r="749">
      <c r="A749" s="116" t="n"/>
      <c r="B749" s="97" t="n"/>
      <c r="C749" s="97" t="n"/>
      <c r="D749" s="121" t="n"/>
      <c r="E749" s="97" t="n"/>
      <c r="F749" s="123" t="str">
        <f>IF(A749="","",EOMONTH(A749,0))</f>
        <v/>
      </c>
      <c r="G749" s="113" t="str">
        <f>IF(A749="","",YEAR(A749))</f>
        <v/>
      </c>
    </row>
    <row r="750">
      <c r="A750" s="116" t="n"/>
      <c r="B750" s="97" t="n"/>
      <c r="C750" s="97" t="n"/>
      <c r="D750" s="121" t="n"/>
      <c r="E750" s="97" t="n"/>
      <c r="F750" s="122" t="str">
        <f>IF(A750="","",EOMONTH(A750,0))</f>
        <v/>
      </c>
      <c r="G750" s="69" t="str">
        <f>IF(A750="","",YEAR(A750))</f>
        <v/>
      </c>
    </row>
    <row r="751">
      <c r="A751" s="116" t="n"/>
      <c r="B751" s="97" t="n"/>
      <c r="C751" s="97" t="n"/>
      <c r="D751" s="121" t="n"/>
      <c r="E751" s="97" t="n"/>
      <c r="F751" s="123" t="str">
        <f>IF(A751="","",EOMONTH(A751,0))</f>
        <v/>
      </c>
      <c r="G751" s="113" t="str">
        <f>IF(A751="","",YEAR(A751))</f>
        <v/>
      </c>
    </row>
    <row r="752">
      <c r="A752" s="116" t="n"/>
      <c r="B752" s="97" t="n"/>
      <c r="C752" s="97" t="n"/>
      <c r="D752" s="121" t="n"/>
      <c r="E752" s="97" t="n"/>
      <c r="F752" s="122" t="str">
        <f>IF(A752="","",EOMONTH(A752,0))</f>
        <v/>
      </c>
      <c r="G752" s="69" t="str">
        <f>IF(A752="","",YEAR(A752))</f>
        <v/>
      </c>
    </row>
    <row r="753">
      <c r="A753" s="116" t="n"/>
      <c r="B753" s="97" t="n"/>
      <c r="C753" s="97" t="n"/>
      <c r="D753" s="121" t="n"/>
      <c r="E753" s="97" t="n"/>
      <c r="F753" s="123" t="str">
        <f>IF(A753="","",EOMONTH(A753,0))</f>
        <v/>
      </c>
      <c r="G753" s="113" t="str">
        <f>IF(A753="","",YEAR(A753))</f>
        <v/>
      </c>
    </row>
    <row r="754">
      <c r="A754" s="116" t="n"/>
      <c r="B754" s="97" t="n"/>
      <c r="C754" s="97" t="n"/>
      <c r="D754" s="121" t="n"/>
      <c r="E754" s="97" t="n"/>
      <c r="F754" s="122" t="str">
        <f>IF(A754="","",EOMONTH(A754,0))</f>
        <v/>
      </c>
      <c r="G754" s="69" t="str">
        <f>IF(A754="","",YEAR(A754))</f>
        <v/>
      </c>
    </row>
    <row r="755">
      <c r="A755" s="116" t="n"/>
      <c r="B755" s="97" t="n"/>
      <c r="C755" s="97" t="n"/>
      <c r="D755" s="121" t="n"/>
      <c r="E755" s="97" t="n"/>
      <c r="F755" s="123" t="str">
        <f>IF(A755="","",EOMONTH(A755,0))</f>
        <v/>
      </c>
      <c r="G755" s="113" t="str">
        <f>IF(A755="","",YEAR(A755))</f>
        <v/>
      </c>
    </row>
    <row r="756">
      <c r="A756" s="116" t="n"/>
      <c r="B756" s="97" t="n"/>
      <c r="C756" s="97" t="n"/>
      <c r="D756" s="121" t="n"/>
      <c r="E756" s="97" t="n"/>
      <c r="F756" s="122" t="str">
        <f>IF(A756="","",EOMONTH(A756,0))</f>
        <v/>
      </c>
      <c r="G756" s="69" t="str">
        <f>IF(A756="","",YEAR(A756))</f>
        <v/>
      </c>
    </row>
    <row r="757">
      <c r="A757" s="116" t="n"/>
      <c r="B757" s="97" t="n"/>
      <c r="C757" s="97" t="n"/>
      <c r="D757" s="121" t="n"/>
      <c r="E757" s="97" t="n"/>
      <c r="F757" s="123" t="str">
        <f>IF(A757="","",EOMONTH(A757,0))</f>
        <v/>
      </c>
      <c r="G757" s="113" t="str">
        <f>IF(A757="","",YEAR(A757))</f>
        <v/>
      </c>
    </row>
    <row r="758">
      <c r="A758" s="116" t="n"/>
      <c r="B758" s="97" t="n"/>
      <c r="C758" s="97" t="n"/>
      <c r="D758" s="121" t="n"/>
      <c r="E758" s="97" t="n"/>
      <c r="F758" s="122" t="str">
        <f>IF(A758="","",EOMONTH(A758,0))</f>
        <v/>
      </c>
      <c r="G758" s="69" t="str">
        <f>IF(A758="","",YEAR(A758))</f>
        <v/>
      </c>
    </row>
    <row r="759">
      <c r="A759" s="116" t="n"/>
      <c r="B759" s="97" t="n"/>
      <c r="C759" s="97" t="n"/>
      <c r="D759" s="121" t="n"/>
      <c r="E759" s="97" t="n"/>
      <c r="F759" s="123" t="str">
        <f>IF(A759="","",EOMONTH(A759,0))</f>
        <v/>
      </c>
      <c r="G759" s="113" t="str">
        <f>IF(A759="","",YEAR(A759))</f>
        <v/>
      </c>
    </row>
    <row r="760">
      <c r="A760" s="116" t="n"/>
      <c r="B760" s="97" t="n"/>
      <c r="C760" s="97" t="n"/>
      <c r="D760" s="121" t="n"/>
      <c r="E760" s="97" t="n"/>
      <c r="F760" s="122" t="str">
        <f>IF(A760="","",EOMONTH(A760,0))</f>
        <v/>
      </c>
      <c r="G760" s="69" t="str">
        <f>IF(A760="","",YEAR(A760))</f>
        <v/>
      </c>
    </row>
    <row r="761">
      <c r="A761" s="116" t="n"/>
      <c r="B761" s="97" t="n"/>
      <c r="C761" s="97" t="n"/>
      <c r="D761" s="121" t="n"/>
      <c r="E761" s="97" t="n"/>
      <c r="F761" s="123" t="str">
        <f>IF(A761="","",EOMONTH(A761,0))</f>
        <v/>
      </c>
      <c r="G761" s="113" t="str">
        <f>IF(A761="","",YEAR(A761))</f>
        <v/>
      </c>
    </row>
    <row r="762">
      <c r="A762" s="116" t="n"/>
      <c r="B762" s="97" t="n"/>
      <c r="C762" s="97" t="n"/>
      <c r="D762" s="121" t="n"/>
      <c r="E762" s="97" t="n"/>
      <c r="F762" s="122" t="str">
        <f>IF(A762="","",EOMONTH(A762,0))</f>
        <v/>
      </c>
      <c r="G762" s="69" t="str">
        <f>IF(A762="","",YEAR(A762))</f>
        <v/>
      </c>
    </row>
    <row r="763">
      <c r="A763" s="116" t="n"/>
      <c r="B763" s="97" t="n"/>
      <c r="C763" s="97" t="n"/>
      <c r="D763" s="121" t="n"/>
      <c r="E763" s="97" t="n"/>
      <c r="F763" s="123" t="str">
        <f>IF(A763="","",EOMONTH(A763,0))</f>
        <v/>
      </c>
      <c r="G763" s="113" t="str">
        <f>IF(A763="","",YEAR(A763))</f>
        <v/>
      </c>
    </row>
    <row r="764">
      <c r="A764" s="116" t="n"/>
      <c r="B764" s="97" t="n"/>
      <c r="C764" s="97" t="n"/>
      <c r="D764" s="121" t="n"/>
      <c r="E764" s="97" t="n"/>
      <c r="F764" s="122" t="str">
        <f>IF(A764="","",EOMONTH(A764,0))</f>
        <v/>
      </c>
      <c r="G764" s="69" t="str">
        <f>IF(A764="","",YEAR(A764))</f>
        <v/>
      </c>
    </row>
    <row r="765">
      <c r="A765" s="116" t="n"/>
      <c r="B765" s="97" t="n"/>
      <c r="C765" s="97" t="n"/>
      <c r="D765" s="121" t="n"/>
      <c r="E765" s="97" t="n"/>
      <c r="F765" s="123" t="str">
        <f>IF(A765="","",EOMONTH(A765,0))</f>
        <v/>
      </c>
      <c r="G765" s="113" t="str">
        <f>IF(A765="","",YEAR(A765))</f>
        <v/>
      </c>
    </row>
    <row r="766">
      <c r="A766" s="116" t="n"/>
      <c r="B766" s="97" t="n"/>
      <c r="C766" s="97" t="n"/>
      <c r="D766" s="121" t="n"/>
      <c r="E766" s="97" t="n"/>
      <c r="F766" s="122" t="str">
        <f>IF(A766="","",EOMONTH(A766,0))</f>
        <v/>
      </c>
      <c r="G766" s="69" t="str">
        <f>IF(A766="","",YEAR(A766))</f>
        <v/>
      </c>
    </row>
    <row r="767">
      <c r="A767" s="116" t="n"/>
      <c r="B767" s="97" t="n"/>
      <c r="C767" s="97" t="n"/>
      <c r="D767" s="121" t="n"/>
      <c r="E767" s="97" t="n"/>
      <c r="F767" s="123" t="str">
        <f>IF(A767="","",EOMONTH(A767,0))</f>
        <v/>
      </c>
      <c r="G767" s="113" t="str">
        <f>IF(A767="","",YEAR(A767))</f>
        <v/>
      </c>
    </row>
    <row r="768">
      <c r="A768" s="116" t="n"/>
      <c r="B768" s="97" t="n"/>
      <c r="C768" s="97" t="n"/>
      <c r="D768" s="121" t="n"/>
      <c r="E768" s="97" t="n"/>
      <c r="F768" s="122" t="str">
        <f>IF(A768="","",EOMONTH(A768,0))</f>
        <v/>
      </c>
      <c r="G768" s="69" t="str">
        <f>IF(A768="","",YEAR(A768))</f>
        <v/>
      </c>
    </row>
    <row r="769">
      <c r="A769" s="116" t="n"/>
      <c r="B769" s="97" t="n"/>
      <c r="C769" s="97" t="n"/>
      <c r="D769" s="121" t="n"/>
      <c r="E769" s="97" t="n"/>
      <c r="F769" s="123" t="str">
        <f>IF(A769="","",EOMONTH(A769,0))</f>
        <v/>
      </c>
      <c r="G769" s="113" t="str">
        <f>IF(A769="","",YEAR(A769))</f>
        <v/>
      </c>
    </row>
    <row r="770">
      <c r="A770" s="116" t="n"/>
      <c r="B770" s="97" t="n"/>
      <c r="C770" s="97" t="n"/>
      <c r="D770" s="121" t="n"/>
      <c r="E770" s="97" t="n"/>
      <c r="F770" s="122" t="str">
        <f>IF(A770="","",EOMONTH(A770,0))</f>
        <v/>
      </c>
      <c r="G770" s="69" t="str">
        <f>IF(A770="","",YEAR(A770))</f>
        <v/>
      </c>
    </row>
    <row r="771">
      <c r="A771" s="116" t="n"/>
      <c r="B771" s="97" t="n"/>
      <c r="C771" s="97" t="n"/>
      <c r="D771" s="121" t="n"/>
      <c r="E771" s="97" t="n"/>
      <c r="F771" s="123" t="str">
        <f>IF(A771="","",EOMONTH(A771,0))</f>
        <v/>
      </c>
      <c r="G771" s="113" t="str">
        <f>IF(A771="","",YEAR(A771))</f>
        <v/>
      </c>
    </row>
    <row r="772">
      <c r="A772" s="116" t="n"/>
      <c r="B772" s="97" t="n"/>
      <c r="C772" s="97" t="n"/>
      <c r="D772" s="121" t="n"/>
      <c r="E772" s="97" t="n"/>
      <c r="F772" s="122" t="str">
        <f>IF(A772="","",EOMONTH(A772,0))</f>
        <v/>
      </c>
      <c r="G772" s="69" t="str">
        <f>IF(A772="","",YEAR(A772))</f>
        <v/>
      </c>
    </row>
    <row r="773">
      <c r="A773" s="116" t="n"/>
      <c r="B773" s="97" t="n"/>
      <c r="C773" s="97" t="n"/>
      <c r="D773" s="121" t="n"/>
      <c r="E773" s="97" t="n"/>
      <c r="F773" s="123" t="str">
        <f>IF(A773="","",EOMONTH(A773,0))</f>
        <v/>
      </c>
      <c r="G773" s="113" t="str">
        <f>IF(A773="","",YEAR(A773))</f>
        <v/>
      </c>
    </row>
    <row r="774">
      <c r="A774" s="116" t="n"/>
      <c r="B774" s="97" t="n"/>
      <c r="C774" s="97" t="n"/>
      <c r="D774" s="121" t="n"/>
      <c r="E774" s="97" t="n"/>
      <c r="F774" s="122" t="str">
        <f>IF(A774="","",EOMONTH(A774,0))</f>
        <v/>
      </c>
      <c r="G774" s="69" t="str">
        <f>IF(A774="","",YEAR(A774))</f>
        <v/>
      </c>
    </row>
    <row r="775">
      <c r="A775" s="116" t="n"/>
      <c r="B775" s="97" t="n"/>
      <c r="C775" s="97" t="n"/>
      <c r="D775" s="121" t="n"/>
      <c r="E775" s="97" t="n"/>
      <c r="F775" s="123" t="str">
        <f>IF(A775="","",EOMONTH(A775,0))</f>
        <v/>
      </c>
      <c r="G775" s="113" t="str">
        <f>IF(A775="","",YEAR(A775))</f>
        <v/>
      </c>
    </row>
    <row r="776">
      <c r="A776" s="116" t="n"/>
      <c r="B776" s="97" t="n"/>
      <c r="C776" s="97" t="n"/>
      <c r="D776" s="121" t="n"/>
      <c r="E776" s="97" t="n"/>
      <c r="F776" s="122" t="str">
        <f>IF(A776="","",EOMONTH(A776,0))</f>
        <v/>
      </c>
      <c r="G776" s="69" t="str">
        <f>IF(A776="","",YEAR(A776))</f>
        <v/>
      </c>
    </row>
    <row r="777">
      <c r="A777" s="116" t="n"/>
      <c r="B777" s="97" t="n"/>
      <c r="C777" s="97" t="n"/>
      <c r="D777" s="121" t="n"/>
      <c r="E777" s="97" t="n"/>
      <c r="F777" s="123" t="str">
        <f>IF(A777="","",EOMONTH(A777,0))</f>
        <v/>
      </c>
      <c r="G777" s="113" t="str">
        <f>IF(A777="","",YEAR(A777))</f>
        <v/>
      </c>
    </row>
    <row r="778">
      <c r="A778" s="116" t="n"/>
      <c r="B778" s="97" t="n"/>
      <c r="C778" s="97" t="n"/>
      <c r="D778" s="121" t="n"/>
      <c r="E778" s="97" t="n"/>
      <c r="F778" s="122" t="str">
        <f>IF(A778="","",EOMONTH(A778,0))</f>
        <v/>
      </c>
      <c r="G778" s="69" t="str">
        <f>IF(A778="","",YEAR(A778))</f>
        <v/>
      </c>
    </row>
    <row r="779">
      <c r="A779" s="116" t="n"/>
      <c r="B779" s="97" t="n"/>
      <c r="C779" s="97" t="n"/>
      <c r="D779" s="121" t="n"/>
      <c r="E779" s="97" t="n"/>
      <c r="F779" s="123" t="str">
        <f>IF(A779="","",EOMONTH(A779,0))</f>
        <v/>
      </c>
      <c r="G779" s="113" t="str">
        <f>IF(A779="","",YEAR(A779))</f>
        <v/>
      </c>
    </row>
    <row r="780">
      <c r="A780" s="116" t="n"/>
      <c r="B780" s="97" t="n"/>
      <c r="C780" s="97" t="n"/>
      <c r="D780" s="121" t="n"/>
      <c r="E780" s="97" t="n"/>
      <c r="F780" s="122" t="str">
        <f>IF(A780="","",EOMONTH(A780,0))</f>
        <v/>
      </c>
      <c r="G780" s="69" t="str">
        <f>IF(A780="","",YEAR(A780))</f>
        <v/>
      </c>
    </row>
    <row r="781">
      <c r="A781" s="116" t="n"/>
      <c r="B781" s="97" t="n"/>
      <c r="C781" s="97" t="n"/>
      <c r="D781" s="121" t="n"/>
      <c r="E781" s="97" t="n"/>
      <c r="F781" s="123" t="str">
        <f>IF(A781="","",EOMONTH(A781,0))</f>
        <v/>
      </c>
      <c r="G781" s="113" t="str">
        <f>IF(A781="","",YEAR(A781))</f>
        <v/>
      </c>
    </row>
    <row r="782">
      <c r="A782" s="116" t="n"/>
      <c r="B782" s="97" t="n"/>
      <c r="C782" s="97" t="n"/>
      <c r="D782" s="121" t="n"/>
      <c r="E782" s="97" t="n"/>
      <c r="F782" s="122" t="str">
        <f>IF(A782="","",EOMONTH(A782,0))</f>
        <v/>
      </c>
      <c r="G782" s="69" t="str">
        <f>IF(A782="","",YEAR(A782))</f>
        <v/>
      </c>
    </row>
    <row r="783">
      <c r="A783" s="116" t="n"/>
      <c r="B783" s="97" t="n"/>
      <c r="C783" s="97" t="n"/>
      <c r="D783" s="121" t="n"/>
      <c r="E783" s="97" t="n"/>
      <c r="F783" s="123" t="str">
        <f>IF(A783="","",EOMONTH(A783,0))</f>
        <v/>
      </c>
      <c r="G783" s="113" t="str">
        <f>IF(A783="","",YEAR(A783))</f>
        <v/>
      </c>
    </row>
    <row r="784">
      <c r="A784" s="116" t="n"/>
      <c r="B784" s="97" t="n"/>
      <c r="C784" s="97" t="n"/>
      <c r="D784" s="121" t="n"/>
      <c r="E784" s="97" t="n"/>
      <c r="F784" s="122" t="str">
        <f>IF(A784="","",EOMONTH(A784,0))</f>
        <v/>
      </c>
      <c r="G784" s="69" t="str">
        <f>IF(A784="","",YEAR(A784))</f>
        <v/>
      </c>
    </row>
    <row r="785">
      <c r="A785" s="116" t="n"/>
      <c r="B785" s="97" t="n"/>
      <c r="C785" s="97" t="n"/>
      <c r="D785" s="121" t="n"/>
      <c r="E785" s="97" t="n"/>
      <c r="F785" s="123" t="str">
        <f>IF(A785="","",EOMONTH(A785,0))</f>
        <v/>
      </c>
      <c r="G785" s="113" t="str">
        <f>IF(A785="","",YEAR(A785))</f>
        <v/>
      </c>
    </row>
    <row r="786">
      <c r="A786" s="116" t="n"/>
      <c r="B786" s="97" t="n"/>
      <c r="C786" s="97" t="n"/>
      <c r="D786" s="121" t="n"/>
      <c r="E786" s="97" t="n"/>
      <c r="F786" s="122" t="str">
        <f>IF(A786="","",EOMONTH(A786,0))</f>
        <v/>
      </c>
      <c r="G786" s="69" t="str">
        <f>IF(A786="","",YEAR(A786))</f>
        <v/>
      </c>
    </row>
    <row r="787">
      <c r="A787" s="116" t="n"/>
      <c r="B787" s="97" t="n"/>
      <c r="C787" s="97" t="n"/>
      <c r="D787" s="121" t="n"/>
      <c r="E787" s="97" t="n"/>
      <c r="F787" s="123" t="str">
        <f>IF(A787="","",EOMONTH(A787,0))</f>
        <v/>
      </c>
      <c r="G787" s="113" t="str">
        <f>IF(A787="","",YEAR(A787))</f>
        <v/>
      </c>
    </row>
    <row r="788">
      <c r="A788" s="116" t="n"/>
      <c r="B788" s="97" t="n"/>
      <c r="C788" s="97" t="n"/>
      <c r="D788" s="121" t="n"/>
      <c r="E788" s="97" t="n"/>
      <c r="F788" s="122" t="str">
        <f>IF(A788="","",EOMONTH(A788,0))</f>
        <v/>
      </c>
      <c r="G788" s="69" t="str">
        <f>IF(A788="","",YEAR(A788))</f>
        <v/>
      </c>
    </row>
    <row r="789">
      <c r="A789" s="116" t="n"/>
      <c r="B789" s="97" t="n"/>
      <c r="C789" s="97" t="n"/>
      <c r="D789" s="121" t="n"/>
      <c r="E789" s="97" t="n"/>
      <c r="F789" s="123" t="str">
        <f>IF(A789="","",EOMONTH(A789,0))</f>
        <v/>
      </c>
      <c r="G789" s="113" t="str">
        <f>IF(A789="","",YEAR(A789))</f>
        <v/>
      </c>
    </row>
    <row r="790">
      <c r="A790" s="116" t="n"/>
      <c r="B790" s="97" t="n"/>
      <c r="C790" s="97" t="n"/>
      <c r="D790" s="121" t="n"/>
      <c r="E790" s="97" t="n"/>
      <c r="F790" s="122" t="str">
        <f>IF(A790="","",EOMONTH(A790,0))</f>
        <v/>
      </c>
      <c r="G790" s="69" t="str">
        <f>IF(A790="","",YEAR(A790))</f>
        <v/>
      </c>
    </row>
    <row r="791">
      <c r="A791" s="116" t="n"/>
      <c r="B791" s="97" t="n"/>
      <c r="C791" s="97" t="n"/>
      <c r="D791" s="121" t="n"/>
      <c r="E791" s="97" t="n"/>
      <c r="F791" s="123" t="str">
        <f>IF(A791="","",EOMONTH(A791,0))</f>
        <v/>
      </c>
      <c r="G791" s="113" t="str">
        <f>IF(A791="","",YEAR(A791))</f>
        <v/>
      </c>
    </row>
    <row r="792">
      <c r="A792" s="116" t="n"/>
      <c r="B792" s="97" t="n"/>
      <c r="C792" s="97" t="n"/>
      <c r="D792" s="121" t="n"/>
      <c r="E792" s="97" t="n"/>
      <c r="F792" s="122" t="str">
        <f>IF(A792="","",EOMONTH(A792,0))</f>
        <v/>
      </c>
      <c r="G792" s="69" t="str">
        <f>IF(A792="","",YEAR(A792))</f>
        <v/>
      </c>
    </row>
    <row r="793">
      <c r="A793" s="116" t="n"/>
      <c r="B793" s="97" t="n"/>
      <c r="C793" s="97" t="n"/>
      <c r="D793" s="121" t="n"/>
      <c r="E793" s="97" t="n"/>
      <c r="F793" s="123" t="str">
        <f>IF(A793="","",EOMONTH(A793,0))</f>
        <v/>
      </c>
      <c r="G793" s="113" t="str">
        <f>IF(A793="","",YEAR(A793))</f>
        <v/>
      </c>
    </row>
    <row r="794">
      <c r="A794" s="116" t="n"/>
      <c r="B794" s="97" t="n"/>
      <c r="C794" s="97" t="n"/>
      <c r="D794" s="121" t="n"/>
      <c r="E794" s="97" t="n"/>
      <c r="F794" s="122" t="str">
        <f>IF(A794="","",EOMONTH(A794,0))</f>
        <v/>
      </c>
      <c r="G794" s="69" t="str">
        <f>IF(A794="","",YEAR(A794))</f>
        <v/>
      </c>
    </row>
    <row r="795">
      <c r="A795" s="116" t="n"/>
      <c r="B795" s="97" t="n"/>
      <c r="C795" s="97" t="n"/>
      <c r="D795" s="121" t="n"/>
      <c r="E795" s="97" t="n"/>
      <c r="F795" s="123" t="str">
        <f>IF(A795="","",EOMONTH(A795,0))</f>
        <v/>
      </c>
      <c r="G795" s="113" t="str">
        <f>IF(A795="","",YEAR(A795))</f>
        <v/>
      </c>
    </row>
    <row r="796">
      <c r="A796" s="116" t="n"/>
      <c r="B796" s="97" t="n"/>
      <c r="C796" s="97" t="n"/>
      <c r="D796" s="121" t="n"/>
      <c r="E796" s="97" t="n"/>
      <c r="F796" s="122" t="str">
        <f>IF(A796="","",EOMONTH(A796,0))</f>
        <v/>
      </c>
      <c r="G796" s="69" t="str">
        <f>IF(A796="","",YEAR(A796))</f>
        <v/>
      </c>
    </row>
    <row r="797">
      <c r="A797" s="116" t="n"/>
      <c r="B797" s="97" t="n"/>
      <c r="C797" s="97" t="n"/>
      <c r="D797" s="121" t="n"/>
      <c r="E797" s="97" t="n"/>
      <c r="F797" s="123" t="str">
        <f>IF(A797="","",EOMONTH(A797,0))</f>
        <v/>
      </c>
      <c r="G797" s="113" t="str">
        <f>IF(A797="","",YEAR(A797))</f>
        <v/>
      </c>
    </row>
    <row r="798">
      <c r="A798" s="116" t="n"/>
      <c r="B798" s="97" t="n"/>
      <c r="C798" s="97" t="n"/>
      <c r="D798" s="121" t="n"/>
      <c r="E798" s="97" t="n"/>
      <c r="F798" s="122" t="str">
        <f>IF(A798="","",EOMONTH(A798,0))</f>
        <v/>
      </c>
      <c r="G798" s="69" t="str">
        <f>IF(A798="","",YEAR(A798))</f>
        <v/>
      </c>
    </row>
    <row r="799">
      <c r="A799" s="116" t="n"/>
      <c r="B799" s="97" t="n"/>
      <c r="C799" s="97" t="n"/>
      <c r="D799" s="121" t="n"/>
      <c r="E799" s="97" t="n"/>
      <c r="F799" s="123" t="str">
        <f>IF(A799="","",EOMONTH(A799,0))</f>
        <v/>
      </c>
      <c r="G799" s="113" t="str">
        <f>IF(A799="","",YEAR(A799))</f>
        <v/>
      </c>
    </row>
    <row r="800">
      <c r="A800" s="116" t="n"/>
      <c r="B800" s="97" t="n"/>
      <c r="C800" s="97" t="n"/>
      <c r="D800" s="121" t="n"/>
      <c r="E800" s="97" t="n"/>
      <c r="F800" s="122" t="str">
        <f>IF(A800="","",EOMONTH(A800,0))</f>
        <v/>
      </c>
      <c r="G800" s="69" t="str">
        <f>IF(A800="","",YEAR(A800))</f>
        <v/>
      </c>
    </row>
    <row r="801">
      <c r="A801" s="116" t="n"/>
      <c r="B801" s="97" t="n"/>
      <c r="C801" s="97" t="n"/>
      <c r="D801" s="121" t="n"/>
      <c r="E801" s="97" t="n"/>
      <c r="F801" s="123" t="str">
        <f>IF(A801="","",EOMONTH(A801,0))</f>
        <v/>
      </c>
      <c r="G801" s="113" t="str">
        <f>IF(A801="","",YEAR(A801))</f>
        <v/>
      </c>
    </row>
    <row r="802">
      <c r="A802" s="116" t="n"/>
      <c r="B802" s="97" t="n"/>
      <c r="C802" s="97" t="n"/>
      <c r="D802" s="121" t="n"/>
      <c r="E802" s="97" t="n"/>
      <c r="F802" s="122" t="str">
        <f>IF(A802="","",EOMONTH(A802,0))</f>
        <v/>
      </c>
      <c r="G802" s="69" t="str">
        <f>IF(A802="","",YEAR(A802))</f>
        <v/>
      </c>
    </row>
    <row r="803">
      <c r="A803" s="116" t="n"/>
      <c r="B803" s="97" t="n"/>
      <c r="C803" s="97" t="n"/>
      <c r="D803" s="121" t="n"/>
      <c r="E803" s="97" t="n"/>
      <c r="F803" s="123" t="str">
        <f>IF(A803="","",EOMONTH(A803,0))</f>
        <v/>
      </c>
      <c r="G803" s="113" t="str">
        <f>IF(A803="","",YEAR(A803))</f>
        <v/>
      </c>
    </row>
    <row r="804">
      <c r="A804" s="116" t="n"/>
      <c r="B804" s="97" t="n"/>
      <c r="C804" s="97" t="n"/>
      <c r="D804" s="121" t="n"/>
      <c r="E804" s="97" t="n"/>
      <c r="F804" s="122" t="str">
        <f>IF(A804="","",EOMONTH(A804,0))</f>
        <v/>
      </c>
      <c r="G804" s="69" t="str">
        <f>IF(A804="","",YEAR(A804))</f>
        <v/>
      </c>
    </row>
    <row r="805">
      <c r="A805" s="116" t="n"/>
      <c r="B805" s="97" t="n"/>
      <c r="C805" s="97" t="n"/>
      <c r="D805" s="121" t="n"/>
      <c r="E805" s="97" t="n"/>
      <c r="F805" s="123" t="str">
        <f>IF(A805="","",EOMONTH(A805,0))</f>
        <v/>
      </c>
      <c r="G805" s="113" t="str">
        <f>IF(A805="","",YEAR(A805))</f>
        <v/>
      </c>
    </row>
    <row r="806">
      <c r="A806" s="116" t="n"/>
      <c r="B806" s="97" t="n"/>
      <c r="C806" s="97" t="n"/>
      <c r="D806" s="121" t="n"/>
      <c r="E806" s="97" t="n"/>
      <c r="F806" s="122" t="str">
        <f>IF(A806="","",EOMONTH(A806,0))</f>
        <v/>
      </c>
      <c r="G806" s="69" t="str">
        <f>IF(A806="","",YEAR(A806))</f>
        <v/>
      </c>
    </row>
    <row r="807">
      <c r="A807" s="116" t="n"/>
      <c r="B807" s="97" t="n"/>
      <c r="C807" s="97" t="n"/>
      <c r="D807" s="121" t="n"/>
      <c r="E807" s="97" t="n"/>
      <c r="F807" s="123" t="str">
        <f>IF(A807="","",EOMONTH(A807,0))</f>
        <v/>
      </c>
      <c r="G807" s="113" t="str">
        <f>IF(A807="","",YEAR(A807))</f>
        <v/>
      </c>
    </row>
    <row r="808">
      <c r="A808" s="116" t="n"/>
      <c r="B808" s="97" t="n"/>
      <c r="C808" s="97" t="n"/>
      <c r="D808" s="121" t="n"/>
      <c r="E808" s="97" t="n"/>
      <c r="F808" s="122" t="str">
        <f>IF(A808="","",EOMONTH(A808,0))</f>
        <v/>
      </c>
      <c r="G808" s="69" t="str">
        <f>IF(A808="","",YEAR(A808))</f>
        <v/>
      </c>
    </row>
    <row r="809">
      <c r="A809" s="116" t="n"/>
      <c r="B809" s="97" t="n"/>
      <c r="C809" s="97" t="n"/>
      <c r="D809" s="121" t="n"/>
      <c r="E809" s="97" t="n"/>
      <c r="F809" s="123" t="str">
        <f>IF(A809="","",EOMONTH(A809,0))</f>
        <v/>
      </c>
      <c r="G809" s="113" t="str">
        <f>IF(A809="","",YEAR(A809))</f>
        <v/>
      </c>
    </row>
    <row r="810">
      <c r="A810" s="116" t="n"/>
      <c r="B810" s="97" t="n"/>
      <c r="C810" s="97" t="n"/>
      <c r="D810" s="121" t="n"/>
      <c r="E810" s="97" t="n"/>
      <c r="F810" s="122" t="str">
        <f>IF(A810="","",EOMONTH(A810,0))</f>
        <v/>
      </c>
      <c r="G810" s="69" t="str">
        <f>IF(A810="","",YEAR(A810))</f>
        <v/>
      </c>
    </row>
    <row r="811">
      <c r="A811" s="116" t="n"/>
      <c r="B811" s="97" t="n"/>
      <c r="C811" s="97" t="n"/>
      <c r="D811" s="121" t="n"/>
      <c r="E811" s="97" t="n"/>
      <c r="F811" s="123" t="str">
        <f>IF(A811="","",EOMONTH(A811,0))</f>
        <v/>
      </c>
      <c r="G811" s="113" t="str">
        <f>IF(A811="","",YEAR(A811))</f>
        <v/>
      </c>
    </row>
    <row r="812">
      <c r="A812" s="116" t="n"/>
      <c r="B812" s="97" t="n"/>
      <c r="C812" s="97" t="n"/>
      <c r="D812" s="121" t="n"/>
      <c r="E812" s="97" t="n"/>
      <c r="F812" s="122" t="str">
        <f>IF(A812="","",EOMONTH(A812,0))</f>
        <v/>
      </c>
      <c r="G812" s="69" t="str">
        <f>IF(A812="","",YEAR(A812))</f>
        <v/>
      </c>
    </row>
    <row r="813">
      <c r="A813" s="116" t="n"/>
      <c r="B813" s="97" t="n"/>
      <c r="C813" s="97" t="n"/>
      <c r="D813" s="121" t="n"/>
      <c r="E813" s="97" t="n"/>
      <c r="F813" s="123" t="str">
        <f>IF(A813="","",EOMONTH(A813,0))</f>
        <v/>
      </c>
      <c r="G813" s="113" t="str">
        <f>IF(A813="","",YEAR(A813))</f>
        <v/>
      </c>
    </row>
    <row r="814">
      <c r="A814" s="116" t="n"/>
      <c r="B814" s="97" t="n"/>
      <c r="C814" s="97" t="n"/>
      <c r="D814" s="121" t="n"/>
      <c r="E814" s="97" t="n"/>
      <c r="F814" s="122" t="str">
        <f>IF(A814="","",EOMONTH(A814,0))</f>
        <v/>
      </c>
      <c r="G814" s="69" t="str">
        <f>IF(A814="","",YEAR(A814))</f>
        <v/>
      </c>
    </row>
    <row r="815">
      <c r="A815" s="116" t="n"/>
      <c r="B815" s="97" t="n"/>
      <c r="C815" s="97" t="n"/>
      <c r="D815" s="121" t="n"/>
      <c r="E815" s="97" t="n"/>
      <c r="F815" s="123" t="str">
        <f>IF(A815="","",EOMONTH(A815,0))</f>
        <v/>
      </c>
      <c r="G815" s="113" t="str">
        <f>IF(A815="","",YEAR(A815))</f>
        <v/>
      </c>
    </row>
    <row r="816">
      <c r="A816" s="116" t="n"/>
      <c r="B816" s="97" t="n"/>
      <c r="C816" s="97" t="n"/>
      <c r="D816" s="121" t="n"/>
      <c r="E816" s="97" t="n"/>
      <c r="F816" s="122" t="str">
        <f>IF(A816="","",EOMONTH(A816,0))</f>
        <v/>
      </c>
      <c r="G816" s="69" t="str">
        <f>IF(A816="","",YEAR(A816))</f>
        <v/>
      </c>
    </row>
    <row r="817">
      <c r="A817" s="116" t="n"/>
      <c r="B817" s="97" t="n"/>
      <c r="C817" s="97" t="n"/>
      <c r="D817" s="121" t="n"/>
      <c r="E817" s="97" t="n"/>
      <c r="F817" s="123" t="str">
        <f>IF(A817="","",EOMONTH(A817,0))</f>
        <v/>
      </c>
      <c r="G817" s="113" t="str">
        <f>IF(A817="","",YEAR(A817))</f>
        <v/>
      </c>
    </row>
    <row r="818">
      <c r="A818" s="116" t="n"/>
      <c r="B818" s="97" t="n"/>
      <c r="C818" s="97" t="n"/>
      <c r="D818" s="121" t="n"/>
      <c r="E818" s="97" t="n"/>
      <c r="F818" s="122" t="str">
        <f>IF(A818="","",EOMONTH(A818,0))</f>
        <v/>
      </c>
      <c r="G818" s="69" t="str">
        <f>IF(A818="","",YEAR(A818))</f>
        <v/>
      </c>
    </row>
    <row r="819">
      <c r="A819" s="116" t="n"/>
      <c r="B819" s="97" t="n"/>
      <c r="C819" s="97" t="n"/>
      <c r="D819" s="121" t="n"/>
      <c r="E819" s="97" t="n"/>
      <c r="F819" s="123" t="str">
        <f>IF(A819="","",EOMONTH(A819,0))</f>
        <v/>
      </c>
      <c r="G819" s="113" t="str">
        <f>IF(A819="","",YEAR(A819))</f>
        <v/>
      </c>
    </row>
    <row r="820">
      <c r="A820" s="116" t="n"/>
      <c r="B820" s="97" t="n"/>
      <c r="C820" s="97" t="n"/>
      <c r="D820" s="121" t="n"/>
      <c r="E820" s="97" t="n"/>
      <c r="F820" s="122" t="str">
        <f>IF(A820="","",EOMONTH(A820,0))</f>
        <v/>
      </c>
      <c r="G820" s="69" t="str">
        <f>IF(A820="","",YEAR(A820))</f>
        <v/>
      </c>
    </row>
    <row r="821">
      <c r="A821" s="116" t="n"/>
      <c r="B821" s="97" t="n"/>
      <c r="C821" s="97" t="n"/>
      <c r="D821" s="121" t="n"/>
      <c r="E821" s="97" t="n"/>
      <c r="F821" s="123" t="str">
        <f>IF(A821="","",EOMONTH(A821,0))</f>
        <v/>
      </c>
      <c r="G821" s="113" t="str">
        <f>IF(A821="","",YEAR(A821))</f>
        <v/>
      </c>
    </row>
    <row r="822">
      <c r="A822" s="116" t="n"/>
      <c r="B822" s="97" t="n"/>
      <c r="C822" s="97" t="n"/>
      <c r="D822" s="121" t="n"/>
      <c r="E822" s="97" t="n"/>
      <c r="F822" s="122" t="str">
        <f>IF(A822="","",EOMONTH(A822,0))</f>
        <v/>
      </c>
      <c r="G822" s="69" t="str">
        <f>IF(A822="","",YEAR(A822))</f>
        <v/>
      </c>
    </row>
    <row r="823">
      <c r="A823" s="116" t="n"/>
      <c r="B823" s="97" t="n"/>
      <c r="C823" s="97" t="n"/>
      <c r="D823" s="121" t="n"/>
      <c r="E823" s="97" t="n"/>
      <c r="F823" s="123" t="str">
        <f>IF(A823="","",EOMONTH(A823,0))</f>
        <v/>
      </c>
      <c r="G823" s="113" t="str">
        <f>IF(A823="","",YEAR(A823))</f>
        <v/>
      </c>
    </row>
    <row r="824">
      <c r="A824" s="116" t="n"/>
      <c r="B824" s="97" t="n"/>
      <c r="C824" s="97" t="n"/>
      <c r="D824" s="121" t="n"/>
      <c r="E824" s="97" t="n"/>
      <c r="F824" s="122" t="str">
        <f>IF(A824="","",EOMONTH(A824,0))</f>
        <v/>
      </c>
      <c r="G824" s="69" t="str">
        <f>IF(A824="","",YEAR(A824))</f>
        <v/>
      </c>
    </row>
    <row r="825">
      <c r="A825" s="116" t="n"/>
      <c r="B825" s="97" t="n"/>
      <c r="C825" s="97" t="n"/>
      <c r="D825" s="121" t="n"/>
      <c r="E825" s="97" t="n"/>
      <c r="F825" s="123" t="str">
        <f>IF(A825="","",EOMONTH(A825,0))</f>
        <v/>
      </c>
      <c r="G825" s="113" t="str">
        <f>IF(A825="","",YEAR(A825))</f>
        <v/>
      </c>
    </row>
    <row r="826">
      <c r="A826" s="116" t="n"/>
      <c r="B826" s="97" t="n"/>
      <c r="C826" s="97" t="n"/>
      <c r="D826" s="121" t="n"/>
      <c r="E826" s="97" t="n"/>
      <c r="F826" s="122" t="str">
        <f>IF(A826="","",EOMONTH(A826,0))</f>
        <v/>
      </c>
      <c r="G826" s="69" t="str">
        <f>IF(A826="","",YEAR(A826))</f>
        <v/>
      </c>
    </row>
    <row r="827">
      <c r="A827" s="116" t="n"/>
      <c r="B827" s="97" t="n"/>
      <c r="C827" s="97" t="n"/>
      <c r="D827" s="121" t="n"/>
      <c r="E827" s="97" t="n"/>
      <c r="F827" s="123" t="str">
        <f>IF(A827="","",EOMONTH(A827,0))</f>
        <v/>
      </c>
      <c r="G827" s="113" t="str">
        <f>IF(A827="","",YEAR(A827))</f>
        <v/>
      </c>
    </row>
    <row r="828">
      <c r="A828" s="116" t="n"/>
      <c r="B828" s="97" t="n"/>
      <c r="C828" s="97" t="n"/>
      <c r="D828" s="121" t="n"/>
      <c r="E828" s="97" t="n"/>
      <c r="F828" s="122" t="str">
        <f>IF(A828="","",EOMONTH(A828,0))</f>
        <v/>
      </c>
      <c r="G828" s="69" t="str">
        <f>IF(A828="","",YEAR(A828))</f>
        <v/>
      </c>
    </row>
    <row r="829">
      <c r="A829" s="116" t="n"/>
      <c r="B829" s="97" t="n"/>
      <c r="C829" s="97" t="n"/>
      <c r="D829" s="121" t="n"/>
      <c r="E829" s="97" t="n"/>
      <c r="F829" s="123" t="str">
        <f>IF(A829="","",EOMONTH(A829,0))</f>
        <v/>
      </c>
      <c r="G829" s="113" t="str">
        <f>IF(A829="","",YEAR(A829))</f>
        <v/>
      </c>
    </row>
    <row r="830">
      <c r="A830" s="116" t="n"/>
      <c r="B830" s="97" t="n"/>
      <c r="C830" s="97" t="n"/>
      <c r="D830" s="121" t="n"/>
      <c r="E830" s="97" t="n"/>
      <c r="F830" s="122" t="str">
        <f>IF(A830="","",EOMONTH(A830,0))</f>
        <v/>
      </c>
      <c r="G830" s="69" t="str">
        <f>IF(A830="","",YEAR(A830))</f>
        <v/>
      </c>
    </row>
    <row r="831">
      <c r="A831" s="116" t="n"/>
      <c r="B831" s="97" t="n"/>
      <c r="C831" s="97" t="n"/>
      <c r="D831" s="121" t="n"/>
      <c r="E831" s="97" t="n"/>
      <c r="F831" s="123" t="str">
        <f>IF(A831="","",EOMONTH(A831,0))</f>
        <v/>
      </c>
      <c r="G831" s="113" t="str">
        <f>IF(A831="","",YEAR(A831))</f>
        <v/>
      </c>
    </row>
    <row r="832">
      <c r="A832" s="116" t="n"/>
      <c r="B832" s="97" t="n"/>
      <c r="C832" s="97" t="n"/>
      <c r="D832" s="121" t="n"/>
      <c r="E832" s="97" t="n"/>
      <c r="F832" s="122" t="str">
        <f>IF(A832="","",EOMONTH(A832,0))</f>
        <v/>
      </c>
      <c r="G832" s="69" t="str">
        <f>IF(A832="","",YEAR(A832))</f>
        <v/>
      </c>
    </row>
    <row r="833">
      <c r="A833" s="116" t="n"/>
      <c r="B833" s="97" t="n"/>
      <c r="C833" s="97" t="n"/>
      <c r="D833" s="121" t="n"/>
      <c r="E833" s="97" t="n"/>
      <c r="F833" s="123" t="str">
        <f>IF(A833="","",EOMONTH(A833,0))</f>
        <v/>
      </c>
      <c r="G833" s="113" t="str">
        <f>IF(A833="","",YEAR(A833))</f>
        <v/>
      </c>
    </row>
    <row r="834">
      <c r="A834" s="116" t="n"/>
      <c r="B834" s="97" t="n"/>
      <c r="C834" s="97" t="n"/>
      <c r="D834" s="121" t="n"/>
      <c r="E834" s="97" t="n"/>
      <c r="F834" s="122" t="str">
        <f>IF(A834="","",EOMONTH(A834,0))</f>
        <v/>
      </c>
      <c r="G834" s="69" t="str">
        <f>IF(A834="","",YEAR(A834))</f>
        <v/>
      </c>
    </row>
    <row r="835">
      <c r="A835" s="116" t="n"/>
      <c r="B835" s="97" t="n"/>
      <c r="C835" s="97" t="n"/>
      <c r="D835" s="121" t="n"/>
      <c r="E835" s="97" t="n"/>
      <c r="F835" s="123" t="str">
        <f>IF(A835="","",EOMONTH(A835,0))</f>
        <v/>
      </c>
      <c r="G835" s="113" t="str">
        <f>IF(A835="","",YEAR(A835))</f>
        <v/>
      </c>
    </row>
    <row r="836">
      <c r="A836" s="116" t="n"/>
      <c r="B836" s="97" t="n"/>
      <c r="C836" s="97" t="n"/>
      <c r="D836" s="121" t="n"/>
      <c r="E836" s="97" t="n"/>
      <c r="F836" s="122" t="str">
        <f>IF(A836="","",EOMONTH(A836,0))</f>
        <v/>
      </c>
      <c r="G836" s="69" t="str">
        <f>IF(A836="","",YEAR(A836))</f>
        <v/>
      </c>
    </row>
    <row r="837">
      <c r="A837" s="116" t="n"/>
      <c r="B837" s="97" t="n"/>
      <c r="C837" s="97" t="n"/>
      <c r="D837" s="121" t="n"/>
      <c r="E837" s="97" t="n"/>
      <c r="F837" s="123" t="str">
        <f>IF(A837="","",EOMONTH(A837,0))</f>
        <v/>
      </c>
      <c r="G837" s="113" t="str">
        <f>IF(A837="","",YEAR(A837))</f>
        <v/>
      </c>
    </row>
    <row r="838">
      <c r="A838" s="116" t="n"/>
      <c r="B838" s="97" t="n"/>
      <c r="C838" s="97" t="n"/>
      <c r="D838" s="121" t="n"/>
      <c r="E838" s="97" t="n"/>
      <c r="F838" s="122" t="str">
        <f>IF(A838="","",EOMONTH(A838,0))</f>
        <v/>
      </c>
      <c r="G838" s="69" t="str">
        <f>IF(A838="","",YEAR(A838))</f>
        <v/>
      </c>
    </row>
    <row r="839">
      <c r="A839" s="116" t="n"/>
      <c r="B839" s="97" t="n"/>
      <c r="C839" s="97" t="n"/>
      <c r="D839" s="121" t="n"/>
      <c r="E839" s="97" t="n"/>
      <c r="F839" s="123" t="str">
        <f>IF(A839="","",EOMONTH(A839,0))</f>
        <v/>
      </c>
      <c r="G839" s="113" t="str">
        <f>IF(A839="","",YEAR(A839))</f>
        <v/>
      </c>
    </row>
    <row r="840">
      <c r="A840" s="116" t="n"/>
      <c r="B840" s="97" t="n"/>
      <c r="C840" s="97" t="n"/>
      <c r="D840" s="121" t="n"/>
      <c r="E840" s="97" t="n"/>
      <c r="F840" s="122" t="str">
        <f>IF(A840="","",EOMONTH(A840,0))</f>
        <v/>
      </c>
      <c r="G840" s="69" t="str">
        <f>IF(A840="","",YEAR(A840))</f>
        <v/>
      </c>
    </row>
    <row r="841">
      <c r="A841" s="116" t="n"/>
      <c r="B841" s="97" t="n"/>
      <c r="C841" s="97" t="n"/>
      <c r="D841" s="121" t="n"/>
      <c r="E841" s="97" t="n"/>
      <c r="F841" s="123" t="str">
        <f>IF(A841="","",EOMONTH(A841,0))</f>
        <v/>
      </c>
      <c r="G841" s="113" t="str">
        <f>IF(A841="","",YEAR(A841))</f>
        <v/>
      </c>
    </row>
    <row r="842">
      <c r="A842" s="116" t="n"/>
      <c r="B842" s="97" t="n"/>
      <c r="C842" s="97" t="n"/>
      <c r="D842" s="121" t="n"/>
      <c r="E842" s="97" t="n"/>
      <c r="F842" s="122" t="str">
        <f>IF(A842="","",EOMONTH(A842,0))</f>
        <v/>
      </c>
      <c r="G842" s="69" t="str">
        <f>IF(A842="","",YEAR(A842))</f>
        <v/>
      </c>
    </row>
    <row r="843">
      <c r="A843" s="116" t="n"/>
      <c r="B843" s="97" t="n"/>
      <c r="C843" s="97" t="n"/>
      <c r="D843" s="121" t="n"/>
      <c r="E843" s="97" t="n"/>
      <c r="F843" s="123" t="str">
        <f>IF(A843="","",EOMONTH(A843,0))</f>
        <v/>
      </c>
      <c r="G843" s="113" t="str">
        <f>IF(A843="","",YEAR(A843))</f>
        <v/>
      </c>
    </row>
    <row r="844">
      <c r="A844" s="116" t="n"/>
      <c r="B844" s="97" t="n"/>
      <c r="C844" s="97" t="n"/>
      <c r="D844" s="121" t="n"/>
      <c r="E844" s="97" t="n"/>
      <c r="F844" s="122" t="str">
        <f>IF(A844="","",EOMONTH(A844,0))</f>
        <v/>
      </c>
      <c r="G844" s="69" t="str">
        <f>IF(A844="","",YEAR(A844))</f>
        <v/>
      </c>
    </row>
    <row r="845">
      <c r="A845" s="116" t="n"/>
      <c r="B845" s="97" t="n"/>
      <c r="C845" s="97" t="n"/>
      <c r="D845" s="121" t="n"/>
      <c r="E845" s="97" t="n"/>
      <c r="F845" s="123" t="str">
        <f>IF(A845="","",EOMONTH(A845,0))</f>
        <v/>
      </c>
      <c r="G845" s="113" t="str">
        <f>IF(A845="","",YEAR(A845))</f>
        <v/>
      </c>
    </row>
    <row r="846">
      <c r="A846" s="116" t="n"/>
      <c r="B846" s="97" t="n"/>
      <c r="C846" s="97" t="n"/>
      <c r="D846" s="121" t="n"/>
      <c r="E846" s="97" t="n"/>
      <c r="F846" s="122" t="str">
        <f>IF(A846="","",EOMONTH(A846,0))</f>
        <v/>
      </c>
      <c r="G846" s="69" t="str">
        <f>IF(A846="","",YEAR(A846))</f>
        <v/>
      </c>
    </row>
    <row r="847">
      <c r="A847" s="116" t="n"/>
      <c r="B847" s="97" t="n"/>
      <c r="C847" s="97" t="n"/>
      <c r="D847" s="121" t="n"/>
      <c r="E847" s="97" t="n"/>
      <c r="F847" s="123" t="str">
        <f>IF(A847="","",EOMONTH(A847,0))</f>
        <v/>
      </c>
      <c r="G847" s="113" t="str">
        <f>IF(A847="","",YEAR(A847))</f>
        <v/>
      </c>
    </row>
    <row r="848">
      <c r="A848" s="116" t="n"/>
      <c r="B848" s="97" t="n"/>
      <c r="C848" s="97" t="n"/>
      <c r="D848" s="121" t="n"/>
      <c r="E848" s="97" t="n"/>
      <c r="F848" s="122" t="str">
        <f>IF(A848="","",EOMONTH(A848,0))</f>
        <v/>
      </c>
      <c r="G848" s="69" t="str">
        <f>IF(A848="","",YEAR(A848))</f>
        <v/>
      </c>
    </row>
    <row r="849">
      <c r="A849" s="116" t="n"/>
      <c r="B849" s="97" t="n"/>
      <c r="C849" s="97" t="n"/>
      <c r="D849" s="121" t="n"/>
      <c r="E849" s="97" t="n"/>
      <c r="F849" s="123" t="str">
        <f>IF(A849="","",EOMONTH(A849,0))</f>
        <v/>
      </c>
      <c r="G849" s="113" t="str">
        <f>IF(A849="","",YEAR(A849))</f>
        <v/>
      </c>
    </row>
    <row r="850">
      <c r="A850" s="116" t="n"/>
      <c r="B850" s="97" t="n"/>
      <c r="C850" s="97" t="n"/>
      <c r="D850" s="121" t="n"/>
      <c r="E850" s="97" t="n"/>
      <c r="F850" s="122" t="str">
        <f>IF(A850="","",EOMONTH(A850,0))</f>
        <v/>
      </c>
      <c r="G850" s="69" t="str">
        <f>IF(A850="","",YEAR(A850))</f>
        <v/>
      </c>
    </row>
    <row r="851">
      <c r="A851" s="116" t="n"/>
      <c r="B851" s="97" t="n"/>
      <c r="C851" s="97" t="n"/>
      <c r="D851" s="121" t="n"/>
      <c r="E851" s="97" t="n"/>
      <c r="F851" s="123" t="str">
        <f>IF(A851="","",EOMONTH(A851,0))</f>
        <v/>
      </c>
      <c r="G851" s="113" t="str">
        <f>IF(A851="","",YEAR(A851))</f>
        <v/>
      </c>
    </row>
    <row r="852">
      <c r="A852" s="116" t="n"/>
      <c r="B852" s="97" t="n"/>
      <c r="C852" s="97" t="n"/>
      <c r="D852" s="121" t="n"/>
      <c r="E852" s="97" t="n"/>
      <c r="F852" s="122" t="str">
        <f>IF(A852="","",EOMONTH(A852,0))</f>
        <v/>
      </c>
      <c r="G852" s="69" t="str">
        <f>IF(A852="","",YEAR(A852))</f>
        <v/>
      </c>
    </row>
    <row r="853">
      <c r="A853" s="116" t="n"/>
      <c r="B853" s="97" t="n"/>
      <c r="C853" s="97" t="n"/>
      <c r="D853" s="121" t="n"/>
      <c r="E853" s="97" t="n"/>
      <c r="F853" s="123" t="str">
        <f>IF(A853="","",EOMONTH(A853,0))</f>
        <v/>
      </c>
      <c r="G853" s="113" t="str">
        <f>IF(A853="","",YEAR(A853))</f>
        <v/>
      </c>
    </row>
    <row r="854">
      <c r="A854" s="116" t="n"/>
      <c r="B854" s="97" t="n"/>
      <c r="C854" s="97" t="n"/>
      <c r="D854" s="121" t="n"/>
      <c r="E854" s="97" t="n"/>
      <c r="F854" s="122" t="str">
        <f>IF(A854="","",EOMONTH(A854,0))</f>
        <v/>
      </c>
      <c r="G854" s="69" t="str">
        <f>IF(A854="","",YEAR(A854))</f>
        <v/>
      </c>
    </row>
    <row r="855">
      <c r="A855" s="116" t="n"/>
      <c r="B855" s="97" t="n"/>
      <c r="C855" s="97" t="n"/>
      <c r="D855" s="121" t="n"/>
      <c r="E855" s="97" t="n"/>
      <c r="F855" s="123" t="str">
        <f>IF(A855="","",EOMONTH(A855,0))</f>
        <v/>
      </c>
      <c r="G855" s="113" t="str">
        <f>IF(A855="","",YEAR(A855))</f>
        <v/>
      </c>
    </row>
    <row r="856">
      <c r="A856" s="116" t="n"/>
      <c r="B856" s="97" t="n"/>
      <c r="C856" s="97" t="n"/>
      <c r="D856" s="121" t="n"/>
      <c r="E856" s="97" t="n"/>
      <c r="F856" s="122" t="str">
        <f>IF(A856="","",EOMONTH(A856,0))</f>
        <v/>
      </c>
      <c r="G856" s="69" t="str">
        <f>IF(A856="","",YEAR(A856))</f>
        <v/>
      </c>
    </row>
    <row r="857">
      <c r="A857" s="116" t="n"/>
      <c r="B857" s="97" t="n"/>
      <c r="C857" s="97" t="n"/>
      <c r="D857" s="121" t="n"/>
      <c r="E857" s="97" t="n"/>
      <c r="F857" s="123" t="str">
        <f>IF(A857="","",EOMONTH(A857,0))</f>
        <v/>
      </c>
      <c r="G857" s="113" t="str">
        <f>IF(A857="","",YEAR(A857))</f>
        <v/>
      </c>
    </row>
    <row r="858">
      <c r="A858" s="116" t="n"/>
      <c r="B858" s="97" t="n"/>
      <c r="C858" s="97" t="n"/>
      <c r="D858" s="121" t="n"/>
      <c r="E858" s="97" t="n"/>
      <c r="F858" s="122" t="str">
        <f>IF(A858="","",EOMONTH(A858,0))</f>
        <v/>
      </c>
      <c r="G858" s="69" t="str">
        <f>IF(A858="","",YEAR(A858))</f>
        <v/>
      </c>
    </row>
    <row r="859">
      <c r="A859" s="116" t="n"/>
      <c r="B859" s="97" t="n"/>
      <c r="C859" s="97" t="n"/>
      <c r="D859" s="121" t="n"/>
      <c r="E859" s="97" t="n"/>
      <c r="F859" s="123" t="str">
        <f>IF(A859="","",EOMONTH(A859,0))</f>
        <v/>
      </c>
      <c r="G859" s="113" t="str">
        <f>IF(A859="","",YEAR(A859))</f>
        <v/>
      </c>
    </row>
    <row r="860">
      <c r="A860" s="116" t="n"/>
      <c r="B860" s="97" t="n"/>
      <c r="C860" s="97" t="n"/>
      <c r="D860" s="121" t="n"/>
      <c r="E860" s="97" t="n"/>
      <c r="F860" s="122" t="str">
        <f>IF(A860="","",EOMONTH(A860,0))</f>
        <v/>
      </c>
      <c r="G860" s="69" t="str">
        <f>IF(A860="","",YEAR(A860))</f>
        <v/>
      </c>
    </row>
    <row r="861">
      <c r="A861" s="116" t="n"/>
      <c r="B861" s="97" t="n"/>
      <c r="C861" s="97" t="n"/>
      <c r="D861" s="121" t="n"/>
      <c r="E861" s="97" t="n"/>
      <c r="F861" s="123" t="str">
        <f>IF(A861="","",EOMONTH(A861,0))</f>
        <v/>
      </c>
      <c r="G861" s="113" t="str">
        <f>IF(A861="","",YEAR(A861))</f>
        <v/>
      </c>
    </row>
    <row r="862">
      <c r="A862" s="116" t="n"/>
      <c r="B862" s="97" t="n"/>
      <c r="C862" s="97" t="n"/>
      <c r="D862" s="121" t="n"/>
      <c r="E862" s="97" t="n"/>
      <c r="F862" s="122" t="str">
        <f>IF(A862="","",EOMONTH(A862,0))</f>
        <v/>
      </c>
      <c r="G862" s="69" t="str">
        <f>IF(A862="","",YEAR(A862))</f>
        <v/>
      </c>
    </row>
    <row r="863">
      <c r="A863" s="116" t="n"/>
      <c r="B863" s="97" t="n"/>
      <c r="C863" s="97" t="n"/>
      <c r="D863" s="121" t="n"/>
      <c r="E863" s="97" t="n"/>
      <c r="F863" s="123" t="str">
        <f>IF(A863="","",EOMONTH(A863,0))</f>
        <v/>
      </c>
      <c r="G863" s="113" t="str">
        <f>IF(A863="","",YEAR(A863))</f>
        <v/>
      </c>
    </row>
    <row r="864">
      <c r="A864" s="116" t="n"/>
      <c r="B864" s="97" t="n"/>
      <c r="C864" s="97" t="n"/>
      <c r="D864" s="121" t="n"/>
      <c r="E864" s="97" t="n"/>
      <c r="F864" s="122" t="str">
        <f>IF(A864="","",EOMONTH(A864,0))</f>
        <v/>
      </c>
      <c r="G864" s="69" t="str">
        <f>IF(A864="","",YEAR(A864))</f>
        <v/>
      </c>
    </row>
    <row r="865">
      <c r="A865" s="116" t="n"/>
      <c r="B865" s="97" t="n"/>
      <c r="C865" s="97" t="n"/>
      <c r="D865" s="121" t="n"/>
      <c r="E865" s="97" t="n"/>
      <c r="F865" s="123" t="str">
        <f>IF(A865="","",EOMONTH(A865,0))</f>
        <v/>
      </c>
      <c r="G865" s="113" t="str">
        <f>IF(A865="","",YEAR(A865))</f>
        <v/>
      </c>
    </row>
    <row r="866">
      <c r="A866" s="116" t="n"/>
      <c r="B866" s="97" t="n"/>
      <c r="C866" s="97" t="n"/>
      <c r="D866" s="121" t="n"/>
      <c r="E866" s="97" t="n"/>
      <c r="F866" s="122" t="str">
        <f>IF(A866="","",EOMONTH(A866,0))</f>
        <v/>
      </c>
      <c r="G866" s="69" t="str">
        <f>IF(A866="","",YEAR(A866))</f>
        <v/>
      </c>
    </row>
    <row r="867">
      <c r="A867" s="116" t="n"/>
      <c r="B867" s="97" t="n"/>
      <c r="C867" s="97" t="n"/>
      <c r="D867" s="121" t="n"/>
      <c r="E867" s="97" t="n"/>
      <c r="F867" s="123" t="str">
        <f>IF(A867="","",EOMONTH(A867,0))</f>
        <v/>
      </c>
      <c r="G867" s="113" t="str">
        <f>IF(A867="","",YEAR(A867))</f>
        <v/>
      </c>
    </row>
    <row r="868">
      <c r="A868" s="116" t="n"/>
      <c r="B868" s="97" t="n"/>
      <c r="C868" s="97" t="n"/>
      <c r="D868" s="121" t="n"/>
      <c r="E868" s="97" t="n"/>
      <c r="F868" s="122" t="str">
        <f>IF(A868="","",EOMONTH(A868,0))</f>
        <v/>
      </c>
      <c r="G868" s="69" t="str">
        <f>IF(A868="","",YEAR(A868))</f>
        <v/>
      </c>
    </row>
    <row r="869">
      <c r="A869" s="116" t="n"/>
      <c r="B869" s="97" t="n"/>
      <c r="C869" s="97" t="n"/>
      <c r="D869" s="121" t="n"/>
      <c r="E869" s="97" t="n"/>
      <c r="F869" s="123" t="str">
        <f>IF(A869="","",EOMONTH(A869,0))</f>
        <v/>
      </c>
      <c r="G869" s="113" t="str">
        <f>IF(A869="","",YEAR(A869))</f>
        <v/>
      </c>
    </row>
    <row r="870">
      <c r="A870" s="116" t="n"/>
      <c r="B870" s="97" t="n"/>
      <c r="C870" s="97" t="n"/>
      <c r="D870" s="121" t="n"/>
      <c r="E870" s="97" t="n"/>
      <c r="F870" s="122" t="str">
        <f>IF(A870="","",EOMONTH(A870,0))</f>
        <v/>
      </c>
      <c r="G870" s="69" t="str">
        <f>IF(A870="","",YEAR(A870))</f>
        <v/>
      </c>
    </row>
    <row r="871">
      <c r="A871" s="116" t="n"/>
      <c r="B871" s="97" t="n"/>
      <c r="C871" s="97" t="n"/>
      <c r="D871" s="121" t="n"/>
      <c r="E871" s="97" t="n"/>
      <c r="F871" s="123" t="str">
        <f>IF(A871="","",EOMONTH(A871,0))</f>
        <v/>
      </c>
      <c r="G871" s="113" t="str">
        <f>IF(A871="","",YEAR(A871))</f>
        <v/>
      </c>
    </row>
    <row r="872">
      <c r="A872" s="116" t="n"/>
      <c r="B872" s="97" t="n"/>
      <c r="C872" s="97" t="n"/>
      <c r="D872" s="121" t="n"/>
      <c r="E872" s="97" t="n"/>
      <c r="F872" s="122" t="str">
        <f>IF(A872="","",EOMONTH(A872,0))</f>
        <v/>
      </c>
      <c r="G872" s="69" t="str">
        <f>IF(A872="","",YEAR(A872))</f>
        <v/>
      </c>
    </row>
    <row r="873">
      <c r="A873" s="116" t="n"/>
      <c r="B873" s="97" t="n"/>
      <c r="C873" s="97" t="n"/>
      <c r="D873" s="121" t="n"/>
      <c r="E873" s="97" t="n"/>
      <c r="F873" s="123" t="str">
        <f>IF(A873="","",EOMONTH(A873,0))</f>
        <v/>
      </c>
      <c r="G873" s="113" t="str">
        <f>IF(A873="","",YEAR(A873))</f>
        <v/>
      </c>
    </row>
    <row r="874">
      <c r="A874" s="116" t="n"/>
      <c r="B874" s="97" t="n"/>
      <c r="C874" s="97" t="n"/>
      <c r="D874" s="121" t="n"/>
      <c r="E874" s="97" t="n"/>
      <c r="F874" s="122" t="str">
        <f>IF(A874="","",EOMONTH(A874,0))</f>
        <v/>
      </c>
      <c r="G874" s="69" t="str">
        <f>IF(A874="","",YEAR(A874))</f>
        <v/>
      </c>
    </row>
    <row r="875">
      <c r="A875" s="116" t="n"/>
      <c r="B875" s="97" t="n"/>
      <c r="C875" s="97" t="n"/>
      <c r="D875" s="121" t="n"/>
      <c r="E875" s="97" t="n"/>
      <c r="F875" s="123" t="str">
        <f>IF(A875="","",EOMONTH(A875,0))</f>
        <v/>
      </c>
      <c r="G875" s="113" t="str">
        <f>IF(A875="","",YEAR(A875))</f>
        <v/>
      </c>
    </row>
    <row r="876">
      <c r="A876" s="116" t="n"/>
      <c r="B876" s="97" t="n"/>
      <c r="C876" s="97" t="n"/>
      <c r="D876" s="121" t="n"/>
      <c r="E876" s="97" t="n"/>
      <c r="F876" s="122" t="str">
        <f>IF(A876="","",EOMONTH(A876,0))</f>
        <v/>
      </c>
      <c r="G876" s="69" t="str">
        <f>IF(A876="","",YEAR(A876))</f>
        <v/>
      </c>
    </row>
    <row r="877">
      <c r="A877" s="116" t="n"/>
      <c r="B877" s="97" t="n"/>
      <c r="C877" s="97" t="n"/>
      <c r="D877" s="121" t="n"/>
      <c r="E877" s="97" t="n"/>
      <c r="F877" s="123" t="str">
        <f>IF(A877="","",EOMONTH(A877,0))</f>
        <v/>
      </c>
      <c r="G877" s="113" t="str">
        <f>IF(A877="","",YEAR(A877))</f>
        <v/>
      </c>
    </row>
    <row r="878">
      <c r="A878" s="116" t="n"/>
      <c r="B878" s="97" t="n"/>
      <c r="C878" s="97" t="n"/>
      <c r="D878" s="121" t="n"/>
      <c r="E878" s="97" t="n"/>
      <c r="F878" s="122" t="str">
        <f>IF(A878="","",EOMONTH(A878,0))</f>
        <v/>
      </c>
      <c r="G878" s="69" t="str">
        <f>IF(A878="","",YEAR(A878))</f>
        <v/>
      </c>
    </row>
    <row r="879">
      <c r="A879" s="116" t="n"/>
      <c r="B879" s="97" t="n"/>
      <c r="C879" s="97" t="n"/>
      <c r="D879" s="121" t="n"/>
      <c r="E879" s="97" t="n"/>
      <c r="F879" s="123" t="str">
        <f>IF(A879="","",EOMONTH(A879,0))</f>
        <v/>
      </c>
      <c r="G879" s="113" t="str">
        <f>IF(A879="","",YEAR(A879))</f>
        <v/>
      </c>
    </row>
    <row r="880">
      <c r="A880" s="116" t="n"/>
      <c r="B880" s="97" t="n"/>
      <c r="C880" s="97" t="n"/>
      <c r="D880" s="121" t="n"/>
      <c r="E880" s="97" t="n"/>
      <c r="F880" s="122" t="str">
        <f>IF(A880="","",EOMONTH(A880,0))</f>
        <v/>
      </c>
      <c r="G880" s="69" t="str">
        <f>IF(A880="","",YEAR(A880))</f>
        <v/>
      </c>
    </row>
    <row r="881">
      <c r="A881" s="116" t="n"/>
      <c r="B881" s="97" t="n"/>
      <c r="C881" s="97" t="n"/>
      <c r="D881" s="121" t="n"/>
      <c r="E881" s="97" t="n"/>
      <c r="F881" s="123" t="str">
        <f>IF(A881="","",EOMONTH(A881,0))</f>
        <v/>
      </c>
      <c r="G881" s="113" t="str">
        <f>IF(A881="","",YEAR(A881))</f>
        <v/>
      </c>
    </row>
    <row r="882">
      <c r="A882" s="116" t="n"/>
      <c r="B882" s="97" t="n"/>
      <c r="C882" s="97" t="n"/>
      <c r="D882" s="121" t="n"/>
      <c r="E882" s="97" t="n"/>
      <c r="F882" s="122" t="str">
        <f>IF(A882="","",EOMONTH(A882,0))</f>
        <v/>
      </c>
      <c r="G882" s="69" t="str">
        <f>IF(A882="","",YEAR(A882))</f>
        <v/>
      </c>
    </row>
    <row r="883">
      <c r="A883" s="116" t="n"/>
      <c r="B883" s="97" t="n"/>
      <c r="C883" s="97" t="n"/>
      <c r="D883" s="121" t="n"/>
      <c r="E883" s="97" t="n"/>
      <c r="F883" s="123" t="str">
        <f>IF(A883="","",EOMONTH(A883,0))</f>
        <v/>
      </c>
      <c r="G883" s="113" t="str">
        <f>IF(A883="","",YEAR(A883))</f>
        <v/>
      </c>
    </row>
    <row r="884">
      <c r="A884" s="116" t="n"/>
      <c r="B884" s="97" t="n"/>
      <c r="C884" s="97" t="n"/>
      <c r="D884" s="121" t="n"/>
      <c r="E884" s="97" t="n"/>
      <c r="F884" s="122" t="str">
        <f>IF(A884="","",EOMONTH(A884,0))</f>
        <v/>
      </c>
      <c r="G884" s="69" t="str">
        <f>IF(A884="","",YEAR(A884))</f>
        <v/>
      </c>
    </row>
    <row r="885">
      <c r="A885" s="116" t="n"/>
      <c r="B885" s="97" t="n"/>
      <c r="C885" s="97" t="n"/>
      <c r="D885" s="121" t="n"/>
      <c r="E885" s="97" t="n"/>
      <c r="F885" s="123" t="str">
        <f>IF(A885="","",EOMONTH(A885,0))</f>
        <v/>
      </c>
      <c r="G885" s="113" t="str">
        <f>IF(A885="","",YEAR(A885))</f>
        <v/>
      </c>
    </row>
    <row r="886">
      <c r="A886" s="116" t="n"/>
      <c r="B886" s="97" t="n"/>
      <c r="C886" s="97" t="n"/>
      <c r="D886" s="121" t="n"/>
      <c r="E886" s="97" t="n"/>
      <c r="F886" s="122" t="str">
        <f>IF(A886="","",EOMONTH(A886,0))</f>
        <v/>
      </c>
      <c r="G886" s="69" t="str">
        <f>IF(A886="","",YEAR(A886))</f>
        <v/>
      </c>
    </row>
    <row r="887">
      <c r="A887" s="116" t="n"/>
      <c r="B887" s="97" t="n"/>
      <c r="C887" s="97" t="n"/>
      <c r="D887" s="121" t="n"/>
      <c r="E887" s="97" t="n"/>
      <c r="F887" s="123" t="str">
        <f>IF(A887="","",EOMONTH(A887,0))</f>
        <v/>
      </c>
      <c r="G887" s="113" t="str">
        <f>IF(A887="","",YEAR(A887))</f>
        <v/>
      </c>
    </row>
    <row r="888">
      <c r="A888" s="116" t="n"/>
      <c r="B888" s="97" t="n"/>
      <c r="C888" s="97" t="n"/>
      <c r="D888" s="121" t="n"/>
      <c r="E888" s="97" t="n"/>
      <c r="F888" s="122" t="str">
        <f>IF(A888="","",EOMONTH(A888,0))</f>
        <v/>
      </c>
      <c r="G888" s="69" t="str">
        <f>IF(A888="","",YEAR(A888))</f>
        <v/>
      </c>
    </row>
    <row r="889">
      <c r="A889" s="116" t="n"/>
      <c r="B889" s="97" t="n"/>
      <c r="C889" s="97" t="n"/>
      <c r="D889" s="121" t="n"/>
      <c r="E889" s="97" t="n"/>
      <c r="F889" s="123" t="str">
        <f>IF(A889="","",EOMONTH(A889,0))</f>
        <v/>
      </c>
      <c r="G889" s="113" t="str">
        <f>IF(A889="","",YEAR(A889))</f>
        <v/>
      </c>
    </row>
    <row r="890">
      <c r="A890" s="116" t="n"/>
      <c r="B890" s="97" t="n"/>
      <c r="C890" s="97" t="n"/>
      <c r="D890" s="121" t="n"/>
      <c r="E890" s="97" t="n"/>
      <c r="F890" s="122" t="str">
        <f>IF(A890="","",EOMONTH(A890,0))</f>
        <v/>
      </c>
      <c r="G890" s="69" t="str">
        <f>IF(A890="","",YEAR(A890))</f>
        <v/>
      </c>
    </row>
    <row r="891">
      <c r="A891" s="116" t="n"/>
      <c r="B891" s="97" t="n"/>
      <c r="C891" s="97" t="n"/>
      <c r="D891" s="121" t="n"/>
      <c r="E891" s="97" t="n"/>
      <c r="F891" s="123" t="str">
        <f>IF(A891="","",EOMONTH(A891,0))</f>
        <v/>
      </c>
      <c r="G891" s="113" t="str">
        <f>IF(A891="","",YEAR(A891))</f>
        <v/>
      </c>
    </row>
    <row r="892">
      <c r="A892" s="116" t="n"/>
      <c r="B892" s="97" t="n"/>
      <c r="C892" s="97" t="n"/>
      <c r="D892" s="121" t="n"/>
      <c r="E892" s="97" t="n"/>
      <c r="F892" s="122" t="str">
        <f>IF(A892="","",EOMONTH(A892,0))</f>
        <v/>
      </c>
      <c r="G892" s="69" t="str">
        <f>IF(A892="","",YEAR(A892))</f>
        <v/>
      </c>
    </row>
    <row r="893">
      <c r="A893" s="116" t="n"/>
      <c r="B893" s="97" t="n"/>
      <c r="C893" s="97" t="n"/>
      <c r="D893" s="121" t="n"/>
      <c r="E893" s="97" t="n"/>
      <c r="F893" s="123" t="str">
        <f>IF(A893="","",EOMONTH(A893,0))</f>
        <v/>
      </c>
      <c r="G893" s="113" t="str">
        <f>IF(A893="","",YEAR(A893))</f>
        <v/>
      </c>
    </row>
    <row r="894">
      <c r="A894" s="116" t="n"/>
      <c r="B894" s="97" t="n"/>
      <c r="C894" s="97" t="n"/>
      <c r="D894" s="121" t="n"/>
      <c r="E894" s="97" t="n"/>
      <c r="F894" s="122" t="str">
        <f>IF(A894="","",EOMONTH(A894,0))</f>
        <v/>
      </c>
      <c r="G894" s="69" t="str">
        <f>IF(A894="","",YEAR(A894))</f>
        <v/>
      </c>
    </row>
    <row r="895">
      <c r="A895" s="116" t="n"/>
      <c r="B895" s="97" t="n"/>
      <c r="C895" s="97" t="n"/>
      <c r="D895" s="121" t="n"/>
      <c r="E895" s="97" t="n"/>
      <c r="F895" s="123" t="str">
        <f>IF(A895="","",EOMONTH(A895,0))</f>
        <v/>
      </c>
      <c r="G895" s="113" t="str">
        <f>IF(A895="","",YEAR(A895))</f>
        <v/>
      </c>
    </row>
    <row r="896">
      <c r="A896" s="116" t="n"/>
      <c r="B896" s="97" t="n"/>
      <c r="C896" s="97" t="n"/>
      <c r="D896" s="121" t="n"/>
      <c r="E896" s="97" t="n"/>
      <c r="F896" s="122" t="str">
        <f>IF(A896="","",EOMONTH(A896,0))</f>
        <v/>
      </c>
      <c r="G896" s="69" t="str">
        <f>IF(A896="","",YEAR(A896))</f>
        <v/>
      </c>
    </row>
    <row r="897">
      <c r="A897" s="116" t="n"/>
      <c r="B897" s="97" t="n"/>
      <c r="C897" s="97" t="n"/>
      <c r="D897" s="121" t="n"/>
      <c r="E897" s="97" t="n"/>
      <c r="F897" s="123" t="str">
        <f>IF(A897="","",EOMONTH(A897,0))</f>
        <v/>
      </c>
      <c r="G897" s="113" t="str">
        <f>IF(A897="","",YEAR(A897))</f>
        <v/>
      </c>
    </row>
    <row r="898">
      <c r="A898" s="116" t="n"/>
      <c r="B898" s="97" t="n"/>
      <c r="C898" s="97" t="n"/>
      <c r="D898" s="121" t="n"/>
      <c r="E898" s="97" t="n"/>
      <c r="F898" s="122" t="str">
        <f>IF(A898="","",EOMONTH(A898,0))</f>
        <v/>
      </c>
      <c r="G898" s="69" t="str">
        <f>IF(A898="","",YEAR(A898))</f>
        <v/>
      </c>
    </row>
    <row r="899">
      <c r="A899" s="116" t="n"/>
      <c r="B899" s="97" t="n"/>
      <c r="C899" s="97" t="n"/>
      <c r="D899" s="121" t="n"/>
      <c r="E899" s="97" t="n"/>
      <c r="F899" s="123" t="str">
        <f>IF(A899="","",EOMONTH(A899,0))</f>
        <v/>
      </c>
      <c r="G899" s="113" t="str">
        <f>IF(A899="","",YEAR(A899))</f>
        <v/>
      </c>
    </row>
    <row r="900">
      <c r="A900" s="116" t="n"/>
      <c r="B900" s="97" t="n"/>
      <c r="C900" s="97" t="n"/>
      <c r="D900" s="121" t="n"/>
      <c r="E900" s="97" t="n"/>
      <c r="F900" s="122" t="str">
        <f>IF(A900="","",EOMONTH(A900,0))</f>
        <v/>
      </c>
      <c r="G900" s="69" t="str">
        <f>IF(A900="","",YEAR(A900))</f>
        <v/>
      </c>
    </row>
    <row r="901">
      <c r="A901" s="116" t="n"/>
      <c r="B901" s="97" t="n"/>
      <c r="C901" s="97" t="n"/>
      <c r="D901" s="121" t="n"/>
      <c r="E901" s="97" t="n"/>
      <c r="F901" s="123" t="str">
        <f>IF(A901="","",EOMONTH(A901,0))</f>
        <v/>
      </c>
      <c r="G901" s="113" t="str">
        <f>IF(A901="","",YEAR(A901))</f>
        <v/>
      </c>
    </row>
    <row r="902">
      <c r="A902" s="116" t="n"/>
      <c r="B902" s="97" t="n"/>
      <c r="C902" s="97" t="n"/>
      <c r="D902" s="121" t="n"/>
      <c r="E902" s="97" t="n"/>
      <c r="F902" s="122" t="str">
        <f>IF(A902="","",EOMONTH(A902,0))</f>
        <v/>
      </c>
      <c r="G902" s="69" t="str">
        <f>IF(A902="","",YEAR(A902))</f>
        <v/>
      </c>
    </row>
    <row r="903">
      <c r="A903" s="116" t="n"/>
      <c r="B903" s="97" t="n"/>
      <c r="C903" s="97" t="n"/>
      <c r="D903" s="121" t="n"/>
      <c r="E903" s="97" t="n"/>
      <c r="F903" s="123" t="str">
        <f>IF(A903="","",EOMONTH(A903,0))</f>
        <v/>
      </c>
      <c r="G903" s="113" t="str">
        <f>IF(A903="","",YEAR(A903))</f>
        <v/>
      </c>
    </row>
    <row r="904">
      <c r="A904" s="116" t="n"/>
      <c r="B904" s="97" t="n"/>
      <c r="C904" s="97" t="n"/>
      <c r="D904" s="121" t="n"/>
      <c r="E904" s="97" t="n"/>
      <c r="F904" s="122" t="str">
        <f>IF(A904="","",EOMONTH(A904,0))</f>
        <v/>
      </c>
      <c r="G904" s="69" t="str">
        <f>IF(A904="","",YEAR(A904))</f>
        <v/>
      </c>
    </row>
    <row r="905">
      <c r="A905" s="116" t="n"/>
      <c r="B905" s="97" t="n"/>
      <c r="C905" s="97" t="n"/>
      <c r="D905" s="121" t="n"/>
      <c r="E905" s="97" t="n"/>
      <c r="F905" s="123" t="str">
        <f>IF(A905="","",EOMONTH(A905,0))</f>
        <v/>
      </c>
      <c r="G905" s="113" t="str">
        <f>IF(A905="","",YEAR(A905))</f>
        <v/>
      </c>
    </row>
    <row r="906">
      <c r="A906" s="116" t="n"/>
      <c r="B906" s="97" t="n"/>
      <c r="C906" s="97" t="n"/>
      <c r="D906" s="121" t="n"/>
      <c r="E906" s="97" t="n"/>
      <c r="F906" s="122" t="str">
        <f>IF(A906="","",EOMONTH(A906,0))</f>
        <v/>
      </c>
      <c r="G906" s="69" t="str">
        <f>IF(A906="","",YEAR(A906))</f>
        <v/>
      </c>
    </row>
    <row r="907">
      <c r="A907" s="116" t="n"/>
      <c r="B907" s="97" t="n"/>
      <c r="C907" s="97" t="n"/>
      <c r="D907" s="121" t="n"/>
      <c r="E907" s="97" t="n"/>
      <c r="F907" s="123" t="str">
        <f>IF(A907="","",EOMONTH(A907,0))</f>
        <v/>
      </c>
      <c r="G907" s="113" t="str">
        <f>IF(A907="","",YEAR(A907))</f>
        <v/>
      </c>
    </row>
    <row r="908">
      <c r="A908" s="116" t="n"/>
      <c r="B908" s="97" t="n"/>
      <c r="C908" s="97" t="n"/>
      <c r="D908" s="121" t="n"/>
      <c r="E908" s="97" t="n"/>
      <c r="F908" s="122" t="str">
        <f>IF(A908="","",EOMONTH(A908,0))</f>
        <v/>
      </c>
      <c r="G908" s="69" t="str">
        <f>IF(A908="","",YEAR(A908))</f>
        <v/>
      </c>
    </row>
    <row r="909">
      <c r="A909" s="116" t="n"/>
      <c r="B909" s="97" t="n"/>
      <c r="C909" s="97" t="n"/>
      <c r="D909" s="121" t="n"/>
      <c r="E909" s="97" t="n"/>
      <c r="F909" s="123" t="str">
        <f>IF(A909="","",EOMONTH(A909,0))</f>
        <v/>
      </c>
      <c r="G909" s="113" t="str">
        <f>IF(A909="","",YEAR(A909))</f>
        <v/>
      </c>
    </row>
    <row r="910">
      <c r="A910" s="116" t="n"/>
      <c r="B910" s="97" t="n"/>
      <c r="C910" s="97" t="n"/>
      <c r="D910" s="121" t="n"/>
      <c r="E910" s="97" t="n"/>
      <c r="F910" s="122" t="str">
        <f>IF(A910="","",EOMONTH(A910,0))</f>
        <v/>
      </c>
      <c r="G910" s="69" t="str">
        <f>IF(A910="","",YEAR(A910))</f>
        <v/>
      </c>
    </row>
    <row r="911">
      <c r="A911" s="116" t="n"/>
      <c r="B911" s="97" t="n"/>
      <c r="C911" s="97" t="n"/>
      <c r="D911" s="121" t="n"/>
      <c r="E911" s="97" t="n"/>
      <c r="F911" s="123" t="str">
        <f>IF(A911="","",EOMONTH(A911,0))</f>
        <v/>
      </c>
      <c r="G911" s="113" t="str">
        <f>IF(A911="","",YEAR(A911))</f>
        <v/>
      </c>
    </row>
    <row r="912">
      <c r="A912" s="116" t="n"/>
      <c r="B912" s="97" t="n"/>
      <c r="C912" s="97" t="n"/>
      <c r="D912" s="121" t="n"/>
      <c r="E912" s="97" t="n"/>
      <c r="F912" s="122" t="str">
        <f>IF(A912="","",EOMONTH(A912,0))</f>
        <v/>
      </c>
      <c r="G912" s="69" t="str">
        <f>IF(A912="","",YEAR(A912))</f>
        <v/>
      </c>
    </row>
    <row r="913">
      <c r="A913" s="116" t="n"/>
      <c r="B913" s="97" t="n"/>
      <c r="C913" s="97" t="n"/>
      <c r="D913" s="121" t="n"/>
      <c r="E913" s="97" t="n"/>
      <c r="F913" s="123" t="str">
        <f>IF(A913="","",EOMONTH(A913,0))</f>
        <v/>
      </c>
      <c r="G913" s="113" t="str">
        <f>IF(A913="","",YEAR(A913))</f>
        <v/>
      </c>
    </row>
    <row r="914">
      <c r="A914" s="116" t="n"/>
      <c r="B914" s="97" t="n"/>
      <c r="C914" s="97" t="n"/>
      <c r="D914" s="121" t="n"/>
      <c r="E914" s="97" t="n"/>
      <c r="F914" s="122" t="str">
        <f>IF(A914="","",EOMONTH(A914,0))</f>
        <v/>
      </c>
      <c r="G914" s="69" t="str">
        <f>IF(A914="","",YEAR(A914))</f>
        <v/>
      </c>
    </row>
    <row r="915">
      <c r="A915" s="116" t="n"/>
      <c r="B915" s="97" t="n"/>
      <c r="C915" s="97" t="n"/>
      <c r="D915" s="121" t="n"/>
      <c r="E915" s="97" t="n"/>
      <c r="F915" s="123" t="str">
        <f>IF(A915="","",EOMONTH(A915,0))</f>
        <v/>
      </c>
      <c r="G915" s="113" t="str">
        <f>IF(A915="","",YEAR(A915))</f>
        <v/>
      </c>
    </row>
    <row r="916">
      <c r="A916" s="116" t="n"/>
      <c r="B916" s="97" t="n"/>
      <c r="C916" s="97" t="n"/>
      <c r="D916" s="121" t="n"/>
      <c r="E916" s="97" t="n"/>
      <c r="F916" s="122" t="str">
        <f>IF(A916="","",EOMONTH(A916,0))</f>
        <v/>
      </c>
      <c r="G916" s="69" t="str">
        <f>IF(A916="","",YEAR(A916))</f>
        <v/>
      </c>
    </row>
    <row r="917">
      <c r="A917" s="116" t="n"/>
      <c r="B917" s="97" t="n"/>
      <c r="C917" s="97" t="n"/>
      <c r="D917" s="121" t="n"/>
      <c r="E917" s="97" t="n"/>
      <c r="F917" s="123" t="str">
        <f>IF(A917="","",EOMONTH(A917,0))</f>
        <v/>
      </c>
      <c r="G917" s="113" t="str">
        <f>IF(A917="","",YEAR(A917))</f>
        <v/>
      </c>
    </row>
    <row r="918">
      <c r="A918" s="116" t="n"/>
      <c r="B918" s="97" t="n"/>
      <c r="C918" s="97" t="n"/>
      <c r="D918" s="121" t="n"/>
      <c r="E918" s="97" t="n"/>
      <c r="F918" s="122" t="str">
        <f>IF(A918="","",EOMONTH(A918,0))</f>
        <v/>
      </c>
      <c r="G918" s="69" t="str">
        <f>IF(A918="","",YEAR(A918))</f>
        <v/>
      </c>
    </row>
    <row r="919">
      <c r="A919" s="116" t="n"/>
      <c r="B919" s="97" t="n"/>
      <c r="C919" s="97" t="n"/>
      <c r="D919" s="121" t="n"/>
      <c r="E919" s="97" t="n"/>
      <c r="F919" s="123" t="str">
        <f>IF(A919="","",EOMONTH(A919,0))</f>
        <v/>
      </c>
      <c r="G919" s="113" t="str">
        <f>IF(A919="","",YEAR(A919))</f>
        <v/>
      </c>
    </row>
    <row r="920">
      <c r="A920" s="116" t="n"/>
      <c r="B920" s="97" t="n"/>
      <c r="C920" s="97" t="n"/>
      <c r="D920" s="121" t="n"/>
      <c r="E920" s="97" t="n"/>
      <c r="F920" s="122" t="str">
        <f>IF(A920="","",EOMONTH(A920,0))</f>
        <v/>
      </c>
      <c r="G920" s="69" t="str">
        <f>IF(A920="","",YEAR(A920))</f>
        <v/>
      </c>
    </row>
    <row r="921">
      <c r="A921" s="116" t="n"/>
      <c r="B921" s="97" t="n"/>
      <c r="C921" s="97" t="n"/>
      <c r="D921" s="121" t="n"/>
      <c r="E921" s="97" t="n"/>
      <c r="F921" s="123" t="str">
        <f>IF(A921="","",EOMONTH(A921,0))</f>
        <v/>
      </c>
      <c r="G921" s="113" t="str">
        <f>IF(A921="","",YEAR(A921))</f>
        <v/>
      </c>
    </row>
    <row r="922">
      <c r="A922" s="116" t="n"/>
      <c r="B922" s="97" t="n"/>
      <c r="C922" s="97" t="n"/>
      <c r="D922" s="121" t="n"/>
      <c r="E922" s="97" t="n"/>
      <c r="F922" s="122" t="str">
        <f>IF(A922="","",EOMONTH(A922,0))</f>
        <v/>
      </c>
      <c r="G922" s="69" t="str">
        <f>IF(A922="","",YEAR(A922))</f>
        <v/>
      </c>
    </row>
    <row r="923">
      <c r="A923" s="116" t="n"/>
      <c r="B923" s="97" t="n"/>
      <c r="C923" s="97" t="n"/>
      <c r="D923" s="121" t="n"/>
      <c r="E923" s="97" t="n"/>
      <c r="F923" s="123" t="str">
        <f>IF(A923="","",EOMONTH(A923,0))</f>
        <v/>
      </c>
      <c r="G923" s="113" t="str">
        <f>IF(A923="","",YEAR(A923))</f>
        <v/>
      </c>
    </row>
    <row r="924">
      <c r="A924" s="116" t="n"/>
      <c r="B924" s="97" t="n"/>
      <c r="C924" s="97" t="n"/>
      <c r="D924" s="121" t="n"/>
      <c r="E924" s="97" t="n"/>
      <c r="F924" s="122" t="str">
        <f>IF(A924="","",EOMONTH(A924,0))</f>
        <v/>
      </c>
      <c r="G924" s="69" t="str">
        <f>IF(A924="","",YEAR(A924))</f>
        <v/>
      </c>
    </row>
    <row r="925">
      <c r="A925" s="116" t="n"/>
      <c r="B925" s="97" t="n"/>
      <c r="C925" s="97" t="n"/>
      <c r="D925" s="121" t="n"/>
      <c r="E925" s="97" t="n"/>
      <c r="F925" s="123" t="str">
        <f>IF(A925="","",EOMONTH(A925,0))</f>
        <v/>
      </c>
      <c r="G925" s="113" t="str">
        <f>IF(A925="","",YEAR(A925))</f>
        <v/>
      </c>
    </row>
    <row r="926">
      <c r="A926" s="116" t="n"/>
      <c r="B926" s="97" t="n"/>
      <c r="C926" s="97" t="n"/>
      <c r="D926" s="121" t="n"/>
      <c r="E926" s="97" t="n"/>
      <c r="F926" s="122" t="str">
        <f>IF(A926="","",EOMONTH(A926,0))</f>
        <v/>
      </c>
      <c r="G926" s="69" t="str">
        <f>IF(A926="","",YEAR(A926))</f>
        <v/>
      </c>
    </row>
    <row r="927">
      <c r="A927" s="116" t="n"/>
      <c r="B927" s="97" t="n"/>
      <c r="C927" s="97" t="n"/>
      <c r="D927" s="121" t="n"/>
      <c r="E927" s="97" t="n"/>
      <c r="F927" s="123" t="str">
        <f>IF(A927="","",EOMONTH(A927,0))</f>
        <v/>
      </c>
      <c r="G927" s="113" t="str">
        <f>IF(A927="","",YEAR(A927))</f>
        <v/>
      </c>
    </row>
    <row r="928">
      <c r="A928" s="116" t="n"/>
      <c r="B928" s="97" t="n"/>
      <c r="C928" s="97" t="n"/>
      <c r="D928" s="121" t="n"/>
      <c r="E928" s="97" t="n"/>
      <c r="F928" s="122" t="str">
        <f>IF(A928="","",EOMONTH(A928,0))</f>
        <v/>
      </c>
      <c r="G928" s="69" t="str">
        <f>IF(A928="","",YEAR(A928))</f>
        <v/>
      </c>
    </row>
    <row r="929">
      <c r="A929" s="116" t="n"/>
      <c r="B929" s="97" t="n"/>
      <c r="C929" s="97" t="n"/>
      <c r="D929" s="121" t="n"/>
      <c r="E929" s="97" t="n"/>
      <c r="F929" s="123" t="str">
        <f>IF(A929="","",EOMONTH(A929,0))</f>
        <v/>
      </c>
      <c r="G929" s="113" t="str">
        <f>IF(A929="","",YEAR(A929))</f>
        <v/>
      </c>
    </row>
    <row r="930">
      <c r="A930" s="116" t="n"/>
      <c r="B930" s="97" t="n"/>
      <c r="C930" s="97" t="n"/>
      <c r="D930" s="121" t="n"/>
      <c r="E930" s="97" t="n"/>
      <c r="F930" s="122" t="str">
        <f>IF(A930="","",EOMONTH(A930,0))</f>
        <v/>
      </c>
      <c r="G930" s="69" t="str">
        <f>IF(A930="","",YEAR(A930))</f>
        <v/>
      </c>
    </row>
    <row r="931">
      <c r="A931" s="116" t="n"/>
      <c r="B931" s="97" t="n"/>
      <c r="C931" s="97" t="n"/>
      <c r="D931" s="121" t="n"/>
      <c r="E931" s="97" t="n"/>
      <c r="F931" s="123" t="str">
        <f>IF(A931="","",EOMONTH(A931,0))</f>
        <v/>
      </c>
      <c r="G931" s="113" t="str">
        <f>IF(A931="","",YEAR(A931))</f>
        <v/>
      </c>
    </row>
    <row r="932">
      <c r="A932" s="116" t="n"/>
      <c r="B932" s="97" t="n"/>
      <c r="C932" s="97" t="n"/>
      <c r="D932" s="121" t="n"/>
      <c r="E932" s="97" t="n"/>
      <c r="F932" s="122" t="str">
        <f>IF(A932="","",EOMONTH(A932,0))</f>
        <v/>
      </c>
      <c r="G932" s="69" t="str">
        <f>IF(A932="","",YEAR(A932))</f>
        <v/>
      </c>
    </row>
    <row r="933">
      <c r="A933" s="116" t="n"/>
      <c r="B933" s="97" t="n"/>
      <c r="C933" s="97" t="n"/>
      <c r="D933" s="121" t="n"/>
      <c r="E933" s="97" t="n"/>
      <c r="F933" s="123" t="str">
        <f>IF(A933="","",EOMONTH(A933,0))</f>
        <v/>
      </c>
      <c r="G933" s="113" t="str">
        <f>IF(A933="","",YEAR(A933))</f>
        <v/>
      </c>
    </row>
    <row r="934">
      <c r="A934" s="116" t="n"/>
      <c r="B934" s="97" t="n"/>
      <c r="C934" s="97" t="n"/>
      <c r="D934" s="121" t="n"/>
      <c r="E934" s="97" t="n"/>
      <c r="F934" s="122" t="str">
        <f>IF(A934="","",EOMONTH(A934,0))</f>
        <v/>
      </c>
      <c r="G934" s="69" t="str">
        <f>IF(A934="","",YEAR(A934))</f>
        <v/>
      </c>
    </row>
    <row r="935">
      <c r="A935" s="116" t="n"/>
      <c r="B935" s="97" t="n"/>
      <c r="C935" s="97" t="n"/>
      <c r="D935" s="121" t="n"/>
      <c r="E935" s="97" t="n"/>
      <c r="F935" s="123" t="str">
        <f>IF(A935="","",EOMONTH(A935,0))</f>
        <v/>
      </c>
      <c r="G935" s="113" t="str">
        <f>IF(A935="","",YEAR(A935))</f>
        <v/>
      </c>
    </row>
    <row r="936">
      <c r="A936" s="116" t="n"/>
      <c r="B936" s="97" t="n"/>
      <c r="C936" s="97" t="n"/>
      <c r="D936" s="121" t="n"/>
      <c r="E936" s="97" t="n"/>
      <c r="F936" s="122" t="str">
        <f>IF(A936="","",EOMONTH(A936,0))</f>
        <v/>
      </c>
      <c r="G936" s="69" t="str">
        <f>IF(A936="","",YEAR(A936))</f>
        <v/>
      </c>
    </row>
    <row r="937">
      <c r="A937" s="116" t="n"/>
      <c r="B937" s="97" t="n"/>
      <c r="C937" s="97" t="n"/>
      <c r="D937" s="121" t="n"/>
      <c r="E937" s="97" t="n"/>
      <c r="F937" s="123" t="str">
        <f>IF(A937="","",EOMONTH(A937,0))</f>
        <v/>
      </c>
      <c r="G937" s="113" t="str">
        <f>IF(A937="","",YEAR(A937))</f>
        <v/>
      </c>
    </row>
    <row r="938">
      <c r="A938" s="116" t="n"/>
      <c r="B938" s="97" t="n"/>
      <c r="C938" s="97" t="n"/>
      <c r="D938" s="121" t="n"/>
      <c r="E938" s="97" t="n"/>
      <c r="F938" s="122" t="str">
        <f>IF(A938="","",EOMONTH(A938,0))</f>
        <v/>
      </c>
      <c r="G938" s="69" t="str">
        <f>IF(A938="","",YEAR(A938))</f>
        <v/>
      </c>
    </row>
    <row r="939">
      <c r="A939" s="116" t="n"/>
      <c r="B939" s="97" t="n"/>
      <c r="C939" s="97" t="n"/>
      <c r="D939" s="121" t="n"/>
      <c r="E939" s="97" t="n"/>
      <c r="F939" s="123" t="str">
        <f>IF(A939="","",EOMONTH(A939,0))</f>
        <v/>
      </c>
      <c r="G939" s="113" t="str">
        <f>IF(A939="","",YEAR(A939))</f>
        <v/>
      </c>
    </row>
    <row r="940">
      <c r="A940" s="116" t="n"/>
      <c r="B940" s="97" t="n"/>
      <c r="C940" s="97" t="n"/>
      <c r="D940" s="121" t="n"/>
      <c r="E940" s="97" t="n"/>
      <c r="F940" s="122" t="str">
        <f>IF(A940="","",EOMONTH(A940,0))</f>
        <v/>
      </c>
      <c r="G940" s="69" t="str">
        <f>IF(A940="","",YEAR(A940))</f>
        <v/>
      </c>
    </row>
    <row r="941">
      <c r="A941" s="116" t="n"/>
      <c r="B941" s="97" t="n"/>
      <c r="C941" s="97" t="n"/>
      <c r="D941" s="121" t="n"/>
      <c r="E941" s="97" t="n"/>
      <c r="F941" s="123" t="str">
        <f>IF(A941="","",EOMONTH(A941,0))</f>
        <v/>
      </c>
      <c r="G941" s="113" t="str">
        <f>IF(A941="","",YEAR(A941))</f>
        <v/>
      </c>
    </row>
    <row r="942">
      <c r="A942" s="116" t="n"/>
      <c r="B942" s="97" t="n"/>
      <c r="C942" s="97" t="n"/>
      <c r="D942" s="121" t="n"/>
      <c r="E942" s="97" t="n"/>
      <c r="F942" s="122" t="str">
        <f>IF(A942="","",EOMONTH(A942,0))</f>
        <v/>
      </c>
      <c r="G942" s="69" t="str">
        <f>IF(A942="","",YEAR(A942))</f>
        <v/>
      </c>
    </row>
    <row r="943">
      <c r="A943" s="116" t="n"/>
      <c r="B943" s="97" t="n"/>
      <c r="C943" s="97" t="n"/>
      <c r="D943" s="121" t="n"/>
      <c r="E943" s="97" t="n"/>
      <c r="F943" s="123" t="str">
        <f>IF(A943="","",EOMONTH(A943,0))</f>
        <v/>
      </c>
      <c r="G943" s="113" t="str">
        <f>IF(A943="","",YEAR(A943))</f>
        <v/>
      </c>
    </row>
    <row r="944">
      <c r="A944" s="116" t="n"/>
      <c r="B944" s="97" t="n"/>
      <c r="C944" s="97" t="n"/>
      <c r="D944" s="121" t="n"/>
      <c r="E944" s="97" t="n"/>
      <c r="F944" s="122" t="str">
        <f>IF(A944="","",EOMONTH(A944,0))</f>
        <v/>
      </c>
      <c r="G944" s="69" t="str">
        <f>IF(A944="","",YEAR(A944))</f>
        <v/>
      </c>
    </row>
    <row r="945">
      <c r="A945" s="116" t="n"/>
      <c r="B945" s="97" t="n"/>
      <c r="C945" s="97" t="n"/>
      <c r="D945" s="121" t="n"/>
      <c r="E945" s="97" t="n"/>
      <c r="F945" s="123" t="str">
        <f>IF(A945="","",EOMONTH(A945,0))</f>
        <v/>
      </c>
      <c r="G945" s="113" t="str">
        <f>IF(A945="","",YEAR(A945))</f>
        <v/>
      </c>
    </row>
    <row r="946">
      <c r="A946" s="116" t="n"/>
      <c r="B946" s="97" t="n"/>
      <c r="C946" s="97" t="n"/>
      <c r="D946" s="121" t="n"/>
      <c r="E946" s="97" t="n"/>
      <c r="F946" s="122" t="str">
        <f>IF(A946="","",EOMONTH(A946,0))</f>
        <v/>
      </c>
      <c r="G946" s="69" t="str">
        <f>IF(A946="","",YEAR(A946))</f>
        <v/>
      </c>
    </row>
    <row r="947">
      <c r="A947" s="116" t="n"/>
      <c r="B947" s="97" t="n"/>
      <c r="C947" s="97" t="n"/>
      <c r="D947" s="121" t="n"/>
      <c r="E947" s="97" t="n"/>
      <c r="F947" s="123" t="str">
        <f>IF(A947="","",EOMONTH(A947,0))</f>
        <v/>
      </c>
      <c r="G947" s="113" t="str">
        <f>IF(A947="","",YEAR(A947))</f>
        <v/>
      </c>
    </row>
    <row r="948">
      <c r="A948" s="116" t="n"/>
      <c r="B948" s="97" t="n"/>
      <c r="C948" s="97" t="n"/>
      <c r="D948" s="121" t="n"/>
      <c r="E948" s="97" t="n"/>
      <c r="F948" s="122" t="str">
        <f>IF(A948="","",EOMONTH(A948,0))</f>
        <v/>
      </c>
      <c r="G948" s="69" t="str">
        <f>IF(A948="","",YEAR(A948))</f>
        <v/>
      </c>
    </row>
    <row r="949">
      <c r="A949" s="116" t="n"/>
      <c r="B949" s="97" t="n"/>
      <c r="C949" s="97" t="n"/>
      <c r="D949" s="121" t="n"/>
      <c r="E949" s="97" t="n"/>
      <c r="F949" s="123" t="str">
        <f>IF(A949="","",EOMONTH(A949,0))</f>
        <v/>
      </c>
      <c r="G949" s="113" t="str">
        <f>IF(A949="","",YEAR(A949))</f>
        <v/>
      </c>
    </row>
    <row r="950">
      <c r="A950" s="116" t="n"/>
      <c r="B950" s="97" t="n"/>
      <c r="C950" s="97" t="n"/>
      <c r="D950" s="121" t="n"/>
      <c r="E950" s="97" t="n"/>
      <c r="F950" s="122" t="str">
        <f>IF(A950="","",EOMONTH(A950,0))</f>
        <v/>
      </c>
      <c r="G950" s="69" t="str">
        <f>IF(A950="","",YEAR(A950))</f>
        <v/>
      </c>
    </row>
    <row r="951">
      <c r="A951" s="116" t="n"/>
      <c r="B951" s="97" t="n"/>
      <c r="C951" s="97" t="n"/>
      <c r="D951" s="121" t="n"/>
      <c r="E951" s="97" t="n"/>
      <c r="F951" s="123" t="str">
        <f>IF(A951="","",EOMONTH(A951,0))</f>
        <v/>
      </c>
      <c r="G951" s="113" t="str">
        <f>IF(A951="","",YEAR(A951))</f>
        <v/>
      </c>
    </row>
    <row r="952">
      <c r="A952" s="116" t="n"/>
      <c r="B952" s="97" t="n"/>
      <c r="C952" s="97" t="n"/>
      <c r="D952" s="121" t="n"/>
      <c r="E952" s="97" t="n"/>
      <c r="F952" s="122" t="str">
        <f>IF(A952="","",EOMONTH(A952,0))</f>
        <v/>
      </c>
      <c r="G952" s="69" t="str">
        <f>IF(A952="","",YEAR(A952))</f>
        <v/>
      </c>
    </row>
    <row r="953">
      <c r="A953" s="116" t="n"/>
      <c r="B953" s="97" t="n"/>
      <c r="C953" s="97" t="n"/>
      <c r="D953" s="121" t="n"/>
      <c r="E953" s="97" t="n"/>
      <c r="F953" s="123" t="str">
        <f>IF(A953="","",EOMONTH(A953,0))</f>
        <v/>
      </c>
      <c r="G953" s="113" t="str">
        <f>IF(A953="","",YEAR(A953))</f>
        <v/>
      </c>
    </row>
    <row r="954">
      <c r="A954" s="116" t="n"/>
      <c r="B954" s="97" t="n"/>
      <c r="C954" s="97" t="n"/>
      <c r="D954" s="121" t="n"/>
      <c r="E954" s="97" t="n"/>
      <c r="F954" s="122" t="str">
        <f>IF(A954="","",EOMONTH(A954,0))</f>
        <v/>
      </c>
      <c r="G954" s="69" t="str">
        <f>IF(A954="","",YEAR(A954))</f>
        <v/>
      </c>
    </row>
    <row r="955">
      <c r="A955" s="116" t="n"/>
      <c r="B955" s="97" t="n"/>
      <c r="C955" s="97" t="n"/>
      <c r="D955" s="121" t="n"/>
      <c r="E955" s="97" t="n"/>
      <c r="F955" s="123" t="str">
        <f>IF(A955="","",EOMONTH(A955,0))</f>
        <v/>
      </c>
      <c r="G955" s="113" t="str">
        <f>IF(A955="","",YEAR(A955))</f>
        <v/>
      </c>
    </row>
    <row r="956">
      <c r="A956" s="116" t="n"/>
      <c r="B956" s="97" t="n"/>
      <c r="C956" s="97" t="n"/>
      <c r="D956" s="121" t="n"/>
      <c r="E956" s="97" t="n"/>
      <c r="F956" s="122" t="str">
        <f>IF(A956="","",EOMONTH(A956,0))</f>
        <v/>
      </c>
      <c r="G956" s="69" t="str">
        <f>IF(A956="","",YEAR(A956))</f>
        <v/>
      </c>
    </row>
    <row r="957">
      <c r="A957" s="116" t="n"/>
      <c r="B957" s="97" t="n"/>
      <c r="C957" s="97" t="n"/>
      <c r="D957" s="121" t="n"/>
      <c r="E957" s="97" t="n"/>
      <c r="F957" s="123" t="str">
        <f>IF(A957="","",EOMONTH(A957,0))</f>
        <v/>
      </c>
      <c r="G957" s="113" t="str">
        <f>IF(A957="","",YEAR(A957))</f>
        <v/>
      </c>
    </row>
    <row r="958">
      <c r="A958" s="116" t="n"/>
      <c r="B958" s="97" t="n"/>
      <c r="C958" s="97" t="n"/>
      <c r="D958" s="121" t="n"/>
      <c r="E958" s="97" t="n"/>
      <c r="F958" s="122" t="str">
        <f>IF(A958="","",EOMONTH(A958,0))</f>
        <v/>
      </c>
      <c r="G958" s="69" t="str">
        <f>IF(A958="","",YEAR(A958))</f>
        <v/>
      </c>
    </row>
    <row r="959">
      <c r="A959" s="116" t="n"/>
      <c r="B959" s="97" t="n"/>
      <c r="C959" s="97" t="n"/>
      <c r="D959" s="121" t="n"/>
      <c r="E959" s="97" t="n"/>
      <c r="F959" s="123" t="str">
        <f>IF(A959="","",EOMONTH(A959,0))</f>
        <v/>
      </c>
      <c r="G959" s="113" t="str">
        <f>IF(A959="","",YEAR(A959))</f>
        <v/>
      </c>
    </row>
    <row r="960">
      <c r="A960" s="116" t="n"/>
      <c r="B960" s="97" t="n"/>
      <c r="C960" s="97" t="n"/>
      <c r="D960" s="121" t="n"/>
      <c r="E960" s="97" t="n"/>
      <c r="F960" s="122" t="str">
        <f>IF(A960="","",EOMONTH(A960,0))</f>
        <v/>
      </c>
      <c r="G960" s="69" t="str">
        <f>IF(A960="","",YEAR(A960))</f>
        <v/>
      </c>
    </row>
    <row r="961">
      <c r="A961" s="116" t="n"/>
      <c r="B961" s="97" t="n"/>
      <c r="C961" s="97" t="n"/>
      <c r="D961" s="121" t="n"/>
      <c r="E961" s="97" t="n"/>
      <c r="F961" s="123" t="str">
        <f>IF(A961="","",EOMONTH(A961,0))</f>
        <v/>
      </c>
      <c r="G961" s="113" t="str">
        <f>IF(A961="","",YEAR(A961))</f>
        <v/>
      </c>
    </row>
    <row r="962">
      <c r="A962" s="116" t="n"/>
      <c r="B962" s="97" t="n"/>
      <c r="C962" s="97" t="n"/>
      <c r="D962" s="121" t="n"/>
      <c r="E962" s="97" t="n"/>
      <c r="F962" s="122" t="str">
        <f>IF(A962="","",EOMONTH(A962,0))</f>
        <v/>
      </c>
      <c r="G962" s="69" t="str">
        <f>IF(A962="","",YEAR(A962))</f>
        <v/>
      </c>
    </row>
    <row r="963">
      <c r="A963" s="116" t="n"/>
      <c r="B963" s="97" t="n"/>
      <c r="C963" s="97" t="n"/>
      <c r="D963" s="121" t="n"/>
      <c r="E963" s="97" t="n"/>
      <c r="F963" s="123" t="str">
        <f>IF(A963="","",EOMONTH(A963,0))</f>
        <v/>
      </c>
      <c r="G963" s="113" t="str">
        <f>IF(A963="","",YEAR(A963))</f>
        <v/>
      </c>
    </row>
    <row r="964">
      <c r="A964" s="116" t="n"/>
      <c r="B964" s="97" t="n"/>
      <c r="C964" s="97" t="n"/>
      <c r="D964" s="121" t="n"/>
      <c r="E964" s="97" t="n"/>
      <c r="F964" s="122" t="str">
        <f>IF(A964="","",EOMONTH(A964,0))</f>
        <v/>
      </c>
      <c r="G964" s="69" t="str">
        <f>IF(A964="","",YEAR(A964))</f>
        <v/>
      </c>
    </row>
    <row r="965">
      <c r="A965" s="116" t="n"/>
      <c r="B965" s="97" t="n"/>
      <c r="C965" s="97" t="n"/>
      <c r="D965" s="121" t="n"/>
      <c r="E965" s="97" t="n"/>
      <c r="F965" s="123" t="str">
        <f>IF(A965="","",EOMONTH(A965,0))</f>
        <v/>
      </c>
      <c r="G965" s="113" t="str">
        <f>IF(A965="","",YEAR(A965))</f>
        <v/>
      </c>
    </row>
    <row r="966">
      <c r="A966" s="116" t="n"/>
      <c r="B966" s="97" t="n"/>
      <c r="C966" s="97" t="n"/>
      <c r="D966" s="121" t="n"/>
      <c r="E966" s="97" t="n"/>
      <c r="F966" s="122" t="str">
        <f>IF(A966="","",EOMONTH(A966,0))</f>
        <v/>
      </c>
      <c r="G966" s="69" t="str">
        <f>IF(A966="","",YEAR(A966))</f>
        <v/>
      </c>
    </row>
    <row r="967">
      <c r="A967" s="116" t="n"/>
      <c r="B967" s="97" t="n"/>
      <c r="C967" s="97" t="n"/>
      <c r="D967" s="121" t="n"/>
      <c r="E967" s="97" t="n"/>
      <c r="F967" s="123" t="str">
        <f>IF(A967="","",EOMONTH(A967,0))</f>
        <v/>
      </c>
      <c r="G967" s="113" t="str">
        <f>IF(A967="","",YEAR(A967))</f>
        <v/>
      </c>
    </row>
    <row r="968">
      <c r="A968" s="116" t="n"/>
      <c r="B968" s="97" t="n"/>
      <c r="C968" s="97" t="n"/>
      <c r="D968" s="121" t="n"/>
      <c r="E968" s="97" t="n"/>
      <c r="F968" s="122" t="str">
        <f>IF(A968="","",EOMONTH(A968,0))</f>
        <v/>
      </c>
      <c r="G968" s="69" t="str">
        <f>IF(A968="","",YEAR(A968))</f>
        <v/>
      </c>
    </row>
    <row r="969">
      <c r="A969" s="116" t="n"/>
      <c r="B969" s="97" t="n"/>
      <c r="C969" s="97" t="n"/>
      <c r="D969" s="121" t="n"/>
      <c r="E969" s="97" t="n"/>
      <c r="F969" s="123" t="str">
        <f>IF(A969="","",EOMONTH(A969,0))</f>
        <v/>
      </c>
      <c r="G969" s="113" t="str">
        <f>IF(A969="","",YEAR(A969))</f>
        <v/>
      </c>
    </row>
    <row r="970">
      <c r="A970" s="116" t="n"/>
      <c r="B970" s="97" t="n"/>
      <c r="C970" s="97" t="n"/>
      <c r="D970" s="121" t="n"/>
      <c r="E970" s="97" t="n"/>
      <c r="F970" s="122" t="str">
        <f>IF(A970="","",EOMONTH(A970,0))</f>
        <v/>
      </c>
      <c r="G970" s="69" t="str">
        <f>IF(A970="","",YEAR(A970))</f>
        <v/>
      </c>
    </row>
    <row r="971">
      <c r="A971" s="116" t="n"/>
      <c r="B971" s="97" t="n"/>
      <c r="C971" s="97" t="n"/>
      <c r="D971" s="121" t="n"/>
      <c r="E971" s="97" t="n"/>
      <c r="F971" s="123" t="str">
        <f>IF(A971="","",EOMONTH(A971,0))</f>
        <v/>
      </c>
      <c r="G971" s="113" t="str">
        <f>IF(A971="","",YEAR(A971))</f>
        <v/>
      </c>
    </row>
    <row r="972">
      <c r="A972" s="116" t="n"/>
      <c r="B972" s="97" t="n"/>
      <c r="C972" s="97" t="n"/>
      <c r="D972" s="121" t="n"/>
      <c r="E972" s="97" t="n"/>
      <c r="F972" s="122" t="str">
        <f>IF(A972="","",EOMONTH(A972,0))</f>
        <v/>
      </c>
      <c r="G972" s="69" t="str">
        <f>IF(A972="","",YEAR(A972))</f>
        <v/>
      </c>
    </row>
    <row r="973">
      <c r="A973" s="116" t="n"/>
      <c r="B973" s="97" t="n"/>
      <c r="C973" s="97" t="n"/>
      <c r="D973" s="121" t="n"/>
      <c r="E973" s="97" t="n"/>
      <c r="F973" s="123" t="str">
        <f>IF(A973="","",EOMONTH(A973,0))</f>
        <v/>
      </c>
      <c r="G973" s="113" t="str">
        <f>IF(A973="","",YEAR(A973))</f>
        <v/>
      </c>
    </row>
    <row r="974">
      <c r="A974" s="116" t="n"/>
      <c r="B974" s="97" t="n"/>
      <c r="C974" s="97" t="n"/>
      <c r="D974" s="121" t="n"/>
      <c r="E974" s="97" t="n"/>
      <c r="F974" s="122" t="str">
        <f>IF(A974="","",EOMONTH(A974,0))</f>
        <v/>
      </c>
      <c r="G974" s="69" t="str">
        <f>IF(A974="","",YEAR(A974))</f>
        <v/>
      </c>
    </row>
    <row r="975">
      <c r="A975" s="116" t="n"/>
      <c r="B975" s="97" t="n"/>
      <c r="C975" s="97" t="n"/>
      <c r="D975" s="121" t="n"/>
      <c r="E975" s="97" t="n"/>
      <c r="F975" s="123" t="str">
        <f>IF(A975="","",EOMONTH(A975,0))</f>
        <v/>
      </c>
      <c r="G975" s="113" t="str">
        <f>IF(A975="","",YEAR(A975))</f>
        <v/>
      </c>
    </row>
    <row r="976">
      <c r="A976" s="116" t="n"/>
      <c r="B976" s="97" t="n"/>
      <c r="C976" s="97" t="n"/>
      <c r="D976" s="121" t="n"/>
      <c r="E976" s="97" t="n"/>
      <c r="F976" s="122" t="str">
        <f>IF(A976="","",EOMONTH(A976,0))</f>
        <v/>
      </c>
      <c r="G976" s="69" t="str">
        <f>IF(A976="","",YEAR(A976))</f>
        <v/>
      </c>
    </row>
    <row r="977">
      <c r="A977" s="116" t="n"/>
      <c r="B977" s="97" t="n"/>
      <c r="C977" s="97" t="n"/>
      <c r="D977" s="121" t="n"/>
      <c r="E977" s="97" t="n"/>
      <c r="F977" s="123" t="str">
        <f>IF(A977="","",EOMONTH(A977,0))</f>
        <v/>
      </c>
      <c r="G977" s="113" t="str">
        <f>IF(A977="","",YEAR(A977))</f>
        <v/>
      </c>
    </row>
    <row r="978">
      <c r="A978" s="116" t="n"/>
      <c r="B978" s="97" t="n"/>
      <c r="C978" s="97" t="n"/>
      <c r="D978" s="121" t="n"/>
      <c r="E978" s="97" t="n"/>
      <c r="F978" s="122" t="str">
        <f>IF(A978="","",EOMONTH(A978,0))</f>
        <v/>
      </c>
      <c r="G978" s="69" t="str">
        <f>IF(A978="","",YEAR(A978))</f>
        <v/>
      </c>
    </row>
    <row r="979">
      <c r="A979" s="116" t="n"/>
      <c r="B979" s="97" t="n"/>
      <c r="C979" s="97" t="n"/>
      <c r="D979" s="121" t="n"/>
      <c r="E979" s="97" t="n"/>
      <c r="F979" s="123" t="str">
        <f>IF(A979="","",EOMONTH(A979,0))</f>
        <v/>
      </c>
      <c r="G979" s="113" t="str">
        <f>IF(A979="","",YEAR(A979))</f>
        <v/>
      </c>
    </row>
    <row r="980">
      <c r="A980" s="116" t="n"/>
      <c r="B980" s="97" t="n"/>
      <c r="C980" s="97" t="n"/>
      <c r="D980" s="121" t="n"/>
      <c r="E980" s="97" t="n"/>
      <c r="F980" s="122" t="str">
        <f>IF(A980="","",EOMONTH(A980,0))</f>
        <v/>
      </c>
      <c r="G980" s="69" t="str">
        <f>IF(A980="","",YEAR(A980))</f>
        <v/>
      </c>
    </row>
    <row r="981">
      <c r="A981" s="116" t="n"/>
      <c r="B981" s="97" t="n"/>
      <c r="C981" s="97" t="n"/>
      <c r="D981" s="121" t="n"/>
      <c r="E981" s="97" t="n"/>
      <c r="F981" s="123" t="str">
        <f>IF(A981="","",EOMONTH(A981,0))</f>
        <v/>
      </c>
      <c r="G981" s="113" t="str">
        <f>IF(A981="","",YEAR(A981))</f>
        <v/>
      </c>
    </row>
    <row r="982">
      <c r="A982" s="116" t="n"/>
      <c r="B982" s="97" t="n"/>
      <c r="C982" s="97" t="n"/>
      <c r="D982" s="121" t="n"/>
      <c r="E982" s="97" t="n"/>
      <c r="F982" s="122" t="str">
        <f>IF(A982="","",EOMONTH(A982,0))</f>
        <v/>
      </c>
      <c r="G982" s="69" t="str">
        <f>IF(A982="","",YEAR(A982))</f>
        <v/>
      </c>
    </row>
    <row r="983">
      <c r="A983" s="116" t="n"/>
      <c r="B983" s="97" t="n"/>
      <c r="C983" s="97" t="n"/>
      <c r="D983" s="121" t="n"/>
      <c r="E983" s="97" t="n"/>
      <c r="F983" s="123" t="str">
        <f>IF(A983="","",EOMONTH(A983,0))</f>
        <v/>
      </c>
      <c r="G983" s="113" t="str">
        <f>IF(A983="","",YEAR(A983))</f>
        <v/>
      </c>
    </row>
    <row r="984">
      <c r="A984" s="116" t="n"/>
      <c r="B984" s="97" t="n"/>
      <c r="C984" s="97" t="n"/>
      <c r="D984" s="121" t="n"/>
      <c r="E984" s="97" t="n"/>
      <c r="F984" s="122" t="str">
        <f>IF(A984="","",EOMONTH(A984,0))</f>
        <v/>
      </c>
      <c r="G984" s="69" t="str">
        <f>IF(A984="","",YEAR(A984))</f>
        <v/>
      </c>
    </row>
    <row r="985">
      <c r="A985" s="116" t="n"/>
      <c r="B985" s="97" t="n"/>
      <c r="C985" s="97" t="n"/>
      <c r="D985" s="121" t="n"/>
      <c r="E985" s="97" t="n"/>
      <c r="F985" s="123" t="str">
        <f>IF(A985="","",EOMONTH(A985,0))</f>
        <v/>
      </c>
      <c r="G985" s="113" t="str">
        <f>IF(A985="","",YEAR(A985))</f>
        <v/>
      </c>
    </row>
    <row r="986">
      <c r="A986" s="116" t="n"/>
      <c r="B986" s="97" t="n"/>
      <c r="C986" s="97" t="n"/>
      <c r="D986" s="121" t="n"/>
      <c r="E986" s="97" t="n"/>
      <c r="F986" s="122" t="str">
        <f>IF(A986="","",EOMONTH(A986,0))</f>
        <v/>
      </c>
      <c r="G986" s="69" t="str">
        <f>IF(A986="","",YEAR(A986))</f>
        <v/>
      </c>
    </row>
    <row r="987">
      <c r="A987" s="116" t="n"/>
      <c r="B987" s="97" t="n"/>
      <c r="C987" s="97" t="n"/>
      <c r="D987" s="121" t="n"/>
      <c r="E987" s="97" t="n"/>
      <c r="F987" s="123" t="str">
        <f>IF(A987="","",EOMONTH(A987,0))</f>
        <v/>
      </c>
      <c r="G987" s="113" t="str">
        <f>IF(A987="","",YEAR(A987))</f>
        <v/>
      </c>
    </row>
    <row r="988">
      <c r="A988" s="116" t="n"/>
      <c r="B988" s="97" t="n"/>
      <c r="C988" s="97" t="n"/>
      <c r="D988" s="121" t="n"/>
      <c r="E988" s="97" t="n"/>
      <c r="F988" s="122" t="str">
        <f>IF(A988="","",EOMONTH(A988,0))</f>
        <v/>
      </c>
      <c r="G988" s="69" t="str">
        <f>IF(A988="","",YEAR(A988))</f>
        <v/>
      </c>
    </row>
    <row r="989">
      <c r="A989" s="116" t="n"/>
      <c r="B989" s="97" t="n"/>
      <c r="C989" s="97" t="n"/>
      <c r="D989" s="121" t="n"/>
      <c r="E989" s="97" t="n"/>
      <c r="F989" s="123" t="str">
        <f>IF(A989="","",EOMONTH(A989,0))</f>
        <v/>
      </c>
      <c r="G989" s="113" t="str">
        <f>IF(A989="","",YEAR(A989))</f>
        <v/>
      </c>
    </row>
    <row r="990">
      <c r="A990" s="116" t="n"/>
      <c r="B990" s="97" t="n"/>
      <c r="C990" s="97" t="n"/>
      <c r="D990" s="121" t="n"/>
      <c r="E990" s="97" t="n"/>
      <c r="F990" s="122" t="str">
        <f>IF(A990="","",EOMONTH(A990,0))</f>
        <v/>
      </c>
      <c r="G990" s="69" t="str">
        <f>IF(A990="","",YEAR(A990))</f>
        <v/>
      </c>
    </row>
    <row r="991">
      <c r="A991" s="116" t="n"/>
      <c r="B991" s="97" t="n"/>
      <c r="C991" s="97" t="n"/>
      <c r="D991" s="121" t="n"/>
      <c r="E991" s="97" t="n"/>
      <c r="F991" s="123" t="str">
        <f>IF(A991="","",EOMONTH(A991,0))</f>
        <v/>
      </c>
      <c r="G991" s="113" t="str">
        <f>IF(A991="","",YEAR(A991))</f>
        <v/>
      </c>
    </row>
    <row r="992">
      <c r="A992" s="116" t="n"/>
      <c r="B992" s="97" t="n"/>
      <c r="C992" s="97" t="n"/>
      <c r="D992" s="121" t="n"/>
      <c r="E992" s="97" t="n"/>
      <c r="F992" s="122" t="str">
        <f>IF(A992="","",EOMONTH(A992,0))</f>
        <v/>
      </c>
      <c r="G992" s="69" t="str">
        <f>IF(A992="","",YEAR(A992))</f>
        <v/>
      </c>
    </row>
    <row r="993">
      <c r="A993" s="116" t="n"/>
      <c r="B993" s="97" t="n"/>
      <c r="C993" s="97" t="n"/>
      <c r="D993" s="121" t="n"/>
      <c r="E993" s="97" t="n"/>
      <c r="F993" s="123" t="str">
        <f>IF(A993="","",EOMONTH(A993,0))</f>
        <v/>
      </c>
      <c r="G993" s="113" t="str">
        <f>IF(A993="","",YEAR(A993))</f>
        <v/>
      </c>
    </row>
    <row r="994">
      <c r="A994" s="116" t="n"/>
      <c r="B994" s="97" t="n"/>
      <c r="C994" s="97" t="n"/>
      <c r="D994" s="121" t="n"/>
      <c r="E994" s="97" t="n"/>
      <c r="F994" s="122" t="str">
        <f>IF(A994="","",EOMONTH(A994,0))</f>
        <v/>
      </c>
      <c r="G994" s="69" t="str">
        <f>IF(A994="","",YEAR(A994))</f>
        <v/>
      </c>
    </row>
    <row r="995">
      <c r="A995" s="116" t="n"/>
      <c r="B995" s="97" t="n"/>
      <c r="C995" s="97" t="n"/>
      <c r="D995" s="121" t="n"/>
      <c r="E995" s="97" t="n"/>
      <c r="F995" s="123" t="str">
        <f>IF(A995="","",EOMONTH(A995,0))</f>
        <v/>
      </c>
      <c r="G995" s="113" t="str">
        <f>IF(A995="","",YEAR(A995))</f>
        <v/>
      </c>
    </row>
    <row r="996">
      <c r="A996" s="116" t="n"/>
      <c r="B996" s="97" t="n"/>
      <c r="C996" s="97" t="n"/>
      <c r="D996" s="121" t="n"/>
      <c r="E996" s="97" t="n"/>
      <c r="F996" s="122" t="str">
        <f>IF(A996="","",EOMONTH(A996,0))</f>
        <v/>
      </c>
      <c r="G996" s="69" t="str">
        <f>IF(A996="","",YEAR(A996))</f>
        <v/>
      </c>
    </row>
    <row r="997">
      <c r="A997" s="116" t="n"/>
      <c r="B997" s="97" t="n"/>
      <c r="C997" s="97" t="n"/>
      <c r="D997" s="121" t="n"/>
      <c r="E997" s="97" t="n"/>
      <c r="F997" s="123" t="str">
        <f>IF(A997="","",EOMONTH(A997,0))</f>
        <v/>
      </c>
      <c r="G997" s="113" t="str">
        <f>IF(A997="","",YEAR(A997))</f>
        <v/>
      </c>
    </row>
    <row r="998">
      <c r="A998" s="116" t="n"/>
      <c r="B998" s="97" t="n"/>
      <c r="C998" s="97" t="n"/>
      <c r="D998" s="121" t="n"/>
      <c r="E998" s="97" t="n"/>
      <c r="F998" s="122" t="str">
        <f>IF(A998="","",EOMONTH(A998,0))</f>
        <v/>
      </c>
      <c r="G998" s="69" t="str">
        <f>IF(A998="","",YEAR(A998))</f>
        <v/>
      </c>
    </row>
    <row r="999">
      <c r="A999" s="116" t="n"/>
      <c r="B999" s="97" t="n"/>
      <c r="C999" s="97" t="n"/>
      <c r="D999" s="121" t="n"/>
      <c r="E999" s="97" t="n"/>
      <c r="F999" s="123" t="str">
        <f>IF(A999="","",EOMONTH(A999,0))</f>
        <v/>
      </c>
      <c r="G999" s="113" t="str">
        <f>IF(A999="","",YEAR(A999))</f>
        <v/>
      </c>
    </row>
    <row r="1000">
      <c r="A1000" s="116" t="n"/>
      <c r="B1000" s="97" t="n"/>
      <c r="C1000" s="97" t="n"/>
      <c r="D1000" s="121" t="n"/>
      <c r="E1000" s="97" t="n"/>
      <c r="F1000" s="122" t="str">
        <f>IF(A1000="","",EOMONTH(A1000,0))</f>
        <v/>
      </c>
      <c r="G1000" s="69" t="str">
        <f>IF(A1000="","",YEAR(A1000))</f>
        <v/>
      </c>
    </row>
    <row r="1001">
      <c r="A1001" s="116" t="n"/>
      <c r="B1001" s="97" t="n"/>
      <c r="C1001" s="97" t="n"/>
      <c r="D1001" s="121" t="n"/>
      <c r="E1001" s="97" t="n"/>
      <c r="F1001" s="123" t="str">
        <f>IF(A1001="","",EOMONTH(A1001,0))</f>
        <v/>
      </c>
      <c r="G1001" s="113" t="str">
        <f>IF(A1001="","",YEAR(A1001))</f>
        <v/>
      </c>
    </row>
    <row r="1002">
      <c r="A1002" s="116" t="n"/>
      <c r="B1002" s="97" t="n"/>
      <c r="C1002" s="97" t="n"/>
      <c r="D1002" s="121" t="n"/>
      <c r="E1002" s="97" t="n"/>
      <c r="F1002" s="122" t="str">
        <f>IF(A1002="","",EOMONTH(A1002,0))</f>
        <v/>
      </c>
      <c r="G1002" s="69" t="str">
        <f>IF(A1002="","",YEAR(A1002))</f>
        <v/>
      </c>
    </row>
    <row r="1003">
      <c r="A1003" s="116" t="n"/>
      <c r="B1003" s="97" t="n"/>
      <c r="C1003" s="97" t="n"/>
      <c r="D1003" s="121" t="n"/>
      <c r="E1003" s="97" t="n"/>
      <c r="F1003" s="123" t="str">
        <f>IF(A1003="","",EOMONTH(A1003,0))</f>
        <v/>
      </c>
      <c r="G1003" s="113" t="str">
        <f>IF(A1003="","",YEAR(A1003))</f>
        <v/>
      </c>
    </row>
    <row r="1004">
      <c r="A1004" s="116" t="n"/>
      <c r="B1004" s="97" t="n"/>
      <c r="C1004" s="97" t="n"/>
      <c r="D1004" s="121" t="n"/>
      <c r="E1004" s="97" t="n"/>
      <c r="F1004" s="122" t="str">
        <f>IF(A1004="","",EOMONTH(A1004,0))</f>
        <v/>
      </c>
      <c r="G1004" s="69" t="str">
        <f>IF(A1004="","",YEAR(A1004))</f>
        <v/>
      </c>
    </row>
    <row r="1005">
      <c r="A1005" s="116" t="n"/>
      <c r="B1005" s="97" t="n"/>
      <c r="C1005" s="97" t="n"/>
      <c r="D1005" s="121" t="n"/>
      <c r="E1005" s="97" t="n"/>
      <c r="F1005" s="123" t="str">
        <f>IF(A1005="","",EOMONTH(A1005,0))</f>
        <v/>
      </c>
      <c r="G1005" s="113" t="str">
        <f>IF(A1005="","",YEAR(A1005))</f>
        <v/>
      </c>
    </row>
    <row r="1006">
      <c r="A1006" s="116" t="n"/>
      <c r="B1006" s="97" t="n"/>
      <c r="C1006" s="97" t="n"/>
      <c r="D1006" s="121" t="n"/>
      <c r="E1006" s="97" t="n"/>
      <c r="F1006" s="122" t="str">
        <f>IF(A1006="","",EOMONTH(A1006,0))</f>
        <v/>
      </c>
      <c r="G1006" s="69" t="str">
        <f>IF(A1006="","",YEAR(A1006))</f>
        <v/>
      </c>
    </row>
    <row r="1007">
      <c r="A1007" s="116" t="n"/>
      <c r="B1007" s="97" t="n"/>
      <c r="C1007" s="97" t="n"/>
      <c r="D1007" s="121" t="n"/>
      <c r="E1007" s="97" t="n"/>
      <c r="F1007" s="123" t="str">
        <f>IF(A1007="","",EOMONTH(A1007,0))</f>
        <v/>
      </c>
      <c r="G1007" s="113" t="str">
        <f>IF(A1007="","",YEAR(A1007))</f>
        <v/>
      </c>
    </row>
    <row r="1008">
      <c r="A1008" s="116" t="n"/>
      <c r="B1008" s="97" t="n"/>
      <c r="C1008" s="97" t="n"/>
      <c r="D1008" s="121" t="n"/>
      <c r="E1008" s="97" t="n"/>
      <c r="F1008" s="122" t="str">
        <f>IF(A1008="","",EOMONTH(A1008,0))</f>
        <v/>
      </c>
      <c r="G1008" s="69" t="str">
        <f>IF(A1008="","",YEAR(A1008))</f>
        <v/>
      </c>
    </row>
    <row r="1009">
      <c r="A1009" s="116" t="n"/>
      <c r="B1009" s="97" t="n"/>
      <c r="C1009" s="97" t="n"/>
      <c r="D1009" s="121" t="n"/>
      <c r="E1009" s="97" t="n"/>
      <c r="F1009" s="123" t="str">
        <f>IF(A1009="","",EOMONTH(A1009,0))</f>
        <v/>
      </c>
      <c r="G1009" s="113" t="str">
        <f>IF(A1009="","",YEAR(A1009))</f>
        <v/>
      </c>
    </row>
    <row r="1010">
      <c r="A1010" s="116" t="n"/>
      <c r="B1010" s="97" t="n"/>
      <c r="C1010" s="97" t="n"/>
      <c r="D1010" s="121" t="n"/>
      <c r="E1010" s="97" t="n"/>
      <c r="F1010" s="122" t="str">
        <f>IF(A1010="","",EOMONTH(A1010,0))</f>
        <v/>
      </c>
      <c r="G1010" s="69" t="str">
        <f>IF(A1010="","",YEAR(A1010))</f>
        <v/>
      </c>
    </row>
    <row r="1011">
      <c r="A1011" s="116" t="n"/>
      <c r="B1011" s="97" t="n"/>
      <c r="C1011" s="97" t="n"/>
      <c r="D1011" s="121" t="n"/>
      <c r="E1011" s="97" t="n"/>
      <c r="F1011" s="123" t="str">
        <f>IF(A1011="","",EOMONTH(A1011,0))</f>
        <v/>
      </c>
      <c r="G1011" s="113" t="str">
        <f>IF(A1011="","",YEAR(A1011))</f>
        <v/>
      </c>
    </row>
    <row r="1012">
      <c r="A1012" s="116" t="n"/>
      <c r="B1012" s="97" t="n"/>
      <c r="C1012" s="97" t="n"/>
      <c r="D1012" s="121" t="n"/>
      <c r="E1012" s="97" t="n"/>
      <c r="F1012" s="122" t="str">
        <f>IF(A1012="","",EOMONTH(A1012,0))</f>
        <v/>
      </c>
      <c r="G1012" s="69" t="str">
        <f>IF(A1012="","",YEAR(A1012))</f>
        <v/>
      </c>
    </row>
    <row r="1013">
      <c r="A1013" s="116" t="n"/>
      <c r="B1013" s="97" t="n"/>
      <c r="C1013" s="97" t="n"/>
      <c r="D1013" s="121" t="n"/>
      <c r="E1013" s="97" t="n"/>
      <c r="F1013" s="123" t="str">
        <f>IF(A1013="","",EOMONTH(A1013,0))</f>
        <v/>
      </c>
      <c r="G1013" s="113" t="str">
        <f>IF(A1013="","",YEAR(A1013))</f>
        <v/>
      </c>
    </row>
    <row r="1014">
      <c r="A1014" s="116" t="n"/>
      <c r="B1014" s="97" t="n"/>
      <c r="C1014" s="97" t="n"/>
      <c r="D1014" s="121" t="n"/>
      <c r="E1014" s="97" t="n"/>
      <c r="F1014" s="122" t="str">
        <f>IF(A1014="","",EOMONTH(A1014,0))</f>
        <v/>
      </c>
      <c r="G1014" s="69" t="str">
        <f>IF(A1014="","",YEAR(A1014))</f>
        <v/>
      </c>
    </row>
    <row r="1015">
      <c r="A1015" s="116" t="n"/>
      <c r="B1015" s="97" t="n"/>
      <c r="C1015" s="97" t="n"/>
      <c r="D1015" s="121" t="n"/>
      <c r="E1015" s="97" t="n"/>
      <c r="F1015" s="123" t="str">
        <f>IF(A1015="","",EOMONTH(A1015,0))</f>
        <v/>
      </c>
      <c r="G1015" s="113" t="str">
        <f>IF(A1015="","",YEAR(A1015))</f>
        <v/>
      </c>
    </row>
    <row r="1016">
      <c r="A1016" s="116" t="n"/>
      <c r="B1016" s="97" t="n"/>
      <c r="C1016" s="97" t="n"/>
      <c r="D1016" s="121" t="n"/>
      <c r="E1016" s="97" t="n"/>
      <c r="F1016" s="122" t="str">
        <f>IF(A1016="","",EOMONTH(A1016,0))</f>
        <v/>
      </c>
      <c r="G1016" s="69" t="str">
        <f>IF(A1016="","",YEAR(A1016))</f>
        <v/>
      </c>
    </row>
    <row r="1017">
      <c r="A1017" s="116" t="n"/>
      <c r="B1017" s="97" t="n"/>
      <c r="C1017" s="97" t="n"/>
      <c r="D1017" s="121" t="n"/>
      <c r="E1017" s="97" t="n"/>
      <c r="F1017" s="123" t="str">
        <f>IF(A1017="","",EOMONTH(A1017,0))</f>
        <v/>
      </c>
      <c r="G1017" s="113" t="str">
        <f>IF(A1017="","",YEAR(A1017))</f>
        <v/>
      </c>
    </row>
    <row r="1018">
      <c r="A1018" s="116" t="n"/>
      <c r="B1018" s="97" t="n"/>
      <c r="C1018" s="97" t="n"/>
      <c r="D1018" s="121" t="n"/>
      <c r="E1018" s="97" t="n"/>
      <c r="F1018" s="122" t="str">
        <f>IF(A1018="","",EOMONTH(A1018,0))</f>
        <v/>
      </c>
      <c r="G1018" s="69" t="str">
        <f>IF(A1018="","",YEAR(A1018))</f>
        <v/>
      </c>
    </row>
    <row r="1019">
      <c r="A1019" s="116" t="n"/>
      <c r="B1019" s="97" t="n"/>
      <c r="C1019" s="97" t="n"/>
      <c r="D1019" s="121" t="n"/>
      <c r="E1019" s="97" t="n"/>
      <c r="F1019" s="123" t="str">
        <f>IF(A1019="","",EOMONTH(A1019,0))</f>
        <v/>
      </c>
      <c r="G1019" s="113" t="str">
        <f>IF(A1019="","",YEAR(A1019))</f>
        <v/>
      </c>
    </row>
    <row r="1020">
      <c r="A1020" s="116" t="n"/>
      <c r="B1020" s="97" t="n"/>
      <c r="C1020" s="97" t="n"/>
      <c r="D1020" s="121" t="n"/>
      <c r="E1020" s="97" t="n"/>
      <c r="F1020" s="122" t="str">
        <f>IF(A1020="","",EOMONTH(A1020,0))</f>
        <v/>
      </c>
      <c r="G1020" s="69" t="str">
        <f>IF(A1020="","",YEAR(A1020))</f>
        <v/>
      </c>
    </row>
    <row r="1021">
      <c r="A1021" s="116" t="n"/>
      <c r="B1021" s="97" t="n"/>
      <c r="C1021" s="97" t="n"/>
      <c r="D1021" s="121" t="n"/>
      <c r="E1021" s="97" t="n"/>
      <c r="F1021" s="123" t="str">
        <f>IF(A1021="","",EOMONTH(A1021,0))</f>
        <v/>
      </c>
      <c r="G1021" s="113" t="str">
        <f>IF(A1021="","",YEAR(A1021))</f>
        <v/>
      </c>
    </row>
    <row r="1022">
      <c r="A1022" s="116" t="n"/>
      <c r="B1022" s="97" t="n"/>
      <c r="C1022" s="97" t="n"/>
      <c r="D1022" s="121" t="n"/>
      <c r="E1022" s="97" t="n"/>
      <c r="F1022" s="122" t="str">
        <f>IF(A1022="","",EOMONTH(A1022,0))</f>
        <v/>
      </c>
      <c r="G1022" s="69" t="str">
        <f>IF(A1022="","",YEAR(A1022))</f>
        <v/>
      </c>
    </row>
    <row r="1023">
      <c r="A1023" s="116" t="n"/>
      <c r="B1023" s="97" t="n"/>
      <c r="C1023" s="97" t="n"/>
      <c r="D1023" s="121" t="n"/>
      <c r="E1023" s="97" t="n"/>
      <c r="F1023" s="123" t="str">
        <f>IF(A1023="","",EOMONTH(A1023,0))</f>
        <v/>
      </c>
      <c r="G1023" s="113" t="str">
        <f>IF(A1023="","",YEAR(A1023))</f>
        <v/>
      </c>
    </row>
    <row r="1024">
      <c r="A1024" s="116" t="n"/>
      <c r="B1024" s="97" t="n"/>
      <c r="C1024" s="97" t="n"/>
      <c r="D1024" s="121" t="n"/>
      <c r="E1024" s="97" t="n"/>
      <c r="F1024" s="122" t="str">
        <f>IF(A1024="","",EOMONTH(A1024,0))</f>
        <v/>
      </c>
      <c r="G1024" s="69" t="str">
        <f>IF(A1024="","",YEAR(A1024))</f>
        <v/>
      </c>
    </row>
    <row r="1025">
      <c r="A1025" s="116" t="n"/>
      <c r="B1025" s="97" t="n"/>
      <c r="C1025" s="97" t="n"/>
      <c r="D1025" s="121" t="n"/>
      <c r="E1025" s="97" t="n"/>
      <c r="F1025" s="123" t="str">
        <f>IF(A1025="","",EOMONTH(A1025,0))</f>
        <v/>
      </c>
      <c r="G1025" s="113" t="str">
        <f>IF(A1025="","",YEAR(A1025))</f>
        <v/>
      </c>
    </row>
    <row r="1026">
      <c r="A1026" s="116" t="n"/>
      <c r="B1026" s="97" t="n"/>
      <c r="C1026" s="97" t="n"/>
      <c r="D1026" s="121" t="n"/>
      <c r="E1026" s="97" t="n"/>
      <c r="F1026" s="122" t="str">
        <f>IF(A1026="","",EOMONTH(A1026,0))</f>
        <v/>
      </c>
      <c r="G1026" s="69" t="str">
        <f>IF(A1026="","",YEAR(A1026))</f>
        <v/>
      </c>
    </row>
    <row r="1027">
      <c r="A1027" s="116" t="n"/>
      <c r="B1027" s="97" t="n"/>
      <c r="C1027" s="97" t="n"/>
      <c r="D1027" s="121" t="n"/>
      <c r="E1027" s="97" t="n"/>
      <c r="F1027" s="123" t="str">
        <f>IF(A1027="","",EOMONTH(A1027,0))</f>
        <v/>
      </c>
      <c r="G1027" s="113" t="str">
        <f>IF(A1027="","",YEAR(A1027))</f>
        <v/>
      </c>
    </row>
    <row r="1028">
      <c r="A1028" s="116" t="n"/>
      <c r="B1028" s="97" t="n"/>
      <c r="C1028" s="97" t="n"/>
      <c r="D1028" s="121" t="n"/>
      <c r="E1028" s="97" t="n"/>
      <c r="F1028" s="122" t="str">
        <f>IF(A1028="","",EOMONTH(A1028,0))</f>
        <v/>
      </c>
      <c r="G1028" s="69" t="str">
        <f>IF(A1028="","",YEAR(A1028))</f>
        <v/>
      </c>
    </row>
    <row r="1029">
      <c r="A1029" s="116" t="n"/>
      <c r="B1029" s="97" t="n"/>
      <c r="C1029" s="97" t="n"/>
      <c r="D1029" s="121" t="n"/>
      <c r="E1029" s="97" t="n"/>
      <c r="F1029" s="123" t="str">
        <f>IF(A1029="","",EOMONTH(A1029,0))</f>
        <v/>
      </c>
      <c r="G1029" s="113" t="str">
        <f>IF(A1029="","",YEAR(A1029))</f>
        <v/>
      </c>
    </row>
    <row r="1030">
      <c r="A1030" s="116" t="n"/>
      <c r="B1030" s="97" t="n"/>
      <c r="C1030" s="97" t="n"/>
      <c r="D1030" s="121" t="n"/>
      <c r="E1030" s="97" t="n"/>
      <c r="F1030" s="122" t="str">
        <f>IF(A1030="","",EOMONTH(A1030,0))</f>
        <v/>
      </c>
      <c r="G1030" s="69" t="str">
        <f>IF(A1030="","",YEAR(A1030))</f>
        <v/>
      </c>
    </row>
    <row r="1031">
      <c r="A1031" s="116" t="n"/>
      <c r="B1031" s="97" t="n"/>
      <c r="C1031" s="97" t="n"/>
      <c r="D1031" s="121" t="n"/>
      <c r="E1031" s="97" t="n"/>
      <c r="F1031" s="123" t="str">
        <f>IF(A1031="","",EOMONTH(A1031,0))</f>
        <v/>
      </c>
      <c r="G1031" s="113" t="str">
        <f>IF(A1031="","",YEAR(A1031))</f>
        <v/>
      </c>
    </row>
    <row r="1032">
      <c r="A1032" s="116" t="n"/>
      <c r="B1032" s="97" t="n"/>
      <c r="C1032" s="97" t="n"/>
      <c r="D1032" s="121" t="n"/>
      <c r="E1032" s="97" t="n"/>
      <c r="F1032" s="122" t="str">
        <f>IF(A1032="","",EOMONTH(A1032,0))</f>
        <v/>
      </c>
      <c r="G1032" s="69" t="str">
        <f>IF(A1032="","",YEAR(A1032))</f>
        <v/>
      </c>
    </row>
    <row r="1033">
      <c r="A1033" s="116" t="n"/>
      <c r="B1033" s="97" t="n"/>
      <c r="C1033" s="97" t="n"/>
      <c r="D1033" s="121" t="n"/>
      <c r="E1033" s="97" t="n"/>
      <c r="F1033" s="123" t="str">
        <f>IF(A1033="","",EOMONTH(A1033,0))</f>
        <v/>
      </c>
      <c r="G1033" s="113" t="str">
        <f>IF(A1033="","",YEAR(A1033))</f>
        <v/>
      </c>
    </row>
    <row r="1034">
      <c r="A1034" s="116" t="n"/>
      <c r="B1034" s="97" t="n"/>
      <c r="C1034" s="97" t="n"/>
      <c r="D1034" s="121" t="n"/>
      <c r="E1034" s="97" t="n"/>
      <c r="F1034" s="122" t="str">
        <f>IF(A1034="","",EOMONTH(A1034,0))</f>
        <v/>
      </c>
      <c r="G1034" s="69" t="str">
        <f>IF(A1034="","",YEAR(A1034))</f>
        <v/>
      </c>
    </row>
    <row r="1035">
      <c r="A1035" s="116" t="n"/>
      <c r="B1035" s="97" t="n"/>
      <c r="C1035" s="97" t="n"/>
      <c r="D1035" s="121" t="n"/>
      <c r="E1035" s="97" t="n"/>
      <c r="F1035" s="123" t="str">
        <f>IF(A1035="","",EOMONTH(A1035,0))</f>
        <v/>
      </c>
      <c r="G1035" s="113" t="str">
        <f>IF(A1035="","",YEAR(A1035))</f>
        <v/>
      </c>
    </row>
    <row r="1036">
      <c r="A1036" s="116" t="n"/>
      <c r="B1036" s="97" t="n"/>
      <c r="C1036" s="97" t="n"/>
      <c r="D1036" s="121" t="n"/>
      <c r="E1036" s="97" t="n"/>
      <c r="F1036" s="122" t="str">
        <f>IF(A1036="","",EOMONTH(A1036,0))</f>
        <v/>
      </c>
      <c r="G1036" s="69" t="str">
        <f>IF(A1036="","",YEAR(A1036))</f>
        <v/>
      </c>
    </row>
    <row r="1037">
      <c r="A1037" s="116" t="n"/>
      <c r="B1037" s="97" t="n"/>
      <c r="C1037" s="97" t="n"/>
      <c r="D1037" s="121" t="n"/>
      <c r="E1037" s="97" t="n"/>
      <c r="F1037" s="123" t="str">
        <f>IF(A1037="","",EOMONTH(A1037,0))</f>
        <v/>
      </c>
      <c r="G1037" s="113" t="str">
        <f>IF(A1037="","",YEAR(A1037))</f>
        <v/>
      </c>
    </row>
    <row r="1038">
      <c r="A1038" s="116" t="n"/>
      <c r="B1038" s="97" t="n"/>
      <c r="C1038" s="97" t="n"/>
      <c r="D1038" s="121" t="n"/>
      <c r="E1038" s="97" t="n"/>
      <c r="F1038" s="122" t="str">
        <f>IF(A1038="","",EOMONTH(A1038,0))</f>
        <v/>
      </c>
      <c r="G1038" s="69" t="str">
        <f>IF(A1038="","",YEAR(A1038))</f>
        <v/>
      </c>
    </row>
    <row r="1039">
      <c r="A1039" s="116" t="n"/>
      <c r="B1039" s="97" t="n"/>
      <c r="C1039" s="97" t="n"/>
      <c r="D1039" s="121" t="n"/>
      <c r="E1039" s="97" t="n"/>
      <c r="F1039" s="123" t="str">
        <f>IF(A1039="","",EOMONTH(A1039,0))</f>
        <v/>
      </c>
      <c r="G1039" s="113" t="str">
        <f>IF(A1039="","",YEAR(A1039))</f>
        <v/>
      </c>
    </row>
    <row r="1040">
      <c r="A1040" s="116" t="n"/>
      <c r="B1040" s="97" t="n"/>
      <c r="C1040" s="97" t="n"/>
      <c r="D1040" s="121" t="n"/>
      <c r="E1040" s="97" t="n"/>
      <c r="F1040" s="122" t="str">
        <f>IF(A1040="","",EOMONTH(A1040,0))</f>
        <v/>
      </c>
      <c r="G1040" s="69" t="str">
        <f>IF(A1040="","",YEAR(A1040))</f>
        <v/>
      </c>
    </row>
    <row r="1041">
      <c r="A1041" s="116" t="n"/>
      <c r="B1041" s="97" t="n"/>
      <c r="C1041" s="97" t="n"/>
      <c r="D1041" s="121" t="n"/>
      <c r="E1041" s="97" t="n"/>
      <c r="F1041" s="123" t="str">
        <f>IF(A1041="","",EOMONTH(A1041,0))</f>
        <v/>
      </c>
      <c r="G1041" s="113" t="str">
        <f>IF(A1041="","",YEAR(A1041))</f>
        <v/>
      </c>
    </row>
    <row r="1042">
      <c r="A1042" s="116" t="n"/>
      <c r="B1042" s="97" t="n"/>
      <c r="C1042" s="97" t="n"/>
      <c r="D1042" s="121" t="n"/>
      <c r="E1042" s="97" t="n"/>
      <c r="F1042" s="122" t="str">
        <f>IF(A1042="","",EOMONTH(A1042,0))</f>
        <v/>
      </c>
      <c r="G1042" s="69" t="str">
        <f>IF(A1042="","",YEAR(A1042))</f>
        <v/>
      </c>
    </row>
    <row r="1043">
      <c r="A1043" s="116" t="n"/>
      <c r="B1043" s="97" t="n"/>
      <c r="C1043" s="97" t="n"/>
      <c r="D1043" s="121" t="n"/>
      <c r="E1043" s="97" t="n"/>
      <c r="F1043" s="123" t="str">
        <f>IF(A1043="","",EOMONTH(A1043,0))</f>
        <v/>
      </c>
      <c r="G1043" s="113" t="str">
        <f>IF(A1043="","",YEAR(A1043))</f>
        <v/>
      </c>
    </row>
    <row r="1044">
      <c r="A1044" s="116" t="n"/>
      <c r="B1044" s="97" t="n"/>
      <c r="C1044" s="97" t="n"/>
      <c r="D1044" s="121" t="n"/>
      <c r="E1044" s="97" t="n"/>
      <c r="F1044" s="122" t="str">
        <f>IF(A1044="","",EOMONTH(A1044,0))</f>
        <v/>
      </c>
      <c r="G1044" s="69" t="str">
        <f>IF(A1044="","",YEAR(A1044))</f>
        <v/>
      </c>
    </row>
    <row r="1045">
      <c r="A1045" s="116" t="n"/>
      <c r="B1045" s="97" t="n"/>
      <c r="C1045" s="97" t="n"/>
      <c r="D1045" s="121" t="n"/>
      <c r="E1045" s="97" t="n"/>
      <c r="F1045" s="123" t="str">
        <f>IF(A1045="","",EOMONTH(A1045,0))</f>
        <v/>
      </c>
      <c r="G1045" s="113" t="str">
        <f>IF(A1045="","",YEAR(A1045))</f>
        <v/>
      </c>
    </row>
    <row r="1046">
      <c r="A1046" s="116" t="n"/>
      <c r="B1046" s="97" t="n"/>
      <c r="C1046" s="97" t="n"/>
      <c r="D1046" s="121" t="n"/>
      <c r="E1046" s="97" t="n"/>
      <c r="F1046" s="122" t="str">
        <f>IF(A1046="","",EOMONTH(A1046,0))</f>
        <v/>
      </c>
      <c r="G1046" s="69" t="str">
        <f>IF(A1046="","",YEAR(A1046))</f>
        <v/>
      </c>
    </row>
    <row r="1047">
      <c r="A1047" s="116" t="n"/>
      <c r="B1047" s="97" t="n"/>
      <c r="C1047" s="97" t="n"/>
      <c r="D1047" s="121" t="n"/>
      <c r="E1047" s="97" t="n"/>
      <c r="F1047" s="123" t="str">
        <f>IF(A1047="","",EOMONTH(A1047,0))</f>
        <v/>
      </c>
      <c r="G1047" s="113" t="str">
        <f>IF(A1047="","",YEAR(A1047))</f>
        <v/>
      </c>
    </row>
    <row r="1048">
      <c r="A1048" s="116" t="n"/>
      <c r="B1048" s="97" t="n"/>
      <c r="C1048" s="97" t="n"/>
      <c r="D1048" s="121" t="n"/>
      <c r="E1048" s="97" t="n"/>
      <c r="F1048" s="122" t="str">
        <f>IF(A1048="","",EOMONTH(A1048,0))</f>
        <v/>
      </c>
      <c r="G1048" s="69" t="str">
        <f>IF(A1048="","",YEAR(A1048))</f>
        <v/>
      </c>
    </row>
    <row r="1049">
      <c r="A1049" s="116" t="n"/>
      <c r="B1049" s="97" t="n"/>
      <c r="C1049" s="97" t="n"/>
      <c r="D1049" s="121" t="n"/>
      <c r="E1049" s="97" t="n"/>
      <c r="F1049" s="123" t="str">
        <f>IF(A1049="","",EOMONTH(A1049,0))</f>
        <v/>
      </c>
      <c r="G1049" s="113" t="str">
        <f>IF(A1049="","",YEAR(A1049))</f>
        <v/>
      </c>
    </row>
    <row r="1050">
      <c r="A1050" s="116" t="n"/>
      <c r="B1050" s="97" t="n"/>
      <c r="C1050" s="97" t="n"/>
      <c r="D1050" s="121" t="n"/>
      <c r="E1050" s="97" t="n"/>
      <c r="F1050" s="122" t="str">
        <f>IF(A1050="","",EOMONTH(A1050,0))</f>
        <v/>
      </c>
      <c r="G1050" s="69" t="str">
        <f>IF(A1050="","",YEAR(A1050))</f>
        <v/>
      </c>
    </row>
    <row r="1051">
      <c r="A1051" s="116" t="n"/>
      <c r="B1051" s="97" t="n"/>
      <c r="C1051" s="97" t="n"/>
      <c r="D1051" s="121" t="n"/>
      <c r="E1051" s="97" t="n"/>
      <c r="F1051" s="123" t="str">
        <f>IF(A1051="","",EOMONTH(A1051,0))</f>
        <v/>
      </c>
      <c r="G1051" s="113" t="str">
        <f>IF(A1051="","",YEAR(A1051))</f>
        <v/>
      </c>
    </row>
    <row r="1052">
      <c r="A1052" s="116" t="n"/>
      <c r="B1052" s="97" t="n"/>
      <c r="C1052" s="97" t="n"/>
      <c r="D1052" s="121" t="n"/>
      <c r="E1052" s="97" t="n"/>
      <c r="F1052" s="122" t="str">
        <f>IF(A1052="","",EOMONTH(A1052,0))</f>
        <v/>
      </c>
      <c r="G1052" s="69" t="str">
        <f>IF(A1052="","",YEAR(A1052))</f>
        <v/>
      </c>
    </row>
    <row r="1053">
      <c r="A1053" s="116" t="n"/>
      <c r="B1053" s="97" t="n"/>
      <c r="C1053" s="97" t="n"/>
      <c r="D1053" s="121" t="n"/>
      <c r="E1053" s="97" t="n"/>
      <c r="F1053" s="123" t="str">
        <f>IF(A1053="","",EOMONTH(A1053,0))</f>
        <v/>
      </c>
      <c r="G1053" s="113" t="str">
        <f>IF(A1053="","",YEAR(A1053))</f>
        <v/>
      </c>
    </row>
    <row r="1054">
      <c r="A1054" s="116" t="n"/>
      <c r="B1054" s="97" t="n"/>
      <c r="C1054" s="97" t="n"/>
      <c r="D1054" s="121" t="n"/>
      <c r="E1054" s="97" t="n"/>
      <c r="F1054" s="122" t="str">
        <f>IF(A1054="","",EOMONTH(A1054,0))</f>
        <v/>
      </c>
      <c r="G1054" s="69" t="str">
        <f>IF(A1054="","",YEAR(A1054))</f>
        <v/>
      </c>
    </row>
    <row r="1055">
      <c r="A1055" s="116" t="n"/>
      <c r="B1055" s="97" t="n"/>
      <c r="C1055" s="97" t="n"/>
      <c r="D1055" s="121" t="n"/>
      <c r="E1055" s="97" t="n"/>
      <c r="F1055" s="123" t="str">
        <f>IF(A1055="","",EOMONTH(A1055,0))</f>
        <v/>
      </c>
      <c r="G1055" s="113" t="str">
        <f>IF(A1055="","",YEAR(A1055))</f>
        <v/>
      </c>
    </row>
    <row r="1056">
      <c r="A1056" s="116" t="n"/>
      <c r="B1056" s="97" t="n"/>
      <c r="C1056" s="97" t="n"/>
      <c r="D1056" s="121" t="n"/>
      <c r="E1056" s="97" t="n"/>
      <c r="F1056" s="122" t="str">
        <f>IF(A1056="","",EOMONTH(A1056,0))</f>
        <v/>
      </c>
      <c r="G1056" s="69" t="str">
        <f>IF(A1056="","",YEAR(A1056))</f>
        <v/>
      </c>
    </row>
    <row r="1057">
      <c r="A1057" s="116" t="n"/>
      <c r="B1057" s="97" t="n"/>
      <c r="C1057" s="97" t="n"/>
      <c r="D1057" s="121" t="n"/>
      <c r="E1057" s="97" t="n"/>
      <c r="F1057" s="123" t="str">
        <f>IF(A1057="","",EOMONTH(A1057,0))</f>
        <v/>
      </c>
      <c r="G1057" s="113" t="str">
        <f>IF(A1057="","",YEAR(A1057))</f>
        <v/>
      </c>
    </row>
    <row r="1058">
      <c r="A1058" s="116" t="n"/>
      <c r="B1058" s="97" t="n"/>
      <c r="C1058" s="97" t="n"/>
      <c r="D1058" s="121" t="n"/>
      <c r="E1058" s="97" t="n"/>
      <c r="F1058" s="122" t="str">
        <f>IF(A1058="","",EOMONTH(A1058,0))</f>
        <v/>
      </c>
      <c r="G1058" s="69" t="str">
        <f>IF(A1058="","",YEAR(A1058))</f>
        <v/>
      </c>
    </row>
    <row r="1059">
      <c r="A1059" s="116" t="n"/>
      <c r="B1059" s="97" t="n"/>
      <c r="C1059" s="97" t="n"/>
      <c r="D1059" s="121" t="n"/>
      <c r="E1059" s="97" t="n"/>
      <c r="F1059" s="123" t="str">
        <f>IF(A1059="","",EOMONTH(A1059,0))</f>
        <v/>
      </c>
      <c r="G1059" s="113" t="str">
        <f>IF(A1059="","",YEAR(A1059))</f>
        <v/>
      </c>
    </row>
    <row r="1060">
      <c r="A1060" s="116" t="n"/>
      <c r="B1060" s="97" t="n"/>
      <c r="C1060" s="97" t="n"/>
      <c r="D1060" s="121" t="n"/>
      <c r="E1060" s="97" t="n"/>
      <c r="F1060" s="122" t="str">
        <f>IF(A1060="","",EOMONTH(A1060,0))</f>
        <v/>
      </c>
      <c r="G1060" s="69" t="str">
        <f>IF(A1060="","",YEAR(A1060))</f>
        <v/>
      </c>
    </row>
    <row r="1061">
      <c r="A1061" s="116" t="n"/>
      <c r="B1061" s="97" t="n"/>
      <c r="C1061" s="97" t="n"/>
      <c r="D1061" s="121" t="n"/>
      <c r="E1061" s="97" t="n"/>
      <c r="F1061" s="123" t="str">
        <f>IF(A1061="","",EOMONTH(A1061,0))</f>
        <v/>
      </c>
      <c r="G1061" s="113" t="str">
        <f>IF(A1061="","",YEAR(A1061))</f>
        <v/>
      </c>
    </row>
    <row r="1062">
      <c r="A1062" s="116" t="n"/>
      <c r="B1062" s="97" t="n"/>
      <c r="C1062" s="97" t="n"/>
      <c r="D1062" s="121" t="n"/>
      <c r="E1062" s="97" t="n"/>
      <c r="F1062" s="122" t="str">
        <f>IF(A1062="","",EOMONTH(A1062,0))</f>
        <v/>
      </c>
      <c r="G1062" s="69" t="str">
        <f>IF(A1062="","",YEAR(A1062))</f>
        <v/>
      </c>
    </row>
    <row r="1063">
      <c r="A1063" s="116" t="n"/>
      <c r="B1063" s="97" t="n"/>
      <c r="C1063" s="97" t="n"/>
      <c r="D1063" s="121" t="n"/>
      <c r="E1063" s="97" t="n"/>
      <c r="F1063" s="123" t="str">
        <f>IF(A1063="","",EOMONTH(A1063,0))</f>
        <v/>
      </c>
      <c r="G1063" s="113" t="str">
        <f>IF(A1063="","",YEAR(A1063))</f>
        <v/>
      </c>
    </row>
    <row r="1064">
      <c r="A1064" s="116" t="n"/>
      <c r="B1064" s="97" t="n"/>
      <c r="C1064" s="97" t="n"/>
      <c r="D1064" s="121" t="n"/>
      <c r="E1064" s="97" t="n"/>
      <c r="F1064" s="122" t="str">
        <f>IF(A1064="","",EOMONTH(A1064,0))</f>
        <v/>
      </c>
      <c r="G1064" s="69" t="str">
        <f>IF(A1064="","",YEAR(A1064))</f>
        <v/>
      </c>
    </row>
    <row r="1065">
      <c r="A1065" s="116" t="n"/>
      <c r="B1065" s="97" t="n"/>
      <c r="C1065" s="97" t="n"/>
      <c r="D1065" s="121" t="n"/>
      <c r="E1065" s="97" t="n"/>
      <c r="F1065" s="123" t="str">
        <f>IF(A1065="","",EOMONTH(A1065,0))</f>
        <v/>
      </c>
      <c r="G1065" s="113" t="str">
        <f>IF(A1065="","",YEAR(A1065))</f>
        <v/>
      </c>
    </row>
    <row r="1066">
      <c r="A1066" s="116" t="n"/>
      <c r="B1066" s="97" t="n"/>
      <c r="C1066" s="97" t="n"/>
      <c r="D1066" s="121" t="n"/>
      <c r="E1066" s="97" t="n"/>
      <c r="F1066" s="122" t="str">
        <f>IF(A1066="","",EOMONTH(A1066,0))</f>
        <v/>
      </c>
      <c r="G1066" s="69" t="str">
        <f>IF(A1066="","",YEAR(A1066))</f>
        <v/>
      </c>
    </row>
    <row r="1067">
      <c r="A1067" s="116" t="n"/>
      <c r="B1067" s="97" t="n"/>
      <c r="C1067" s="97" t="n"/>
      <c r="D1067" s="121" t="n"/>
      <c r="E1067" s="97" t="n"/>
      <c r="F1067" s="123" t="str">
        <f>IF(A1067="","",EOMONTH(A1067,0))</f>
        <v/>
      </c>
      <c r="G1067" s="113" t="str">
        <f>IF(A1067="","",YEAR(A1067))</f>
        <v/>
      </c>
    </row>
    <row r="1068">
      <c r="A1068" s="116" t="n"/>
      <c r="B1068" s="97" t="n"/>
      <c r="C1068" s="97" t="n"/>
      <c r="D1068" s="121" t="n"/>
      <c r="E1068" s="97" t="n"/>
      <c r="F1068" s="122" t="str">
        <f>IF(A1068="","",EOMONTH(A1068,0))</f>
        <v/>
      </c>
      <c r="G1068" s="69" t="str">
        <f>IF(A1068="","",YEAR(A1068))</f>
        <v/>
      </c>
    </row>
    <row r="1069">
      <c r="A1069" s="116" t="n"/>
      <c r="B1069" s="97" t="n"/>
      <c r="C1069" s="97" t="n"/>
      <c r="D1069" s="121" t="n"/>
      <c r="E1069" s="97" t="n"/>
      <c r="F1069" s="123" t="str">
        <f>IF(A1069="","",EOMONTH(A1069,0))</f>
        <v/>
      </c>
      <c r="G1069" s="113" t="str">
        <f>IF(A1069="","",YEAR(A1069))</f>
        <v/>
      </c>
    </row>
    <row r="1070">
      <c r="A1070" s="116" t="n"/>
      <c r="B1070" s="97" t="n"/>
      <c r="C1070" s="97" t="n"/>
      <c r="D1070" s="121" t="n"/>
      <c r="E1070" s="97" t="n"/>
      <c r="F1070" s="122" t="str">
        <f>IF(A1070="","",EOMONTH(A1070,0))</f>
        <v/>
      </c>
      <c r="G1070" s="69" t="str">
        <f>IF(A1070="","",YEAR(A1070))</f>
        <v/>
      </c>
    </row>
    <row r="1071">
      <c r="A1071" s="116" t="n"/>
      <c r="B1071" s="97" t="n"/>
      <c r="C1071" s="97" t="n"/>
      <c r="D1071" s="121" t="n"/>
      <c r="E1071" s="97" t="n"/>
      <c r="F1071" s="123" t="str">
        <f>IF(A1071="","",EOMONTH(A1071,0))</f>
        <v/>
      </c>
      <c r="G1071" s="113" t="str">
        <f>IF(A1071="","",YEAR(A1071))</f>
        <v/>
      </c>
    </row>
    <row r="1072">
      <c r="A1072" s="116" t="n"/>
      <c r="B1072" s="97" t="n"/>
      <c r="C1072" s="97" t="n"/>
      <c r="D1072" s="121" t="n"/>
      <c r="E1072" s="97" t="n"/>
      <c r="F1072" s="122" t="str">
        <f>IF(A1072="","",EOMONTH(A1072,0))</f>
        <v/>
      </c>
      <c r="G1072" s="69" t="str">
        <f>IF(A1072="","",YEAR(A1072))</f>
        <v/>
      </c>
    </row>
    <row r="1073">
      <c r="A1073" s="116" t="n"/>
      <c r="B1073" s="97" t="n"/>
      <c r="C1073" s="97" t="n"/>
      <c r="D1073" s="121" t="n"/>
      <c r="E1073" s="97" t="n"/>
      <c r="F1073" s="123" t="str">
        <f>IF(A1073="","",EOMONTH(A1073,0))</f>
        <v/>
      </c>
      <c r="G1073" s="113" t="str">
        <f>IF(A1073="","",YEAR(A1073))</f>
        <v/>
      </c>
    </row>
    <row r="1074">
      <c r="A1074" s="116" t="n"/>
      <c r="B1074" s="97" t="n"/>
      <c r="C1074" s="97" t="n"/>
      <c r="D1074" s="121" t="n"/>
      <c r="E1074" s="97" t="n"/>
      <c r="F1074" s="122" t="str">
        <f>IF(A1074="","",EOMONTH(A1074,0))</f>
        <v/>
      </c>
      <c r="G1074" s="69" t="str">
        <f>IF(A1074="","",YEAR(A1074))</f>
        <v/>
      </c>
    </row>
    <row r="1075">
      <c r="A1075" s="116" t="n"/>
      <c r="B1075" s="97" t="n"/>
      <c r="C1075" s="97" t="n"/>
      <c r="D1075" s="121" t="n"/>
      <c r="E1075" s="97" t="n"/>
      <c r="F1075" s="123" t="str">
        <f>IF(A1075="","",EOMONTH(A1075,0))</f>
        <v/>
      </c>
      <c r="G1075" s="113" t="str">
        <f>IF(A1075="","",YEAR(A1075))</f>
        <v/>
      </c>
    </row>
    <row r="1076">
      <c r="A1076" s="116" t="n"/>
      <c r="B1076" s="97" t="n"/>
      <c r="C1076" s="97" t="n"/>
      <c r="D1076" s="121" t="n"/>
      <c r="E1076" s="97" t="n"/>
      <c r="F1076" s="122" t="str">
        <f>IF(A1076="","",EOMONTH(A1076,0))</f>
        <v/>
      </c>
      <c r="G1076" s="69" t="str">
        <f>IF(A1076="","",YEAR(A1076))</f>
        <v/>
      </c>
    </row>
    <row r="1077">
      <c r="A1077" s="116" t="n"/>
      <c r="B1077" s="97" t="n"/>
      <c r="C1077" s="97" t="n"/>
      <c r="D1077" s="121" t="n"/>
      <c r="E1077" s="97" t="n"/>
      <c r="F1077" s="123" t="str">
        <f>IF(A1077="","",EOMONTH(A1077,0))</f>
        <v/>
      </c>
      <c r="G1077" s="113" t="str">
        <f>IF(A1077="","",YEAR(A1077))</f>
        <v/>
      </c>
    </row>
    <row r="1078">
      <c r="A1078" s="116" t="n"/>
      <c r="B1078" s="97" t="n"/>
      <c r="C1078" s="97" t="n"/>
      <c r="D1078" s="121" t="n"/>
      <c r="E1078" s="97" t="n"/>
      <c r="F1078" s="122" t="str">
        <f>IF(A1078="","",EOMONTH(A1078,0))</f>
        <v/>
      </c>
      <c r="G1078" s="69" t="str">
        <f>IF(A1078="","",YEAR(A1078))</f>
        <v/>
      </c>
    </row>
    <row r="1079">
      <c r="A1079" s="116" t="n"/>
      <c r="B1079" s="97" t="n"/>
      <c r="C1079" s="97" t="n"/>
      <c r="D1079" s="121" t="n"/>
      <c r="E1079" s="97" t="n"/>
      <c r="F1079" s="123" t="str">
        <f>IF(A1079="","",EOMONTH(A1079,0))</f>
        <v/>
      </c>
      <c r="G1079" s="113" t="str">
        <f>IF(A1079="","",YEAR(A1079))</f>
        <v/>
      </c>
    </row>
    <row r="1080">
      <c r="A1080" s="116" t="n"/>
      <c r="B1080" s="97" t="n"/>
      <c r="C1080" s="97" t="n"/>
      <c r="D1080" s="121" t="n"/>
      <c r="E1080" s="97" t="n"/>
      <c r="F1080" s="122" t="str">
        <f>IF(A1080="","",EOMONTH(A1080,0))</f>
        <v/>
      </c>
      <c r="G1080" s="69" t="str">
        <f>IF(A1080="","",YEAR(A1080))</f>
        <v/>
      </c>
    </row>
    <row r="1081">
      <c r="A1081" s="116" t="n"/>
      <c r="B1081" s="97" t="n"/>
      <c r="C1081" s="97" t="n"/>
      <c r="D1081" s="121" t="n"/>
      <c r="E1081" s="97" t="n"/>
      <c r="F1081" s="123" t="str">
        <f>IF(A1081="","",EOMONTH(A1081,0))</f>
        <v/>
      </c>
      <c r="G1081" s="113" t="str">
        <f>IF(A1081="","",YEAR(A1081))</f>
        <v/>
      </c>
    </row>
    <row r="1082">
      <c r="A1082" s="116" t="n"/>
      <c r="B1082" s="97" t="n"/>
      <c r="C1082" s="97" t="n"/>
      <c r="D1082" s="121" t="n"/>
      <c r="E1082" s="97" t="n"/>
      <c r="F1082" s="122" t="str">
        <f>IF(A1082="","",EOMONTH(A1082,0))</f>
        <v/>
      </c>
      <c r="G1082" s="69" t="str">
        <f>IF(A1082="","",YEAR(A1082))</f>
        <v/>
      </c>
    </row>
    <row r="1083">
      <c r="A1083" s="116" t="n"/>
      <c r="B1083" s="97" t="n"/>
      <c r="C1083" s="97" t="n"/>
      <c r="D1083" s="121" t="n"/>
      <c r="E1083" s="97" t="n"/>
      <c r="F1083" s="123" t="str">
        <f>IF(A1083="","",EOMONTH(A1083,0))</f>
        <v/>
      </c>
      <c r="G1083" s="113" t="str">
        <f>IF(A1083="","",YEAR(A1083))</f>
        <v/>
      </c>
    </row>
    <row r="1084">
      <c r="A1084" s="116" t="n"/>
      <c r="B1084" s="97" t="n"/>
      <c r="C1084" s="97" t="n"/>
      <c r="D1084" s="121" t="n"/>
      <c r="E1084" s="97" t="n"/>
      <c r="F1084" s="122" t="str">
        <f>IF(A1084="","",EOMONTH(A1084,0))</f>
        <v/>
      </c>
      <c r="G1084" s="69" t="str">
        <f>IF(A1084="","",YEAR(A1084))</f>
        <v/>
      </c>
    </row>
    <row r="1085">
      <c r="A1085" s="116" t="n"/>
      <c r="B1085" s="97" t="n"/>
      <c r="C1085" s="97" t="n"/>
      <c r="D1085" s="121" t="n"/>
      <c r="E1085" s="97" t="n"/>
      <c r="F1085" s="123" t="str">
        <f>IF(A1085="","",EOMONTH(A1085,0))</f>
        <v/>
      </c>
      <c r="G1085" s="113" t="str">
        <f>IF(A1085="","",YEAR(A1085))</f>
        <v/>
      </c>
    </row>
    <row r="1086">
      <c r="A1086" s="116" t="n"/>
      <c r="B1086" s="97" t="n"/>
      <c r="C1086" s="97" t="n"/>
      <c r="D1086" s="121" t="n"/>
      <c r="E1086" s="97" t="n"/>
      <c r="F1086" s="122" t="str">
        <f>IF(A1086="","",EOMONTH(A1086,0))</f>
        <v/>
      </c>
      <c r="G1086" s="69" t="str">
        <f>IF(A1086="","",YEAR(A1086))</f>
        <v/>
      </c>
    </row>
    <row r="1087">
      <c r="A1087" s="116" t="n"/>
      <c r="B1087" s="97" t="n"/>
      <c r="C1087" s="97" t="n"/>
      <c r="D1087" s="121" t="n"/>
      <c r="E1087" s="97" t="n"/>
      <c r="F1087" s="123" t="str">
        <f>IF(A1087="","",EOMONTH(A1087,0))</f>
        <v/>
      </c>
      <c r="G1087" s="113" t="str">
        <f>IF(A1087="","",YEAR(A1087))</f>
        <v/>
      </c>
    </row>
    <row r="1088">
      <c r="A1088" s="116" t="n"/>
      <c r="B1088" s="97" t="n"/>
      <c r="C1088" s="97" t="n"/>
      <c r="D1088" s="121" t="n"/>
      <c r="E1088" s="97" t="n"/>
      <c r="F1088" s="122" t="str">
        <f>IF(A1088="","",EOMONTH(A1088,0))</f>
        <v/>
      </c>
      <c r="G1088" s="69" t="str">
        <f>IF(A1088="","",YEAR(A1088))</f>
        <v/>
      </c>
    </row>
    <row r="1089">
      <c r="A1089" s="116" t="n"/>
      <c r="B1089" s="97" t="n"/>
      <c r="C1089" s="97" t="n"/>
      <c r="D1089" s="121" t="n"/>
      <c r="E1089" s="97" t="n"/>
      <c r="F1089" s="123" t="str">
        <f>IF(A1089="","",EOMONTH(A1089,0))</f>
        <v/>
      </c>
      <c r="G1089" s="113" t="str">
        <f>IF(A1089="","",YEAR(A1089))</f>
        <v/>
      </c>
    </row>
    <row r="1090">
      <c r="A1090" s="116" t="n"/>
      <c r="B1090" s="97" t="n"/>
      <c r="C1090" s="97" t="n"/>
      <c r="D1090" s="121" t="n"/>
      <c r="E1090" s="97" t="n"/>
      <c r="F1090" s="122" t="str">
        <f>IF(A1090="","",EOMONTH(A1090,0))</f>
        <v/>
      </c>
      <c r="G1090" s="69" t="str">
        <f>IF(A1090="","",YEAR(A1090))</f>
        <v/>
      </c>
    </row>
    <row r="1091">
      <c r="A1091" s="116" t="n"/>
      <c r="B1091" s="97" t="n"/>
      <c r="C1091" s="97" t="n"/>
      <c r="D1091" s="121" t="n"/>
      <c r="E1091" s="97" t="n"/>
      <c r="F1091" s="123" t="str">
        <f>IF(A1091="","",EOMONTH(A1091,0))</f>
        <v/>
      </c>
      <c r="G1091" s="113" t="str">
        <f>IF(A1091="","",YEAR(A1091))</f>
        <v/>
      </c>
    </row>
    <row r="1092">
      <c r="A1092" s="116" t="n"/>
      <c r="B1092" s="97" t="n"/>
      <c r="C1092" s="97" t="n"/>
      <c r="D1092" s="121" t="n"/>
      <c r="E1092" s="97" t="n"/>
      <c r="F1092" s="122" t="str">
        <f>IF(A1092="","",EOMONTH(A1092,0))</f>
        <v/>
      </c>
      <c r="G1092" s="69" t="str">
        <f>IF(A1092="","",YEAR(A1092))</f>
        <v/>
      </c>
    </row>
    <row r="1093">
      <c r="A1093" s="116" t="n"/>
      <c r="B1093" s="97" t="n"/>
      <c r="C1093" s="97" t="n"/>
      <c r="D1093" s="121" t="n"/>
      <c r="E1093" s="97" t="n"/>
      <c r="F1093" s="123" t="str">
        <f>IF(A1093="","",EOMONTH(A1093,0))</f>
        <v/>
      </c>
      <c r="G1093" s="113" t="str">
        <f>IF(A1093="","",YEAR(A1093))</f>
        <v/>
      </c>
    </row>
    <row r="1094">
      <c r="A1094" s="116" t="n"/>
      <c r="B1094" s="97" t="n"/>
      <c r="C1094" s="97" t="n"/>
      <c r="D1094" s="121" t="n"/>
      <c r="E1094" s="97" t="n"/>
      <c r="F1094" s="122" t="str">
        <f>IF(A1094="","",EOMONTH(A1094,0))</f>
        <v/>
      </c>
      <c r="G1094" s="69" t="str">
        <f>IF(A1094="","",YEAR(A1094))</f>
        <v/>
      </c>
    </row>
    <row r="1095">
      <c r="A1095" s="116" t="n"/>
      <c r="B1095" s="97" t="n"/>
      <c r="C1095" s="97" t="n"/>
      <c r="D1095" s="121" t="n"/>
      <c r="E1095" s="97" t="n"/>
      <c r="F1095" s="123" t="str">
        <f>IF(A1095="","",EOMONTH(A1095,0))</f>
        <v/>
      </c>
      <c r="G1095" s="113" t="str">
        <f>IF(A1095="","",YEAR(A1095))</f>
        <v/>
      </c>
    </row>
    <row r="1096">
      <c r="A1096" s="116" t="n"/>
      <c r="B1096" s="97" t="n"/>
      <c r="C1096" s="97" t="n"/>
      <c r="D1096" s="121" t="n"/>
      <c r="E1096" s="97" t="n"/>
      <c r="F1096" s="122" t="str">
        <f>IF(A1096="","",EOMONTH(A1096,0))</f>
        <v/>
      </c>
      <c r="G1096" s="69" t="str">
        <f>IF(A1096="","",YEAR(A1096))</f>
        <v/>
      </c>
    </row>
    <row r="1097">
      <c r="A1097" s="116" t="n"/>
      <c r="B1097" s="97" t="n"/>
      <c r="C1097" s="97" t="n"/>
      <c r="D1097" s="121" t="n"/>
      <c r="E1097" s="97" t="n"/>
      <c r="F1097" s="123" t="str">
        <f>IF(A1097="","",EOMONTH(A1097,0))</f>
        <v/>
      </c>
      <c r="G1097" s="113" t="str">
        <f>IF(A1097="","",YEAR(A1097))</f>
        <v/>
      </c>
    </row>
    <row r="1098">
      <c r="A1098" s="116" t="n"/>
      <c r="B1098" s="97" t="n"/>
      <c r="C1098" s="97" t="n"/>
      <c r="D1098" s="121" t="n"/>
      <c r="E1098" s="97" t="n"/>
      <c r="F1098" s="122" t="str">
        <f>IF(A1098="","",EOMONTH(A1098,0))</f>
        <v/>
      </c>
      <c r="G1098" s="69" t="str">
        <f>IF(A1098="","",YEAR(A1098))</f>
        <v/>
      </c>
    </row>
    <row r="1099">
      <c r="A1099" s="116" t="n"/>
      <c r="B1099" s="97" t="n"/>
      <c r="C1099" s="97" t="n"/>
      <c r="D1099" s="121" t="n"/>
      <c r="E1099" s="97" t="n"/>
      <c r="F1099" s="123" t="str">
        <f>IF(A1099="","",EOMONTH(A1099,0))</f>
        <v/>
      </c>
      <c r="G1099" s="113" t="str">
        <f>IF(A1099="","",YEAR(A1099))</f>
        <v/>
      </c>
    </row>
    <row r="1100">
      <c r="A1100" s="116" t="n"/>
      <c r="B1100" s="97" t="n"/>
      <c r="C1100" s="97" t="n"/>
      <c r="D1100" s="121" t="n"/>
      <c r="E1100" s="97" t="n"/>
      <c r="F1100" s="122" t="str">
        <f>IF(A1100="","",EOMONTH(A1100,0))</f>
        <v/>
      </c>
      <c r="G1100" s="69" t="str">
        <f>IF(A1100="","",YEAR(A1100))</f>
        <v/>
      </c>
    </row>
    <row r="1101">
      <c r="A1101" s="116" t="n"/>
      <c r="B1101" s="97" t="n"/>
      <c r="C1101" s="97" t="n"/>
      <c r="D1101" s="121" t="n"/>
      <c r="E1101" s="97" t="n"/>
      <c r="F1101" s="123" t="str">
        <f>IF(A1101="","",EOMONTH(A1101,0))</f>
        <v/>
      </c>
      <c r="G1101" s="113" t="str">
        <f>IF(A1101="","",YEAR(A1101))</f>
        <v/>
      </c>
    </row>
    <row r="1102">
      <c r="A1102" s="116" t="n"/>
      <c r="B1102" s="97" t="n"/>
      <c r="C1102" s="97" t="n"/>
      <c r="D1102" s="121" t="n"/>
      <c r="E1102" s="97" t="n"/>
      <c r="F1102" s="122" t="str">
        <f>IF(A1102="","",EOMONTH(A1102,0))</f>
        <v/>
      </c>
      <c r="G1102" s="69" t="str">
        <f>IF(A1102="","",YEAR(A1102))</f>
        <v/>
      </c>
    </row>
    <row r="1103">
      <c r="A1103" s="116" t="n"/>
      <c r="B1103" s="97" t="n"/>
      <c r="C1103" s="97" t="n"/>
      <c r="D1103" s="121" t="n"/>
      <c r="E1103" s="97" t="n"/>
      <c r="F1103" s="123" t="str">
        <f>IF(A1103="","",EOMONTH(A1103,0))</f>
        <v/>
      </c>
      <c r="G1103" s="113" t="str">
        <f>IF(A1103="","",YEAR(A1103))</f>
        <v/>
      </c>
    </row>
    <row r="1104">
      <c r="A1104" s="116" t="n"/>
      <c r="B1104" s="97" t="n"/>
      <c r="C1104" s="97" t="n"/>
      <c r="D1104" s="121" t="n"/>
      <c r="E1104" s="97" t="n"/>
      <c r="F1104" s="122" t="str">
        <f>IF(A1104="","",EOMONTH(A1104,0))</f>
        <v/>
      </c>
      <c r="G1104" s="69" t="str">
        <f>IF(A1104="","",YEAR(A1104))</f>
        <v/>
      </c>
    </row>
    <row r="1105">
      <c r="A1105" s="116" t="n"/>
      <c r="B1105" s="97" t="n"/>
      <c r="C1105" s="97" t="n"/>
      <c r="D1105" s="121" t="n"/>
      <c r="E1105" s="97" t="n"/>
      <c r="F1105" s="123" t="str">
        <f>IF(A1105="","",EOMONTH(A1105,0))</f>
        <v/>
      </c>
      <c r="G1105" s="113" t="str">
        <f>IF(A1105="","",YEAR(A1105))</f>
        <v/>
      </c>
    </row>
    <row r="1106">
      <c r="A1106" s="116" t="n"/>
      <c r="B1106" s="97" t="n"/>
      <c r="C1106" s="97" t="n"/>
      <c r="D1106" s="121" t="n"/>
      <c r="E1106" s="97" t="n"/>
      <c r="F1106" s="122" t="str">
        <f>IF(A1106="","",EOMONTH(A1106,0))</f>
        <v/>
      </c>
      <c r="G1106" s="69" t="str">
        <f>IF(A1106="","",YEAR(A1106))</f>
        <v/>
      </c>
    </row>
    <row r="1107">
      <c r="A1107" s="116" t="n"/>
      <c r="B1107" s="97" t="n"/>
      <c r="C1107" s="97" t="n"/>
      <c r="D1107" s="121" t="n"/>
      <c r="E1107" s="97" t="n"/>
      <c r="F1107" s="123" t="str">
        <f>IF(A1107="","",EOMONTH(A1107,0))</f>
        <v/>
      </c>
      <c r="G1107" s="113" t="str">
        <f>IF(A1107="","",YEAR(A1107))</f>
        <v/>
      </c>
    </row>
    <row r="1108">
      <c r="A1108" s="116" t="n"/>
      <c r="B1108" s="97" t="n"/>
      <c r="C1108" s="97" t="n"/>
      <c r="D1108" s="121" t="n"/>
      <c r="E1108" s="97" t="n"/>
      <c r="F1108" s="122" t="str">
        <f>IF(A1108="","",EOMONTH(A1108,0))</f>
        <v/>
      </c>
      <c r="G1108" s="69" t="str">
        <f>IF(A1108="","",YEAR(A1108))</f>
        <v/>
      </c>
    </row>
    <row r="1109">
      <c r="A1109" s="116" t="n"/>
      <c r="B1109" s="97" t="n"/>
      <c r="C1109" s="97" t="n"/>
      <c r="D1109" s="121" t="n"/>
      <c r="E1109" s="97" t="n"/>
      <c r="F1109" s="123" t="str">
        <f>IF(A1109="","",EOMONTH(A1109,0))</f>
        <v/>
      </c>
      <c r="G1109" s="113" t="str">
        <f>IF(A1109="","",YEAR(A1109))</f>
        <v/>
      </c>
    </row>
    <row r="1110">
      <c r="A1110" s="116" t="n"/>
      <c r="B1110" s="97" t="n"/>
      <c r="C1110" s="97" t="n"/>
      <c r="D1110" s="121" t="n"/>
      <c r="E1110" s="97" t="n"/>
      <c r="F1110" s="122" t="str">
        <f>IF(A1110="","",EOMONTH(A1110,0))</f>
        <v/>
      </c>
      <c r="G1110" s="69" t="str">
        <f>IF(A1110="","",YEAR(A1110))</f>
        <v/>
      </c>
    </row>
    <row r="1111">
      <c r="A1111" s="116" t="n"/>
      <c r="B1111" s="97" t="n"/>
      <c r="C1111" s="97" t="n"/>
      <c r="D1111" s="121" t="n"/>
      <c r="E1111" s="97" t="n"/>
      <c r="F1111" s="123" t="str">
        <f>IF(A1111="","",EOMONTH(A1111,0))</f>
        <v/>
      </c>
      <c r="G1111" s="113" t="str">
        <f>IF(A1111="","",YEAR(A1111))</f>
        <v/>
      </c>
    </row>
    <row r="1112">
      <c r="A1112" s="116" t="n"/>
      <c r="B1112" s="97" t="n"/>
      <c r="C1112" s="97" t="n"/>
      <c r="D1112" s="121" t="n"/>
      <c r="E1112" s="97" t="n"/>
      <c r="F1112" s="122" t="str">
        <f>IF(A1112="","",EOMONTH(A1112,0))</f>
        <v/>
      </c>
      <c r="G1112" s="69" t="str">
        <f>IF(A1112="","",YEAR(A1112))</f>
        <v/>
      </c>
    </row>
    <row r="1113">
      <c r="A1113" s="116" t="n"/>
      <c r="B1113" s="97" t="n"/>
      <c r="C1113" s="97" t="n"/>
      <c r="D1113" s="121" t="n"/>
      <c r="E1113" s="97" t="n"/>
      <c r="F1113" s="123" t="str">
        <f>IF(A1113="","",EOMONTH(A1113,0))</f>
        <v/>
      </c>
      <c r="G1113" s="113" t="str">
        <f>IF(A1113="","",YEAR(A1113))</f>
        <v/>
      </c>
    </row>
    <row r="1114">
      <c r="A1114" s="116" t="n"/>
      <c r="B1114" s="97" t="n"/>
      <c r="C1114" s="97" t="n"/>
      <c r="D1114" s="121" t="n"/>
      <c r="E1114" s="97" t="n"/>
      <c r="F1114" s="122" t="str">
        <f>IF(A1114="","",EOMONTH(A1114,0))</f>
        <v/>
      </c>
      <c r="G1114" s="69" t="str">
        <f>IF(A1114="","",YEAR(A1114))</f>
        <v/>
      </c>
    </row>
    <row r="1115">
      <c r="A1115" s="116" t="n"/>
      <c r="B1115" s="97" t="n"/>
      <c r="C1115" s="97" t="n"/>
      <c r="D1115" s="121" t="n"/>
      <c r="E1115" s="97" t="n"/>
      <c r="F1115" s="123" t="str">
        <f>IF(A1115="","",EOMONTH(A1115,0))</f>
        <v/>
      </c>
      <c r="G1115" s="113" t="str">
        <f>IF(A1115="","",YEAR(A1115))</f>
        <v/>
      </c>
    </row>
    <row r="1116">
      <c r="A1116" s="116" t="n"/>
      <c r="B1116" s="97" t="n"/>
      <c r="C1116" s="97" t="n"/>
      <c r="D1116" s="121" t="n"/>
      <c r="E1116" s="97" t="n"/>
      <c r="F1116" s="122" t="str">
        <f>IF(A1116="","",EOMONTH(A1116,0))</f>
        <v/>
      </c>
      <c r="G1116" s="69" t="str">
        <f>IF(A1116="","",YEAR(A1116))</f>
        <v/>
      </c>
    </row>
    <row r="1117">
      <c r="A1117" s="116" t="n"/>
      <c r="B1117" s="97" t="n"/>
      <c r="C1117" s="97" t="n"/>
      <c r="D1117" s="121" t="n"/>
      <c r="E1117" s="97" t="n"/>
      <c r="F1117" s="123" t="str">
        <f>IF(A1117="","",EOMONTH(A1117,0))</f>
        <v/>
      </c>
      <c r="G1117" s="113" t="str">
        <f>IF(A1117="","",YEAR(A1117))</f>
        <v/>
      </c>
    </row>
    <row r="1118">
      <c r="A1118" s="116" t="n"/>
      <c r="B1118" s="97" t="n"/>
      <c r="C1118" s="97" t="n"/>
      <c r="D1118" s="121" t="n"/>
      <c r="E1118" s="97" t="n"/>
      <c r="F1118" s="122" t="str">
        <f>IF(A1118="","",EOMONTH(A1118,0))</f>
        <v/>
      </c>
      <c r="G1118" s="69" t="str">
        <f>IF(A1118="","",YEAR(A1118))</f>
        <v/>
      </c>
    </row>
    <row r="1119">
      <c r="A1119" s="116" t="n"/>
      <c r="B1119" s="97" t="n"/>
      <c r="C1119" s="97" t="n"/>
      <c r="D1119" s="121" t="n"/>
      <c r="E1119" s="97" t="n"/>
      <c r="F1119" s="123" t="str">
        <f>IF(A1119="","",EOMONTH(A1119,0))</f>
        <v/>
      </c>
      <c r="G1119" s="113" t="str">
        <f>IF(A1119="","",YEAR(A1119))</f>
        <v/>
      </c>
    </row>
    <row r="1120">
      <c r="A1120" s="116" t="n"/>
      <c r="B1120" s="97" t="n"/>
      <c r="C1120" s="97" t="n"/>
      <c r="D1120" s="121" t="n"/>
      <c r="E1120" s="97" t="n"/>
      <c r="F1120" s="122" t="str">
        <f>IF(A1120="","",EOMONTH(A1120,0))</f>
        <v/>
      </c>
      <c r="G1120" s="69" t="str">
        <f>IF(A1120="","",YEAR(A1120))</f>
        <v/>
      </c>
    </row>
    <row r="1121">
      <c r="A1121" s="116" t="n"/>
      <c r="B1121" s="97" t="n"/>
      <c r="C1121" s="97" t="n"/>
      <c r="D1121" s="121" t="n"/>
      <c r="E1121" s="97" t="n"/>
      <c r="F1121" s="123" t="str">
        <f>IF(A1121="","",EOMONTH(A1121,0))</f>
        <v/>
      </c>
      <c r="G1121" s="113" t="str">
        <f>IF(A1121="","",YEAR(A1121))</f>
        <v/>
      </c>
    </row>
    <row r="1122">
      <c r="A1122" s="116" t="n"/>
      <c r="B1122" s="97" t="n"/>
      <c r="C1122" s="97" t="n"/>
      <c r="D1122" s="121" t="n"/>
      <c r="E1122" s="97" t="n"/>
      <c r="F1122" s="122" t="str">
        <f>IF(A1122="","",EOMONTH(A1122,0))</f>
        <v/>
      </c>
      <c r="G1122" s="69" t="str">
        <f>IF(A1122="","",YEAR(A1122))</f>
        <v/>
      </c>
    </row>
    <row r="1123">
      <c r="A1123" s="116" t="n"/>
      <c r="B1123" s="97" t="n"/>
      <c r="C1123" s="97" t="n"/>
      <c r="D1123" s="121" t="n"/>
      <c r="E1123" s="97" t="n"/>
      <c r="F1123" s="123" t="str">
        <f>IF(A1123="","",EOMONTH(A1123,0))</f>
        <v/>
      </c>
      <c r="G1123" s="113" t="str">
        <f>IF(A1123="","",YEAR(A1123))</f>
        <v/>
      </c>
    </row>
    <row r="1124">
      <c r="A1124" s="116" t="n"/>
      <c r="B1124" s="97" t="n"/>
      <c r="C1124" s="97" t="n"/>
      <c r="D1124" s="121" t="n"/>
      <c r="E1124" s="97" t="n"/>
      <c r="F1124" s="122" t="str">
        <f>IF(A1124="","",EOMONTH(A1124,0))</f>
        <v/>
      </c>
      <c r="G1124" s="69" t="str">
        <f>IF(A1124="","",YEAR(A1124))</f>
        <v/>
      </c>
    </row>
    <row r="1125">
      <c r="A1125" s="116" t="n"/>
      <c r="B1125" s="97" t="n"/>
      <c r="C1125" s="97" t="n"/>
      <c r="D1125" s="121" t="n"/>
      <c r="E1125" s="97" t="n"/>
      <c r="F1125" s="123" t="str">
        <f>IF(A1125="","",EOMONTH(A1125,0))</f>
        <v/>
      </c>
      <c r="G1125" s="113" t="str">
        <f>IF(A1125="","",YEAR(A1125))</f>
        <v/>
      </c>
    </row>
    <row r="1126">
      <c r="A1126" s="116" t="n"/>
      <c r="B1126" s="97" t="n"/>
      <c r="C1126" s="97" t="n"/>
      <c r="D1126" s="121" t="n"/>
      <c r="E1126" s="97" t="n"/>
      <c r="F1126" s="122" t="str">
        <f>IF(A1126="","",EOMONTH(A1126,0))</f>
        <v/>
      </c>
      <c r="G1126" s="69" t="str">
        <f>IF(A1126="","",YEAR(A1126))</f>
        <v/>
      </c>
    </row>
    <row r="1127">
      <c r="A1127" s="116" t="n"/>
      <c r="B1127" s="97" t="n"/>
      <c r="C1127" s="97" t="n"/>
      <c r="D1127" s="121" t="n"/>
      <c r="E1127" s="97" t="n"/>
      <c r="F1127" s="123" t="str">
        <f>IF(A1127="","",EOMONTH(A1127,0))</f>
        <v/>
      </c>
      <c r="G1127" s="113" t="str">
        <f>IF(A1127="","",YEAR(A1127))</f>
        <v/>
      </c>
    </row>
    <row r="1128">
      <c r="A1128" s="116" t="n"/>
      <c r="B1128" s="97" t="n"/>
      <c r="C1128" s="97" t="n"/>
      <c r="D1128" s="121" t="n"/>
      <c r="E1128" s="97" t="n"/>
      <c r="F1128" s="122" t="str">
        <f>IF(A1128="","",EOMONTH(A1128,0))</f>
        <v/>
      </c>
      <c r="G1128" s="69" t="str">
        <f>IF(A1128="","",YEAR(A1128))</f>
        <v/>
      </c>
    </row>
    <row r="1129">
      <c r="A1129" s="116" t="n"/>
      <c r="B1129" s="97" t="n"/>
      <c r="C1129" s="97" t="n"/>
      <c r="D1129" s="121" t="n"/>
      <c r="E1129" s="97" t="n"/>
      <c r="F1129" s="123" t="str">
        <f>IF(A1129="","",EOMONTH(A1129,0))</f>
        <v/>
      </c>
      <c r="G1129" s="113" t="str">
        <f>IF(A1129="","",YEAR(A1129))</f>
        <v/>
      </c>
    </row>
    <row r="1130">
      <c r="A1130" s="116" t="n"/>
      <c r="B1130" s="97" t="n"/>
      <c r="C1130" s="97" t="n"/>
      <c r="D1130" s="121" t="n"/>
      <c r="E1130" s="97" t="n"/>
      <c r="F1130" s="122" t="str">
        <f>IF(A1130="","",EOMONTH(A1130,0))</f>
        <v/>
      </c>
      <c r="G1130" s="69" t="str">
        <f>IF(A1130="","",YEAR(A1130))</f>
        <v/>
      </c>
    </row>
    <row r="1131">
      <c r="A1131" s="116" t="n"/>
      <c r="B1131" s="97" t="n"/>
      <c r="C1131" s="97" t="n"/>
      <c r="D1131" s="121" t="n"/>
      <c r="E1131" s="97" t="n"/>
      <c r="F1131" s="123" t="str">
        <f>IF(A1131="","",EOMONTH(A1131,0))</f>
        <v/>
      </c>
      <c r="G1131" s="113" t="str">
        <f>IF(A1131="","",YEAR(A1131))</f>
        <v/>
      </c>
    </row>
    <row r="1132">
      <c r="A1132" s="116" t="n"/>
      <c r="B1132" s="97" t="n"/>
      <c r="C1132" s="97" t="n"/>
      <c r="D1132" s="121" t="n"/>
      <c r="E1132" s="97" t="n"/>
      <c r="F1132" s="122" t="str">
        <f>IF(A1132="","",EOMONTH(A1132,0))</f>
        <v/>
      </c>
      <c r="G1132" s="69" t="str">
        <f>IF(A1132="","",YEAR(A1132))</f>
        <v/>
      </c>
    </row>
    <row r="1133">
      <c r="A1133" s="116" t="n"/>
      <c r="B1133" s="97" t="n"/>
      <c r="C1133" s="97" t="n"/>
      <c r="D1133" s="121" t="n"/>
      <c r="E1133" s="97" t="n"/>
      <c r="F1133" s="123" t="str">
        <f>IF(A1133="","",EOMONTH(A1133,0))</f>
        <v/>
      </c>
      <c r="G1133" s="113" t="str">
        <f>IF(A1133="","",YEAR(A1133))</f>
        <v/>
      </c>
    </row>
    <row r="1134">
      <c r="A1134" s="116" t="n"/>
      <c r="B1134" s="97" t="n"/>
      <c r="C1134" s="97" t="n"/>
      <c r="D1134" s="121" t="n"/>
      <c r="E1134" s="97" t="n"/>
      <c r="F1134" s="122" t="str">
        <f>IF(A1134="","",EOMONTH(A1134,0))</f>
        <v/>
      </c>
      <c r="G1134" s="69" t="str">
        <f>IF(A1134="","",YEAR(A1134))</f>
        <v/>
      </c>
    </row>
    <row r="1135">
      <c r="A1135" s="116" t="n"/>
      <c r="B1135" s="97" t="n"/>
      <c r="C1135" s="97" t="n"/>
      <c r="D1135" s="121" t="n"/>
      <c r="E1135" s="97" t="n"/>
      <c r="F1135" s="123" t="str">
        <f>IF(A1135="","",EOMONTH(A1135,0))</f>
        <v/>
      </c>
      <c r="G1135" s="113" t="str">
        <f>IF(A1135="","",YEAR(A1135))</f>
        <v/>
      </c>
    </row>
    <row r="1136">
      <c r="A1136" s="116" t="n"/>
      <c r="B1136" s="97" t="n"/>
      <c r="C1136" s="97" t="n"/>
      <c r="D1136" s="121" t="n"/>
      <c r="E1136" s="97" t="n"/>
      <c r="F1136" s="122" t="str">
        <f>IF(A1136="","",EOMONTH(A1136,0))</f>
        <v/>
      </c>
      <c r="G1136" s="69" t="str">
        <f>IF(A1136="","",YEAR(A1136))</f>
        <v/>
      </c>
    </row>
    <row r="1137">
      <c r="A1137" s="116" t="n"/>
      <c r="B1137" s="97" t="n"/>
      <c r="C1137" s="97" t="n"/>
      <c r="D1137" s="121" t="n"/>
      <c r="E1137" s="97" t="n"/>
      <c r="F1137" s="123" t="str">
        <f>IF(A1137="","",EOMONTH(A1137,0))</f>
        <v/>
      </c>
      <c r="G1137" s="113" t="str">
        <f>IF(A1137="","",YEAR(A1137))</f>
        <v/>
      </c>
    </row>
    <row r="1138">
      <c r="A1138" s="116" t="n"/>
      <c r="B1138" s="97" t="n"/>
      <c r="C1138" s="97" t="n"/>
      <c r="D1138" s="121" t="n"/>
      <c r="E1138" s="97" t="n"/>
      <c r="F1138" s="122" t="str">
        <f>IF(A1138="","",EOMONTH(A1138,0))</f>
        <v/>
      </c>
      <c r="G1138" s="69" t="str">
        <f>IF(A1138="","",YEAR(A1138))</f>
        <v/>
      </c>
    </row>
    <row r="1139">
      <c r="A1139" s="116" t="n"/>
      <c r="B1139" s="97" t="n"/>
      <c r="C1139" s="97" t="n"/>
      <c r="D1139" s="121" t="n"/>
      <c r="E1139" s="97" t="n"/>
      <c r="F1139" s="123" t="str">
        <f>IF(A1139="","",EOMONTH(A1139,0))</f>
        <v/>
      </c>
      <c r="G1139" s="113" t="str">
        <f>IF(A1139="","",YEAR(A1139))</f>
        <v/>
      </c>
    </row>
    <row r="1140">
      <c r="A1140" s="116" t="n"/>
      <c r="B1140" s="97" t="n"/>
      <c r="C1140" s="97" t="n"/>
      <c r="D1140" s="121" t="n"/>
      <c r="E1140" s="97" t="n"/>
      <c r="F1140" s="122" t="str">
        <f>IF(A1140="","",EOMONTH(A1140,0))</f>
        <v/>
      </c>
      <c r="G1140" s="69" t="str">
        <f>IF(A1140="","",YEAR(A1140))</f>
        <v/>
      </c>
    </row>
    <row r="1141">
      <c r="A1141" s="116" t="n"/>
      <c r="B1141" s="97" t="n"/>
      <c r="C1141" s="97" t="n"/>
      <c r="D1141" s="121" t="n"/>
      <c r="E1141" s="97" t="n"/>
      <c r="F1141" s="123" t="str">
        <f>IF(A1141="","",EOMONTH(A1141,0))</f>
        <v/>
      </c>
      <c r="G1141" s="113" t="str">
        <f>IF(A1141="","",YEAR(A1141))</f>
        <v/>
      </c>
    </row>
    <row r="1142">
      <c r="A1142" s="116" t="n"/>
      <c r="B1142" s="97" t="n"/>
      <c r="C1142" s="97" t="n"/>
      <c r="D1142" s="121" t="n"/>
      <c r="E1142" s="97" t="n"/>
      <c r="F1142" s="122" t="str">
        <f>IF(A1142="","",EOMONTH(A1142,0))</f>
        <v/>
      </c>
      <c r="G1142" s="69" t="str">
        <f>IF(A1142="","",YEAR(A1142))</f>
        <v/>
      </c>
    </row>
    <row r="1143">
      <c r="A1143" s="116" t="n"/>
      <c r="B1143" s="97" t="n"/>
      <c r="C1143" s="97" t="n"/>
      <c r="D1143" s="121" t="n"/>
      <c r="E1143" s="97" t="n"/>
      <c r="F1143" s="123" t="str">
        <f>IF(A1143="","",EOMONTH(A1143,0))</f>
        <v/>
      </c>
      <c r="G1143" s="113" t="str">
        <f>IF(A1143="","",YEAR(A1143))</f>
        <v/>
      </c>
    </row>
    <row r="1144">
      <c r="A1144" s="116" t="n"/>
      <c r="B1144" s="97" t="n"/>
      <c r="C1144" s="97" t="n"/>
      <c r="D1144" s="121" t="n"/>
      <c r="E1144" s="97" t="n"/>
      <c r="F1144" s="122" t="str">
        <f>IF(A1144="","",EOMONTH(A1144,0))</f>
        <v/>
      </c>
      <c r="G1144" s="69" t="str">
        <f>IF(A1144="","",YEAR(A1144))</f>
        <v/>
      </c>
    </row>
    <row r="1145">
      <c r="A1145" s="116" t="n"/>
      <c r="B1145" s="97" t="n"/>
      <c r="C1145" s="97" t="n"/>
      <c r="D1145" s="121" t="n"/>
      <c r="E1145" s="97" t="n"/>
      <c r="F1145" s="123" t="str">
        <f>IF(A1145="","",EOMONTH(A1145,0))</f>
        <v/>
      </c>
      <c r="G1145" s="113" t="str">
        <f>IF(A1145="","",YEAR(A1145))</f>
        <v/>
      </c>
    </row>
    <row r="1146">
      <c r="A1146" s="116" t="n"/>
      <c r="B1146" s="97" t="n"/>
      <c r="C1146" s="97" t="n"/>
      <c r="D1146" s="121" t="n"/>
      <c r="E1146" s="97" t="n"/>
      <c r="F1146" s="122" t="str">
        <f>IF(A1146="","",EOMONTH(A1146,0))</f>
        <v/>
      </c>
      <c r="G1146" s="69" t="str">
        <f>IF(A1146="","",YEAR(A1146))</f>
        <v/>
      </c>
    </row>
    <row r="1147">
      <c r="A1147" s="116" t="n"/>
      <c r="B1147" s="97" t="n"/>
      <c r="C1147" s="97" t="n"/>
      <c r="D1147" s="121" t="n"/>
      <c r="E1147" s="97" t="n"/>
      <c r="F1147" s="123" t="str">
        <f>IF(A1147="","",EOMONTH(A1147,0))</f>
        <v/>
      </c>
      <c r="G1147" s="113" t="str">
        <f>IF(A1147="","",YEAR(A1147))</f>
        <v/>
      </c>
    </row>
    <row r="1148">
      <c r="A1148" s="116" t="n"/>
      <c r="B1148" s="97" t="n"/>
      <c r="C1148" s="97" t="n"/>
      <c r="D1148" s="121" t="n"/>
      <c r="E1148" s="97" t="n"/>
      <c r="F1148" s="122" t="str">
        <f>IF(A1148="","",EOMONTH(A1148,0))</f>
        <v/>
      </c>
      <c r="G1148" s="69" t="str">
        <f>IF(A1148="","",YEAR(A1148))</f>
        <v/>
      </c>
    </row>
    <row r="1149">
      <c r="A1149" s="116" t="n"/>
      <c r="B1149" s="97" t="n"/>
      <c r="C1149" s="97" t="n"/>
      <c r="D1149" s="121" t="n"/>
      <c r="E1149" s="97" t="n"/>
      <c r="F1149" s="123" t="str">
        <f>IF(A1149="","",EOMONTH(A1149,0))</f>
        <v/>
      </c>
      <c r="G1149" s="113" t="str">
        <f>IF(A1149="","",YEAR(A1149))</f>
        <v/>
      </c>
    </row>
    <row r="1150">
      <c r="A1150" s="116" t="n"/>
      <c r="B1150" s="97" t="n"/>
      <c r="C1150" s="97" t="n"/>
      <c r="D1150" s="121" t="n"/>
      <c r="E1150" s="97" t="n"/>
      <c r="F1150" s="122" t="str">
        <f>IF(A1150="","",EOMONTH(A1150,0))</f>
        <v/>
      </c>
      <c r="G1150" s="69" t="str">
        <f>IF(A1150="","",YEAR(A1150))</f>
        <v/>
      </c>
    </row>
    <row r="1151">
      <c r="A1151" s="116" t="n"/>
      <c r="B1151" s="97" t="n"/>
      <c r="C1151" s="97" t="n"/>
      <c r="D1151" s="121" t="n"/>
      <c r="E1151" s="97" t="n"/>
      <c r="F1151" s="123" t="str">
        <f>IF(A1151="","",EOMONTH(A1151,0))</f>
        <v/>
      </c>
      <c r="G1151" s="113" t="str">
        <f>IF(A1151="","",YEAR(A1151))</f>
        <v/>
      </c>
    </row>
    <row r="1152">
      <c r="A1152" s="116" t="n"/>
      <c r="B1152" s="97" t="n"/>
      <c r="C1152" s="97" t="n"/>
      <c r="D1152" s="121" t="n"/>
      <c r="E1152" s="97" t="n"/>
      <c r="F1152" s="122" t="str">
        <f>IF(A1152="","",EOMONTH(A1152,0))</f>
        <v/>
      </c>
      <c r="G1152" s="69" t="str">
        <f>IF(A1152="","",YEAR(A1152))</f>
        <v/>
      </c>
    </row>
    <row r="1153">
      <c r="A1153" s="116" t="n"/>
      <c r="B1153" s="97" t="n"/>
      <c r="C1153" s="97" t="n"/>
      <c r="D1153" s="121" t="n"/>
      <c r="E1153" s="97" t="n"/>
      <c r="F1153" s="123" t="str">
        <f>IF(A1153="","",EOMONTH(A1153,0))</f>
        <v/>
      </c>
      <c r="G1153" s="113" t="str">
        <f>IF(A1153="","",YEAR(A1153))</f>
        <v/>
      </c>
    </row>
    <row r="1154">
      <c r="A1154" s="116" t="n"/>
      <c r="B1154" s="97" t="n"/>
      <c r="C1154" s="97" t="n"/>
      <c r="D1154" s="121" t="n"/>
      <c r="E1154" s="97" t="n"/>
      <c r="F1154" s="122" t="str">
        <f>IF(A1154="","",EOMONTH(A1154,0))</f>
        <v/>
      </c>
      <c r="G1154" s="69" t="str">
        <f>IF(A1154="","",YEAR(A1154))</f>
        <v/>
      </c>
    </row>
    <row r="1155">
      <c r="A1155" s="116" t="n"/>
      <c r="B1155" s="97" t="n"/>
      <c r="C1155" s="97" t="n"/>
      <c r="D1155" s="121" t="n"/>
      <c r="E1155" s="97" t="n"/>
      <c r="F1155" s="123" t="str">
        <f>IF(A1155="","",EOMONTH(A1155,0))</f>
        <v/>
      </c>
      <c r="G1155" s="113" t="str">
        <f>IF(A1155="","",YEAR(A1155))</f>
        <v/>
      </c>
    </row>
    <row r="1156">
      <c r="A1156" s="116" t="n"/>
      <c r="B1156" s="97" t="n"/>
      <c r="C1156" s="97" t="n"/>
      <c r="D1156" s="121" t="n"/>
      <c r="E1156" s="97" t="n"/>
      <c r="F1156" s="122" t="str">
        <f>IF(A1156="","",EOMONTH(A1156,0))</f>
        <v/>
      </c>
      <c r="G1156" s="69" t="str">
        <f>IF(A1156="","",YEAR(A1156))</f>
        <v/>
      </c>
    </row>
    <row r="1157">
      <c r="A1157" s="116" t="n"/>
      <c r="B1157" s="97" t="n"/>
      <c r="C1157" s="97" t="n"/>
      <c r="D1157" s="121" t="n"/>
      <c r="E1157" s="97" t="n"/>
      <c r="F1157" s="123" t="str">
        <f>IF(A1157="","",EOMONTH(A1157,0))</f>
        <v/>
      </c>
      <c r="G1157" s="113" t="str">
        <f>IF(A1157="","",YEAR(A1157))</f>
        <v/>
      </c>
    </row>
    <row r="1158">
      <c r="A1158" s="116" t="n"/>
      <c r="B1158" s="97" t="n"/>
      <c r="C1158" s="97" t="n"/>
      <c r="D1158" s="121" t="n"/>
      <c r="E1158" s="97" t="n"/>
      <c r="F1158" s="122" t="str">
        <f>IF(A1158="","",EOMONTH(A1158,0))</f>
        <v/>
      </c>
      <c r="G1158" s="69" t="str">
        <f>IF(A1158="","",YEAR(A1158))</f>
        <v/>
      </c>
    </row>
    <row r="1159">
      <c r="A1159" s="116" t="n"/>
      <c r="B1159" s="97" t="n"/>
      <c r="C1159" s="97" t="n"/>
      <c r="D1159" s="121" t="n"/>
      <c r="E1159" s="97" t="n"/>
      <c r="F1159" s="123" t="str">
        <f>IF(A1159="","",EOMONTH(A1159,0))</f>
        <v/>
      </c>
      <c r="G1159" s="113" t="str">
        <f>IF(A1159="","",YEAR(A1159))</f>
        <v/>
      </c>
    </row>
    <row r="1160">
      <c r="A1160" s="116" t="n"/>
      <c r="B1160" s="97" t="n"/>
      <c r="C1160" s="97" t="n"/>
      <c r="D1160" s="121" t="n"/>
      <c r="E1160" s="97" t="n"/>
      <c r="F1160" s="122" t="str">
        <f>IF(A1160="","",EOMONTH(A1160,0))</f>
        <v/>
      </c>
      <c r="G1160" s="69" t="str">
        <f>IF(A1160="","",YEAR(A1160))</f>
        <v/>
      </c>
    </row>
    <row r="1161">
      <c r="A1161" s="116" t="n"/>
      <c r="B1161" s="97" t="n"/>
      <c r="C1161" s="97" t="n"/>
      <c r="D1161" s="121" t="n"/>
      <c r="E1161" s="97" t="n"/>
      <c r="F1161" s="123" t="str">
        <f>IF(A1161="","",EOMONTH(A1161,0))</f>
        <v/>
      </c>
      <c r="G1161" s="113" t="str">
        <f>IF(A1161="","",YEAR(A1161))</f>
        <v/>
      </c>
    </row>
    <row r="1162">
      <c r="A1162" s="116" t="n"/>
      <c r="B1162" s="97" t="n"/>
      <c r="C1162" s="97" t="n"/>
      <c r="D1162" s="121" t="n"/>
      <c r="E1162" s="97" t="n"/>
      <c r="F1162" s="122" t="str">
        <f>IF(A1162="","",EOMONTH(A1162,0))</f>
        <v/>
      </c>
      <c r="G1162" s="69" t="str">
        <f>IF(A1162="","",YEAR(A1162))</f>
        <v/>
      </c>
    </row>
    <row r="1163">
      <c r="A1163" s="116" t="n"/>
      <c r="B1163" s="97" t="n"/>
      <c r="C1163" s="97" t="n"/>
      <c r="D1163" s="121" t="n"/>
      <c r="E1163" s="97" t="n"/>
      <c r="F1163" s="123" t="str">
        <f>IF(A1163="","",EOMONTH(A1163,0))</f>
        <v/>
      </c>
      <c r="G1163" s="113" t="str">
        <f>IF(A1163="","",YEAR(A1163))</f>
        <v/>
      </c>
    </row>
    <row r="1164">
      <c r="A1164" s="116" t="n"/>
      <c r="B1164" s="97" t="n"/>
      <c r="C1164" s="97" t="n"/>
      <c r="D1164" s="121" t="n"/>
      <c r="E1164" s="97" t="n"/>
      <c r="F1164" s="122" t="str">
        <f>IF(A1164="","",EOMONTH(A1164,0))</f>
        <v/>
      </c>
      <c r="G1164" s="69" t="str">
        <f>IF(A1164="","",YEAR(A1164))</f>
        <v/>
      </c>
    </row>
    <row r="1165">
      <c r="A1165" s="116" t="n"/>
      <c r="B1165" s="97" t="n"/>
      <c r="C1165" s="97" t="n"/>
      <c r="D1165" s="121" t="n"/>
      <c r="E1165" s="97" t="n"/>
      <c r="F1165" s="123" t="str">
        <f>IF(A1165="","",EOMONTH(A1165,0))</f>
        <v/>
      </c>
      <c r="G1165" s="113" t="str">
        <f>IF(A1165="","",YEAR(A1165))</f>
        <v/>
      </c>
    </row>
    <row r="1166">
      <c r="A1166" s="116" t="n"/>
      <c r="B1166" s="97" t="n"/>
      <c r="C1166" s="97" t="n"/>
      <c r="D1166" s="121" t="n"/>
      <c r="E1166" s="97" t="n"/>
      <c r="F1166" s="122" t="str">
        <f>IF(A1166="","",EOMONTH(A1166,0))</f>
        <v/>
      </c>
      <c r="G1166" s="69" t="str">
        <f>IF(A1166="","",YEAR(A1166))</f>
        <v/>
      </c>
    </row>
    <row r="1167">
      <c r="A1167" s="116" t="n"/>
      <c r="B1167" s="97" t="n"/>
      <c r="C1167" s="97" t="n"/>
      <c r="D1167" s="121" t="n"/>
      <c r="E1167" s="97" t="n"/>
      <c r="F1167" s="123" t="str">
        <f>IF(A1167="","",EOMONTH(A1167,0))</f>
        <v/>
      </c>
      <c r="G1167" s="113" t="str">
        <f>IF(A1167="","",YEAR(A1167))</f>
        <v/>
      </c>
    </row>
    <row r="1168">
      <c r="A1168" s="116" t="n"/>
      <c r="B1168" s="97" t="n"/>
      <c r="C1168" s="97" t="n"/>
      <c r="D1168" s="121" t="n"/>
      <c r="E1168" s="97" t="n"/>
      <c r="F1168" s="122" t="str">
        <f>IF(A1168="","",EOMONTH(A1168,0))</f>
        <v/>
      </c>
      <c r="G1168" s="69" t="str">
        <f>IF(A1168="","",YEAR(A1168))</f>
        <v/>
      </c>
    </row>
    <row r="1169">
      <c r="A1169" s="116" t="n"/>
      <c r="B1169" s="97" t="n"/>
      <c r="C1169" s="97" t="n"/>
      <c r="D1169" s="121" t="n"/>
      <c r="E1169" s="97" t="n"/>
      <c r="F1169" s="123" t="str">
        <f>IF(A1169="","",EOMONTH(A1169,0))</f>
        <v/>
      </c>
      <c r="G1169" s="113" t="str">
        <f>IF(A1169="","",YEAR(A1169))</f>
        <v/>
      </c>
    </row>
    <row r="1170">
      <c r="A1170" s="116" t="n"/>
      <c r="B1170" s="97" t="n"/>
      <c r="C1170" s="97" t="n"/>
      <c r="D1170" s="121" t="n"/>
      <c r="E1170" s="97" t="n"/>
      <c r="F1170" s="122" t="str">
        <f>IF(A1170="","",EOMONTH(A1170,0))</f>
        <v/>
      </c>
      <c r="G1170" s="69" t="str">
        <f>IF(A1170="","",YEAR(A1170))</f>
        <v/>
      </c>
    </row>
    <row r="1171">
      <c r="A1171" s="116" t="n"/>
      <c r="B1171" s="97" t="n"/>
      <c r="C1171" s="97" t="n"/>
      <c r="D1171" s="121" t="n"/>
      <c r="E1171" s="97" t="n"/>
      <c r="F1171" s="123" t="str">
        <f>IF(A1171="","",EOMONTH(A1171,0))</f>
        <v/>
      </c>
      <c r="G1171" s="113" t="str">
        <f>IF(A1171="","",YEAR(A1171))</f>
        <v/>
      </c>
    </row>
    <row r="1172">
      <c r="A1172" s="116" t="n"/>
      <c r="B1172" s="97" t="n"/>
      <c r="C1172" s="97" t="n"/>
      <c r="D1172" s="121" t="n"/>
      <c r="E1172" s="97" t="n"/>
      <c r="F1172" s="122" t="str">
        <f>IF(A1172="","",EOMONTH(A1172,0))</f>
        <v/>
      </c>
      <c r="G1172" s="69" t="str">
        <f>IF(A1172="","",YEAR(A1172))</f>
        <v/>
      </c>
    </row>
    <row r="1173">
      <c r="A1173" s="116" t="n"/>
      <c r="B1173" s="97" t="n"/>
      <c r="C1173" s="97" t="n"/>
      <c r="D1173" s="121" t="n"/>
      <c r="E1173" s="97" t="n"/>
      <c r="F1173" s="123" t="str">
        <f>IF(A1173="","",EOMONTH(A1173,0))</f>
        <v/>
      </c>
      <c r="G1173" s="113" t="str">
        <f>IF(A1173="","",YEAR(A1173))</f>
        <v/>
      </c>
    </row>
    <row r="1174">
      <c r="A1174" s="116" t="n"/>
      <c r="B1174" s="97" t="n"/>
      <c r="C1174" s="97" t="n"/>
      <c r="D1174" s="121" t="n"/>
      <c r="E1174" s="97" t="n"/>
      <c r="F1174" s="122" t="str">
        <f>IF(A1174="","",EOMONTH(A1174,0))</f>
        <v/>
      </c>
      <c r="G1174" s="69" t="str">
        <f>IF(A1174="","",YEAR(A1174))</f>
        <v/>
      </c>
    </row>
    <row r="1175">
      <c r="A1175" s="116" t="n"/>
      <c r="B1175" s="97" t="n"/>
      <c r="C1175" s="97" t="n"/>
      <c r="D1175" s="121" t="n"/>
      <c r="E1175" s="97" t="n"/>
      <c r="F1175" s="123" t="str">
        <f>IF(A1175="","",EOMONTH(A1175,0))</f>
        <v/>
      </c>
      <c r="G1175" s="113" t="str">
        <f>IF(A1175="","",YEAR(A1175))</f>
        <v/>
      </c>
    </row>
    <row r="1176">
      <c r="A1176" s="116" t="n"/>
      <c r="B1176" s="97" t="n"/>
      <c r="C1176" s="97" t="n"/>
      <c r="D1176" s="121" t="n"/>
      <c r="E1176" s="97" t="n"/>
      <c r="F1176" s="122" t="str">
        <f>IF(A1176="","",EOMONTH(A1176,0))</f>
        <v/>
      </c>
      <c r="G1176" s="69" t="str">
        <f>IF(A1176="","",YEAR(A1176))</f>
        <v/>
      </c>
    </row>
    <row r="1177">
      <c r="A1177" s="116" t="n"/>
      <c r="B1177" s="97" t="n"/>
      <c r="C1177" s="97" t="n"/>
      <c r="D1177" s="121" t="n"/>
      <c r="E1177" s="97" t="n"/>
      <c r="F1177" s="123" t="str">
        <f>IF(A1177="","",EOMONTH(A1177,0))</f>
        <v/>
      </c>
      <c r="G1177" s="113" t="str">
        <f>IF(A1177="","",YEAR(A1177))</f>
        <v/>
      </c>
    </row>
    <row r="1178">
      <c r="A1178" s="116" t="n"/>
      <c r="B1178" s="97" t="n"/>
      <c r="C1178" s="97" t="n"/>
      <c r="D1178" s="121" t="n"/>
      <c r="E1178" s="97" t="n"/>
      <c r="F1178" s="122" t="str">
        <f>IF(A1178="","",EOMONTH(A1178,0))</f>
        <v/>
      </c>
      <c r="G1178" s="69" t="str">
        <f>IF(A1178="","",YEAR(A1178))</f>
        <v/>
      </c>
    </row>
    <row r="1179">
      <c r="A1179" s="116" t="n"/>
      <c r="B1179" s="97" t="n"/>
      <c r="C1179" s="97" t="n"/>
      <c r="D1179" s="121" t="n"/>
      <c r="E1179" s="97" t="n"/>
      <c r="F1179" s="123" t="str">
        <f>IF(A1179="","",EOMONTH(A1179,0))</f>
        <v/>
      </c>
      <c r="G1179" s="113" t="str">
        <f>IF(A1179="","",YEAR(A1179))</f>
        <v/>
      </c>
    </row>
    <row r="1180">
      <c r="A1180" s="116" t="n"/>
      <c r="B1180" s="97" t="n"/>
      <c r="C1180" s="97" t="n"/>
      <c r="D1180" s="121" t="n"/>
      <c r="E1180" s="97" t="n"/>
      <c r="F1180" s="122" t="str">
        <f>IF(A1180="","",EOMONTH(A1180,0))</f>
        <v/>
      </c>
      <c r="G1180" s="69" t="str">
        <f>IF(A1180="","",YEAR(A1180))</f>
        <v/>
      </c>
    </row>
    <row r="1181">
      <c r="A1181" s="116" t="n"/>
      <c r="B1181" s="97" t="n"/>
      <c r="C1181" s="97" t="n"/>
      <c r="D1181" s="121" t="n"/>
      <c r="E1181" s="97" t="n"/>
      <c r="F1181" s="123" t="str">
        <f>IF(A1181="","",EOMONTH(A1181,0))</f>
        <v/>
      </c>
      <c r="G1181" s="113" t="str">
        <f>IF(A1181="","",YEAR(A1181))</f>
        <v/>
      </c>
    </row>
    <row r="1182">
      <c r="A1182" s="116" t="n"/>
      <c r="B1182" s="97" t="n"/>
      <c r="C1182" s="97" t="n"/>
      <c r="D1182" s="121" t="n"/>
      <c r="E1182" s="97" t="n"/>
      <c r="F1182" s="122" t="str">
        <f>IF(A1182="","",EOMONTH(A1182,0))</f>
        <v/>
      </c>
      <c r="G1182" s="69" t="str">
        <f>IF(A1182="","",YEAR(A1182))</f>
        <v/>
      </c>
    </row>
    <row r="1183">
      <c r="A1183" s="116" t="n"/>
      <c r="B1183" s="97" t="n"/>
      <c r="C1183" s="97" t="n"/>
      <c r="D1183" s="121" t="n"/>
      <c r="E1183" s="97" t="n"/>
      <c r="F1183" s="123" t="str">
        <f>IF(A1183="","",EOMONTH(A1183,0))</f>
        <v/>
      </c>
      <c r="G1183" s="113" t="str">
        <f>IF(A1183="","",YEAR(A1183))</f>
        <v/>
      </c>
    </row>
    <row r="1184">
      <c r="A1184" s="116" t="n"/>
      <c r="B1184" s="97" t="n"/>
      <c r="C1184" s="97" t="n"/>
      <c r="D1184" s="121" t="n"/>
      <c r="E1184" s="97" t="n"/>
      <c r="F1184" s="122" t="str">
        <f>IF(A1184="","",EOMONTH(A1184,0))</f>
        <v/>
      </c>
      <c r="G1184" s="69" t="str">
        <f>IF(A1184="","",YEAR(A1184))</f>
        <v/>
      </c>
    </row>
    <row r="1185">
      <c r="A1185" s="116" t="n"/>
      <c r="B1185" s="97" t="n"/>
      <c r="C1185" s="97" t="n"/>
      <c r="D1185" s="121" t="n"/>
      <c r="E1185" s="97" t="n"/>
      <c r="F1185" s="123" t="str">
        <f>IF(A1185="","",EOMONTH(A1185,0))</f>
        <v/>
      </c>
      <c r="G1185" s="113" t="str">
        <f>IF(A1185="","",YEAR(A1185))</f>
        <v/>
      </c>
    </row>
    <row r="1186">
      <c r="A1186" s="116" t="n"/>
      <c r="B1186" s="97" t="n"/>
      <c r="C1186" s="97" t="n"/>
      <c r="D1186" s="121" t="n"/>
      <c r="E1186" s="97" t="n"/>
      <c r="F1186" s="122" t="str">
        <f>IF(A1186="","",EOMONTH(A1186,0))</f>
        <v/>
      </c>
      <c r="G1186" s="69" t="str">
        <f>IF(A1186="","",YEAR(A1186))</f>
        <v/>
      </c>
    </row>
    <row r="1187">
      <c r="A1187" s="116" t="n"/>
      <c r="B1187" s="97" t="n"/>
      <c r="C1187" s="97" t="n"/>
      <c r="D1187" s="121" t="n"/>
      <c r="E1187" s="97" t="n"/>
      <c r="F1187" s="123" t="str">
        <f>IF(A1187="","",EOMONTH(A1187,0))</f>
        <v/>
      </c>
      <c r="G1187" s="113" t="str">
        <f>IF(A1187="","",YEAR(A1187))</f>
        <v/>
      </c>
    </row>
    <row r="1188">
      <c r="A1188" s="116" t="n"/>
      <c r="B1188" s="97" t="n"/>
      <c r="C1188" s="97" t="n"/>
      <c r="D1188" s="121" t="n"/>
      <c r="E1188" s="97" t="n"/>
      <c r="F1188" s="122" t="str">
        <f>IF(A1188="","",EOMONTH(A1188,0))</f>
        <v/>
      </c>
      <c r="G1188" s="69" t="str">
        <f>IF(A1188="","",YEAR(A1188))</f>
        <v/>
      </c>
    </row>
    <row r="1189">
      <c r="A1189" s="116" t="n"/>
      <c r="B1189" s="97" t="n"/>
      <c r="C1189" s="97" t="n"/>
      <c r="D1189" s="121" t="n"/>
      <c r="E1189" s="97" t="n"/>
      <c r="F1189" s="123" t="str">
        <f>IF(A1189="","",EOMONTH(A1189,0))</f>
        <v/>
      </c>
      <c r="G1189" s="113" t="str">
        <f>IF(A1189="","",YEAR(A1189))</f>
        <v/>
      </c>
    </row>
    <row r="1190">
      <c r="A1190" s="116" t="n"/>
      <c r="B1190" s="97" t="n"/>
      <c r="C1190" s="97" t="n"/>
      <c r="D1190" s="121" t="n"/>
      <c r="E1190" s="97" t="n"/>
      <c r="F1190" s="122" t="str">
        <f>IF(A1190="","",EOMONTH(A1190,0))</f>
        <v/>
      </c>
      <c r="G1190" s="69" t="str">
        <f>IF(A1190="","",YEAR(A1190))</f>
        <v/>
      </c>
    </row>
    <row r="1191">
      <c r="A1191" s="116" t="n"/>
      <c r="B1191" s="97" t="n"/>
      <c r="C1191" s="97" t="n"/>
      <c r="D1191" s="121" t="n"/>
      <c r="E1191" s="97" t="n"/>
      <c r="F1191" s="123" t="str">
        <f>IF(A1191="","",EOMONTH(A1191,0))</f>
        <v/>
      </c>
      <c r="G1191" s="113" t="str">
        <f>IF(A1191="","",YEAR(A1191))</f>
        <v/>
      </c>
    </row>
    <row r="1192">
      <c r="A1192" s="116" t="n"/>
      <c r="B1192" s="97" t="n"/>
      <c r="C1192" s="97" t="n"/>
      <c r="D1192" s="121" t="n"/>
      <c r="E1192" s="97" t="n"/>
      <c r="F1192" s="122" t="str">
        <f>IF(A1192="","",EOMONTH(A1192,0))</f>
        <v/>
      </c>
      <c r="G1192" s="69" t="str">
        <f>IF(A1192="","",YEAR(A1192))</f>
        <v/>
      </c>
    </row>
    <row r="1193">
      <c r="A1193" s="116" t="n"/>
      <c r="B1193" s="97" t="n"/>
      <c r="C1193" s="97" t="n"/>
      <c r="D1193" s="121" t="n"/>
      <c r="E1193" s="97" t="n"/>
      <c r="F1193" s="123" t="str">
        <f>IF(A1193="","",EOMONTH(A1193,0))</f>
        <v/>
      </c>
      <c r="G1193" s="113" t="str">
        <f>IF(A1193="","",YEAR(A1193))</f>
        <v/>
      </c>
    </row>
    <row r="1194">
      <c r="A1194" s="116" t="n"/>
      <c r="B1194" s="97" t="n"/>
      <c r="C1194" s="97" t="n"/>
      <c r="D1194" s="121" t="n"/>
      <c r="E1194" s="97" t="n"/>
      <c r="F1194" s="122" t="str">
        <f>IF(A1194="","",EOMONTH(A1194,0))</f>
        <v/>
      </c>
      <c r="G1194" s="69" t="str">
        <f>IF(A1194="","",YEAR(A1194))</f>
        <v/>
      </c>
    </row>
    <row r="1195">
      <c r="A1195" s="116" t="n"/>
      <c r="B1195" s="97" t="n"/>
      <c r="C1195" s="97" t="n"/>
      <c r="D1195" s="121" t="n"/>
      <c r="E1195" s="97" t="n"/>
      <c r="F1195" s="123" t="str">
        <f>IF(A1195="","",EOMONTH(A1195,0))</f>
        <v/>
      </c>
      <c r="G1195" s="113" t="str">
        <f>IF(A1195="","",YEAR(A1195))</f>
        <v/>
      </c>
    </row>
    <row r="1196">
      <c r="A1196" s="116" t="n"/>
      <c r="B1196" s="97" t="n"/>
      <c r="C1196" s="97" t="n"/>
      <c r="D1196" s="121" t="n"/>
      <c r="E1196" s="97" t="n"/>
      <c r="F1196" s="122" t="str">
        <f>IF(A1196="","",EOMONTH(A1196,0))</f>
        <v/>
      </c>
      <c r="G1196" s="69" t="str">
        <f>IF(A1196="","",YEAR(A1196))</f>
        <v/>
      </c>
    </row>
    <row r="1197">
      <c r="A1197" s="116" t="n"/>
      <c r="B1197" s="97" t="n"/>
      <c r="C1197" s="97" t="n"/>
      <c r="D1197" s="121" t="n"/>
      <c r="E1197" s="97" t="n"/>
      <c r="F1197" s="123" t="str">
        <f>IF(A1197="","",EOMONTH(A1197,0))</f>
        <v/>
      </c>
      <c r="G1197" s="113" t="str">
        <f>IF(A1197="","",YEAR(A1197))</f>
        <v/>
      </c>
    </row>
    <row r="1198">
      <c r="A1198" s="116" t="n"/>
      <c r="B1198" s="97" t="n"/>
      <c r="C1198" s="97" t="n"/>
      <c r="D1198" s="121" t="n"/>
      <c r="E1198" s="97" t="n"/>
      <c r="F1198" s="122" t="str">
        <f>IF(A1198="","",EOMONTH(A1198,0))</f>
        <v/>
      </c>
      <c r="G1198" s="69" t="str">
        <f>IF(A1198="","",YEAR(A1198))</f>
        <v/>
      </c>
    </row>
    <row r="1199">
      <c r="A1199" s="116" t="n"/>
      <c r="B1199" s="97" t="n"/>
      <c r="C1199" s="97" t="n"/>
      <c r="D1199" s="121" t="n"/>
      <c r="E1199" s="97" t="n"/>
      <c r="F1199" s="123" t="str">
        <f>IF(A1199="","",EOMONTH(A1199,0))</f>
        <v/>
      </c>
      <c r="G1199" s="113" t="str">
        <f>IF(A1199="","",YEAR(A1199))</f>
        <v/>
      </c>
    </row>
    <row r="1200">
      <c r="A1200" s="116" t="n"/>
      <c r="B1200" s="97" t="n"/>
      <c r="C1200" s="97" t="n"/>
      <c r="D1200" s="121" t="n"/>
      <c r="E1200" s="97" t="n"/>
      <c r="F1200" s="122" t="str">
        <f>IF(A1200="","",EOMONTH(A1200,0))</f>
        <v/>
      </c>
      <c r="G1200" s="69" t="str">
        <f>IF(A1200="","",YEAR(A1200))</f>
        <v/>
      </c>
    </row>
    <row r="1201">
      <c r="A1201" s="116" t="n"/>
      <c r="B1201" s="97" t="n"/>
      <c r="C1201" s="97" t="n"/>
      <c r="D1201" s="121" t="n"/>
      <c r="E1201" s="97" t="n"/>
      <c r="F1201" s="123" t="str">
        <f>IF(A1201="","",EOMONTH(A1201,0))</f>
        <v/>
      </c>
      <c r="G1201" s="113" t="str">
        <f>IF(A1201="","",YEAR(A1201))</f>
        <v/>
      </c>
    </row>
    <row r="1202">
      <c r="A1202" s="116" t="n"/>
      <c r="B1202" s="97" t="n"/>
      <c r="C1202" s="97" t="n"/>
      <c r="D1202" s="121" t="n"/>
      <c r="E1202" s="97" t="n"/>
      <c r="F1202" s="122" t="str">
        <f>IF(A1202="","",EOMONTH(A1202,0))</f>
        <v/>
      </c>
      <c r="G1202" s="69" t="str">
        <f>IF(A1202="","",YEAR(A1202))</f>
        <v/>
      </c>
    </row>
    <row r="1203">
      <c r="A1203" s="116" t="n"/>
      <c r="B1203" s="97" t="n"/>
      <c r="C1203" s="97" t="n"/>
      <c r="D1203" s="121" t="n"/>
      <c r="E1203" s="97" t="n"/>
      <c r="F1203" s="123" t="str">
        <f>IF(A1203="","",EOMONTH(A1203,0))</f>
        <v/>
      </c>
      <c r="G1203" s="113" t="str">
        <f>IF(A1203="","",YEAR(A1203))</f>
        <v/>
      </c>
    </row>
    <row r="1204">
      <c r="A1204" s="116" t="n"/>
      <c r="B1204" s="97" t="n"/>
      <c r="C1204" s="97" t="n"/>
      <c r="D1204" s="121" t="n"/>
      <c r="E1204" s="97" t="n"/>
      <c r="F1204" s="122" t="str">
        <f>IF(A1204="","",EOMONTH(A1204,0))</f>
        <v/>
      </c>
      <c r="G1204" s="69" t="str">
        <f>IF(A1204="","",YEAR(A1204))</f>
        <v/>
      </c>
    </row>
    <row r="1205">
      <c r="A1205" s="116" t="n"/>
      <c r="B1205" s="97" t="n"/>
      <c r="C1205" s="97" t="n"/>
      <c r="D1205" s="121" t="n"/>
      <c r="E1205" s="97" t="n"/>
      <c r="F1205" s="123" t="str">
        <f>IF(A1205="","",EOMONTH(A1205,0))</f>
        <v/>
      </c>
      <c r="G1205" s="113" t="str">
        <f>IF(A1205="","",YEAR(A1205))</f>
        <v/>
      </c>
    </row>
    <row r="1206">
      <c r="A1206" s="116" t="n"/>
      <c r="B1206" s="97" t="n"/>
      <c r="C1206" s="97" t="n"/>
      <c r="D1206" s="121" t="n"/>
      <c r="E1206" s="97" t="n"/>
      <c r="F1206" s="122" t="str">
        <f>IF(A1206="","",EOMONTH(A1206,0))</f>
        <v/>
      </c>
      <c r="G1206" s="69" t="str">
        <f>IF(A1206="","",YEAR(A1206))</f>
        <v/>
      </c>
    </row>
    <row r="1207">
      <c r="A1207" s="116" t="n"/>
      <c r="B1207" s="97" t="n"/>
      <c r="C1207" s="97" t="n"/>
      <c r="D1207" s="121" t="n"/>
      <c r="E1207" s="97" t="n"/>
      <c r="F1207" s="123" t="str">
        <f>IF(A1207="","",EOMONTH(A1207,0))</f>
        <v/>
      </c>
      <c r="G1207" s="113" t="str">
        <f>IF(A1207="","",YEAR(A1207))</f>
        <v/>
      </c>
    </row>
    <row r="1208">
      <c r="A1208" s="116" t="n"/>
      <c r="B1208" s="97" t="n"/>
      <c r="C1208" s="97" t="n"/>
      <c r="D1208" s="121" t="n"/>
      <c r="E1208" s="97" t="n"/>
      <c r="F1208" s="122" t="str">
        <f>IF(A1208="","",EOMONTH(A1208,0))</f>
        <v/>
      </c>
      <c r="G1208" s="69" t="str">
        <f>IF(A1208="","",YEAR(A1208))</f>
        <v/>
      </c>
    </row>
    <row r="1209">
      <c r="A1209" s="116" t="n"/>
      <c r="B1209" s="97" t="n"/>
      <c r="C1209" s="97" t="n"/>
      <c r="D1209" s="121" t="n"/>
      <c r="E1209" s="97" t="n"/>
      <c r="F1209" s="123" t="str">
        <f>IF(A1209="","",EOMONTH(A1209,0))</f>
        <v/>
      </c>
      <c r="G1209" s="113" t="str">
        <f>IF(A1209="","",YEAR(A1209))</f>
        <v/>
      </c>
    </row>
    <row r="1210">
      <c r="A1210" s="116" t="n"/>
      <c r="B1210" s="97" t="n"/>
      <c r="C1210" s="97" t="n"/>
      <c r="D1210" s="121" t="n"/>
      <c r="E1210" s="97" t="n"/>
      <c r="F1210" s="122" t="str">
        <f>IF(A1210="","",EOMONTH(A1210,0))</f>
        <v/>
      </c>
      <c r="G1210" s="69" t="str">
        <f>IF(A1210="","",YEAR(A1210))</f>
        <v/>
      </c>
    </row>
    <row r="1211">
      <c r="A1211" s="116" t="n"/>
      <c r="B1211" s="97" t="n"/>
      <c r="C1211" s="97" t="n"/>
      <c r="D1211" s="121" t="n"/>
      <c r="E1211" s="97" t="n"/>
      <c r="F1211" s="123" t="str">
        <f>IF(A1211="","",EOMONTH(A1211,0))</f>
        <v/>
      </c>
      <c r="G1211" s="113" t="str">
        <f>IF(A1211="","",YEAR(A1211))</f>
        <v/>
      </c>
    </row>
    <row r="1212">
      <c r="A1212" s="116" t="n"/>
      <c r="B1212" s="97" t="n"/>
      <c r="C1212" s="97" t="n"/>
      <c r="D1212" s="121" t="n"/>
      <c r="E1212" s="97" t="n"/>
      <c r="F1212" s="122" t="str">
        <f>IF(A1212="","",EOMONTH(A1212,0))</f>
        <v/>
      </c>
      <c r="G1212" s="69" t="str">
        <f>IF(A1212="","",YEAR(A1212))</f>
        <v/>
      </c>
    </row>
    <row r="1213">
      <c r="A1213" s="116" t="n"/>
      <c r="B1213" s="97" t="n"/>
      <c r="C1213" s="97" t="n"/>
      <c r="D1213" s="121" t="n"/>
      <c r="E1213" s="97" t="n"/>
      <c r="F1213" s="123" t="str">
        <f>IF(A1213="","",EOMONTH(A1213,0))</f>
        <v/>
      </c>
      <c r="G1213" s="113" t="str">
        <f>IF(A1213="","",YEAR(A1213))</f>
        <v/>
      </c>
    </row>
    <row r="1214">
      <c r="A1214" s="116" t="n"/>
      <c r="B1214" s="97" t="n"/>
      <c r="C1214" s="97" t="n"/>
      <c r="D1214" s="121" t="n"/>
      <c r="E1214" s="97" t="n"/>
      <c r="F1214" s="122" t="str">
        <f>IF(A1214="","",EOMONTH(A1214,0))</f>
        <v/>
      </c>
      <c r="G1214" s="69" t="str">
        <f>IF(A1214="","",YEAR(A1214))</f>
        <v/>
      </c>
    </row>
    <row r="1215">
      <c r="A1215" s="116" t="n"/>
      <c r="B1215" s="97" t="n"/>
      <c r="C1215" s="97" t="n"/>
      <c r="D1215" s="121" t="n"/>
      <c r="E1215" s="97" t="n"/>
      <c r="F1215" s="123" t="str">
        <f>IF(A1215="","",EOMONTH(A1215,0))</f>
        <v/>
      </c>
      <c r="G1215" s="113" t="str">
        <f>IF(A1215="","",YEAR(A1215))</f>
        <v/>
      </c>
    </row>
    <row r="1216">
      <c r="A1216" s="116" t="n"/>
      <c r="B1216" s="97" t="n"/>
      <c r="C1216" s="97" t="n"/>
      <c r="D1216" s="121" t="n"/>
      <c r="E1216" s="97" t="n"/>
      <c r="F1216" s="122" t="str">
        <f>IF(A1216="","",EOMONTH(A1216,0))</f>
        <v/>
      </c>
      <c r="G1216" s="69" t="str">
        <f>IF(A1216="","",YEAR(A1216))</f>
        <v/>
      </c>
    </row>
    <row r="1217">
      <c r="A1217" s="116" t="n"/>
      <c r="B1217" s="97" t="n"/>
      <c r="C1217" s="97" t="n"/>
      <c r="D1217" s="121" t="n"/>
      <c r="E1217" s="97" t="n"/>
      <c r="F1217" s="123" t="str">
        <f>IF(A1217="","",EOMONTH(A1217,0))</f>
        <v/>
      </c>
      <c r="G1217" s="113" t="str">
        <f>IF(A1217="","",YEAR(A1217))</f>
        <v/>
      </c>
    </row>
    <row r="1218">
      <c r="A1218" s="116" t="n"/>
      <c r="B1218" s="97" t="n"/>
      <c r="C1218" s="97" t="n"/>
      <c r="D1218" s="121" t="n"/>
      <c r="E1218" s="97" t="n"/>
      <c r="F1218" s="122" t="str">
        <f>IF(A1218="","",EOMONTH(A1218,0))</f>
        <v/>
      </c>
      <c r="G1218" s="69" t="str">
        <f>IF(A1218="","",YEAR(A1218))</f>
        <v/>
      </c>
    </row>
    <row r="1219">
      <c r="A1219" s="116" t="n"/>
      <c r="B1219" s="97" t="n"/>
      <c r="C1219" s="97" t="n"/>
      <c r="D1219" s="121" t="n"/>
      <c r="E1219" s="97" t="n"/>
      <c r="F1219" s="123" t="str">
        <f>IF(A1219="","",EOMONTH(A1219,0))</f>
        <v/>
      </c>
      <c r="G1219" s="113" t="str">
        <f>IF(A1219="","",YEAR(A1219))</f>
        <v/>
      </c>
    </row>
    <row r="1220">
      <c r="A1220" s="116" t="n"/>
      <c r="B1220" s="97" t="n"/>
      <c r="C1220" s="97" t="n"/>
      <c r="D1220" s="121" t="n"/>
      <c r="E1220" s="97" t="n"/>
      <c r="F1220" s="122" t="str">
        <f>IF(A1220="","",EOMONTH(A1220,0))</f>
        <v/>
      </c>
      <c r="G1220" s="69" t="str">
        <f>IF(A1220="","",YEAR(A1220))</f>
        <v/>
      </c>
    </row>
    <row r="1221">
      <c r="A1221" s="116" t="n"/>
      <c r="B1221" s="97" t="n"/>
      <c r="C1221" s="97" t="n"/>
      <c r="D1221" s="121" t="n"/>
      <c r="E1221" s="97" t="n"/>
      <c r="F1221" s="123" t="str">
        <f>IF(A1221="","",EOMONTH(A1221,0))</f>
        <v/>
      </c>
      <c r="G1221" s="113" t="str">
        <f>IF(A1221="","",YEAR(A1221))</f>
        <v/>
      </c>
    </row>
    <row r="1222">
      <c r="A1222" s="116" t="n"/>
      <c r="B1222" s="97" t="n"/>
      <c r="C1222" s="97" t="n"/>
      <c r="D1222" s="121" t="n"/>
      <c r="E1222" s="97" t="n"/>
      <c r="F1222" s="122" t="str">
        <f>IF(A1222="","",EOMONTH(A1222,0))</f>
        <v/>
      </c>
      <c r="G1222" s="69" t="str">
        <f>IF(A1222="","",YEAR(A1222))</f>
        <v/>
      </c>
    </row>
    <row r="1223">
      <c r="A1223" s="116" t="n"/>
      <c r="B1223" s="97" t="n"/>
      <c r="C1223" s="97" t="n"/>
      <c r="D1223" s="121" t="n"/>
      <c r="E1223" s="97" t="n"/>
      <c r="F1223" s="123" t="str">
        <f>IF(A1223="","",EOMONTH(A1223,0))</f>
        <v/>
      </c>
      <c r="G1223" s="113" t="str">
        <f>IF(A1223="","",YEAR(A1223))</f>
        <v/>
      </c>
    </row>
    <row r="1224">
      <c r="A1224" s="116" t="n"/>
      <c r="B1224" s="97" t="n"/>
      <c r="C1224" s="97" t="n"/>
      <c r="D1224" s="121" t="n"/>
      <c r="E1224" s="97" t="n"/>
      <c r="F1224" s="122" t="str">
        <f>IF(A1224="","",EOMONTH(A1224,0))</f>
        <v/>
      </c>
      <c r="G1224" s="69" t="str">
        <f>IF(A1224="","",YEAR(A1224))</f>
        <v/>
      </c>
    </row>
    <row r="1225">
      <c r="A1225" s="116" t="n"/>
      <c r="B1225" s="97" t="n"/>
      <c r="C1225" s="97" t="n"/>
      <c r="D1225" s="121" t="n"/>
      <c r="E1225" s="97" t="n"/>
      <c r="F1225" s="123" t="str">
        <f>IF(A1225="","",EOMONTH(A1225,0))</f>
        <v/>
      </c>
      <c r="G1225" s="113" t="str">
        <f>IF(A1225="","",YEAR(A1225))</f>
        <v/>
      </c>
    </row>
    <row r="1226">
      <c r="A1226" s="116" t="n"/>
      <c r="B1226" s="97" t="n"/>
      <c r="C1226" s="97" t="n"/>
      <c r="D1226" s="121" t="n"/>
      <c r="E1226" s="97" t="n"/>
      <c r="F1226" s="122" t="str">
        <f>IF(A1226="","",EOMONTH(A1226,0))</f>
        <v/>
      </c>
      <c r="G1226" s="69" t="str">
        <f>IF(A1226="","",YEAR(A1226))</f>
        <v/>
      </c>
    </row>
    <row r="1227">
      <c r="A1227" s="116" t="n"/>
      <c r="B1227" s="97" t="n"/>
      <c r="C1227" s="97" t="n"/>
      <c r="D1227" s="121" t="n"/>
      <c r="E1227" s="97" t="n"/>
      <c r="F1227" s="123" t="str">
        <f>IF(A1227="","",EOMONTH(A1227,0))</f>
        <v/>
      </c>
      <c r="G1227" s="113" t="str">
        <f>IF(A1227="","",YEAR(A1227))</f>
        <v/>
      </c>
    </row>
    <row r="1228">
      <c r="A1228" s="116" t="n"/>
      <c r="B1228" s="97" t="n"/>
      <c r="C1228" s="97" t="n"/>
      <c r="D1228" s="121" t="n"/>
      <c r="E1228" s="97" t="n"/>
      <c r="F1228" s="122" t="str">
        <f>IF(A1228="","",EOMONTH(A1228,0))</f>
        <v/>
      </c>
      <c r="G1228" s="69" t="str">
        <f>IF(A1228="","",YEAR(A1228))</f>
        <v/>
      </c>
    </row>
    <row r="1229">
      <c r="A1229" s="116" t="n"/>
      <c r="B1229" s="97" t="n"/>
      <c r="C1229" s="97" t="n"/>
      <c r="D1229" s="121" t="n"/>
      <c r="E1229" s="97" t="n"/>
      <c r="F1229" s="123" t="str">
        <f>IF(A1229="","",EOMONTH(A1229,0))</f>
        <v/>
      </c>
      <c r="G1229" s="113" t="str">
        <f>IF(A1229="","",YEAR(A1229))</f>
        <v/>
      </c>
    </row>
    <row r="1230">
      <c r="A1230" s="116" t="n"/>
      <c r="B1230" s="97" t="n"/>
      <c r="C1230" s="97" t="n"/>
      <c r="D1230" s="121" t="n"/>
      <c r="E1230" s="97" t="n"/>
      <c r="F1230" s="122" t="str">
        <f>IF(A1230="","",EOMONTH(A1230,0))</f>
        <v/>
      </c>
      <c r="G1230" s="69" t="str">
        <f>IF(A1230="","",YEAR(A1230))</f>
        <v/>
      </c>
    </row>
    <row r="1231">
      <c r="A1231" s="116" t="n"/>
      <c r="B1231" s="97" t="n"/>
      <c r="C1231" s="97" t="n"/>
      <c r="D1231" s="121" t="n"/>
      <c r="E1231" s="97" t="n"/>
      <c r="F1231" s="123" t="str">
        <f>IF(A1231="","",EOMONTH(A1231,0))</f>
        <v/>
      </c>
      <c r="G1231" s="113" t="str">
        <f>IF(A1231="","",YEAR(A1231))</f>
        <v/>
      </c>
    </row>
    <row r="1232">
      <c r="A1232" s="116" t="n"/>
      <c r="B1232" s="97" t="n"/>
      <c r="C1232" s="97" t="n"/>
      <c r="D1232" s="121" t="n"/>
      <c r="E1232" s="97" t="n"/>
      <c r="F1232" s="122" t="str">
        <f>IF(A1232="","",EOMONTH(A1232,0))</f>
        <v/>
      </c>
      <c r="G1232" s="69" t="str">
        <f>IF(A1232="","",YEAR(A1232))</f>
        <v/>
      </c>
    </row>
    <row r="1233">
      <c r="A1233" s="116" t="n"/>
      <c r="B1233" s="97" t="n"/>
      <c r="C1233" s="97" t="n"/>
      <c r="D1233" s="121" t="n"/>
      <c r="E1233" s="97" t="n"/>
      <c r="F1233" s="123" t="str">
        <f>IF(A1233="","",EOMONTH(A1233,0))</f>
        <v/>
      </c>
      <c r="G1233" s="113" t="str">
        <f>IF(A1233="","",YEAR(A1233))</f>
        <v/>
      </c>
    </row>
    <row r="1234">
      <c r="A1234" s="116" t="n"/>
      <c r="B1234" s="97" t="n"/>
      <c r="C1234" s="97" t="n"/>
      <c r="D1234" s="121" t="n"/>
      <c r="E1234" s="97" t="n"/>
      <c r="F1234" s="122" t="str">
        <f>IF(A1234="","",EOMONTH(A1234,0))</f>
        <v/>
      </c>
      <c r="G1234" s="69" t="str">
        <f>IF(A1234="","",YEAR(A1234))</f>
        <v/>
      </c>
    </row>
    <row r="1235">
      <c r="A1235" s="116" t="n"/>
      <c r="B1235" s="97" t="n"/>
      <c r="C1235" s="97" t="n"/>
      <c r="D1235" s="121" t="n"/>
      <c r="E1235" s="97" t="n"/>
      <c r="F1235" s="123" t="str">
        <f>IF(A1235="","",EOMONTH(A1235,0))</f>
        <v/>
      </c>
      <c r="G1235" s="113" t="str">
        <f>IF(A1235="","",YEAR(A1235))</f>
        <v/>
      </c>
    </row>
    <row r="1236">
      <c r="A1236" s="116" t="n"/>
      <c r="B1236" s="97" t="n"/>
      <c r="C1236" s="97" t="n"/>
      <c r="D1236" s="121" t="n"/>
      <c r="E1236" s="97" t="n"/>
      <c r="F1236" s="122" t="str">
        <f>IF(A1236="","",EOMONTH(A1236,0))</f>
        <v/>
      </c>
      <c r="G1236" s="69" t="str">
        <f>IF(A1236="","",YEAR(A1236))</f>
        <v/>
      </c>
    </row>
    <row r="1237">
      <c r="A1237" s="116" t="n"/>
      <c r="B1237" s="97" t="n"/>
      <c r="C1237" s="97" t="n"/>
      <c r="D1237" s="121" t="n"/>
      <c r="E1237" s="97" t="n"/>
      <c r="F1237" s="123" t="str">
        <f>IF(A1237="","",EOMONTH(A1237,0))</f>
        <v/>
      </c>
      <c r="G1237" s="113" t="str">
        <f>IF(A1237="","",YEAR(A1237))</f>
        <v/>
      </c>
    </row>
    <row r="1238">
      <c r="A1238" s="116" t="n"/>
      <c r="B1238" s="97" t="n"/>
      <c r="C1238" s="97" t="n"/>
      <c r="D1238" s="121" t="n"/>
      <c r="E1238" s="97" t="n"/>
      <c r="F1238" s="122" t="str">
        <f>IF(A1238="","",EOMONTH(A1238,0))</f>
        <v/>
      </c>
      <c r="G1238" s="69" t="str">
        <f>IF(A1238="","",YEAR(A1238))</f>
        <v/>
      </c>
    </row>
    <row r="1239">
      <c r="A1239" s="116" t="n"/>
      <c r="B1239" s="97" t="n"/>
      <c r="C1239" s="97" t="n"/>
      <c r="D1239" s="121" t="n"/>
      <c r="E1239" s="97" t="n"/>
      <c r="F1239" s="123" t="str">
        <f>IF(A1239="","",EOMONTH(A1239,0))</f>
        <v/>
      </c>
      <c r="G1239" s="113" t="str">
        <f>IF(A1239="","",YEAR(A1239))</f>
        <v/>
      </c>
    </row>
    <row r="1240">
      <c r="A1240" s="116" t="n"/>
      <c r="B1240" s="97" t="n"/>
      <c r="C1240" s="97" t="n"/>
      <c r="D1240" s="121" t="n"/>
      <c r="E1240" s="97" t="n"/>
      <c r="F1240" s="122" t="str">
        <f>IF(A1240="","",EOMONTH(A1240,0))</f>
        <v/>
      </c>
      <c r="G1240" s="69" t="str">
        <f>IF(A1240="","",YEAR(A1240))</f>
        <v/>
      </c>
    </row>
    <row r="1241">
      <c r="A1241" s="116" t="n"/>
      <c r="B1241" s="97" t="n"/>
      <c r="C1241" s="97" t="n"/>
      <c r="D1241" s="121" t="n"/>
      <c r="E1241" s="97" t="n"/>
      <c r="F1241" s="123" t="str">
        <f>IF(A1241="","",EOMONTH(A1241,0))</f>
        <v/>
      </c>
      <c r="G1241" s="113" t="str">
        <f>IF(A1241="","",YEAR(A1241))</f>
        <v/>
      </c>
    </row>
    <row r="1242">
      <c r="A1242" s="116" t="n"/>
      <c r="B1242" s="97" t="n"/>
      <c r="C1242" s="97" t="n"/>
      <c r="D1242" s="121" t="n"/>
      <c r="E1242" s="97" t="n"/>
      <c r="F1242" s="122" t="str">
        <f>IF(A1242="","",EOMONTH(A1242,0))</f>
        <v/>
      </c>
      <c r="G1242" s="69" t="str">
        <f>IF(A1242="","",YEAR(A1242))</f>
        <v/>
      </c>
    </row>
    <row r="1243">
      <c r="A1243" s="116" t="n"/>
      <c r="B1243" s="97" t="n"/>
      <c r="C1243" s="97" t="n"/>
      <c r="D1243" s="121" t="n"/>
      <c r="E1243" s="97" t="n"/>
      <c r="F1243" s="123" t="str">
        <f>IF(A1243="","",EOMONTH(A1243,0))</f>
        <v/>
      </c>
      <c r="G1243" s="113" t="str">
        <f>IF(A1243="","",YEAR(A1243))</f>
        <v/>
      </c>
    </row>
    <row r="1244">
      <c r="A1244" s="116" t="n"/>
      <c r="B1244" s="97" t="n"/>
      <c r="C1244" s="97" t="n"/>
      <c r="D1244" s="121" t="n"/>
      <c r="E1244" s="97" t="n"/>
      <c r="F1244" s="122" t="str">
        <f>IF(A1244="","",EOMONTH(A1244,0))</f>
        <v/>
      </c>
      <c r="G1244" s="69" t="str">
        <f>IF(A1244="","",YEAR(A1244))</f>
        <v/>
      </c>
    </row>
    <row r="1245">
      <c r="A1245" s="116" t="n"/>
      <c r="B1245" s="97" t="n"/>
      <c r="C1245" s="97" t="n"/>
      <c r="D1245" s="121" t="n"/>
      <c r="E1245" s="97" t="n"/>
      <c r="F1245" s="123" t="str">
        <f>IF(A1245="","",EOMONTH(A1245,0))</f>
        <v/>
      </c>
      <c r="G1245" s="113" t="str">
        <f>IF(A1245="","",YEAR(A1245))</f>
        <v/>
      </c>
    </row>
    <row r="1246">
      <c r="A1246" s="116" t="n"/>
      <c r="B1246" s="97" t="n"/>
      <c r="C1246" s="97" t="n"/>
      <c r="D1246" s="121" t="n"/>
      <c r="E1246" s="97" t="n"/>
      <c r="F1246" s="122" t="str">
        <f>IF(A1246="","",EOMONTH(A1246,0))</f>
        <v/>
      </c>
      <c r="G1246" s="69" t="str">
        <f>IF(A1246="","",YEAR(A1246))</f>
        <v/>
      </c>
    </row>
    <row r="1247">
      <c r="A1247" s="116" t="n"/>
      <c r="B1247" s="97" t="n"/>
      <c r="C1247" s="97" t="n"/>
      <c r="D1247" s="121" t="n"/>
      <c r="E1247" s="97" t="n"/>
      <c r="F1247" s="123" t="str">
        <f>IF(A1247="","",EOMONTH(A1247,0))</f>
        <v/>
      </c>
      <c r="G1247" s="113" t="str">
        <f>IF(A1247="","",YEAR(A1247))</f>
        <v/>
      </c>
    </row>
    <row r="1248">
      <c r="A1248" s="116" t="n"/>
      <c r="B1248" s="97" t="n"/>
      <c r="C1248" s="97" t="n"/>
      <c r="D1248" s="121" t="n"/>
      <c r="E1248" s="97" t="n"/>
      <c r="F1248" s="122" t="str">
        <f>IF(A1248="","",EOMONTH(A1248,0))</f>
        <v/>
      </c>
      <c r="G1248" s="69" t="str">
        <f>IF(A1248="","",YEAR(A1248))</f>
        <v/>
      </c>
    </row>
    <row r="1249">
      <c r="A1249" s="116" t="n"/>
      <c r="B1249" s="97" t="n"/>
      <c r="C1249" s="97" t="n"/>
      <c r="D1249" s="121" t="n"/>
      <c r="E1249" s="97" t="n"/>
      <c r="F1249" s="123" t="str">
        <f>IF(A1249="","",EOMONTH(A1249,0))</f>
        <v/>
      </c>
      <c r="G1249" s="113" t="str">
        <f>IF(A1249="","",YEAR(A1249))</f>
        <v/>
      </c>
    </row>
    <row r="1250">
      <c r="A1250" s="116" t="n"/>
      <c r="B1250" s="97" t="n"/>
      <c r="C1250" s="97" t="n"/>
      <c r="D1250" s="121" t="n"/>
      <c r="E1250" s="97" t="n"/>
      <c r="F1250" s="122" t="str">
        <f>IF(A1250="","",EOMONTH(A1250,0))</f>
        <v/>
      </c>
      <c r="G1250" s="69" t="str">
        <f>IF(A1250="","",YEAR(A1250))</f>
        <v/>
      </c>
    </row>
    <row r="1251">
      <c r="A1251" s="116" t="n"/>
      <c r="B1251" s="97" t="n"/>
      <c r="C1251" s="97" t="n"/>
      <c r="D1251" s="121" t="n"/>
      <c r="E1251" s="97" t="n"/>
      <c r="F1251" s="123" t="str">
        <f>IF(A1251="","",EOMONTH(A1251,0))</f>
        <v/>
      </c>
      <c r="G1251" s="113" t="str">
        <f>IF(A1251="","",YEAR(A1251))</f>
        <v/>
      </c>
    </row>
    <row r="1252">
      <c r="A1252" s="116" t="n"/>
      <c r="B1252" s="97" t="n"/>
      <c r="C1252" s="97" t="n"/>
      <c r="D1252" s="121" t="n"/>
      <c r="E1252" s="97" t="n"/>
      <c r="F1252" s="122" t="str">
        <f>IF(A1252="","",EOMONTH(A1252,0))</f>
        <v/>
      </c>
      <c r="G1252" s="69" t="str">
        <f>IF(A1252="","",YEAR(A1252))</f>
        <v/>
      </c>
    </row>
    <row r="1253">
      <c r="A1253" s="116" t="n"/>
      <c r="B1253" s="97" t="n"/>
      <c r="C1253" s="97" t="n"/>
      <c r="D1253" s="121" t="n"/>
      <c r="E1253" s="97" t="n"/>
      <c r="F1253" s="123" t="str">
        <f>IF(A1253="","",EOMONTH(A1253,0))</f>
        <v/>
      </c>
      <c r="G1253" s="113" t="str">
        <f>IF(A1253="","",YEAR(A1253))</f>
        <v/>
      </c>
    </row>
    <row r="1254">
      <c r="A1254" s="116" t="n"/>
      <c r="B1254" s="97" t="n"/>
      <c r="C1254" s="97" t="n"/>
      <c r="D1254" s="121" t="n"/>
      <c r="E1254" s="97" t="n"/>
      <c r="F1254" s="122" t="str">
        <f>IF(A1254="","",EOMONTH(A1254,0))</f>
        <v/>
      </c>
      <c r="G1254" s="69" t="str">
        <f>IF(A1254="","",YEAR(A1254))</f>
        <v/>
      </c>
    </row>
    <row r="1255">
      <c r="A1255" s="116" t="n"/>
      <c r="B1255" s="97" t="n"/>
      <c r="C1255" s="97" t="n"/>
      <c r="D1255" s="121" t="n"/>
      <c r="E1255" s="97" t="n"/>
      <c r="F1255" s="123" t="str">
        <f>IF(A1255="","",EOMONTH(A1255,0))</f>
        <v/>
      </c>
      <c r="G1255" s="113" t="str">
        <f>IF(A1255="","",YEAR(A1255))</f>
        <v/>
      </c>
    </row>
    <row r="1256">
      <c r="A1256" s="116" t="n"/>
      <c r="B1256" s="97" t="n"/>
      <c r="C1256" s="97" t="n"/>
      <c r="D1256" s="121" t="n"/>
      <c r="E1256" s="97" t="n"/>
      <c r="F1256" s="122" t="str">
        <f>IF(A1256="","",EOMONTH(A1256,0))</f>
        <v/>
      </c>
      <c r="G1256" s="69" t="str">
        <f>IF(A1256="","",YEAR(A1256))</f>
        <v/>
      </c>
    </row>
    <row r="1257">
      <c r="A1257" s="116" t="n"/>
      <c r="B1257" s="97" t="n"/>
      <c r="C1257" s="97" t="n"/>
      <c r="D1257" s="121" t="n"/>
      <c r="E1257" s="97" t="n"/>
      <c r="F1257" s="123" t="str">
        <f>IF(A1257="","",EOMONTH(A1257,0))</f>
        <v/>
      </c>
      <c r="G1257" s="113" t="str">
        <f>IF(A1257="","",YEAR(A1257))</f>
        <v/>
      </c>
    </row>
    <row r="1258">
      <c r="A1258" s="116" t="n"/>
      <c r="B1258" s="97" t="n"/>
      <c r="C1258" s="97" t="n"/>
      <c r="D1258" s="121" t="n"/>
      <c r="E1258" s="97" t="n"/>
      <c r="F1258" s="122" t="str">
        <f>IF(A1258="","",EOMONTH(A1258,0))</f>
        <v/>
      </c>
      <c r="G1258" s="69" t="str">
        <f>IF(A1258="","",YEAR(A1258))</f>
        <v/>
      </c>
    </row>
    <row r="1259">
      <c r="A1259" s="116" t="n"/>
      <c r="B1259" s="97" t="n"/>
      <c r="C1259" s="97" t="n"/>
      <c r="D1259" s="121" t="n"/>
      <c r="E1259" s="97" t="n"/>
      <c r="F1259" s="123" t="str">
        <f>IF(A1259="","",EOMONTH(A1259,0))</f>
        <v/>
      </c>
      <c r="G1259" s="113" t="str">
        <f>IF(A1259="","",YEAR(A1259))</f>
        <v/>
      </c>
    </row>
    <row r="1260">
      <c r="A1260" s="116" t="n"/>
      <c r="B1260" s="97" t="n"/>
      <c r="C1260" s="97" t="n"/>
      <c r="D1260" s="121" t="n"/>
      <c r="E1260" s="97" t="n"/>
      <c r="F1260" s="122" t="str">
        <f>IF(A1260="","",EOMONTH(A1260,0))</f>
        <v/>
      </c>
      <c r="G1260" s="69" t="str">
        <f>IF(A1260="","",YEAR(A1260))</f>
        <v/>
      </c>
    </row>
    <row r="1261">
      <c r="A1261" s="116" t="n"/>
      <c r="B1261" s="97" t="n"/>
      <c r="C1261" s="97" t="n"/>
      <c r="D1261" s="121" t="n"/>
      <c r="E1261" s="97" t="n"/>
      <c r="F1261" s="123" t="str">
        <f>IF(A1261="","",EOMONTH(A1261,0))</f>
        <v/>
      </c>
      <c r="G1261" s="113" t="str">
        <f>IF(A1261="","",YEAR(A1261))</f>
        <v/>
      </c>
    </row>
    <row r="1262">
      <c r="A1262" s="116" t="n"/>
      <c r="B1262" s="97" t="n"/>
      <c r="C1262" s="97" t="n"/>
      <c r="D1262" s="121" t="n"/>
      <c r="E1262" s="97" t="n"/>
      <c r="F1262" s="122" t="str">
        <f>IF(A1262="","",EOMONTH(A1262,0))</f>
        <v/>
      </c>
      <c r="G1262" s="69" t="str">
        <f>IF(A1262="","",YEAR(A1262))</f>
        <v/>
      </c>
    </row>
    <row r="1263">
      <c r="A1263" s="116" t="n"/>
      <c r="B1263" s="97" t="n"/>
      <c r="C1263" s="97" t="n"/>
      <c r="D1263" s="121" t="n"/>
      <c r="E1263" s="97" t="n"/>
      <c r="F1263" s="123" t="str">
        <f>IF(A1263="","",EOMONTH(A1263,0))</f>
        <v/>
      </c>
      <c r="G1263" s="113" t="str">
        <f>IF(A1263="","",YEAR(A1263))</f>
        <v/>
      </c>
    </row>
    <row r="1264">
      <c r="A1264" s="116" t="n"/>
      <c r="B1264" s="97" t="n"/>
      <c r="C1264" s="97" t="n"/>
      <c r="D1264" s="121" t="n"/>
      <c r="E1264" s="97" t="n"/>
      <c r="F1264" s="122" t="str">
        <f>IF(A1264="","",EOMONTH(A1264,0))</f>
        <v/>
      </c>
      <c r="G1264" s="69" t="str">
        <f>IF(A1264="","",YEAR(A1264))</f>
        <v/>
      </c>
    </row>
    <row r="1265">
      <c r="A1265" s="116" t="n"/>
      <c r="B1265" s="97" t="n"/>
      <c r="C1265" s="97" t="n"/>
      <c r="D1265" s="121" t="n"/>
      <c r="E1265" s="97" t="n"/>
      <c r="F1265" s="123" t="str">
        <f>IF(A1265="","",EOMONTH(A1265,0))</f>
        <v/>
      </c>
      <c r="G1265" s="113" t="str">
        <f>IF(A1265="","",YEAR(A1265))</f>
        <v/>
      </c>
    </row>
    <row r="1266">
      <c r="A1266" s="116" t="n"/>
      <c r="B1266" s="97" t="n"/>
      <c r="C1266" s="97" t="n"/>
      <c r="D1266" s="121" t="n"/>
      <c r="E1266" s="97" t="n"/>
      <c r="F1266" s="122" t="str">
        <f>IF(A1266="","",EOMONTH(A1266,0))</f>
        <v/>
      </c>
      <c r="G1266" s="69" t="str">
        <f>IF(A1266="","",YEAR(A1266))</f>
        <v/>
      </c>
    </row>
    <row r="1267">
      <c r="A1267" s="116" t="n"/>
      <c r="B1267" s="97" t="n"/>
      <c r="C1267" s="97" t="n"/>
      <c r="D1267" s="121" t="n"/>
      <c r="E1267" s="97" t="n"/>
      <c r="F1267" s="123" t="str">
        <f>IF(A1267="","",EOMONTH(A1267,0))</f>
        <v/>
      </c>
      <c r="G1267" s="113" t="str">
        <f>IF(A1267="","",YEAR(A1267))</f>
        <v/>
      </c>
    </row>
    <row r="1268">
      <c r="A1268" s="116" t="n"/>
      <c r="B1268" s="97" t="n"/>
      <c r="C1268" s="97" t="n"/>
      <c r="D1268" s="121" t="n"/>
      <c r="E1268" s="97" t="n"/>
      <c r="F1268" s="122" t="str">
        <f>IF(A1268="","",EOMONTH(A1268,0))</f>
        <v/>
      </c>
      <c r="G1268" s="69" t="str">
        <f>IF(A1268="","",YEAR(A1268))</f>
        <v/>
      </c>
    </row>
    <row r="1269">
      <c r="A1269" s="116" t="n"/>
      <c r="B1269" s="97" t="n"/>
      <c r="C1269" s="97" t="n"/>
      <c r="D1269" s="121" t="n"/>
      <c r="E1269" s="97" t="n"/>
      <c r="F1269" s="123" t="str">
        <f>IF(A1269="","",EOMONTH(A1269,0))</f>
        <v/>
      </c>
      <c r="G1269" s="113" t="str">
        <f>IF(A1269="","",YEAR(A1269))</f>
        <v/>
      </c>
    </row>
    <row r="1270">
      <c r="A1270" s="116" t="n"/>
      <c r="B1270" s="97" t="n"/>
      <c r="C1270" s="97" t="n"/>
      <c r="D1270" s="121" t="n"/>
      <c r="E1270" s="97" t="n"/>
      <c r="F1270" s="122" t="str">
        <f>IF(A1270="","",EOMONTH(A1270,0))</f>
        <v/>
      </c>
      <c r="G1270" s="69" t="str">
        <f>IF(A1270="","",YEAR(A1270))</f>
        <v/>
      </c>
    </row>
    <row r="1271">
      <c r="A1271" s="116" t="n"/>
      <c r="B1271" s="97" t="n"/>
      <c r="C1271" s="97" t="n"/>
      <c r="D1271" s="121" t="n"/>
      <c r="E1271" s="97" t="n"/>
      <c r="F1271" s="123" t="str">
        <f>IF(A1271="","",EOMONTH(A1271,0))</f>
        <v/>
      </c>
      <c r="G1271" s="113" t="str">
        <f>IF(A1271="","",YEAR(A1271))</f>
        <v/>
      </c>
    </row>
    <row r="1272">
      <c r="A1272" s="116" t="n"/>
      <c r="B1272" s="97" t="n"/>
      <c r="C1272" s="97" t="n"/>
      <c r="D1272" s="121" t="n"/>
      <c r="E1272" s="97" t="n"/>
      <c r="F1272" s="122" t="str">
        <f>IF(A1272="","",EOMONTH(A1272,0))</f>
        <v/>
      </c>
      <c r="G1272" s="69" t="str">
        <f>IF(A1272="","",YEAR(A1272))</f>
        <v/>
      </c>
    </row>
    <row r="1273">
      <c r="A1273" s="116" t="n"/>
      <c r="B1273" s="97" t="n"/>
      <c r="C1273" s="97" t="n"/>
      <c r="D1273" s="121" t="n"/>
      <c r="E1273" s="97" t="n"/>
      <c r="F1273" s="123" t="str">
        <f>IF(A1273="","",EOMONTH(A1273,0))</f>
        <v/>
      </c>
      <c r="G1273" s="113" t="str">
        <f>IF(A1273="","",YEAR(A1273))</f>
        <v/>
      </c>
    </row>
    <row r="1274">
      <c r="A1274" s="116" t="n"/>
      <c r="B1274" s="97" t="n"/>
      <c r="C1274" s="97" t="n"/>
      <c r="D1274" s="121" t="n"/>
      <c r="E1274" s="97" t="n"/>
      <c r="F1274" s="122" t="str">
        <f>IF(A1274="","",EOMONTH(A1274,0))</f>
        <v/>
      </c>
      <c r="G1274" s="69" t="str">
        <f>IF(A1274="","",YEAR(A1274))</f>
        <v/>
      </c>
    </row>
    <row r="1275">
      <c r="A1275" s="116" t="n"/>
      <c r="B1275" s="97" t="n"/>
      <c r="C1275" s="97" t="n"/>
      <c r="D1275" s="121" t="n"/>
      <c r="E1275" s="97" t="n"/>
      <c r="F1275" s="123" t="str">
        <f>IF(A1275="","",EOMONTH(A1275,0))</f>
        <v/>
      </c>
      <c r="G1275" s="113" t="str">
        <f>IF(A1275="","",YEAR(A1275))</f>
        <v/>
      </c>
    </row>
    <row r="1276">
      <c r="A1276" s="116" t="n"/>
      <c r="B1276" s="97" t="n"/>
      <c r="C1276" s="97" t="n"/>
      <c r="D1276" s="121" t="n"/>
      <c r="E1276" s="97" t="n"/>
      <c r="F1276" s="122" t="str">
        <f>IF(A1276="","",EOMONTH(A1276,0))</f>
        <v/>
      </c>
      <c r="G1276" s="69" t="str">
        <f>IF(A1276="","",YEAR(A1276))</f>
        <v/>
      </c>
    </row>
    <row r="1277">
      <c r="A1277" s="116" t="n"/>
      <c r="B1277" s="97" t="n"/>
      <c r="C1277" s="97" t="n"/>
      <c r="D1277" s="121" t="n"/>
      <c r="E1277" s="97" t="n"/>
      <c r="F1277" s="123" t="str">
        <f>IF(A1277="","",EOMONTH(A1277,0))</f>
        <v/>
      </c>
      <c r="G1277" s="113" t="str">
        <f>IF(A1277="","",YEAR(A1277))</f>
        <v/>
      </c>
    </row>
    <row r="1278">
      <c r="A1278" s="116" t="n"/>
      <c r="B1278" s="97" t="n"/>
      <c r="C1278" s="97" t="n"/>
      <c r="D1278" s="121" t="n"/>
      <c r="E1278" s="97" t="n"/>
      <c r="F1278" s="122" t="str">
        <f>IF(A1278="","",EOMONTH(A1278,0))</f>
        <v/>
      </c>
      <c r="G1278" s="69" t="str">
        <f>IF(A1278="","",YEAR(A1278))</f>
        <v/>
      </c>
    </row>
    <row r="1279">
      <c r="A1279" s="116" t="n"/>
      <c r="B1279" s="97" t="n"/>
      <c r="C1279" s="97" t="n"/>
      <c r="D1279" s="121" t="n"/>
      <c r="E1279" s="97" t="n"/>
      <c r="F1279" s="123" t="str">
        <f>IF(A1279="","",EOMONTH(A1279,0))</f>
        <v/>
      </c>
      <c r="G1279" s="113" t="str">
        <f>IF(A1279="","",YEAR(A1279))</f>
        <v/>
      </c>
    </row>
    <row r="1280">
      <c r="A1280" s="116" t="n"/>
      <c r="B1280" s="97" t="n"/>
      <c r="C1280" s="97" t="n"/>
      <c r="D1280" s="121" t="n"/>
      <c r="E1280" s="97" t="n"/>
      <c r="F1280" s="122" t="str">
        <f>IF(A1280="","",EOMONTH(A1280,0))</f>
        <v/>
      </c>
      <c r="G1280" s="69" t="str">
        <f>IF(A1280="","",YEAR(A1280))</f>
        <v/>
      </c>
    </row>
    <row r="1281">
      <c r="A1281" s="116" t="n"/>
      <c r="B1281" s="97" t="n"/>
      <c r="C1281" s="97" t="n"/>
      <c r="D1281" s="121" t="n"/>
      <c r="E1281" s="97" t="n"/>
      <c r="F1281" s="123" t="str">
        <f>IF(A1281="","",EOMONTH(A1281,0))</f>
        <v/>
      </c>
      <c r="G1281" s="113" t="str">
        <f>IF(A1281="","",YEAR(A1281))</f>
        <v/>
      </c>
    </row>
    <row r="1282">
      <c r="A1282" s="116" t="n"/>
      <c r="B1282" s="97" t="n"/>
      <c r="C1282" s="97" t="n"/>
      <c r="D1282" s="121" t="n"/>
      <c r="E1282" s="97" t="n"/>
      <c r="F1282" s="122" t="str">
        <f>IF(A1282="","",EOMONTH(A1282,0))</f>
        <v/>
      </c>
      <c r="G1282" s="69" t="str">
        <f>IF(A1282="","",YEAR(A1282))</f>
        <v/>
      </c>
    </row>
    <row r="1283">
      <c r="A1283" s="116" t="n"/>
      <c r="B1283" s="97" t="n"/>
      <c r="C1283" s="97" t="n"/>
      <c r="D1283" s="121" t="n"/>
      <c r="E1283" s="97" t="n"/>
      <c r="F1283" s="123" t="str">
        <f>IF(A1283="","",EOMONTH(A1283,0))</f>
        <v/>
      </c>
      <c r="G1283" s="113" t="str">
        <f>IF(A1283="","",YEAR(A1283))</f>
        <v/>
      </c>
    </row>
    <row r="1284">
      <c r="A1284" s="116" t="n"/>
      <c r="B1284" s="97" t="n"/>
      <c r="C1284" s="97" t="n"/>
      <c r="D1284" s="121" t="n"/>
      <c r="E1284" s="97" t="n"/>
      <c r="F1284" s="122" t="str">
        <f>IF(A1284="","",EOMONTH(A1284,0))</f>
        <v/>
      </c>
      <c r="G1284" s="69" t="str">
        <f>IF(A1284="","",YEAR(A1284))</f>
        <v/>
      </c>
    </row>
    <row r="1285">
      <c r="A1285" s="116" t="n"/>
      <c r="B1285" s="97" t="n"/>
      <c r="C1285" s="97" t="n"/>
      <c r="D1285" s="121" t="n"/>
      <c r="E1285" s="97" t="n"/>
      <c r="F1285" s="123" t="str">
        <f>IF(A1285="","",EOMONTH(A1285,0))</f>
        <v/>
      </c>
      <c r="G1285" s="113" t="str">
        <f>IF(A1285="","",YEAR(A1285))</f>
        <v/>
      </c>
    </row>
    <row r="1286">
      <c r="A1286" s="116" t="n"/>
      <c r="B1286" s="97" t="n"/>
      <c r="C1286" s="97" t="n"/>
      <c r="D1286" s="121" t="n"/>
      <c r="E1286" s="97" t="n"/>
      <c r="F1286" s="122" t="str">
        <f>IF(A1286="","",EOMONTH(A1286,0))</f>
        <v/>
      </c>
      <c r="G1286" s="69" t="str">
        <f>IF(A1286="","",YEAR(A1286))</f>
        <v/>
      </c>
    </row>
    <row r="1287">
      <c r="A1287" s="116" t="n"/>
      <c r="B1287" s="97" t="n"/>
      <c r="C1287" s="97" t="n"/>
      <c r="D1287" s="121" t="n"/>
      <c r="E1287" s="97" t="n"/>
      <c r="F1287" s="123" t="str">
        <f>IF(A1287="","",EOMONTH(A1287,0))</f>
        <v/>
      </c>
      <c r="G1287" s="113" t="str">
        <f>IF(A1287="","",YEAR(A1287))</f>
        <v/>
      </c>
    </row>
    <row r="1288">
      <c r="A1288" s="116" t="n"/>
      <c r="B1288" s="97" t="n"/>
      <c r="C1288" s="97" t="n"/>
      <c r="D1288" s="121" t="n"/>
      <c r="E1288" s="97" t="n"/>
      <c r="F1288" s="122" t="str">
        <f>IF(A1288="","",EOMONTH(A1288,0))</f>
        <v/>
      </c>
      <c r="G1288" s="69" t="str">
        <f>IF(A1288="","",YEAR(A1288))</f>
        <v/>
      </c>
    </row>
    <row r="1289">
      <c r="A1289" s="116" t="n"/>
      <c r="B1289" s="97" t="n"/>
      <c r="C1289" s="97" t="n"/>
      <c r="D1289" s="121" t="n"/>
      <c r="E1289" s="97" t="n"/>
      <c r="F1289" s="123" t="str">
        <f>IF(A1289="","",EOMONTH(A1289,0))</f>
        <v/>
      </c>
      <c r="G1289" s="113" t="str">
        <f>IF(A1289="","",YEAR(A1289))</f>
        <v/>
      </c>
    </row>
    <row r="1290">
      <c r="A1290" s="116" t="n"/>
      <c r="B1290" s="97" t="n"/>
      <c r="C1290" s="97" t="n"/>
      <c r="D1290" s="121" t="n"/>
      <c r="E1290" s="97" t="n"/>
      <c r="F1290" s="122" t="str">
        <f>IF(A1290="","",EOMONTH(A1290,0))</f>
        <v/>
      </c>
      <c r="G1290" s="69" t="str">
        <f>IF(A1290="","",YEAR(A1290))</f>
        <v/>
      </c>
    </row>
    <row r="1291">
      <c r="A1291" s="116" t="n"/>
      <c r="B1291" s="97" t="n"/>
      <c r="C1291" s="97" t="n"/>
      <c r="D1291" s="121" t="n"/>
      <c r="E1291" s="97" t="n"/>
      <c r="F1291" s="123" t="str">
        <f>IF(A1291="","",EOMONTH(A1291,0))</f>
        <v/>
      </c>
      <c r="G1291" s="113" t="str">
        <f>IF(A1291="","",YEAR(A1291))</f>
        <v/>
      </c>
    </row>
    <row r="1292">
      <c r="A1292" s="116" t="n"/>
      <c r="B1292" s="97" t="n"/>
      <c r="C1292" s="97" t="n"/>
      <c r="D1292" s="121" t="n"/>
      <c r="E1292" s="97" t="n"/>
      <c r="F1292" s="122" t="str">
        <f>IF(A1292="","",EOMONTH(A1292,0))</f>
        <v/>
      </c>
      <c r="G1292" s="69" t="str">
        <f>IF(A1292="","",YEAR(A1292))</f>
        <v/>
      </c>
    </row>
    <row r="1293">
      <c r="A1293" s="116" t="n"/>
      <c r="B1293" s="97" t="n"/>
      <c r="C1293" s="97" t="n"/>
      <c r="D1293" s="121" t="n"/>
      <c r="E1293" s="97" t="n"/>
      <c r="F1293" s="123" t="str">
        <f>IF(A1293="","",EOMONTH(A1293,0))</f>
        <v/>
      </c>
      <c r="G1293" s="113" t="str">
        <f>IF(A1293="","",YEAR(A1293))</f>
        <v/>
      </c>
    </row>
    <row r="1294">
      <c r="A1294" s="116" t="n"/>
      <c r="B1294" s="97" t="n"/>
      <c r="C1294" s="97" t="n"/>
      <c r="D1294" s="121" t="n"/>
      <c r="E1294" s="97" t="n"/>
      <c r="F1294" s="122" t="str">
        <f>IF(A1294="","",EOMONTH(A1294,0))</f>
        <v/>
      </c>
      <c r="G1294" s="69" t="str">
        <f>IF(A1294="","",YEAR(A1294))</f>
        <v/>
      </c>
    </row>
    <row r="1295">
      <c r="A1295" s="116" t="n"/>
      <c r="B1295" s="97" t="n"/>
      <c r="C1295" s="97" t="n"/>
      <c r="D1295" s="121" t="n"/>
      <c r="E1295" s="97" t="n"/>
      <c r="F1295" s="123" t="str">
        <f>IF(A1295="","",EOMONTH(A1295,0))</f>
        <v/>
      </c>
      <c r="G1295" s="113" t="str">
        <f>IF(A1295="","",YEAR(A1295))</f>
        <v/>
      </c>
    </row>
    <row r="1296">
      <c r="A1296" s="116" t="n"/>
      <c r="B1296" s="97" t="n"/>
      <c r="C1296" s="97" t="n"/>
      <c r="D1296" s="121" t="n"/>
      <c r="E1296" s="97" t="n"/>
      <c r="F1296" s="122" t="str">
        <f>IF(A1296="","",EOMONTH(A1296,0))</f>
        <v/>
      </c>
      <c r="G1296" s="69" t="str">
        <f>IF(A1296="","",YEAR(A1296))</f>
        <v/>
      </c>
    </row>
    <row r="1297">
      <c r="A1297" s="116" t="n"/>
      <c r="B1297" s="97" t="n"/>
      <c r="C1297" s="97" t="n"/>
      <c r="D1297" s="121" t="n"/>
      <c r="E1297" s="97" t="n"/>
      <c r="F1297" s="123" t="str">
        <f>IF(A1297="","",EOMONTH(A1297,0))</f>
        <v/>
      </c>
      <c r="G1297" s="113" t="str">
        <f>IF(A1297="","",YEAR(A1297))</f>
        <v/>
      </c>
    </row>
    <row r="1298">
      <c r="A1298" s="116" t="n"/>
      <c r="B1298" s="97" t="n"/>
      <c r="C1298" s="97" t="n"/>
      <c r="D1298" s="121" t="n"/>
      <c r="E1298" s="97" t="n"/>
      <c r="F1298" s="122" t="str">
        <f>IF(A1298="","",EOMONTH(A1298,0))</f>
        <v/>
      </c>
      <c r="G1298" s="69" t="str">
        <f>IF(A1298="","",YEAR(A1298))</f>
        <v/>
      </c>
    </row>
    <row r="1299">
      <c r="A1299" s="116" t="n"/>
      <c r="B1299" s="97" t="n"/>
      <c r="C1299" s="97" t="n"/>
      <c r="D1299" s="121" t="n"/>
      <c r="E1299" s="97" t="n"/>
      <c r="F1299" s="123" t="str">
        <f>IF(A1299="","",EOMONTH(A1299,0))</f>
        <v/>
      </c>
      <c r="G1299" s="113" t="str">
        <f>IF(A1299="","",YEAR(A1299))</f>
        <v/>
      </c>
    </row>
    <row r="1300">
      <c r="A1300" s="116" t="n"/>
      <c r="B1300" s="97" t="n"/>
      <c r="C1300" s="97" t="n"/>
      <c r="D1300" s="121" t="n"/>
      <c r="E1300" s="97" t="n"/>
      <c r="F1300" s="122" t="str">
        <f>IF(A1300="","",EOMONTH(A1300,0))</f>
        <v/>
      </c>
      <c r="G1300" s="69" t="str">
        <f>IF(A1300="","",YEAR(A1300))</f>
        <v/>
      </c>
    </row>
    <row r="1301">
      <c r="A1301" s="116" t="n"/>
      <c r="B1301" s="97" t="n"/>
      <c r="C1301" s="97" t="n"/>
      <c r="D1301" s="121" t="n"/>
      <c r="E1301" s="97" t="n"/>
      <c r="F1301" s="123" t="str">
        <f>IF(A1301="","",EOMONTH(A1301,0))</f>
        <v/>
      </c>
      <c r="G1301" s="113" t="str">
        <f>IF(A1301="","",YEAR(A1301))</f>
        <v/>
      </c>
    </row>
    <row r="1302">
      <c r="A1302" s="116" t="n"/>
      <c r="B1302" s="97" t="n"/>
      <c r="C1302" s="97" t="n"/>
      <c r="D1302" s="121" t="n"/>
      <c r="E1302" s="97" t="n"/>
      <c r="F1302" s="122" t="str">
        <f>IF(A1302="","",EOMONTH(A1302,0))</f>
        <v/>
      </c>
      <c r="G1302" s="69" t="str">
        <f>IF(A1302="","",YEAR(A1302))</f>
        <v/>
      </c>
    </row>
    <row r="1303">
      <c r="A1303" s="116" t="n"/>
      <c r="B1303" s="97" t="n"/>
      <c r="C1303" s="97" t="n"/>
      <c r="D1303" s="121" t="n"/>
      <c r="E1303" s="97" t="n"/>
      <c r="F1303" s="123" t="str">
        <f>IF(A1303="","",EOMONTH(A1303,0))</f>
        <v/>
      </c>
      <c r="G1303" s="113" t="str">
        <f>IF(A1303="","",YEAR(A1303))</f>
        <v/>
      </c>
    </row>
    <row r="1304">
      <c r="A1304" s="116" t="n"/>
      <c r="B1304" s="97" t="n"/>
      <c r="C1304" s="97" t="n"/>
      <c r="D1304" s="121" t="n"/>
      <c r="E1304" s="97" t="n"/>
      <c r="F1304" s="122" t="str">
        <f>IF(A1304="","",EOMONTH(A1304,0))</f>
        <v/>
      </c>
      <c r="G1304" s="69" t="str">
        <f>IF(A1304="","",YEAR(A1304))</f>
        <v/>
      </c>
    </row>
    <row r="1305">
      <c r="A1305" s="116" t="n"/>
      <c r="B1305" s="97" t="n"/>
      <c r="C1305" s="97" t="n"/>
      <c r="D1305" s="121" t="n"/>
      <c r="E1305" s="97" t="n"/>
      <c r="F1305" s="123" t="str">
        <f>IF(A1305="","",EOMONTH(A1305,0))</f>
        <v/>
      </c>
      <c r="G1305" s="113" t="str">
        <f>IF(A1305="","",YEAR(A1305))</f>
        <v/>
      </c>
    </row>
    <row r="1306">
      <c r="A1306" s="116" t="n"/>
      <c r="B1306" s="97" t="n"/>
      <c r="C1306" s="97" t="n"/>
      <c r="D1306" s="121" t="n"/>
      <c r="E1306" s="97" t="n"/>
      <c r="F1306" s="122" t="str">
        <f>IF(A1306="","",EOMONTH(A1306,0))</f>
        <v/>
      </c>
      <c r="G1306" s="69" t="str">
        <f>IF(A1306="","",YEAR(A1306))</f>
        <v/>
      </c>
    </row>
    <row r="1307">
      <c r="A1307" s="116" t="n"/>
      <c r="B1307" s="97" t="n"/>
      <c r="C1307" s="97" t="n"/>
      <c r="D1307" s="121" t="n"/>
      <c r="E1307" s="97" t="n"/>
      <c r="F1307" s="123" t="str">
        <f>IF(A1307="","",EOMONTH(A1307,0))</f>
        <v/>
      </c>
      <c r="G1307" s="113" t="str">
        <f>IF(A1307="","",YEAR(A1307))</f>
        <v/>
      </c>
    </row>
    <row r="1308">
      <c r="A1308" s="116" t="n"/>
      <c r="B1308" s="97" t="n"/>
      <c r="C1308" s="97" t="n"/>
      <c r="D1308" s="121" t="n"/>
      <c r="E1308" s="97" t="n"/>
      <c r="F1308" s="122" t="str">
        <f>IF(A1308="","",EOMONTH(A1308,0))</f>
        <v/>
      </c>
      <c r="G1308" s="69" t="str">
        <f>IF(A1308="","",YEAR(A1308))</f>
        <v/>
      </c>
    </row>
    <row r="1309">
      <c r="A1309" s="116" t="n"/>
      <c r="B1309" s="97" t="n"/>
      <c r="C1309" s="97" t="n"/>
      <c r="D1309" s="121" t="n"/>
      <c r="E1309" s="97" t="n"/>
      <c r="F1309" s="123" t="str">
        <f>IF(A1309="","",EOMONTH(A1309,0))</f>
        <v/>
      </c>
      <c r="G1309" s="113" t="str">
        <f>IF(A1309="","",YEAR(A1309))</f>
        <v/>
      </c>
    </row>
    <row r="1310">
      <c r="A1310" s="116" t="n"/>
      <c r="B1310" s="97" t="n"/>
      <c r="C1310" s="97" t="n"/>
      <c r="D1310" s="121" t="n"/>
      <c r="E1310" s="97" t="n"/>
      <c r="F1310" s="122" t="str">
        <f>IF(A1310="","",EOMONTH(A1310,0))</f>
        <v/>
      </c>
      <c r="G1310" s="69" t="str">
        <f>IF(A1310="","",YEAR(A1310))</f>
        <v/>
      </c>
    </row>
    <row r="1311">
      <c r="A1311" s="116" t="n"/>
      <c r="B1311" s="97" t="n"/>
      <c r="C1311" s="97" t="n"/>
      <c r="D1311" s="121" t="n"/>
      <c r="E1311" s="97" t="n"/>
      <c r="F1311" s="123" t="str">
        <f>IF(A1311="","",EOMONTH(A1311,0))</f>
        <v/>
      </c>
      <c r="G1311" s="113" t="str">
        <f>IF(A1311="","",YEAR(A1311))</f>
        <v/>
      </c>
    </row>
    <row r="1312">
      <c r="A1312" s="116" t="n"/>
      <c r="B1312" s="97" t="n"/>
      <c r="C1312" s="97" t="n"/>
      <c r="D1312" s="121" t="n"/>
      <c r="E1312" s="97" t="n"/>
      <c r="F1312" s="122" t="str">
        <f>IF(A1312="","",EOMONTH(A1312,0))</f>
        <v/>
      </c>
      <c r="G1312" s="69" t="str">
        <f>IF(A1312="","",YEAR(A1312))</f>
        <v/>
      </c>
    </row>
    <row r="1313">
      <c r="A1313" s="116" t="n"/>
      <c r="B1313" s="97" t="n"/>
      <c r="C1313" s="97" t="n"/>
      <c r="D1313" s="121" t="n"/>
      <c r="E1313" s="97" t="n"/>
      <c r="F1313" s="123" t="str">
        <f>IF(A1313="","",EOMONTH(A1313,0))</f>
        <v/>
      </c>
      <c r="G1313" s="113" t="str">
        <f>IF(A1313="","",YEAR(A1313))</f>
        <v/>
      </c>
    </row>
    <row r="1314">
      <c r="A1314" s="116" t="n"/>
      <c r="B1314" s="97" t="n"/>
      <c r="C1314" s="97" t="n"/>
      <c r="D1314" s="121" t="n"/>
      <c r="E1314" s="97" t="n"/>
      <c r="F1314" s="122" t="str">
        <f>IF(A1314="","",EOMONTH(A1314,0))</f>
        <v/>
      </c>
      <c r="G1314" s="69" t="str">
        <f>IF(A1314="","",YEAR(A1314))</f>
        <v/>
      </c>
    </row>
    <row r="1315">
      <c r="A1315" s="116" t="n"/>
      <c r="B1315" s="97" t="n"/>
      <c r="C1315" s="97" t="n"/>
      <c r="D1315" s="121" t="n"/>
      <c r="E1315" s="97" t="n"/>
      <c r="F1315" s="123" t="str">
        <f>IF(A1315="","",EOMONTH(A1315,0))</f>
        <v/>
      </c>
      <c r="G1315" s="113" t="str">
        <f>IF(A1315="","",YEAR(A1315))</f>
        <v/>
      </c>
    </row>
    <row r="1316">
      <c r="A1316" s="116" t="n"/>
      <c r="B1316" s="97" t="n"/>
      <c r="C1316" s="97" t="n"/>
      <c r="D1316" s="121" t="n"/>
      <c r="E1316" s="97" t="n"/>
      <c r="F1316" s="122" t="str">
        <f>IF(A1316="","",EOMONTH(A1316,0))</f>
        <v/>
      </c>
      <c r="G1316" s="69" t="str">
        <f>IF(A1316="","",YEAR(A1316))</f>
        <v/>
      </c>
    </row>
    <row r="1317">
      <c r="A1317" s="116" t="n"/>
      <c r="B1317" s="97" t="n"/>
      <c r="C1317" s="97" t="n"/>
      <c r="D1317" s="121" t="n"/>
      <c r="E1317" s="97" t="n"/>
      <c r="F1317" s="123" t="str">
        <f>IF(A1317="","",EOMONTH(A1317,0))</f>
        <v/>
      </c>
      <c r="G1317" s="113" t="str">
        <f>IF(A1317="","",YEAR(A1317))</f>
        <v/>
      </c>
    </row>
    <row r="1318">
      <c r="A1318" s="116" t="n"/>
      <c r="B1318" s="97" t="n"/>
      <c r="C1318" s="97" t="n"/>
      <c r="D1318" s="121" t="n"/>
      <c r="E1318" s="97" t="n"/>
      <c r="F1318" s="122" t="str">
        <f>IF(A1318="","",EOMONTH(A1318,0))</f>
        <v/>
      </c>
      <c r="G1318" s="69" t="str">
        <f>IF(A1318="","",YEAR(A1318))</f>
        <v/>
      </c>
    </row>
    <row r="1319">
      <c r="A1319" s="116" t="n"/>
      <c r="B1319" s="97" t="n"/>
      <c r="C1319" s="97" t="n"/>
      <c r="D1319" s="121" t="n"/>
      <c r="E1319" s="97" t="n"/>
      <c r="F1319" s="123" t="str">
        <f>IF(A1319="","",EOMONTH(A1319,0))</f>
        <v/>
      </c>
      <c r="G1319" s="113" t="str">
        <f>IF(A1319="","",YEAR(A1319))</f>
        <v/>
      </c>
    </row>
    <row r="1320">
      <c r="A1320" s="116" t="n"/>
      <c r="B1320" s="97" t="n"/>
      <c r="C1320" s="97" t="n"/>
      <c r="D1320" s="121" t="n"/>
      <c r="E1320" s="97" t="n"/>
      <c r="F1320" s="122" t="str">
        <f>IF(A1320="","",EOMONTH(A1320,0))</f>
        <v/>
      </c>
      <c r="G1320" s="69" t="str">
        <f>IF(A1320="","",YEAR(A1320))</f>
        <v/>
      </c>
    </row>
    <row r="1321">
      <c r="A1321" s="116" t="n"/>
      <c r="B1321" s="97" t="n"/>
      <c r="C1321" s="97" t="n"/>
      <c r="D1321" s="121" t="n"/>
      <c r="E1321" s="97" t="n"/>
      <c r="F1321" s="123" t="str">
        <f>IF(A1321="","",EOMONTH(A1321,0))</f>
        <v/>
      </c>
      <c r="G1321" s="113" t="str">
        <f>IF(A1321="","",YEAR(A1321))</f>
        <v/>
      </c>
    </row>
    <row r="1322">
      <c r="A1322" s="116" t="n"/>
      <c r="B1322" s="97" t="n"/>
      <c r="C1322" s="97" t="n"/>
      <c r="D1322" s="121" t="n"/>
      <c r="E1322" s="97" t="n"/>
      <c r="F1322" s="122" t="str">
        <f>IF(A1322="","",EOMONTH(A1322,0))</f>
        <v/>
      </c>
      <c r="G1322" s="69" t="str">
        <f>IF(A1322="","",YEAR(A1322))</f>
        <v/>
      </c>
    </row>
    <row r="1323">
      <c r="A1323" s="116" t="n"/>
      <c r="B1323" s="97" t="n"/>
      <c r="C1323" s="97" t="n"/>
      <c r="D1323" s="121" t="n"/>
      <c r="E1323" s="97" t="n"/>
      <c r="F1323" s="123" t="str">
        <f>IF(A1323="","",EOMONTH(A1323,0))</f>
        <v/>
      </c>
      <c r="G1323" s="113" t="str">
        <f>IF(A1323="","",YEAR(A1323))</f>
        <v/>
      </c>
    </row>
    <row r="1324">
      <c r="A1324" s="116" t="n"/>
      <c r="B1324" s="97" t="n"/>
      <c r="C1324" s="97" t="n"/>
      <c r="D1324" s="121" t="n"/>
      <c r="E1324" s="97" t="n"/>
      <c r="F1324" s="122" t="str">
        <f>IF(A1324="","",EOMONTH(A1324,0))</f>
        <v/>
      </c>
      <c r="G1324" s="69" t="str">
        <f>IF(A1324="","",YEAR(A1324))</f>
        <v/>
      </c>
    </row>
    <row r="1325">
      <c r="A1325" s="116" t="n"/>
      <c r="B1325" s="97" t="n"/>
      <c r="C1325" s="97" t="n"/>
      <c r="D1325" s="121" t="n"/>
      <c r="E1325" s="97" t="n"/>
      <c r="F1325" s="123" t="str">
        <f>IF(A1325="","",EOMONTH(A1325,0))</f>
        <v/>
      </c>
      <c r="G1325" s="113" t="str">
        <f>IF(A1325="","",YEAR(A1325))</f>
        <v/>
      </c>
    </row>
    <row r="1326">
      <c r="A1326" s="116" t="n"/>
      <c r="B1326" s="97" t="n"/>
      <c r="C1326" s="97" t="n"/>
      <c r="D1326" s="121" t="n"/>
      <c r="E1326" s="97" t="n"/>
      <c r="F1326" s="122" t="str">
        <f>IF(A1326="","",EOMONTH(A1326,0))</f>
        <v/>
      </c>
      <c r="G1326" s="69" t="str">
        <f>IF(A1326="","",YEAR(A1326))</f>
        <v/>
      </c>
    </row>
    <row r="1327">
      <c r="A1327" s="116" t="n"/>
      <c r="B1327" s="97" t="n"/>
      <c r="C1327" s="97" t="n"/>
      <c r="D1327" s="121" t="n"/>
      <c r="E1327" s="97" t="n"/>
      <c r="F1327" s="123" t="str">
        <f>IF(A1327="","",EOMONTH(A1327,0))</f>
        <v/>
      </c>
      <c r="G1327" s="113" t="str">
        <f>IF(A1327="","",YEAR(A1327))</f>
        <v/>
      </c>
    </row>
    <row r="1328">
      <c r="A1328" s="116" t="n"/>
      <c r="B1328" s="97" t="n"/>
      <c r="C1328" s="97" t="n"/>
      <c r="D1328" s="121" t="n"/>
      <c r="E1328" s="97" t="n"/>
      <c r="F1328" s="122" t="str">
        <f>IF(A1328="","",EOMONTH(A1328,0))</f>
        <v/>
      </c>
      <c r="G1328" s="69" t="str">
        <f>IF(A1328="","",YEAR(A1328))</f>
        <v/>
      </c>
    </row>
    <row r="1329">
      <c r="A1329" s="116" t="n"/>
      <c r="B1329" s="97" t="n"/>
      <c r="C1329" s="97" t="n"/>
      <c r="D1329" s="121" t="n"/>
      <c r="E1329" s="97" t="n"/>
      <c r="F1329" s="123" t="str">
        <f>IF(A1329="","",EOMONTH(A1329,0))</f>
        <v/>
      </c>
      <c r="G1329" s="113" t="str">
        <f>IF(A1329="","",YEAR(A1329))</f>
        <v/>
      </c>
    </row>
    <row r="1330">
      <c r="A1330" s="116" t="n"/>
      <c r="B1330" s="97" t="n"/>
      <c r="C1330" s="97" t="n"/>
      <c r="D1330" s="121" t="n"/>
      <c r="E1330" s="97" t="n"/>
      <c r="F1330" s="122" t="str">
        <f>IF(A1330="","",EOMONTH(A1330,0))</f>
        <v/>
      </c>
      <c r="G1330" s="69" t="str">
        <f>IF(A1330="","",YEAR(A1330))</f>
        <v/>
      </c>
    </row>
    <row r="1331">
      <c r="A1331" s="116" t="n"/>
      <c r="B1331" s="97" t="n"/>
      <c r="C1331" s="97" t="n"/>
      <c r="D1331" s="121" t="n"/>
      <c r="E1331" s="97" t="n"/>
      <c r="F1331" s="123" t="str">
        <f>IF(A1331="","",EOMONTH(A1331,0))</f>
        <v/>
      </c>
      <c r="G1331" s="113" t="str">
        <f>IF(A1331="","",YEAR(A1331))</f>
        <v/>
      </c>
    </row>
    <row r="1332">
      <c r="A1332" s="116" t="n"/>
      <c r="B1332" s="97" t="n"/>
      <c r="C1332" s="97" t="n"/>
      <c r="D1332" s="121" t="n"/>
      <c r="E1332" s="97" t="n"/>
      <c r="F1332" s="122" t="str">
        <f>IF(A1332="","",EOMONTH(A1332,0))</f>
        <v/>
      </c>
      <c r="G1332" s="69" t="str">
        <f>IF(A1332="","",YEAR(A1332))</f>
        <v/>
      </c>
    </row>
    <row r="1333">
      <c r="A1333" s="116" t="n"/>
      <c r="B1333" s="97" t="n"/>
      <c r="C1333" s="97" t="n"/>
      <c r="D1333" s="121" t="n"/>
      <c r="E1333" s="97" t="n"/>
      <c r="F1333" s="123" t="str">
        <f>IF(A1333="","",EOMONTH(A1333,0))</f>
        <v/>
      </c>
      <c r="G1333" s="113" t="str">
        <f>IF(A1333="","",YEAR(A1333))</f>
        <v/>
      </c>
    </row>
    <row r="1334">
      <c r="A1334" s="116" t="n"/>
      <c r="B1334" s="97" t="n"/>
      <c r="C1334" s="97" t="n"/>
      <c r="D1334" s="121" t="n"/>
      <c r="E1334" s="97" t="n"/>
      <c r="F1334" s="122" t="str">
        <f>IF(A1334="","",EOMONTH(A1334,0))</f>
        <v/>
      </c>
      <c r="G1334" s="69" t="str">
        <f>IF(A1334="","",YEAR(A1334))</f>
        <v/>
      </c>
    </row>
    <row r="1335">
      <c r="A1335" s="116" t="n"/>
      <c r="B1335" s="97" t="n"/>
      <c r="C1335" s="97" t="n"/>
      <c r="D1335" s="121" t="n"/>
      <c r="E1335" s="97" t="n"/>
      <c r="F1335" s="123" t="str">
        <f>IF(A1335="","",EOMONTH(A1335,0))</f>
        <v/>
      </c>
      <c r="G1335" s="113" t="str">
        <f>IF(A1335="","",YEAR(A1335))</f>
        <v/>
      </c>
    </row>
    <row r="1336">
      <c r="A1336" s="116" t="n"/>
      <c r="B1336" s="97" t="n"/>
      <c r="C1336" s="97" t="n"/>
      <c r="D1336" s="121" t="n"/>
      <c r="E1336" s="97" t="n"/>
      <c r="F1336" s="122" t="str">
        <f>IF(A1336="","",EOMONTH(A1336,0))</f>
        <v/>
      </c>
      <c r="G1336" s="69" t="str">
        <f>IF(A1336="","",YEAR(A1336))</f>
        <v/>
      </c>
    </row>
    <row r="1337">
      <c r="A1337" s="116" t="n"/>
      <c r="B1337" s="97" t="n"/>
      <c r="C1337" s="97" t="n"/>
      <c r="D1337" s="121" t="n"/>
      <c r="E1337" s="97" t="n"/>
      <c r="F1337" s="123" t="str">
        <f>IF(A1337="","",EOMONTH(A1337,0))</f>
        <v/>
      </c>
      <c r="G1337" s="113" t="str">
        <f>IF(A1337="","",YEAR(A1337))</f>
        <v/>
      </c>
    </row>
    <row r="1338">
      <c r="A1338" s="116" t="n"/>
      <c r="B1338" s="97" t="n"/>
      <c r="C1338" s="97" t="n"/>
      <c r="D1338" s="121" t="n"/>
      <c r="E1338" s="97" t="n"/>
      <c r="F1338" s="122" t="str">
        <f>IF(A1338="","",EOMONTH(A1338,0))</f>
        <v/>
      </c>
      <c r="G1338" s="69" t="str">
        <f>IF(A1338="","",YEAR(A1338))</f>
        <v/>
      </c>
    </row>
    <row r="1339">
      <c r="A1339" s="116" t="n"/>
      <c r="B1339" s="97" t="n"/>
      <c r="C1339" s="97" t="n"/>
      <c r="D1339" s="121" t="n"/>
      <c r="E1339" s="97" t="n"/>
      <c r="F1339" s="123" t="str">
        <f>IF(A1339="","",EOMONTH(A1339,0))</f>
        <v/>
      </c>
      <c r="G1339" s="113" t="str">
        <f>IF(A1339="","",YEAR(A1339))</f>
        <v/>
      </c>
    </row>
    <row r="1340">
      <c r="A1340" s="116" t="n"/>
      <c r="B1340" s="97" t="n"/>
      <c r="C1340" s="97" t="n"/>
      <c r="D1340" s="121" t="n"/>
      <c r="E1340" s="97" t="n"/>
      <c r="F1340" s="122" t="str">
        <f>IF(A1340="","",EOMONTH(A1340,0))</f>
        <v/>
      </c>
      <c r="G1340" s="69" t="str">
        <f>IF(A1340="","",YEAR(A1340))</f>
        <v/>
      </c>
    </row>
    <row r="1341">
      <c r="A1341" s="116" t="n"/>
      <c r="B1341" s="97" t="n"/>
      <c r="C1341" s="97" t="n"/>
      <c r="D1341" s="121" t="n"/>
      <c r="E1341" s="97" t="n"/>
      <c r="F1341" s="123" t="str">
        <f>IF(A1341="","",EOMONTH(A1341,0))</f>
        <v/>
      </c>
      <c r="G1341" s="113" t="str">
        <f>IF(A1341="","",YEAR(A1341))</f>
        <v/>
      </c>
    </row>
    <row r="1342">
      <c r="A1342" s="116" t="n"/>
      <c r="B1342" s="97" t="n"/>
      <c r="C1342" s="97" t="n"/>
      <c r="D1342" s="121" t="n"/>
      <c r="E1342" s="97" t="n"/>
      <c r="F1342" s="122" t="str">
        <f>IF(A1342="","",EOMONTH(A1342,0))</f>
        <v/>
      </c>
      <c r="G1342" s="69" t="str">
        <f>IF(A1342="","",YEAR(A1342))</f>
        <v/>
      </c>
    </row>
    <row r="1343">
      <c r="A1343" s="116" t="n"/>
      <c r="B1343" s="97" t="n"/>
      <c r="C1343" s="97" t="n"/>
      <c r="D1343" s="121" t="n"/>
      <c r="E1343" s="97" t="n"/>
      <c r="F1343" s="123" t="str">
        <f>IF(A1343="","",EOMONTH(A1343,0))</f>
        <v/>
      </c>
      <c r="G1343" s="113" t="str">
        <f>IF(A1343="","",YEAR(A1343))</f>
        <v/>
      </c>
    </row>
    <row r="1344">
      <c r="A1344" s="116" t="n"/>
      <c r="B1344" s="97" t="n"/>
      <c r="C1344" s="97" t="n"/>
      <c r="D1344" s="121" t="n"/>
      <c r="E1344" s="97" t="n"/>
      <c r="F1344" s="122" t="str">
        <f>IF(A1344="","",EOMONTH(A1344,0))</f>
        <v/>
      </c>
      <c r="G1344" s="69" t="str">
        <f>IF(A1344="","",YEAR(A1344))</f>
        <v/>
      </c>
    </row>
    <row r="1345">
      <c r="A1345" s="116" t="n"/>
      <c r="B1345" s="97" t="n"/>
      <c r="C1345" s="97" t="n"/>
      <c r="D1345" s="121" t="n"/>
      <c r="E1345" s="97" t="n"/>
      <c r="F1345" s="123" t="str">
        <f>IF(A1345="","",EOMONTH(A1345,0))</f>
        <v/>
      </c>
      <c r="G1345" s="113" t="str">
        <f>IF(A1345="","",YEAR(A1345))</f>
        <v/>
      </c>
    </row>
    <row r="1346">
      <c r="A1346" s="116" t="n"/>
      <c r="B1346" s="97" t="n"/>
      <c r="C1346" s="97" t="n"/>
      <c r="D1346" s="121" t="n"/>
      <c r="E1346" s="97" t="n"/>
      <c r="F1346" s="122" t="str">
        <f>IF(A1346="","",EOMONTH(A1346,0))</f>
        <v/>
      </c>
      <c r="G1346" s="69" t="str">
        <f>IF(A1346="","",YEAR(A1346))</f>
        <v/>
      </c>
    </row>
    <row r="1347">
      <c r="A1347" s="116" t="n"/>
      <c r="B1347" s="97" t="n"/>
      <c r="C1347" s="97" t="n"/>
      <c r="D1347" s="121" t="n"/>
      <c r="E1347" s="97" t="n"/>
      <c r="F1347" s="123" t="str">
        <f>IF(A1347="","",EOMONTH(A1347,0))</f>
        <v/>
      </c>
      <c r="G1347" s="113" t="str">
        <f>IF(A1347="","",YEAR(A1347))</f>
        <v/>
      </c>
    </row>
    <row r="1348">
      <c r="A1348" s="116" t="n"/>
      <c r="B1348" s="97" t="n"/>
      <c r="C1348" s="97" t="n"/>
      <c r="D1348" s="121" t="n"/>
      <c r="E1348" s="97" t="n"/>
      <c r="F1348" s="122" t="str">
        <f>IF(A1348="","",EOMONTH(A1348,0))</f>
        <v/>
      </c>
      <c r="G1348" s="69" t="str">
        <f>IF(A1348="","",YEAR(A1348))</f>
        <v/>
      </c>
    </row>
    <row r="1349">
      <c r="A1349" s="116" t="n"/>
      <c r="B1349" s="97" t="n"/>
      <c r="C1349" s="97" t="n"/>
      <c r="D1349" s="121" t="n"/>
      <c r="E1349" s="97" t="n"/>
      <c r="F1349" s="123" t="str">
        <f>IF(A1349="","",EOMONTH(A1349,0))</f>
        <v/>
      </c>
      <c r="G1349" s="113" t="str">
        <f>IF(A1349="","",YEAR(A1349))</f>
        <v/>
      </c>
    </row>
    <row r="1350">
      <c r="A1350" s="116" t="n"/>
      <c r="B1350" s="97" t="n"/>
      <c r="C1350" s="97" t="n"/>
      <c r="D1350" s="121" t="n"/>
      <c r="E1350" s="97" t="n"/>
      <c r="F1350" s="122" t="str">
        <f>IF(A1350="","",EOMONTH(A1350,0))</f>
        <v/>
      </c>
      <c r="G1350" s="69" t="str">
        <f>IF(A1350="","",YEAR(A1350))</f>
        <v/>
      </c>
    </row>
    <row r="1351">
      <c r="A1351" s="116" t="n"/>
      <c r="B1351" s="97" t="n"/>
      <c r="C1351" s="97" t="n"/>
      <c r="D1351" s="121" t="n"/>
      <c r="E1351" s="97" t="n"/>
      <c r="F1351" s="123" t="str">
        <f>IF(A1351="","",EOMONTH(A1351,0))</f>
        <v/>
      </c>
      <c r="G1351" s="113" t="str">
        <f>IF(A1351="","",YEAR(A1351))</f>
        <v/>
      </c>
    </row>
    <row r="1352">
      <c r="A1352" s="116" t="n"/>
      <c r="B1352" s="97" t="n"/>
      <c r="C1352" s="97" t="n"/>
      <c r="D1352" s="121" t="n"/>
      <c r="E1352" s="97" t="n"/>
      <c r="F1352" s="122" t="str">
        <f>IF(A1352="","",EOMONTH(A1352,0))</f>
        <v/>
      </c>
      <c r="G1352" s="69" t="str">
        <f>IF(A1352="","",YEAR(A1352))</f>
        <v/>
      </c>
    </row>
    <row r="1353">
      <c r="A1353" s="116" t="n"/>
      <c r="B1353" s="97" t="n"/>
      <c r="C1353" s="97" t="n"/>
      <c r="D1353" s="121" t="n"/>
      <c r="E1353" s="97" t="n"/>
      <c r="F1353" s="123" t="str">
        <f>IF(A1353="","",EOMONTH(A1353,0))</f>
        <v/>
      </c>
      <c r="G1353" s="113" t="str">
        <f>IF(A1353="","",YEAR(A1353))</f>
        <v/>
      </c>
    </row>
    <row r="1354">
      <c r="A1354" s="116" t="n"/>
      <c r="B1354" s="97" t="n"/>
      <c r="C1354" s="97" t="n"/>
      <c r="D1354" s="121" t="n"/>
      <c r="E1354" s="97" t="n"/>
      <c r="F1354" s="122" t="str">
        <f>IF(A1354="","",EOMONTH(A1354,0))</f>
        <v/>
      </c>
      <c r="G1354" s="69" t="str">
        <f>IF(A1354="","",YEAR(A1354))</f>
        <v/>
      </c>
    </row>
    <row r="1355">
      <c r="A1355" s="116" t="n"/>
      <c r="B1355" s="97" t="n"/>
      <c r="C1355" s="97" t="n"/>
      <c r="D1355" s="121" t="n"/>
      <c r="E1355" s="97" t="n"/>
      <c r="F1355" s="123" t="str">
        <f>IF(A1355="","",EOMONTH(A1355,0))</f>
        <v/>
      </c>
      <c r="G1355" s="113" t="str">
        <f>IF(A1355="","",YEAR(A1355))</f>
        <v/>
      </c>
    </row>
    <row r="1356">
      <c r="A1356" s="116" t="n"/>
      <c r="B1356" s="97" t="n"/>
      <c r="C1356" s="97" t="n"/>
      <c r="D1356" s="121" t="n"/>
      <c r="E1356" s="97" t="n"/>
      <c r="F1356" s="122" t="str">
        <f>IF(A1356="","",EOMONTH(A1356,0))</f>
        <v/>
      </c>
      <c r="G1356" s="69" t="str">
        <f>IF(A1356="","",YEAR(A1356))</f>
        <v/>
      </c>
    </row>
    <row r="1357">
      <c r="A1357" s="116" t="n"/>
      <c r="B1357" s="97" t="n"/>
      <c r="C1357" s="97" t="n"/>
      <c r="D1357" s="121" t="n"/>
      <c r="E1357" s="97" t="n"/>
      <c r="F1357" s="123" t="str">
        <f>IF(A1357="","",EOMONTH(A1357,0))</f>
        <v/>
      </c>
      <c r="G1357" s="113" t="str">
        <f>IF(A1357="","",YEAR(A1357))</f>
        <v/>
      </c>
    </row>
    <row r="1358">
      <c r="A1358" s="116" t="n"/>
      <c r="B1358" s="97" t="n"/>
      <c r="C1358" s="97" t="n"/>
      <c r="D1358" s="121" t="n"/>
      <c r="E1358" s="97" t="n"/>
      <c r="F1358" s="122" t="str">
        <f>IF(A1358="","",EOMONTH(A1358,0))</f>
        <v/>
      </c>
      <c r="G1358" s="69" t="str">
        <f>IF(A1358="","",YEAR(A1358))</f>
        <v/>
      </c>
    </row>
    <row r="1359">
      <c r="A1359" s="116" t="n"/>
      <c r="B1359" s="97" t="n"/>
      <c r="C1359" s="97" t="n"/>
      <c r="D1359" s="121" t="n"/>
      <c r="E1359" s="97" t="n"/>
      <c r="F1359" s="123" t="str">
        <f>IF(A1359="","",EOMONTH(A1359,0))</f>
        <v/>
      </c>
      <c r="G1359" s="113" t="str">
        <f>IF(A1359="","",YEAR(A1359))</f>
        <v/>
      </c>
    </row>
    <row r="1360">
      <c r="A1360" s="116" t="n"/>
      <c r="B1360" s="97" t="n"/>
      <c r="C1360" s="97" t="n"/>
      <c r="D1360" s="121" t="n"/>
      <c r="E1360" s="97" t="n"/>
      <c r="F1360" s="122" t="str">
        <f>IF(A1360="","",EOMONTH(A1360,0))</f>
        <v/>
      </c>
      <c r="G1360" s="69" t="str">
        <f>IF(A1360="","",YEAR(A1360))</f>
        <v/>
      </c>
    </row>
    <row r="1361">
      <c r="A1361" s="116" t="n"/>
      <c r="B1361" s="97" t="n"/>
      <c r="C1361" s="97" t="n"/>
      <c r="D1361" s="121" t="n"/>
      <c r="E1361" s="97" t="n"/>
      <c r="F1361" s="123" t="str">
        <f>IF(A1361="","",EOMONTH(A1361,0))</f>
        <v/>
      </c>
      <c r="G1361" s="113" t="str">
        <f>IF(A1361="","",YEAR(A1361))</f>
        <v/>
      </c>
    </row>
    <row r="1362">
      <c r="A1362" s="116" t="n"/>
      <c r="B1362" s="97" t="n"/>
      <c r="C1362" s="97" t="n"/>
      <c r="D1362" s="121" t="n"/>
      <c r="E1362" s="97" t="n"/>
      <c r="F1362" s="122" t="str">
        <f>IF(A1362="","",EOMONTH(A1362,0))</f>
        <v/>
      </c>
      <c r="G1362" s="69" t="str">
        <f>IF(A1362="","",YEAR(A1362))</f>
        <v/>
      </c>
    </row>
    <row r="1363">
      <c r="A1363" s="116" t="n"/>
      <c r="B1363" s="97" t="n"/>
      <c r="C1363" s="97" t="n"/>
      <c r="D1363" s="121" t="n"/>
      <c r="E1363" s="97" t="n"/>
      <c r="F1363" s="123" t="str">
        <f>IF(A1363="","",EOMONTH(A1363,0))</f>
        <v/>
      </c>
      <c r="G1363" s="113" t="str">
        <f>IF(A1363="","",YEAR(A1363))</f>
        <v/>
      </c>
    </row>
    <row r="1364">
      <c r="A1364" s="116" t="n"/>
      <c r="B1364" s="97" t="n"/>
      <c r="C1364" s="97" t="n"/>
      <c r="D1364" s="121" t="n"/>
      <c r="E1364" s="97" t="n"/>
      <c r="F1364" s="122" t="str">
        <f>IF(A1364="","",EOMONTH(A1364,0))</f>
        <v/>
      </c>
      <c r="G1364" s="69" t="str">
        <f>IF(A1364="","",YEAR(A1364))</f>
        <v/>
      </c>
    </row>
    <row r="1365">
      <c r="A1365" s="116" t="n"/>
      <c r="B1365" s="97" t="n"/>
      <c r="C1365" s="97" t="n"/>
      <c r="D1365" s="121" t="n"/>
      <c r="E1365" s="97" t="n"/>
      <c r="F1365" s="123" t="str">
        <f>IF(A1365="","",EOMONTH(A1365,0))</f>
        <v/>
      </c>
      <c r="G1365" s="113" t="str">
        <f>IF(A1365="","",YEAR(A1365))</f>
        <v/>
      </c>
    </row>
    <row r="1366">
      <c r="A1366" s="116" t="n"/>
      <c r="B1366" s="97" t="n"/>
      <c r="C1366" s="97" t="n"/>
      <c r="D1366" s="121" t="n"/>
      <c r="E1366" s="97" t="n"/>
      <c r="F1366" s="122" t="str">
        <f>IF(A1366="","",EOMONTH(A1366,0))</f>
        <v/>
      </c>
      <c r="G1366" s="69" t="str">
        <f>IF(A1366="","",YEAR(A1366))</f>
        <v/>
      </c>
    </row>
    <row r="1367">
      <c r="A1367" s="116" t="n"/>
      <c r="B1367" s="97" t="n"/>
      <c r="C1367" s="97" t="n"/>
      <c r="D1367" s="121" t="n"/>
      <c r="E1367" s="97" t="n"/>
      <c r="F1367" s="123" t="str">
        <f>IF(A1367="","",EOMONTH(A1367,0))</f>
        <v/>
      </c>
      <c r="G1367" s="113" t="str">
        <f>IF(A1367="","",YEAR(A1367))</f>
        <v/>
      </c>
    </row>
    <row r="1368">
      <c r="A1368" s="116" t="n"/>
      <c r="B1368" s="97" t="n"/>
      <c r="C1368" s="97" t="n"/>
      <c r="D1368" s="121" t="n"/>
      <c r="E1368" s="97" t="n"/>
      <c r="F1368" s="122" t="str">
        <f>IF(A1368="","",EOMONTH(A1368,0))</f>
        <v/>
      </c>
      <c r="G1368" s="69" t="str">
        <f>IF(A1368="","",YEAR(A1368))</f>
        <v/>
      </c>
    </row>
    <row r="1369">
      <c r="A1369" s="116" t="n"/>
      <c r="B1369" s="97" t="n"/>
      <c r="C1369" s="97" t="n"/>
      <c r="D1369" s="121" t="n"/>
      <c r="E1369" s="97" t="n"/>
      <c r="F1369" s="123" t="str">
        <f>IF(A1369="","",EOMONTH(A1369,0))</f>
        <v/>
      </c>
      <c r="G1369" s="113" t="str">
        <f>IF(A1369="","",YEAR(A1369))</f>
        <v/>
      </c>
    </row>
    <row r="1370">
      <c r="A1370" s="116" t="n"/>
      <c r="B1370" s="97" t="n"/>
      <c r="C1370" s="97" t="n"/>
      <c r="D1370" s="121" t="n"/>
      <c r="E1370" s="97" t="n"/>
      <c r="F1370" s="122" t="str">
        <f>IF(A1370="","",EOMONTH(A1370,0))</f>
        <v/>
      </c>
      <c r="G1370" s="69" t="str">
        <f>IF(A1370="","",YEAR(A1370))</f>
        <v/>
      </c>
    </row>
    <row r="1371">
      <c r="A1371" s="116" t="n"/>
      <c r="B1371" s="97" t="n"/>
      <c r="C1371" s="97" t="n"/>
      <c r="D1371" s="121" t="n"/>
      <c r="E1371" s="97" t="n"/>
      <c r="F1371" s="123" t="str">
        <f>IF(A1371="","",EOMONTH(A1371,0))</f>
        <v/>
      </c>
      <c r="G1371" s="113" t="str">
        <f>IF(A1371="","",YEAR(A1371))</f>
        <v/>
      </c>
    </row>
    <row r="1372">
      <c r="A1372" s="116" t="n"/>
      <c r="B1372" s="97" t="n"/>
      <c r="C1372" s="97" t="n"/>
      <c r="D1372" s="121" t="n"/>
      <c r="E1372" s="97" t="n"/>
      <c r="F1372" s="122" t="str">
        <f>IF(A1372="","",EOMONTH(A1372,0))</f>
        <v/>
      </c>
      <c r="G1372" s="69" t="str">
        <f>IF(A1372="","",YEAR(A1372))</f>
        <v/>
      </c>
    </row>
    <row r="1373">
      <c r="A1373" s="116" t="n"/>
      <c r="B1373" s="97" t="n"/>
      <c r="C1373" s="97" t="n"/>
      <c r="D1373" s="121" t="n"/>
      <c r="E1373" s="97" t="n"/>
      <c r="F1373" s="123" t="str">
        <f>IF(A1373="","",EOMONTH(A1373,0))</f>
        <v/>
      </c>
      <c r="G1373" s="113" t="str">
        <f>IF(A1373="","",YEAR(A1373))</f>
        <v/>
      </c>
    </row>
    <row r="1374">
      <c r="A1374" s="116" t="n"/>
      <c r="B1374" s="97" t="n"/>
      <c r="C1374" s="97" t="n"/>
      <c r="D1374" s="121" t="n"/>
      <c r="E1374" s="97" t="n"/>
      <c r="F1374" s="122" t="str">
        <f>IF(A1374="","",EOMONTH(A1374,0))</f>
        <v/>
      </c>
      <c r="G1374" s="69" t="str">
        <f>IF(A1374="","",YEAR(A1374))</f>
        <v/>
      </c>
    </row>
    <row r="1375">
      <c r="A1375" s="116" t="n"/>
      <c r="B1375" s="97" t="n"/>
      <c r="C1375" s="97" t="n"/>
      <c r="D1375" s="121" t="n"/>
      <c r="E1375" s="97" t="n"/>
      <c r="F1375" s="123" t="str">
        <f>IF(A1375="","",EOMONTH(A1375,0))</f>
        <v/>
      </c>
      <c r="G1375" s="113" t="str">
        <f>IF(A1375="","",YEAR(A1375))</f>
        <v/>
      </c>
    </row>
    <row r="1376">
      <c r="A1376" s="116" t="n"/>
      <c r="B1376" s="97" t="n"/>
      <c r="C1376" s="97" t="n"/>
      <c r="D1376" s="121" t="n"/>
      <c r="E1376" s="97" t="n"/>
      <c r="F1376" s="122" t="str">
        <f>IF(A1376="","",EOMONTH(A1376,0))</f>
        <v/>
      </c>
      <c r="G1376" s="69" t="str">
        <f>IF(A1376="","",YEAR(A1376))</f>
        <v/>
      </c>
    </row>
    <row r="1377">
      <c r="A1377" s="116" t="n"/>
      <c r="B1377" s="97" t="n"/>
      <c r="C1377" s="97" t="n"/>
      <c r="D1377" s="121" t="n"/>
      <c r="E1377" s="97" t="n"/>
      <c r="F1377" s="123" t="str">
        <f>IF(A1377="","",EOMONTH(A1377,0))</f>
        <v/>
      </c>
      <c r="G1377" s="113" t="str">
        <f>IF(A1377="","",YEAR(A1377))</f>
        <v/>
      </c>
    </row>
    <row r="1378">
      <c r="A1378" s="116" t="n"/>
      <c r="B1378" s="97" t="n"/>
      <c r="C1378" s="97" t="n"/>
      <c r="D1378" s="121" t="n"/>
      <c r="E1378" s="97" t="n"/>
      <c r="F1378" s="122" t="str">
        <f>IF(A1378="","",EOMONTH(A1378,0))</f>
        <v/>
      </c>
      <c r="G1378" s="69" t="str">
        <f>IF(A1378="","",YEAR(A1378))</f>
        <v/>
      </c>
    </row>
    <row r="1379">
      <c r="A1379" s="116" t="n"/>
      <c r="B1379" s="97" t="n"/>
      <c r="C1379" s="97" t="n"/>
      <c r="D1379" s="121" t="n"/>
      <c r="E1379" s="97" t="n"/>
      <c r="F1379" s="123" t="str">
        <f>IF(A1379="","",EOMONTH(A1379,0))</f>
        <v/>
      </c>
      <c r="G1379" s="113" t="str">
        <f>IF(A1379="","",YEAR(A1379))</f>
        <v/>
      </c>
    </row>
    <row r="1380">
      <c r="A1380" s="116" t="n"/>
      <c r="B1380" s="97" t="n"/>
      <c r="C1380" s="97" t="n"/>
      <c r="D1380" s="121" t="n"/>
      <c r="E1380" s="97" t="n"/>
      <c r="F1380" s="122" t="str">
        <f>IF(A1380="","",EOMONTH(A1380,0))</f>
        <v/>
      </c>
      <c r="G1380" s="69" t="str">
        <f>IF(A1380="","",YEAR(A1380))</f>
        <v/>
      </c>
    </row>
    <row r="1381">
      <c r="A1381" s="116" t="n"/>
      <c r="B1381" s="97" t="n"/>
      <c r="C1381" s="97" t="n"/>
      <c r="D1381" s="121" t="n"/>
      <c r="E1381" s="97" t="n"/>
      <c r="F1381" s="123" t="str">
        <f>IF(A1381="","",EOMONTH(A1381,0))</f>
        <v/>
      </c>
      <c r="G1381" s="113" t="str">
        <f>IF(A1381="","",YEAR(A1381))</f>
        <v/>
      </c>
    </row>
    <row r="1382">
      <c r="A1382" s="116" t="n"/>
      <c r="B1382" s="97" t="n"/>
      <c r="C1382" s="97" t="n"/>
      <c r="D1382" s="121" t="n"/>
      <c r="E1382" s="97" t="n"/>
      <c r="F1382" s="122" t="str">
        <f>IF(A1382="","",EOMONTH(A1382,0))</f>
        <v/>
      </c>
      <c r="G1382" s="69" t="str">
        <f>IF(A1382="","",YEAR(A1382))</f>
        <v/>
      </c>
    </row>
    <row r="1383">
      <c r="A1383" s="116" t="n"/>
      <c r="B1383" s="97" t="n"/>
      <c r="C1383" s="97" t="n"/>
      <c r="D1383" s="121" t="n"/>
      <c r="E1383" s="97" t="n"/>
      <c r="F1383" s="123" t="str">
        <f>IF(A1383="","",EOMONTH(A1383,0))</f>
        <v/>
      </c>
      <c r="G1383" s="113" t="str">
        <f>IF(A1383="","",YEAR(A1383))</f>
        <v/>
      </c>
    </row>
    <row r="1384">
      <c r="A1384" s="116" t="n"/>
      <c r="B1384" s="97" t="n"/>
      <c r="C1384" s="97" t="n"/>
      <c r="D1384" s="121" t="n"/>
      <c r="E1384" s="97" t="n"/>
      <c r="F1384" s="122" t="str">
        <f>IF(A1384="","",EOMONTH(A1384,0))</f>
        <v/>
      </c>
      <c r="G1384" s="69" t="str">
        <f>IF(A1384="","",YEAR(A1384))</f>
        <v/>
      </c>
    </row>
    <row r="1385">
      <c r="A1385" s="116" t="n"/>
      <c r="B1385" s="97" t="n"/>
      <c r="C1385" s="97" t="n"/>
      <c r="D1385" s="121" t="n"/>
      <c r="E1385" s="97" t="n"/>
      <c r="F1385" s="123" t="str">
        <f>IF(A1385="","",EOMONTH(A1385,0))</f>
        <v/>
      </c>
      <c r="G1385" s="113" t="str">
        <f>IF(A1385="","",YEAR(A1385))</f>
        <v/>
      </c>
    </row>
    <row r="1386">
      <c r="A1386" s="116" t="n"/>
      <c r="B1386" s="97" t="n"/>
      <c r="C1386" s="97" t="n"/>
      <c r="D1386" s="121" t="n"/>
      <c r="E1386" s="97" t="n"/>
      <c r="F1386" s="122" t="str">
        <f>IF(A1386="","",EOMONTH(A1386,0))</f>
        <v/>
      </c>
      <c r="G1386" s="69" t="str">
        <f>IF(A1386="","",YEAR(A1386))</f>
        <v/>
      </c>
    </row>
    <row r="1387">
      <c r="A1387" s="116" t="n"/>
      <c r="B1387" s="97" t="n"/>
      <c r="C1387" s="97" t="n"/>
      <c r="D1387" s="121" t="n"/>
      <c r="E1387" s="97" t="n"/>
      <c r="F1387" s="123" t="str">
        <f>IF(A1387="","",EOMONTH(A1387,0))</f>
        <v/>
      </c>
      <c r="G1387" s="113" t="str">
        <f>IF(A1387="","",YEAR(A1387))</f>
        <v/>
      </c>
    </row>
    <row r="1388">
      <c r="A1388" s="116" t="n"/>
      <c r="B1388" s="97" t="n"/>
      <c r="C1388" s="97" t="n"/>
      <c r="D1388" s="121" t="n"/>
      <c r="E1388" s="97" t="n"/>
      <c r="F1388" s="122" t="str">
        <f>IF(A1388="","",EOMONTH(A1388,0))</f>
        <v/>
      </c>
      <c r="G1388" s="69" t="str">
        <f>IF(A1388="","",YEAR(A1388))</f>
        <v/>
      </c>
    </row>
    <row r="1389">
      <c r="A1389" s="116" t="n"/>
      <c r="B1389" s="97" t="n"/>
      <c r="C1389" s="97" t="n"/>
      <c r="D1389" s="121" t="n"/>
      <c r="E1389" s="97" t="n"/>
      <c r="F1389" s="123" t="str">
        <f>IF(A1389="","",EOMONTH(A1389,0))</f>
        <v/>
      </c>
      <c r="G1389" s="113" t="str">
        <f>IF(A1389="","",YEAR(A1389))</f>
        <v/>
      </c>
    </row>
    <row r="1390">
      <c r="A1390" s="116" t="n"/>
      <c r="B1390" s="97" t="n"/>
      <c r="C1390" s="97" t="n"/>
      <c r="D1390" s="121" t="n"/>
      <c r="E1390" s="97" t="n"/>
      <c r="F1390" s="122" t="str">
        <f>IF(A1390="","",EOMONTH(A1390,0))</f>
        <v/>
      </c>
      <c r="G1390" s="69" t="str">
        <f>IF(A1390="","",YEAR(A1390))</f>
        <v/>
      </c>
    </row>
    <row r="1391">
      <c r="A1391" s="116" t="n"/>
      <c r="B1391" s="97" t="n"/>
      <c r="C1391" s="97" t="n"/>
      <c r="D1391" s="121" t="n"/>
      <c r="E1391" s="97" t="n"/>
      <c r="F1391" s="123" t="str">
        <f>IF(A1391="","",EOMONTH(A1391,0))</f>
        <v/>
      </c>
      <c r="G1391" s="113" t="str">
        <f>IF(A1391="","",YEAR(A1391))</f>
        <v/>
      </c>
    </row>
    <row r="1392">
      <c r="A1392" s="116" t="n"/>
      <c r="B1392" s="97" t="n"/>
      <c r="C1392" s="97" t="n"/>
      <c r="D1392" s="121" t="n"/>
      <c r="E1392" s="97" t="n"/>
      <c r="F1392" s="122" t="str">
        <f>IF(A1392="","",EOMONTH(A1392,0))</f>
        <v/>
      </c>
      <c r="G1392" s="69" t="str">
        <f>IF(A1392="","",YEAR(A1392))</f>
        <v/>
      </c>
    </row>
    <row r="1393">
      <c r="A1393" s="116" t="n"/>
      <c r="B1393" s="97" t="n"/>
      <c r="C1393" s="97" t="n"/>
      <c r="D1393" s="121" t="n"/>
      <c r="E1393" s="97" t="n"/>
      <c r="F1393" s="123" t="str">
        <f>IF(A1393="","",EOMONTH(A1393,0))</f>
        <v/>
      </c>
      <c r="G1393" s="113" t="str">
        <f>IF(A1393="","",YEAR(A1393))</f>
        <v/>
      </c>
    </row>
    <row r="1394">
      <c r="A1394" s="116" t="n"/>
      <c r="B1394" s="97" t="n"/>
      <c r="C1394" s="97" t="n"/>
      <c r="D1394" s="121" t="n"/>
      <c r="E1394" s="97" t="n"/>
      <c r="F1394" s="122" t="str">
        <f>IF(A1394="","",EOMONTH(A1394,0))</f>
        <v/>
      </c>
      <c r="G1394" s="69" t="str">
        <f>IF(A1394="","",YEAR(A1394))</f>
        <v/>
      </c>
    </row>
    <row r="1395">
      <c r="A1395" s="116" t="n"/>
      <c r="B1395" s="97" t="n"/>
      <c r="C1395" s="97" t="n"/>
      <c r="D1395" s="121" t="n"/>
      <c r="E1395" s="97" t="n"/>
      <c r="F1395" s="123" t="str">
        <f>IF(A1395="","",EOMONTH(A1395,0))</f>
        <v/>
      </c>
      <c r="G1395" s="113" t="str">
        <f>IF(A1395="","",YEAR(A1395))</f>
        <v/>
      </c>
    </row>
    <row r="1396">
      <c r="A1396" s="116" t="n"/>
      <c r="B1396" s="97" t="n"/>
      <c r="C1396" s="97" t="n"/>
      <c r="D1396" s="121" t="n"/>
      <c r="E1396" s="97" t="n"/>
      <c r="F1396" s="122" t="str">
        <f>IF(A1396="","",EOMONTH(A1396,0))</f>
        <v/>
      </c>
      <c r="G1396" s="69" t="str">
        <f>IF(A1396="","",YEAR(A1396))</f>
        <v/>
      </c>
    </row>
    <row r="1397">
      <c r="A1397" s="116" t="n"/>
      <c r="B1397" s="97" t="n"/>
      <c r="C1397" s="97" t="n"/>
      <c r="D1397" s="121" t="n"/>
      <c r="E1397" s="97" t="n"/>
      <c r="F1397" s="123" t="str">
        <f>IF(A1397="","",EOMONTH(A1397,0))</f>
        <v/>
      </c>
      <c r="G1397" s="113" t="str">
        <f>IF(A1397="","",YEAR(A1397))</f>
        <v/>
      </c>
    </row>
    <row r="1398">
      <c r="A1398" s="116" t="n"/>
      <c r="B1398" s="97" t="n"/>
      <c r="C1398" s="97" t="n"/>
      <c r="D1398" s="121" t="n"/>
      <c r="E1398" s="97" t="n"/>
      <c r="F1398" s="122" t="str">
        <f>IF(A1398="","",EOMONTH(A1398,0))</f>
        <v/>
      </c>
      <c r="G1398" s="69" t="str">
        <f>IF(A1398="","",YEAR(A1398))</f>
        <v/>
      </c>
    </row>
    <row r="1399">
      <c r="A1399" s="116" t="n"/>
      <c r="B1399" s="97" t="n"/>
      <c r="C1399" s="97" t="n"/>
      <c r="D1399" s="121" t="n"/>
      <c r="E1399" s="97" t="n"/>
      <c r="F1399" s="123" t="str">
        <f>IF(A1399="","",EOMONTH(A1399,0))</f>
        <v/>
      </c>
      <c r="G1399" s="113" t="str">
        <f>IF(A1399="","",YEAR(A1399))</f>
        <v/>
      </c>
    </row>
    <row r="1400">
      <c r="A1400" s="116" t="n"/>
      <c r="B1400" s="97" t="n"/>
      <c r="C1400" s="97" t="n"/>
      <c r="D1400" s="121" t="n"/>
      <c r="E1400" s="97" t="n"/>
      <c r="F1400" s="122" t="str">
        <f>IF(A1400="","",EOMONTH(A1400,0))</f>
        <v/>
      </c>
      <c r="G1400" s="69" t="str">
        <f>IF(A1400="","",YEAR(A1400))</f>
        <v/>
      </c>
    </row>
    <row r="1401">
      <c r="A1401" s="116" t="n"/>
      <c r="B1401" s="97" t="n"/>
      <c r="C1401" s="97" t="n"/>
      <c r="D1401" s="121" t="n"/>
      <c r="E1401" s="97" t="n"/>
      <c r="F1401" s="123" t="str">
        <f>IF(A1401="","",EOMONTH(A1401,0))</f>
        <v/>
      </c>
      <c r="G1401" s="113" t="str">
        <f>IF(A1401="","",YEAR(A1401))</f>
        <v/>
      </c>
    </row>
    <row r="1402">
      <c r="A1402" s="116" t="n"/>
      <c r="B1402" s="97" t="n"/>
      <c r="C1402" s="97" t="n"/>
      <c r="D1402" s="121" t="n"/>
      <c r="E1402" s="97" t="n"/>
      <c r="F1402" s="122" t="str">
        <f>IF(A1402="","",EOMONTH(A1402,0))</f>
        <v/>
      </c>
      <c r="G1402" s="69" t="str">
        <f>IF(A1402="","",YEAR(A1402))</f>
        <v/>
      </c>
    </row>
    <row r="1403">
      <c r="A1403" s="116" t="n"/>
      <c r="B1403" s="97" t="n"/>
      <c r="C1403" s="97" t="n"/>
      <c r="D1403" s="121" t="n"/>
      <c r="E1403" s="97" t="n"/>
      <c r="F1403" s="123" t="str">
        <f>IF(A1403="","",EOMONTH(A1403,0))</f>
        <v/>
      </c>
      <c r="G1403" s="113" t="str">
        <f>IF(A1403="","",YEAR(A1403))</f>
        <v/>
      </c>
    </row>
    <row r="1404">
      <c r="A1404" s="116" t="n"/>
      <c r="B1404" s="97" t="n"/>
      <c r="C1404" s="97" t="n"/>
      <c r="D1404" s="121" t="n"/>
      <c r="E1404" s="97" t="n"/>
      <c r="F1404" s="122" t="str">
        <f>IF(A1404="","",EOMONTH(A1404,0))</f>
        <v/>
      </c>
      <c r="G1404" s="69" t="str">
        <f>IF(A1404="","",YEAR(A1404))</f>
        <v/>
      </c>
    </row>
    <row r="1405">
      <c r="A1405" s="116" t="n"/>
      <c r="B1405" s="97" t="n"/>
      <c r="C1405" s="97" t="n"/>
      <c r="D1405" s="121" t="n"/>
      <c r="E1405" s="97" t="n"/>
      <c r="F1405" s="123" t="str">
        <f>IF(A1405="","",EOMONTH(A1405,0))</f>
        <v/>
      </c>
      <c r="G1405" s="113" t="str">
        <f>IF(A1405="","",YEAR(A1405))</f>
        <v/>
      </c>
    </row>
    <row r="1406">
      <c r="A1406" s="116" t="n"/>
      <c r="B1406" s="97" t="n"/>
      <c r="C1406" s="97" t="n"/>
      <c r="D1406" s="121" t="n"/>
      <c r="E1406" s="97" t="n"/>
      <c r="F1406" s="122" t="str">
        <f>IF(A1406="","",EOMONTH(A1406,0))</f>
        <v/>
      </c>
      <c r="G1406" s="69" t="str">
        <f>IF(A1406="","",YEAR(A1406))</f>
        <v/>
      </c>
    </row>
    <row r="1407">
      <c r="A1407" s="116" t="n"/>
      <c r="B1407" s="97" t="n"/>
      <c r="C1407" s="97" t="n"/>
      <c r="D1407" s="121" t="n"/>
      <c r="E1407" s="97" t="n"/>
      <c r="F1407" s="123" t="str">
        <f>IF(A1407="","",EOMONTH(A1407,0))</f>
        <v/>
      </c>
      <c r="G1407" s="113" t="str">
        <f>IF(A1407="","",YEAR(A1407))</f>
        <v/>
      </c>
    </row>
    <row r="1408">
      <c r="A1408" s="116" t="n"/>
      <c r="B1408" s="97" t="n"/>
      <c r="C1408" s="97" t="n"/>
      <c r="D1408" s="121" t="n"/>
      <c r="E1408" s="97" t="n"/>
      <c r="F1408" s="122" t="str">
        <f>IF(A1408="","",EOMONTH(A1408,0))</f>
        <v/>
      </c>
      <c r="G1408" s="69" t="str">
        <f>IF(A1408="","",YEAR(A1408))</f>
        <v/>
      </c>
    </row>
    <row r="1409">
      <c r="A1409" s="116" t="n"/>
      <c r="B1409" s="97" t="n"/>
      <c r="C1409" s="97" t="n"/>
      <c r="D1409" s="121" t="n"/>
      <c r="E1409" s="97" t="n"/>
      <c r="F1409" s="123" t="str">
        <f>IF(A1409="","",EOMONTH(A1409,0))</f>
        <v/>
      </c>
      <c r="G1409" s="113" t="str">
        <f>IF(A1409="","",YEAR(A1409))</f>
        <v/>
      </c>
    </row>
    <row r="1410">
      <c r="A1410" s="116" t="n"/>
      <c r="B1410" s="97" t="n"/>
      <c r="C1410" s="97" t="n"/>
      <c r="D1410" s="121" t="n"/>
      <c r="E1410" s="97" t="n"/>
      <c r="F1410" s="122" t="str">
        <f>IF(A1410="","",EOMONTH(A1410,0))</f>
        <v/>
      </c>
      <c r="G1410" s="69" t="str">
        <f>IF(A1410="","",YEAR(A1410))</f>
        <v/>
      </c>
    </row>
    <row r="1411">
      <c r="A1411" s="116" t="n"/>
      <c r="B1411" s="97" t="n"/>
      <c r="C1411" s="97" t="n"/>
      <c r="D1411" s="121" t="n"/>
      <c r="E1411" s="97" t="n"/>
      <c r="F1411" s="123" t="str">
        <f>IF(A1411="","",EOMONTH(A1411,0))</f>
        <v/>
      </c>
      <c r="G1411" s="113" t="str">
        <f>IF(A1411="","",YEAR(A1411))</f>
        <v/>
      </c>
    </row>
    <row r="1412">
      <c r="A1412" s="116" t="n"/>
      <c r="B1412" s="97" t="n"/>
      <c r="C1412" s="97" t="n"/>
      <c r="D1412" s="121" t="n"/>
      <c r="E1412" s="97" t="n"/>
      <c r="F1412" s="122" t="str">
        <f>IF(A1412="","",EOMONTH(A1412,0))</f>
        <v/>
      </c>
      <c r="G1412" s="69" t="str">
        <f>IF(A1412="","",YEAR(A1412))</f>
        <v/>
      </c>
    </row>
    <row r="1413">
      <c r="A1413" s="116" t="n"/>
      <c r="B1413" s="97" t="n"/>
      <c r="C1413" s="97" t="n"/>
      <c r="D1413" s="121" t="n"/>
      <c r="E1413" s="97" t="n"/>
      <c r="F1413" s="123" t="str">
        <f>IF(A1413="","",EOMONTH(A1413,0))</f>
        <v/>
      </c>
      <c r="G1413" s="113" t="str">
        <f>IF(A1413="","",YEAR(A1413))</f>
        <v/>
      </c>
    </row>
    <row r="1414">
      <c r="A1414" s="116" t="n"/>
      <c r="B1414" s="97" t="n"/>
      <c r="C1414" s="97" t="n"/>
      <c r="D1414" s="121" t="n"/>
      <c r="E1414" s="97" t="n"/>
      <c r="F1414" s="122" t="str">
        <f>IF(A1414="","",EOMONTH(A1414,0))</f>
        <v/>
      </c>
      <c r="G1414" s="69" t="str">
        <f>IF(A1414="","",YEAR(A1414))</f>
        <v/>
      </c>
    </row>
    <row r="1415">
      <c r="A1415" s="116" t="n"/>
      <c r="B1415" s="97" t="n"/>
      <c r="C1415" s="97" t="n"/>
      <c r="D1415" s="121" t="n"/>
      <c r="E1415" s="97" t="n"/>
      <c r="F1415" s="123" t="str">
        <f>IF(A1415="","",EOMONTH(A1415,0))</f>
        <v/>
      </c>
      <c r="G1415" s="113" t="str">
        <f>IF(A1415="","",YEAR(A1415))</f>
        <v/>
      </c>
    </row>
    <row r="1416">
      <c r="A1416" s="116" t="n"/>
      <c r="B1416" s="97" t="n"/>
      <c r="C1416" s="97" t="n"/>
      <c r="D1416" s="121" t="n"/>
      <c r="E1416" s="97" t="n"/>
      <c r="F1416" s="122" t="str">
        <f>IF(A1416="","",EOMONTH(A1416,0))</f>
        <v/>
      </c>
      <c r="G1416" s="69" t="str">
        <f>IF(A1416="","",YEAR(A1416))</f>
        <v/>
      </c>
    </row>
    <row r="1417">
      <c r="A1417" s="116" t="n"/>
      <c r="B1417" s="97" t="n"/>
      <c r="C1417" s="97" t="n"/>
      <c r="D1417" s="121" t="n"/>
      <c r="E1417" s="97" t="n"/>
      <c r="F1417" s="123" t="str">
        <f>IF(A1417="","",EOMONTH(A1417,0))</f>
        <v/>
      </c>
      <c r="G1417" s="113" t="str">
        <f>IF(A1417="","",YEAR(A1417))</f>
        <v/>
      </c>
    </row>
    <row r="1418">
      <c r="A1418" s="116" t="n"/>
      <c r="B1418" s="97" t="n"/>
      <c r="C1418" s="97" t="n"/>
      <c r="D1418" s="121" t="n"/>
      <c r="E1418" s="97" t="n"/>
      <c r="F1418" s="122" t="str">
        <f>IF(A1418="","",EOMONTH(A1418,0))</f>
        <v/>
      </c>
      <c r="G1418" s="69" t="str">
        <f>IF(A1418="","",YEAR(A1418))</f>
        <v/>
      </c>
    </row>
    <row r="1419">
      <c r="A1419" s="116" t="n"/>
      <c r="B1419" s="97" t="n"/>
      <c r="C1419" s="97" t="n"/>
      <c r="D1419" s="121" t="n"/>
      <c r="E1419" s="97" t="n"/>
      <c r="F1419" s="123" t="str">
        <f>IF(A1419="","",EOMONTH(A1419,0))</f>
        <v/>
      </c>
      <c r="G1419" s="113" t="str">
        <f>IF(A1419="","",YEAR(A1419))</f>
        <v/>
      </c>
    </row>
    <row r="1420">
      <c r="A1420" s="116" t="n"/>
      <c r="B1420" s="97" t="n"/>
      <c r="C1420" s="97" t="n"/>
      <c r="D1420" s="121" t="n"/>
      <c r="E1420" s="97" t="n"/>
      <c r="F1420" s="122" t="str">
        <f>IF(A1420="","",EOMONTH(A1420,0))</f>
        <v/>
      </c>
      <c r="G1420" s="69" t="str">
        <f>IF(A1420="","",YEAR(A1420))</f>
        <v/>
      </c>
    </row>
    <row r="1421">
      <c r="A1421" s="116" t="n"/>
      <c r="B1421" s="97" t="n"/>
      <c r="C1421" s="97" t="n"/>
      <c r="D1421" s="121" t="n"/>
      <c r="E1421" s="97" t="n"/>
      <c r="F1421" s="123" t="str">
        <f>IF(A1421="","",EOMONTH(A1421,0))</f>
        <v/>
      </c>
      <c r="G1421" s="113" t="str">
        <f>IF(A1421="","",YEAR(A1421))</f>
        <v/>
      </c>
    </row>
    <row r="1422">
      <c r="A1422" s="116" t="n"/>
      <c r="B1422" s="97" t="n"/>
      <c r="C1422" s="97" t="n"/>
      <c r="D1422" s="121" t="n"/>
      <c r="E1422" s="97" t="n"/>
      <c r="F1422" s="122" t="str">
        <f>IF(A1422="","",EOMONTH(A1422,0))</f>
        <v/>
      </c>
      <c r="G1422" s="69" t="str">
        <f>IF(A1422="","",YEAR(A1422))</f>
        <v/>
      </c>
    </row>
    <row r="1423">
      <c r="A1423" s="116" t="n"/>
      <c r="B1423" s="97" t="n"/>
      <c r="C1423" s="97" t="n"/>
      <c r="D1423" s="121" t="n"/>
      <c r="E1423" s="97" t="n"/>
      <c r="F1423" s="123" t="str">
        <f>IF(A1423="","",EOMONTH(A1423,0))</f>
        <v/>
      </c>
      <c r="G1423" s="113" t="str">
        <f>IF(A1423="","",YEAR(A1423))</f>
        <v/>
      </c>
    </row>
    <row r="1424">
      <c r="A1424" s="116" t="n"/>
      <c r="B1424" s="97" t="n"/>
      <c r="C1424" s="97" t="n"/>
      <c r="D1424" s="121" t="n"/>
      <c r="E1424" s="97" t="n"/>
      <c r="F1424" s="122" t="str">
        <f>IF(A1424="","",EOMONTH(A1424,0))</f>
        <v/>
      </c>
      <c r="G1424" s="69" t="str">
        <f>IF(A1424="","",YEAR(A1424))</f>
        <v/>
      </c>
    </row>
    <row r="1425">
      <c r="A1425" s="116" t="n"/>
      <c r="B1425" s="97" t="n"/>
      <c r="C1425" s="97" t="n"/>
      <c r="D1425" s="121" t="n"/>
      <c r="E1425" s="97" t="n"/>
      <c r="F1425" s="123" t="str">
        <f>IF(A1425="","",EOMONTH(A1425,0))</f>
        <v/>
      </c>
      <c r="G1425" s="113" t="str">
        <f>IF(A1425="","",YEAR(A1425))</f>
        <v/>
      </c>
    </row>
    <row r="1426">
      <c r="A1426" s="116" t="n"/>
      <c r="B1426" s="97" t="n"/>
      <c r="C1426" s="97" t="n"/>
      <c r="D1426" s="121" t="n"/>
      <c r="E1426" s="97" t="n"/>
      <c r="F1426" s="122" t="str">
        <f>IF(A1426="","",EOMONTH(A1426,0))</f>
        <v/>
      </c>
      <c r="G1426" s="69" t="str">
        <f>IF(A1426="","",YEAR(A1426))</f>
        <v/>
      </c>
    </row>
    <row r="1427">
      <c r="A1427" s="116" t="n"/>
      <c r="B1427" s="97" t="n"/>
      <c r="C1427" s="97" t="n"/>
      <c r="D1427" s="121" t="n"/>
      <c r="E1427" s="97" t="n"/>
      <c r="F1427" s="123" t="str">
        <f>IF(A1427="","",EOMONTH(A1427,0))</f>
        <v/>
      </c>
      <c r="G1427" s="113" t="str">
        <f>IF(A1427="","",YEAR(A1427))</f>
        <v/>
      </c>
    </row>
    <row r="1428">
      <c r="A1428" s="116" t="n"/>
      <c r="B1428" s="97" t="n"/>
      <c r="C1428" s="97" t="n"/>
      <c r="D1428" s="121" t="n"/>
      <c r="E1428" s="97" t="n"/>
      <c r="F1428" s="122" t="str">
        <f>IF(A1428="","",EOMONTH(A1428,0))</f>
        <v/>
      </c>
      <c r="G1428" s="69" t="str">
        <f>IF(A1428="","",YEAR(A1428))</f>
        <v/>
      </c>
    </row>
    <row r="1429">
      <c r="A1429" s="116" t="n"/>
      <c r="B1429" s="97" t="n"/>
      <c r="C1429" s="97" t="n"/>
      <c r="D1429" s="121" t="n"/>
      <c r="E1429" s="97" t="n"/>
      <c r="F1429" s="123" t="str">
        <f>IF(A1429="","",EOMONTH(A1429,0))</f>
        <v/>
      </c>
      <c r="G1429" s="113" t="str">
        <f>IF(A1429="","",YEAR(A1429))</f>
        <v/>
      </c>
    </row>
    <row r="1430">
      <c r="A1430" s="116" t="n"/>
      <c r="B1430" s="97" t="n"/>
      <c r="C1430" s="97" t="n"/>
      <c r="D1430" s="121" t="n"/>
      <c r="E1430" s="97" t="n"/>
      <c r="F1430" s="122" t="str">
        <f>IF(A1430="","",EOMONTH(A1430,0))</f>
        <v/>
      </c>
      <c r="G1430" s="69" t="str">
        <f>IF(A1430="","",YEAR(A1430))</f>
        <v/>
      </c>
    </row>
    <row r="1431">
      <c r="A1431" s="116" t="n"/>
      <c r="B1431" s="97" t="n"/>
      <c r="C1431" s="97" t="n"/>
      <c r="D1431" s="121" t="n"/>
      <c r="E1431" s="97" t="n"/>
      <c r="F1431" s="123" t="str">
        <f>IF(A1431="","",EOMONTH(A1431,0))</f>
        <v/>
      </c>
      <c r="G1431" s="113" t="str">
        <f>IF(A1431="","",YEAR(A1431))</f>
        <v/>
      </c>
    </row>
    <row r="1432">
      <c r="A1432" s="116" t="n"/>
      <c r="B1432" s="97" t="n"/>
      <c r="C1432" s="97" t="n"/>
      <c r="D1432" s="121" t="n"/>
      <c r="E1432" s="97" t="n"/>
      <c r="F1432" s="122" t="str">
        <f>IF(A1432="","",EOMONTH(A1432,0))</f>
        <v/>
      </c>
      <c r="G1432" s="69" t="str">
        <f>IF(A1432="","",YEAR(A1432))</f>
        <v/>
      </c>
    </row>
    <row r="1433">
      <c r="A1433" s="116" t="n"/>
      <c r="B1433" s="97" t="n"/>
      <c r="C1433" s="97" t="n"/>
      <c r="D1433" s="121" t="n"/>
      <c r="E1433" s="97" t="n"/>
      <c r="F1433" s="123" t="str">
        <f>IF(A1433="","",EOMONTH(A1433,0))</f>
        <v/>
      </c>
      <c r="G1433" s="113" t="str">
        <f>IF(A1433="","",YEAR(A1433))</f>
        <v/>
      </c>
    </row>
    <row r="1434">
      <c r="A1434" s="116" t="n"/>
      <c r="B1434" s="97" t="n"/>
      <c r="C1434" s="97" t="n"/>
      <c r="D1434" s="121" t="n"/>
      <c r="E1434" s="97" t="n"/>
      <c r="F1434" s="122" t="str">
        <f>IF(A1434="","",EOMONTH(A1434,0))</f>
        <v/>
      </c>
      <c r="G1434" s="69" t="str">
        <f>IF(A1434="","",YEAR(A1434))</f>
        <v/>
      </c>
    </row>
    <row r="1435">
      <c r="A1435" s="116" t="n"/>
      <c r="B1435" s="97" t="n"/>
      <c r="C1435" s="97" t="n"/>
      <c r="D1435" s="121" t="n"/>
      <c r="E1435" s="97" t="n"/>
      <c r="F1435" s="123" t="str">
        <f>IF(A1435="","",EOMONTH(A1435,0))</f>
        <v/>
      </c>
      <c r="G1435" s="113" t="str">
        <f>IF(A1435="","",YEAR(A1435))</f>
        <v/>
      </c>
    </row>
    <row r="1436">
      <c r="A1436" s="116" t="n"/>
      <c r="B1436" s="97" t="n"/>
      <c r="C1436" s="97" t="n"/>
      <c r="D1436" s="121" t="n"/>
      <c r="E1436" s="97" t="n"/>
      <c r="F1436" s="122" t="str">
        <f>IF(A1436="","",EOMONTH(A1436,0))</f>
        <v/>
      </c>
      <c r="G1436" s="69" t="str">
        <f>IF(A1436="","",YEAR(A1436))</f>
        <v/>
      </c>
    </row>
    <row r="1437">
      <c r="A1437" s="116" t="n"/>
      <c r="B1437" s="97" t="n"/>
      <c r="C1437" s="97" t="n"/>
      <c r="D1437" s="121" t="n"/>
      <c r="E1437" s="97" t="n"/>
      <c r="F1437" s="123" t="str">
        <f>IF(A1437="","",EOMONTH(A1437,0))</f>
        <v/>
      </c>
      <c r="G1437" s="113" t="str">
        <f>IF(A1437="","",YEAR(A1437))</f>
        <v/>
      </c>
    </row>
    <row r="1438">
      <c r="A1438" s="116" t="n"/>
      <c r="B1438" s="97" t="n"/>
      <c r="C1438" s="97" t="n"/>
      <c r="D1438" s="121" t="n"/>
      <c r="E1438" s="97" t="n"/>
      <c r="F1438" s="122" t="str">
        <f>IF(A1438="","",EOMONTH(A1438,0))</f>
        <v/>
      </c>
      <c r="G1438" s="69" t="str">
        <f>IF(A1438="","",YEAR(A1438))</f>
        <v/>
      </c>
    </row>
    <row r="1439">
      <c r="A1439" s="116" t="n"/>
      <c r="B1439" s="97" t="n"/>
      <c r="C1439" s="97" t="n"/>
      <c r="D1439" s="121" t="n"/>
      <c r="E1439" s="97" t="n"/>
      <c r="F1439" s="123" t="str">
        <f>IF(A1439="","",EOMONTH(A1439,0))</f>
        <v/>
      </c>
      <c r="G1439" s="113" t="str">
        <f>IF(A1439="","",YEAR(A1439))</f>
        <v/>
      </c>
    </row>
    <row r="1440">
      <c r="A1440" s="116" t="n"/>
      <c r="B1440" s="97" t="n"/>
      <c r="C1440" s="97" t="n"/>
      <c r="D1440" s="121" t="n"/>
      <c r="E1440" s="97" t="n"/>
      <c r="F1440" s="122" t="str">
        <f>IF(A1440="","",EOMONTH(A1440,0))</f>
        <v/>
      </c>
      <c r="G1440" s="69" t="str">
        <f>IF(A1440="","",YEAR(A1440))</f>
        <v/>
      </c>
    </row>
    <row r="1441">
      <c r="A1441" s="116" t="n"/>
      <c r="B1441" s="97" t="n"/>
      <c r="C1441" s="97" t="n"/>
      <c r="D1441" s="121" t="n"/>
      <c r="E1441" s="97" t="n"/>
      <c r="F1441" s="123" t="str">
        <f>IF(A1441="","",EOMONTH(A1441,0))</f>
        <v/>
      </c>
      <c r="G1441" s="113" t="str">
        <f>IF(A1441="","",YEAR(A1441))</f>
        <v/>
      </c>
    </row>
    <row r="1442">
      <c r="A1442" s="116" t="n"/>
      <c r="B1442" s="97" t="n"/>
      <c r="C1442" s="97" t="n"/>
      <c r="D1442" s="121" t="n"/>
      <c r="E1442" s="97" t="n"/>
      <c r="F1442" s="122" t="str">
        <f>IF(A1442="","",EOMONTH(A1442,0))</f>
        <v/>
      </c>
      <c r="G1442" s="69" t="str">
        <f>IF(A1442="","",YEAR(A1442))</f>
        <v/>
      </c>
    </row>
    <row r="1443">
      <c r="A1443" s="116" t="n"/>
      <c r="B1443" s="97" t="n"/>
      <c r="C1443" s="97" t="n"/>
      <c r="D1443" s="121" t="n"/>
      <c r="E1443" s="97" t="n"/>
      <c r="F1443" s="123" t="str">
        <f>IF(A1443="","",EOMONTH(A1443,0))</f>
        <v/>
      </c>
      <c r="G1443" s="113" t="str">
        <f>IF(A1443="","",YEAR(A1443))</f>
        <v/>
      </c>
    </row>
    <row r="1444">
      <c r="A1444" s="116" t="n"/>
      <c r="B1444" s="97" t="n"/>
      <c r="C1444" s="97" t="n"/>
      <c r="D1444" s="121" t="n"/>
      <c r="E1444" s="97" t="n"/>
      <c r="F1444" s="122" t="str">
        <f>IF(A1444="","",EOMONTH(A1444,0))</f>
        <v/>
      </c>
      <c r="G1444" s="69" t="str">
        <f>IF(A1444="","",YEAR(A1444))</f>
        <v/>
      </c>
    </row>
    <row r="1445">
      <c r="A1445" s="116" t="n"/>
      <c r="B1445" s="97" t="n"/>
      <c r="C1445" s="97" t="n"/>
      <c r="D1445" s="121" t="n"/>
      <c r="E1445" s="97" t="n"/>
      <c r="F1445" s="123" t="str">
        <f>IF(A1445="","",EOMONTH(A1445,0))</f>
        <v/>
      </c>
      <c r="G1445" s="113" t="str">
        <f>IF(A1445="","",YEAR(A1445))</f>
        <v/>
      </c>
    </row>
    <row r="1446">
      <c r="A1446" s="116" t="n"/>
      <c r="B1446" s="97" t="n"/>
      <c r="C1446" s="97" t="n"/>
      <c r="D1446" s="121" t="n"/>
      <c r="E1446" s="97" t="n"/>
      <c r="F1446" s="122" t="str">
        <f>IF(A1446="","",EOMONTH(A1446,0))</f>
        <v/>
      </c>
      <c r="G1446" s="69" t="str">
        <f>IF(A1446="","",YEAR(A1446))</f>
        <v/>
      </c>
    </row>
    <row r="1447">
      <c r="A1447" s="116" t="n"/>
      <c r="B1447" s="97" t="n"/>
      <c r="C1447" s="97" t="n"/>
      <c r="D1447" s="121" t="n"/>
      <c r="E1447" s="97" t="n"/>
      <c r="F1447" s="123" t="str">
        <f>IF(A1447="","",EOMONTH(A1447,0))</f>
        <v/>
      </c>
      <c r="G1447" s="113" t="str">
        <f>IF(A1447="","",YEAR(A1447))</f>
        <v/>
      </c>
    </row>
    <row r="1448">
      <c r="A1448" s="116" t="n"/>
      <c r="B1448" s="97" t="n"/>
      <c r="C1448" s="97" t="n"/>
      <c r="D1448" s="121" t="n"/>
      <c r="E1448" s="97" t="n"/>
      <c r="F1448" s="122" t="str">
        <f>IF(A1448="","",EOMONTH(A1448,0))</f>
        <v/>
      </c>
      <c r="G1448" s="69" t="str">
        <f>IF(A1448="","",YEAR(A1448))</f>
        <v/>
      </c>
    </row>
    <row r="1449">
      <c r="A1449" s="116" t="n"/>
      <c r="B1449" s="97" t="n"/>
      <c r="C1449" s="97" t="n"/>
      <c r="D1449" s="121" t="n"/>
      <c r="E1449" s="97" t="n"/>
      <c r="F1449" s="123" t="str">
        <f>IF(A1449="","",EOMONTH(A1449,0))</f>
        <v/>
      </c>
      <c r="G1449" s="113" t="str">
        <f>IF(A1449="","",YEAR(A1449))</f>
        <v/>
      </c>
    </row>
    <row r="1450">
      <c r="A1450" s="116" t="n"/>
      <c r="B1450" s="97" t="n"/>
      <c r="C1450" s="97" t="n"/>
      <c r="D1450" s="121" t="n"/>
      <c r="E1450" s="97" t="n"/>
      <c r="F1450" s="122" t="str">
        <f>IF(A1450="","",EOMONTH(A1450,0))</f>
        <v/>
      </c>
      <c r="G1450" s="69" t="str">
        <f>IF(A1450="","",YEAR(A1450))</f>
        <v/>
      </c>
    </row>
    <row r="1451">
      <c r="A1451" s="116" t="n"/>
      <c r="B1451" s="97" t="n"/>
      <c r="C1451" s="97" t="n"/>
      <c r="D1451" s="121" t="n"/>
      <c r="E1451" s="97" t="n"/>
      <c r="F1451" s="123" t="str">
        <f>IF(A1451="","",EOMONTH(A1451,0))</f>
        <v/>
      </c>
      <c r="G1451" s="113" t="str">
        <f>IF(A1451="","",YEAR(A1451))</f>
        <v/>
      </c>
    </row>
    <row r="1452">
      <c r="A1452" s="116" t="n"/>
      <c r="B1452" s="97" t="n"/>
      <c r="C1452" s="97" t="n"/>
      <c r="D1452" s="121" t="n"/>
      <c r="E1452" s="97" t="n"/>
      <c r="F1452" s="122" t="str">
        <f>IF(A1452="","",EOMONTH(A1452,0))</f>
        <v/>
      </c>
      <c r="G1452" s="69" t="str">
        <f>IF(A1452="","",YEAR(A1452))</f>
        <v/>
      </c>
    </row>
    <row r="1453">
      <c r="A1453" s="116" t="n"/>
      <c r="B1453" s="97" t="n"/>
      <c r="C1453" s="97" t="n"/>
      <c r="D1453" s="121" t="n"/>
      <c r="E1453" s="97" t="n"/>
      <c r="F1453" s="123" t="str">
        <f>IF(A1453="","",EOMONTH(A1453,0))</f>
        <v/>
      </c>
      <c r="G1453" s="113" t="str">
        <f>IF(A1453="","",YEAR(A1453))</f>
        <v/>
      </c>
    </row>
    <row r="1454">
      <c r="A1454" s="116" t="n"/>
      <c r="B1454" s="97" t="n"/>
      <c r="C1454" s="97" t="n"/>
      <c r="D1454" s="121" t="n"/>
      <c r="E1454" s="97" t="n"/>
      <c r="F1454" s="122" t="str">
        <f>IF(A1454="","",EOMONTH(A1454,0))</f>
        <v/>
      </c>
      <c r="G1454" s="69" t="str">
        <f>IF(A1454="","",YEAR(A1454))</f>
        <v/>
      </c>
    </row>
    <row r="1455">
      <c r="A1455" s="116" t="n"/>
      <c r="B1455" s="97" t="n"/>
      <c r="C1455" s="97" t="n"/>
      <c r="D1455" s="121" t="n"/>
      <c r="E1455" s="97" t="n"/>
      <c r="F1455" s="123" t="str">
        <f>IF(A1455="","",EOMONTH(A1455,0))</f>
        <v/>
      </c>
      <c r="G1455" s="113" t="str">
        <f>IF(A1455="","",YEAR(A1455))</f>
        <v/>
      </c>
    </row>
    <row r="1456">
      <c r="A1456" s="116" t="n"/>
      <c r="B1456" s="97" t="n"/>
      <c r="C1456" s="97" t="n"/>
      <c r="D1456" s="121" t="n"/>
      <c r="E1456" s="97" t="n"/>
      <c r="F1456" s="122" t="str">
        <f>IF(A1456="","",EOMONTH(A1456,0))</f>
        <v/>
      </c>
      <c r="G1456" s="69" t="str">
        <f>IF(A1456="","",YEAR(A1456))</f>
        <v/>
      </c>
    </row>
    <row r="1457">
      <c r="A1457" s="116" t="n"/>
      <c r="B1457" s="97" t="n"/>
      <c r="C1457" s="97" t="n"/>
      <c r="D1457" s="121" t="n"/>
      <c r="E1457" s="97" t="n"/>
      <c r="F1457" s="123" t="str">
        <f>IF(A1457="","",EOMONTH(A1457,0))</f>
        <v/>
      </c>
      <c r="G1457" s="113" t="str">
        <f>IF(A1457="","",YEAR(A1457))</f>
        <v/>
      </c>
    </row>
    <row r="1458">
      <c r="A1458" s="116" t="n"/>
      <c r="B1458" s="97" t="n"/>
      <c r="C1458" s="97" t="n"/>
      <c r="D1458" s="121" t="n"/>
      <c r="E1458" s="97" t="n"/>
      <c r="F1458" s="122" t="str">
        <f>IF(A1458="","",EOMONTH(A1458,0))</f>
        <v/>
      </c>
      <c r="G1458" s="69" t="str">
        <f>IF(A1458="","",YEAR(A1458))</f>
        <v/>
      </c>
    </row>
    <row r="1459">
      <c r="A1459" s="116" t="n"/>
      <c r="B1459" s="97" t="n"/>
      <c r="C1459" s="97" t="n"/>
      <c r="D1459" s="121" t="n"/>
      <c r="E1459" s="97" t="n"/>
      <c r="F1459" s="123" t="str">
        <f>IF(A1459="","",EOMONTH(A1459,0))</f>
        <v/>
      </c>
      <c r="G1459" s="113" t="str">
        <f>IF(A1459="","",YEAR(A1459))</f>
        <v/>
      </c>
    </row>
    <row r="1460">
      <c r="A1460" s="116" t="n"/>
      <c r="B1460" s="97" t="n"/>
      <c r="C1460" s="97" t="n"/>
      <c r="D1460" s="121" t="n"/>
      <c r="E1460" s="97" t="n"/>
      <c r="F1460" s="122" t="str">
        <f>IF(A1460="","",EOMONTH(A1460,0))</f>
        <v/>
      </c>
      <c r="G1460" s="69" t="str">
        <f>IF(A1460="","",YEAR(A1460))</f>
        <v/>
      </c>
    </row>
    <row r="1461">
      <c r="A1461" s="116" t="n"/>
      <c r="B1461" s="97" t="n"/>
      <c r="C1461" s="97" t="n"/>
      <c r="D1461" s="121" t="n"/>
      <c r="E1461" s="97" t="n"/>
      <c r="F1461" s="123" t="str">
        <f>IF(A1461="","",EOMONTH(A1461,0))</f>
        <v/>
      </c>
      <c r="G1461" s="113" t="str">
        <f>IF(A1461="","",YEAR(A1461))</f>
        <v/>
      </c>
    </row>
    <row r="1462">
      <c r="A1462" s="116" t="n"/>
      <c r="B1462" s="97" t="n"/>
      <c r="C1462" s="97" t="n"/>
      <c r="D1462" s="121" t="n"/>
      <c r="E1462" s="97" t="n"/>
      <c r="F1462" s="122" t="str">
        <f>IF(A1462="","",EOMONTH(A1462,0))</f>
        <v/>
      </c>
      <c r="G1462" s="69" t="str">
        <f>IF(A1462="","",YEAR(A1462))</f>
        <v/>
      </c>
    </row>
    <row r="1463">
      <c r="A1463" s="116" t="n"/>
      <c r="B1463" s="97" t="n"/>
      <c r="C1463" s="97" t="n"/>
      <c r="D1463" s="121" t="n"/>
      <c r="E1463" s="97" t="n"/>
      <c r="F1463" s="123" t="str">
        <f>IF(A1463="","",EOMONTH(A1463,0))</f>
        <v/>
      </c>
      <c r="G1463" s="113" t="str">
        <f>IF(A1463="","",YEAR(A1463))</f>
        <v/>
      </c>
    </row>
    <row r="1464">
      <c r="A1464" s="116" t="n"/>
      <c r="B1464" s="97" t="n"/>
      <c r="C1464" s="97" t="n"/>
      <c r="D1464" s="121" t="n"/>
      <c r="E1464" s="97" t="n"/>
      <c r="F1464" s="122" t="str">
        <f>IF(A1464="","",EOMONTH(A1464,0))</f>
        <v/>
      </c>
      <c r="G1464" s="69" t="str">
        <f>IF(A1464="","",YEAR(A1464))</f>
        <v/>
      </c>
    </row>
    <row r="1465">
      <c r="A1465" s="116" t="n"/>
      <c r="B1465" s="97" t="n"/>
      <c r="C1465" s="97" t="n"/>
      <c r="D1465" s="121" t="n"/>
      <c r="E1465" s="97" t="n"/>
      <c r="F1465" s="123" t="str">
        <f>IF(A1465="","",EOMONTH(A1465,0))</f>
        <v/>
      </c>
      <c r="G1465" s="113" t="str">
        <f>IF(A1465="","",YEAR(A1465))</f>
        <v/>
      </c>
    </row>
    <row r="1466">
      <c r="A1466" s="116" t="n"/>
      <c r="B1466" s="97" t="n"/>
      <c r="C1466" s="97" t="n"/>
      <c r="D1466" s="121" t="n"/>
      <c r="E1466" s="97" t="n"/>
      <c r="F1466" s="122" t="str">
        <f>IF(A1466="","",EOMONTH(A1466,0))</f>
        <v/>
      </c>
      <c r="G1466" s="69" t="str">
        <f>IF(A1466="","",YEAR(A1466))</f>
        <v/>
      </c>
    </row>
    <row r="1467">
      <c r="A1467" s="116" t="n"/>
      <c r="B1467" s="97" t="n"/>
      <c r="C1467" s="97" t="n"/>
      <c r="D1467" s="121" t="n"/>
      <c r="E1467" s="97" t="n"/>
      <c r="F1467" s="123" t="str">
        <f>IF(A1467="","",EOMONTH(A1467,0))</f>
        <v/>
      </c>
      <c r="G1467" s="113" t="str">
        <f>IF(A1467="","",YEAR(A1467))</f>
        <v/>
      </c>
    </row>
    <row r="1468">
      <c r="A1468" s="116" t="n"/>
      <c r="B1468" s="97" t="n"/>
      <c r="C1468" s="97" t="n"/>
      <c r="D1468" s="121" t="n"/>
      <c r="E1468" s="97" t="n"/>
      <c r="F1468" s="122" t="str">
        <f>IF(A1468="","",EOMONTH(A1468,0))</f>
        <v/>
      </c>
      <c r="G1468" s="69" t="str">
        <f>IF(A1468="","",YEAR(A1468))</f>
        <v/>
      </c>
    </row>
    <row r="1469">
      <c r="A1469" s="116" t="n"/>
      <c r="B1469" s="97" t="n"/>
      <c r="C1469" s="97" t="n"/>
      <c r="D1469" s="121" t="n"/>
      <c r="E1469" s="97" t="n"/>
      <c r="F1469" s="123" t="str">
        <f>IF(A1469="","",EOMONTH(A1469,0))</f>
        <v/>
      </c>
      <c r="G1469" s="113" t="str">
        <f>IF(A1469="","",YEAR(A1469))</f>
        <v/>
      </c>
    </row>
    <row r="1470">
      <c r="A1470" s="116" t="n"/>
      <c r="B1470" s="97" t="n"/>
      <c r="C1470" s="97" t="n"/>
      <c r="D1470" s="121" t="n"/>
      <c r="E1470" s="97" t="n"/>
      <c r="F1470" s="122" t="str">
        <f>IF(A1470="","",EOMONTH(A1470,0))</f>
        <v/>
      </c>
      <c r="G1470" s="69" t="str">
        <f>IF(A1470="","",YEAR(A1470))</f>
        <v/>
      </c>
    </row>
    <row r="1471">
      <c r="A1471" s="116" t="n"/>
      <c r="B1471" s="97" t="n"/>
      <c r="C1471" s="97" t="n"/>
      <c r="D1471" s="121" t="n"/>
      <c r="E1471" s="97" t="n"/>
      <c r="F1471" s="123" t="str">
        <f>IF(A1471="","",EOMONTH(A1471,0))</f>
        <v/>
      </c>
      <c r="G1471" s="113" t="str">
        <f>IF(A1471="","",YEAR(A1471))</f>
        <v/>
      </c>
    </row>
    <row r="1472">
      <c r="A1472" s="116" t="n"/>
      <c r="B1472" s="97" t="n"/>
      <c r="C1472" s="97" t="n"/>
      <c r="D1472" s="121" t="n"/>
      <c r="E1472" s="97" t="n"/>
      <c r="F1472" s="122" t="str">
        <f>IF(A1472="","",EOMONTH(A1472,0))</f>
        <v/>
      </c>
      <c r="G1472" s="69" t="str">
        <f>IF(A1472="","",YEAR(A1472))</f>
        <v/>
      </c>
    </row>
    <row r="1473">
      <c r="A1473" s="116" t="n"/>
      <c r="B1473" s="97" t="n"/>
      <c r="C1473" s="97" t="n"/>
      <c r="D1473" s="121" t="n"/>
      <c r="E1473" s="97" t="n"/>
      <c r="F1473" s="123" t="str">
        <f>IF(A1473="","",EOMONTH(A1473,0))</f>
        <v/>
      </c>
      <c r="G1473" s="113" t="str">
        <f>IF(A1473="","",YEAR(A1473))</f>
        <v/>
      </c>
    </row>
    <row r="1474">
      <c r="A1474" s="116" t="n"/>
      <c r="B1474" s="97" t="n"/>
      <c r="C1474" s="97" t="n"/>
      <c r="D1474" s="121" t="n"/>
      <c r="E1474" s="97" t="n"/>
      <c r="F1474" s="122" t="str">
        <f>IF(A1474="","",EOMONTH(A1474,0))</f>
        <v/>
      </c>
      <c r="G1474" s="69" t="str">
        <f>IF(A1474="","",YEAR(A1474))</f>
        <v/>
      </c>
    </row>
    <row r="1475">
      <c r="A1475" s="116" t="n"/>
      <c r="B1475" s="97" t="n"/>
      <c r="C1475" s="97" t="n"/>
      <c r="D1475" s="121" t="n"/>
      <c r="E1475" s="97" t="n"/>
      <c r="F1475" s="123" t="str">
        <f>IF(A1475="","",EOMONTH(A1475,0))</f>
        <v/>
      </c>
      <c r="G1475" s="113" t="str">
        <f>IF(A1475="","",YEAR(A1475))</f>
        <v/>
      </c>
    </row>
    <row r="1476">
      <c r="A1476" s="116" t="n"/>
      <c r="B1476" s="97" t="n"/>
      <c r="C1476" s="97" t="n"/>
      <c r="D1476" s="121" t="n"/>
      <c r="E1476" s="97" t="n"/>
      <c r="F1476" s="122" t="str">
        <f>IF(A1476="","",EOMONTH(A1476,0))</f>
        <v/>
      </c>
      <c r="G1476" s="69" t="str">
        <f>IF(A1476="","",YEAR(A1476))</f>
        <v/>
      </c>
    </row>
    <row r="1477">
      <c r="A1477" s="116" t="n"/>
      <c r="B1477" s="97" t="n"/>
      <c r="C1477" s="97" t="n"/>
      <c r="D1477" s="121" t="n"/>
      <c r="E1477" s="97" t="n"/>
      <c r="F1477" s="123" t="str">
        <f>IF(A1477="","",EOMONTH(A1477,0))</f>
        <v/>
      </c>
      <c r="G1477" s="113" t="str">
        <f>IF(A1477="","",YEAR(A1477))</f>
        <v/>
      </c>
    </row>
    <row r="1478">
      <c r="A1478" s="116" t="n"/>
      <c r="B1478" s="97" t="n"/>
      <c r="C1478" s="97" t="n"/>
      <c r="D1478" s="121" t="n"/>
      <c r="E1478" s="97" t="n"/>
      <c r="F1478" s="122" t="str">
        <f>IF(A1478="","",EOMONTH(A1478,0))</f>
        <v/>
      </c>
      <c r="G1478" s="69" t="str">
        <f>IF(A1478="","",YEAR(A1478))</f>
        <v/>
      </c>
    </row>
    <row r="1479">
      <c r="A1479" s="116" t="n"/>
      <c r="B1479" s="97" t="n"/>
      <c r="C1479" s="97" t="n"/>
      <c r="D1479" s="121" t="n"/>
      <c r="E1479" s="97" t="n"/>
      <c r="F1479" s="123" t="str">
        <f>IF(A1479="","",EOMONTH(A1479,0))</f>
        <v/>
      </c>
      <c r="G1479" s="113" t="str">
        <f>IF(A1479="","",YEAR(A1479))</f>
        <v/>
      </c>
    </row>
    <row r="1480">
      <c r="A1480" s="116" t="n"/>
      <c r="B1480" s="97" t="n"/>
      <c r="C1480" s="97" t="n"/>
      <c r="D1480" s="121" t="n"/>
      <c r="E1480" s="97" t="n"/>
      <c r="F1480" s="122" t="str">
        <f>IF(A1480="","",EOMONTH(A1480,0))</f>
        <v/>
      </c>
      <c r="G1480" s="69" t="str">
        <f>IF(A1480="","",YEAR(A1480))</f>
        <v/>
      </c>
    </row>
    <row r="1481">
      <c r="A1481" s="116" t="n"/>
      <c r="B1481" s="97" t="n"/>
      <c r="C1481" s="97" t="n"/>
      <c r="D1481" s="121" t="n"/>
      <c r="E1481" s="97" t="n"/>
      <c r="F1481" s="123" t="str">
        <f>IF(A1481="","",EOMONTH(A1481,0))</f>
        <v/>
      </c>
      <c r="G1481" s="113" t="str">
        <f>IF(A1481="","",YEAR(A1481))</f>
        <v/>
      </c>
    </row>
    <row r="1482">
      <c r="A1482" s="116" t="n"/>
      <c r="B1482" s="97" t="n"/>
      <c r="C1482" s="97" t="n"/>
      <c r="D1482" s="121" t="n"/>
      <c r="E1482" s="97" t="n"/>
      <c r="F1482" s="122" t="str">
        <f>IF(A1482="","",EOMONTH(A1482,0))</f>
        <v/>
      </c>
      <c r="G1482" s="69" t="str">
        <f>IF(A1482="","",YEAR(A1482))</f>
        <v/>
      </c>
    </row>
    <row r="1483">
      <c r="A1483" s="116" t="n"/>
      <c r="B1483" s="97" t="n"/>
      <c r="C1483" s="97" t="n"/>
      <c r="D1483" s="121" t="n"/>
      <c r="E1483" s="97" t="n"/>
      <c r="F1483" s="123" t="str">
        <f>IF(A1483="","",EOMONTH(A1483,0))</f>
        <v/>
      </c>
      <c r="G1483" s="113" t="str">
        <f>IF(A1483="","",YEAR(A1483))</f>
        <v/>
      </c>
    </row>
    <row r="1484">
      <c r="A1484" s="116" t="n"/>
      <c r="B1484" s="97" t="n"/>
      <c r="C1484" s="97" t="n"/>
      <c r="D1484" s="121" t="n"/>
      <c r="E1484" s="97" t="n"/>
      <c r="F1484" s="122" t="str">
        <f>IF(A1484="","",EOMONTH(A1484,0))</f>
        <v/>
      </c>
      <c r="G1484" s="69" t="str">
        <f>IF(A1484="","",YEAR(A1484))</f>
        <v/>
      </c>
    </row>
    <row r="1485">
      <c r="A1485" s="116" t="n"/>
      <c r="B1485" s="97" t="n"/>
      <c r="C1485" s="97" t="n"/>
      <c r="D1485" s="121" t="n"/>
      <c r="E1485" s="97" t="n"/>
      <c r="F1485" s="123" t="str">
        <f>IF(A1485="","",EOMONTH(A1485,0))</f>
        <v/>
      </c>
      <c r="G1485" s="113" t="str">
        <f>IF(A1485="","",YEAR(A1485))</f>
        <v/>
      </c>
    </row>
    <row r="1486">
      <c r="A1486" s="116" t="n"/>
      <c r="B1486" s="97" t="n"/>
      <c r="C1486" s="97" t="n"/>
      <c r="D1486" s="121" t="n"/>
      <c r="E1486" s="97" t="n"/>
      <c r="F1486" s="122" t="str">
        <f>IF(A1486="","",EOMONTH(A1486,0))</f>
        <v/>
      </c>
      <c r="G1486" s="69" t="str">
        <f>IF(A1486="","",YEAR(A1486))</f>
        <v/>
      </c>
    </row>
    <row r="1487">
      <c r="A1487" s="116" t="n"/>
      <c r="B1487" s="97" t="n"/>
      <c r="C1487" s="97" t="n"/>
      <c r="D1487" s="121" t="n"/>
      <c r="E1487" s="97" t="n"/>
      <c r="F1487" s="123" t="str">
        <f>IF(A1487="","",EOMONTH(A1487,0))</f>
        <v/>
      </c>
      <c r="G1487" s="113" t="str">
        <f>IF(A1487="","",YEAR(A1487))</f>
        <v/>
      </c>
    </row>
    <row r="1488">
      <c r="A1488" s="116" t="n"/>
      <c r="B1488" s="97" t="n"/>
      <c r="C1488" s="97" t="n"/>
      <c r="D1488" s="121" t="n"/>
      <c r="E1488" s="97" t="n"/>
      <c r="F1488" s="122" t="str">
        <f>IF(A1488="","",EOMONTH(A1488,0))</f>
        <v/>
      </c>
      <c r="G1488" s="69" t="str">
        <f>IF(A1488="","",YEAR(A1488))</f>
        <v/>
      </c>
    </row>
    <row r="1489">
      <c r="A1489" s="116" t="n"/>
      <c r="B1489" s="97" t="n"/>
      <c r="C1489" s="97" t="n"/>
      <c r="D1489" s="121" t="n"/>
      <c r="E1489" s="97" t="n"/>
      <c r="F1489" s="123" t="str">
        <f>IF(A1489="","",EOMONTH(A1489,0))</f>
        <v/>
      </c>
      <c r="G1489" s="113" t="str">
        <f>IF(A1489="","",YEAR(A1489))</f>
        <v/>
      </c>
    </row>
    <row r="1490">
      <c r="A1490" s="116" t="n"/>
      <c r="B1490" s="97" t="n"/>
      <c r="C1490" s="97" t="n"/>
      <c r="D1490" s="121" t="n"/>
      <c r="E1490" s="97" t="n"/>
      <c r="F1490" s="122" t="str">
        <f>IF(A1490="","",EOMONTH(A1490,0))</f>
        <v/>
      </c>
      <c r="G1490" s="69" t="str">
        <f>IF(A1490="","",YEAR(A1490))</f>
        <v/>
      </c>
    </row>
    <row r="1491">
      <c r="A1491" s="116" t="n"/>
      <c r="B1491" s="97" t="n"/>
      <c r="C1491" s="97" t="n"/>
      <c r="D1491" s="121" t="n"/>
      <c r="E1491" s="97" t="n"/>
      <c r="F1491" s="123" t="str">
        <f>IF(A1491="","",EOMONTH(A1491,0))</f>
        <v/>
      </c>
      <c r="G1491" s="113" t="str">
        <f>IF(A1491="","",YEAR(A1491))</f>
        <v/>
      </c>
    </row>
    <row r="1492">
      <c r="A1492" s="116" t="n"/>
      <c r="B1492" s="97" t="n"/>
      <c r="C1492" s="97" t="n"/>
      <c r="D1492" s="121" t="n"/>
      <c r="E1492" s="97" t="n"/>
      <c r="F1492" s="122" t="str">
        <f>IF(A1492="","",EOMONTH(A1492,0))</f>
        <v/>
      </c>
      <c r="G1492" s="69" t="str">
        <f>IF(A1492="","",YEAR(A1492))</f>
        <v/>
      </c>
    </row>
    <row r="1493">
      <c r="A1493" s="116" t="n"/>
      <c r="B1493" s="97" t="n"/>
      <c r="C1493" s="97" t="n"/>
      <c r="D1493" s="121" t="n"/>
      <c r="E1493" s="97" t="n"/>
      <c r="F1493" s="123" t="str">
        <f>IF(A1493="","",EOMONTH(A1493,0))</f>
        <v/>
      </c>
      <c r="G1493" s="113" t="str">
        <f>IF(A1493="","",YEAR(A1493))</f>
        <v/>
      </c>
    </row>
    <row r="1494">
      <c r="A1494" s="116" t="n"/>
      <c r="B1494" s="97" t="n"/>
      <c r="C1494" s="97" t="n"/>
      <c r="D1494" s="121" t="n"/>
      <c r="E1494" s="97" t="n"/>
      <c r="F1494" s="122" t="str">
        <f>IF(A1494="","",EOMONTH(A1494,0))</f>
        <v/>
      </c>
      <c r="G1494" s="69" t="str">
        <f>IF(A1494="","",YEAR(A1494))</f>
        <v/>
      </c>
    </row>
    <row r="1495">
      <c r="A1495" s="116" t="n"/>
      <c r="B1495" s="97" t="n"/>
      <c r="C1495" s="97" t="n"/>
      <c r="D1495" s="121" t="n"/>
      <c r="E1495" s="97" t="n"/>
      <c r="F1495" s="123" t="str">
        <f>IF(A1495="","",EOMONTH(A1495,0))</f>
        <v/>
      </c>
      <c r="G1495" s="113" t="str">
        <f>IF(A1495="","",YEAR(A1495))</f>
        <v/>
      </c>
    </row>
    <row r="1496">
      <c r="A1496" s="116" t="n"/>
      <c r="B1496" s="97" t="n"/>
      <c r="C1496" s="97" t="n"/>
      <c r="D1496" s="121" t="n"/>
      <c r="E1496" s="97" t="n"/>
      <c r="F1496" s="122" t="str">
        <f>IF(A1496="","",EOMONTH(A1496,0))</f>
        <v/>
      </c>
      <c r="G1496" s="69" t="str">
        <f>IF(A1496="","",YEAR(A1496))</f>
        <v/>
      </c>
    </row>
    <row r="1497">
      <c r="A1497" s="116" t="n"/>
      <c r="B1497" s="97" t="n"/>
      <c r="C1497" s="97" t="n"/>
      <c r="D1497" s="121" t="n"/>
      <c r="E1497" s="97" t="n"/>
      <c r="F1497" s="123" t="str">
        <f>IF(A1497="","",EOMONTH(A1497,0))</f>
        <v/>
      </c>
      <c r="G1497" s="113" t="str">
        <f>IF(A1497="","",YEAR(A1497))</f>
        <v/>
      </c>
    </row>
    <row r="1498">
      <c r="A1498" s="116" t="n"/>
      <c r="B1498" s="97" t="n"/>
      <c r="C1498" s="97" t="n"/>
      <c r="D1498" s="121" t="n"/>
      <c r="E1498" s="97" t="n"/>
      <c r="F1498" s="122" t="str">
        <f>IF(A1498="","",EOMONTH(A1498,0))</f>
        <v/>
      </c>
      <c r="G1498" s="69" t="str">
        <f>IF(A1498="","",YEAR(A1498))</f>
        <v/>
      </c>
    </row>
    <row r="1499">
      <c r="A1499" s="116" t="n"/>
      <c r="B1499" s="97" t="n"/>
      <c r="C1499" s="97" t="n"/>
      <c r="D1499" s="121" t="n"/>
      <c r="E1499" s="97" t="n"/>
      <c r="F1499" s="123" t="str">
        <f>IF(A1499="","",EOMONTH(A1499,0))</f>
        <v/>
      </c>
      <c r="G1499" s="113" t="str">
        <f>IF(A1499="","",YEAR(A1499))</f>
        <v/>
      </c>
    </row>
    <row r="1500">
      <c r="A1500" s="116" t="n"/>
      <c r="B1500" s="97" t="n"/>
      <c r="C1500" s="97" t="n"/>
      <c r="D1500" s="121" t="n"/>
      <c r="E1500" s="97" t="n"/>
      <c r="F1500" s="122" t="str">
        <f>IF(A1500="","",EOMONTH(A1500,0))</f>
        <v/>
      </c>
      <c r="G1500" s="69" t="str">
        <f>IF(A1500="","",YEAR(A1500))</f>
        <v/>
      </c>
    </row>
    <row r="1501">
      <c r="A1501" s="116" t="n"/>
      <c r="B1501" s="97" t="n"/>
      <c r="C1501" s="97" t="n"/>
      <c r="D1501" s="121" t="n"/>
      <c r="E1501" s="97" t="n"/>
      <c r="F1501" s="123" t="str">
        <f>IF(A1501="","",EOMONTH(A1501,0))</f>
        <v/>
      </c>
      <c r="G1501" s="113" t="str">
        <f>IF(A1501="","",YEAR(A1501))</f>
        <v/>
      </c>
    </row>
    <row r="1502">
      <c r="A1502" s="116" t="n"/>
      <c r="B1502" s="97" t="n"/>
      <c r="C1502" s="97" t="n"/>
      <c r="D1502" s="121" t="n"/>
      <c r="E1502" s="97" t="n"/>
      <c r="F1502" s="122" t="str">
        <f>IF(A1502="","",EOMONTH(A1502,0))</f>
        <v/>
      </c>
      <c r="G1502" s="69" t="str">
        <f>IF(A1502="","",YEAR(A1502))</f>
        <v/>
      </c>
    </row>
    <row r="1503">
      <c r="A1503" s="116" t="n"/>
      <c r="B1503" s="97" t="n"/>
      <c r="C1503" s="97" t="n"/>
      <c r="D1503" s="121" t="n"/>
      <c r="E1503" s="97" t="n"/>
      <c r="F1503" s="123" t="str">
        <f>IF(A1503="","",EOMONTH(A1503,0))</f>
        <v/>
      </c>
      <c r="G1503" s="113" t="str">
        <f>IF(A1503="","",YEAR(A1503))</f>
        <v/>
      </c>
    </row>
    <row r="1504">
      <c r="A1504" s="116" t="n"/>
      <c r="B1504" s="97" t="n"/>
      <c r="C1504" s="97" t="n"/>
      <c r="D1504" s="121" t="n"/>
      <c r="E1504" s="97" t="n"/>
      <c r="F1504" s="122" t="str">
        <f>IF(A1504="","",EOMONTH(A1504,0))</f>
        <v/>
      </c>
      <c r="G1504" s="69" t="str">
        <f>IF(A1504="","",YEAR(A1504))</f>
        <v/>
      </c>
    </row>
    <row r="1505">
      <c r="A1505" s="116" t="n"/>
      <c r="B1505" s="97" t="n"/>
      <c r="C1505" s="97" t="n"/>
      <c r="D1505" s="121" t="n"/>
      <c r="E1505" s="97" t="n"/>
      <c r="F1505" s="123" t="str">
        <f>IF(A1505="","",EOMONTH(A1505,0))</f>
        <v/>
      </c>
      <c r="G1505" s="113" t="str">
        <f>IF(A1505="","",YEAR(A1505))</f>
        <v/>
      </c>
    </row>
    <row r="1506">
      <c r="A1506" s="116" t="n"/>
      <c r="B1506" s="97" t="n"/>
      <c r="C1506" s="97" t="n"/>
      <c r="D1506" s="121" t="n"/>
      <c r="E1506" s="97" t="n"/>
      <c r="F1506" s="122" t="str">
        <f>IF(A1506="","",EOMONTH(A1506,0))</f>
        <v/>
      </c>
      <c r="G1506" s="69" t="str">
        <f>IF(A1506="","",YEAR(A1506))</f>
        <v/>
      </c>
    </row>
    <row r="1507">
      <c r="A1507" s="116" t="n"/>
      <c r="B1507" s="97" t="n"/>
      <c r="C1507" s="97" t="n"/>
      <c r="D1507" s="121" t="n"/>
      <c r="E1507" s="97" t="n"/>
      <c r="F1507" s="123" t="str">
        <f>IF(A1507="","",EOMONTH(A1507,0))</f>
        <v/>
      </c>
      <c r="G1507" s="113" t="str">
        <f>IF(A1507="","",YEAR(A1507))</f>
        <v/>
      </c>
    </row>
    <row r="1508">
      <c r="A1508" s="116" t="n"/>
      <c r="B1508" s="97" t="n"/>
      <c r="C1508" s="97" t="n"/>
      <c r="D1508" s="121" t="n"/>
      <c r="E1508" s="97" t="n"/>
      <c r="F1508" s="122" t="str">
        <f>IF(A1508="","",EOMONTH(A1508,0))</f>
        <v/>
      </c>
      <c r="G1508" s="69" t="str">
        <f>IF(A1508="","",YEAR(A1508))</f>
        <v/>
      </c>
    </row>
    <row r="1509">
      <c r="A1509" s="116" t="n"/>
      <c r="B1509" s="97" t="n"/>
      <c r="C1509" s="97" t="n"/>
      <c r="D1509" s="121" t="n"/>
      <c r="E1509" s="97" t="n"/>
      <c r="F1509" s="123" t="str">
        <f>IF(A1509="","",EOMONTH(A1509,0))</f>
        <v/>
      </c>
      <c r="G1509" s="113" t="str">
        <f>IF(A1509="","",YEAR(A1509))</f>
        <v/>
      </c>
    </row>
    <row r="1510">
      <c r="A1510" s="116" t="n"/>
      <c r="B1510" s="97" t="n"/>
      <c r="C1510" s="97" t="n"/>
      <c r="D1510" s="121" t="n"/>
      <c r="E1510" s="97" t="n"/>
      <c r="F1510" s="122" t="str">
        <f>IF(A1510="","",EOMONTH(A1510,0))</f>
        <v/>
      </c>
      <c r="G1510" s="69" t="str">
        <f>IF(A1510="","",YEAR(A1510))</f>
        <v/>
      </c>
    </row>
    <row r="1511">
      <c r="A1511" s="116" t="n"/>
      <c r="B1511" s="97" t="n"/>
      <c r="C1511" s="97" t="n"/>
      <c r="D1511" s="121" t="n"/>
      <c r="E1511" s="97" t="n"/>
      <c r="F1511" s="123" t="str">
        <f>IF(A1511="","",EOMONTH(A1511,0))</f>
        <v/>
      </c>
      <c r="G1511" s="113" t="str">
        <f>IF(A1511="","",YEAR(A1511))</f>
        <v/>
      </c>
    </row>
    <row r="1512">
      <c r="A1512" s="116" t="n"/>
      <c r="B1512" s="97" t="n"/>
      <c r="C1512" s="97" t="n"/>
      <c r="D1512" s="121" t="n"/>
      <c r="E1512" s="97" t="n"/>
      <c r="F1512" s="122" t="str">
        <f>IF(A1512="","",EOMONTH(A1512,0))</f>
        <v/>
      </c>
      <c r="G1512" s="69" t="str">
        <f>IF(A1512="","",YEAR(A1512))</f>
        <v/>
      </c>
    </row>
    <row r="1513">
      <c r="A1513" s="116" t="n"/>
      <c r="B1513" s="97" t="n"/>
      <c r="C1513" s="97" t="n"/>
      <c r="D1513" s="121" t="n"/>
      <c r="E1513" s="97" t="n"/>
      <c r="F1513" s="123" t="str">
        <f>IF(A1513="","",EOMONTH(A1513,0))</f>
        <v/>
      </c>
      <c r="G1513" s="113" t="str">
        <f>IF(A1513="","",YEAR(A1513))</f>
        <v/>
      </c>
    </row>
    <row r="1514">
      <c r="A1514" s="116" t="n"/>
      <c r="B1514" s="97" t="n"/>
      <c r="C1514" s="97" t="n"/>
      <c r="D1514" s="121" t="n"/>
      <c r="E1514" s="97" t="n"/>
      <c r="F1514" s="122" t="str">
        <f>IF(A1514="","",EOMONTH(A1514,0))</f>
        <v/>
      </c>
      <c r="G1514" s="69" t="str">
        <f>IF(A1514="","",YEAR(A1514))</f>
        <v/>
      </c>
    </row>
    <row r="1515">
      <c r="A1515" s="116" t="n"/>
      <c r="B1515" s="97" t="n"/>
      <c r="C1515" s="97" t="n"/>
      <c r="D1515" s="121" t="n"/>
      <c r="E1515" s="97" t="n"/>
      <c r="F1515" s="123" t="str">
        <f>IF(A1515="","",EOMONTH(A1515,0))</f>
        <v/>
      </c>
      <c r="G1515" s="113" t="str">
        <f>IF(A1515="","",YEAR(A1515))</f>
        <v/>
      </c>
    </row>
    <row r="1516">
      <c r="A1516" s="116" t="n"/>
      <c r="B1516" s="97" t="n"/>
      <c r="C1516" s="97" t="n"/>
      <c r="D1516" s="121" t="n"/>
      <c r="E1516" s="97" t="n"/>
      <c r="F1516" s="122" t="str">
        <f>IF(A1516="","",EOMONTH(A1516,0))</f>
        <v/>
      </c>
      <c r="G1516" s="69" t="str">
        <f>IF(A1516="","",YEAR(A1516))</f>
        <v/>
      </c>
    </row>
    <row r="1517">
      <c r="A1517" s="116" t="n"/>
      <c r="B1517" s="97" t="n"/>
      <c r="C1517" s="97" t="n"/>
      <c r="D1517" s="121" t="n"/>
      <c r="E1517" s="97" t="n"/>
      <c r="F1517" s="123" t="str">
        <f>IF(A1517="","",EOMONTH(A1517,0))</f>
        <v/>
      </c>
      <c r="G1517" s="113" t="str">
        <f>IF(A1517="","",YEAR(A1517))</f>
        <v/>
      </c>
    </row>
    <row r="1518">
      <c r="A1518" s="116" t="n"/>
      <c r="B1518" s="97" t="n"/>
      <c r="C1518" s="97" t="n"/>
      <c r="D1518" s="121" t="n"/>
      <c r="E1518" s="97" t="n"/>
      <c r="F1518" s="122" t="str">
        <f>IF(A1518="","",EOMONTH(A1518,0))</f>
        <v/>
      </c>
      <c r="G1518" s="69" t="str">
        <f>IF(A1518="","",YEAR(A1518))</f>
        <v/>
      </c>
    </row>
    <row r="1519">
      <c r="A1519" s="116" t="n"/>
      <c r="B1519" s="97" t="n"/>
      <c r="C1519" s="97" t="n"/>
      <c r="D1519" s="121" t="n"/>
      <c r="E1519" s="97" t="n"/>
      <c r="F1519" s="123" t="str">
        <f>IF(A1519="","",EOMONTH(A1519,0))</f>
        <v/>
      </c>
      <c r="G1519" s="113" t="str">
        <f>IF(A1519="","",YEAR(A1519))</f>
        <v/>
      </c>
    </row>
    <row r="1520">
      <c r="A1520" s="116" t="n"/>
      <c r="B1520" s="97" t="n"/>
      <c r="C1520" s="97" t="n"/>
      <c r="D1520" s="121" t="n"/>
      <c r="E1520" s="97" t="n"/>
      <c r="F1520" s="122" t="str">
        <f>IF(A1520="","",EOMONTH(A1520,0))</f>
        <v/>
      </c>
      <c r="G1520" s="69" t="str">
        <f>IF(A1520="","",YEAR(A1520))</f>
        <v/>
      </c>
    </row>
    <row r="1521">
      <c r="A1521" s="116" t="n"/>
      <c r="B1521" s="97" t="n"/>
      <c r="C1521" s="97" t="n"/>
      <c r="D1521" s="121" t="n"/>
      <c r="E1521" s="97" t="n"/>
      <c r="F1521" s="123" t="str">
        <f>IF(A1521="","",EOMONTH(A1521,0))</f>
        <v/>
      </c>
      <c r="G1521" s="113" t="str">
        <f>IF(A1521="","",YEAR(A1521))</f>
        <v/>
      </c>
    </row>
    <row r="1522">
      <c r="A1522" s="116" t="n"/>
      <c r="B1522" s="97" t="n"/>
      <c r="C1522" s="97" t="n"/>
      <c r="D1522" s="121" t="n"/>
      <c r="E1522" s="97" t="n"/>
      <c r="F1522" s="122" t="str">
        <f>IF(A1522="","",EOMONTH(A1522,0))</f>
        <v/>
      </c>
      <c r="G1522" s="69" t="str">
        <f>IF(A1522="","",YEAR(A1522))</f>
        <v/>
      </c>
    </row>
    <row r="1523">
      <c r="A1523" s="116" t="n"/>
      <c r="B1523" s="97" t="n"/>
      <c r="C1523" s="97" t="n"/>
      <c r="D1523" s="121" t="n"/>
      <c r="E1523" s="97" t="n"/>
      <c r="F1523" s="123" t="str">
        <f>IF(A1523="","",EOMONTH(A1523,0))</f>
        <v/>
      </c>
      <c r="G1523" s="113" t="str">
        <f>IF(A1523="","",YEAR(A1523))</f>
        <v/>
      </c>
    </row>
    <row r="1524">
      <c r="A1524" s="116" t="n"/>
      <c r="B1524" s="97" t="n"/>
      <c r="C1524" s="97" t="n"/>
      <c r="D1524" s="121" t="n"/>
      <c r="E1524" s="97" t="n"/>
      <c r="F1524" s="122" t="str">
        <f>IF(A1524="","",EOMONTH(A1524,0))</f>
        <v/>
      </c>
      <c r="G1524" s="69" t="str">
        <f>IF(A1524="","",YEAR(A1524))</f>
        <v/>
      </c>
    </row>
    <row r="1525">
      <c r="A1525" s="116" t="n"/>
      <c r="B1525" s="97" t="n"/>
      <c r="C1525" s="97" t="n"/>
      <c r="D1525" s="121" t="n"/>
      <c r="E1525" s="97" t="n"/>
      <c r="F1525" s="123" t="str">
        <f>IF(A1525="","",EOMONTH(A1525,0))</f>
        <v/>
      </c>
      <c r="G1525" s="113" t="str">
        <f>IF(A1525="","",YEAR(A1525))</f>
        <v/>
      </c>
    </row>
    <row r="1526">
      <c r="A1526" s="116" t="n"/>
      <c r="B1526" s="97" t="n"/>
      <c r="C1526" s="97" t="n"/>
      <c r="D1526" s="121" t="n"/>
      <c r="E1526" s="97" t="n"/>
      <c r="F1526" s="122" t="str">
        <f>IF(A1526="","",EOMONTH(A1526,0))</f>
        <v/>
      </c>
      <c r="G1526" s="69" t="str">
        <f>IF(A1526="","",YEAR(A1526))</f>
        <v/>
      </c>
    </row>
    <row r="1527">
      <c r="A1527" s="116" t="n"/>
      <c r="B1527" s="97" t="n"/>
      <c r="C1527" s="97" t="n"/>
      <c r="D1527" s="121" t="n"/>
      <c r="E1527" s="97" t="n"/>
      <c r="F1527" s="123" t="str">
        <f>IF(A1527="","",EOMONTH(A1527,0))</f>
        <v/>
      </c>
      <c r="G1527" s="113" t="str">
        <f>IF(A1527="","",YEAR(A1527))</f>
        <v/>
      </c>
    </row>
    <row r="1528">
      <c r="A1528" s="116" t="n"/>
      <c r="B1528" s="97" t="n"/>
      <c r="C1528" s="97" t="n"/>
      <c r="D1528" s="121" t="n"/>
      <c r="E1528" s="97" t="n"/>
      <c r="F1528" s="122" t="str">
        <f>IF(A1528="","",EOMONTH(A1528,0))</f>
        <v/>
      </c>
      <c r="G1528" s="69" t="str">
        <f>IF(A1528="","",YEAR(A1528))</f>
        <v/>
      </c>
    </row>
    <row r="1529">
      <c r="A1529" s="116" t="n"/>
      <c r="B1529" s="97" t="n"/>
      <c r="C1529" s="97" t="n"/>
      <c r="D1529" s="121" t="n"/>
      <c r="E1529" s="97" t="n"/>
      <c r="F1529" s="123" t="str">
        <f>IF(A1529="","",EOMONTH(A1529,0))</f>
        <v/>
      </c>
      <c r="G1529" s="113" t="str">
        <f>IF(A1529="","",YEAR(A1529))</f>
        <v/>
      </c>
    </row>
    <row r="1530">
      <c r="A1530" s="116" t="n"/>
      <c r="B1530" s="97" t="n"/>
      <c r="C1530" s="97" t="n"/>
      <c r="D1530" s="121" t="n"/>
      <c r="E1530" s="97" t="n"/>
      <c r="F1530" s="122" t="str">
        <f>IF(A1530="","",EOMONTH(A1530,0))</f>
        <v/>
      </c>
      <c r="G1530" s="69" t="str">
        <f>IF(A1530="","",YEAR(A1530))</f>
        <v/>
      </c>
    </row>
    <row r="1531">
      <c r="A1531" s="116" t="n"/>
      <c r="B1531" s="97" t="n"/>
      <c r="C1531" s="97" t="n"/>
      <c r="D1531" s="121" t="n"/>
      <c r="E1531" s="97" t="n"/>
      <c r="F1531" s="123" t="str">
        <f>IF(A1531="","",EOMONTH(A1531,0))</f>
        <v/>
      </c>
      <c r="G1531" s="113" t="str">
        <f>IF(A1531="","",YEAR(A1531))</f>
        <v/>
      </c>
    </row>
    <row r="1532">
      <c r="A1532" s="116" t="n"/>
      <c r="B1532" s="97" t="n"/>
      <c r="C1532" s="97" t="n"/>
      <c r="D1532" s="121" t="n"/>
      <c r="E1532" s="97" t="n"/>
      <c r="F1532" s="122" t="str">
        <f>IF(A1532="","",EOMONTH(A1532,0))</f>
        <v/>
      </c>
      <c r="G1532" s="69" t="str">
        <f>IF(A1532="","",YEAR(A1532))</f>
        <v/>
      </c>
    </row>
    <row r="1533">
      <c r="A1533" s="116" t="n"/>
      <c r="B1533" s="97" t="n"/>
      <c r="C1533" s="97" t="n"/>
      <c r="D1533" s="121" t="n"/>
      <c r="E1533" s="97" t="n"/>
      <c r="F1533" s="123" t="str">
        <f>IF(A1533="","",EOMONTH(A1533,0))</f>
        <v/>
      </c>
      <c r="G1533" s="113" t="str">
        <f>IF(A1533="","",YEAR(A1533))</f>
        <v/>
      </c>
    </row>
    <row r="1534">
      <c r="A1534" s="116" t="n"/>
      <c r="B1534" s="97" t="n"/>
      <c r="C1534" s="97" t="n"/>
      <c r="D1534" s="121" t="n"/>
      <c r="E1534" s="97" t="n"/>
      <c r="F1534" s="122" t="str">
        <f>IF(A1534="","",EOMONTH(A1534,0))</f>
        <v/>
      </c>
      <c r="G1534" s="69" t="str">
        <f>IF(A1534="","",YEAR(A1534))</f>
        <v/>
      </c>
    </row>
    <row r="1535">
      <c r="A1535" s="116" t="n"/>
      <c r="B1535" s="97" t="n"/>
      <c r="C1535" s="97" t="n"/>
      <c r="D1535" s="121" t="n"/>
      <c r="E1535" s="97" t="n"/>
      <c r="F1535" s="123" t="str">
        <f>IF(A1535="","",EOMONTH(A1535,0))</f>
        <v/>
      </c>
      <c r="G1535" s="113" t="str">
        <f>IF(A1535="","",YEAR(A1535))</f>
        <v/>
      </c>
    </row>
    <row r="1536">
      <c r="A1536" s="116" t="n"/>
      <c r="B1536" s="97" t="n"/>
      <c r="C1536" s="97" t="n"/>
      <c r="D1536" s="121" t="n"/>
      <c r="E1536" s="97" t="n"/>
      <c r="F1536" s="122" t="str">
        <f>IF(A1536="","",EOMONTH(A1536,0))</f>
        <v/>
      </c>
      <c r="G1536" s="69" t="str">
        <f>IF(A1536="","",YEAR(A1536))</f>
        <v/>
      </c>
    </row>
    <row r="1537">
      <c r="A1537" s="116" t="n"/>
      <c r="B1537" s="97" t="n"/>
      <c r="C1537" s="97" t="n"/>
      <c r="D1537" s="121" t="n"/>
      <c r="E1537" s="97" t="n"/>
      <c r="F1537" s="123" t="str">
        <f>IF(A1537="","",EOMONTH(A1537,0))</f>
        <v/>
      </c>
      <c r="G1537" s="113" t="str">
        <f>IF(A1537="","",YEAR(A1537))</f>
        <v/>
      </c>
    </row>
    <row r="1538">
      <c r="A1538" s="116" t="n"/>
      <c r="B1538" s="97" t="n"/>
      <c r="C1538" s="97" t="n"/>
      <c r="D1538" s="121" t="n"/>
      <c r="E1538" s="97" t="n"/>
      <c r="F1538" s="122" t="str">
        <f>IF(A1538="","",EOMONTH(A1538,0))</f>
        <v/>
      </c>
      <c r="G1538" s="69" t="str">
        <f>IF(A1538="","",YEAR(A1538))</f>
        <v/>
      </c>
    </row>
    <row r="1539">
      <c r="A1539" s="116" t="n"/>
      <c r="B1539" s="97" t="n"/>
      <c r="C1539" s="97" t="n"/>
      <c r="D1539" s="121" t="n"/>
      <c r="E1539" s="97" t="n"/>
      <c r="F1539" s="123" t="str">
        <f>IF(A1539="","",EOMONTH(A1539,0))</f>
        <v/>
      </c>
      <c r="G1539" s="113" t="str">
        <f>IF(A1539="","",YEAR(A1539))</f>
        <v/>
      </c>
    </row>
    <row r="1540">
      <c r="A1540" s="116" t="n"/>
      <c r="B1540" s="97" t="n"/>
      <c r="C1540" s="97" t="n"/>
      <c r="D1540" s="121" t="n"/>
      <c r="E1540" s="97" t="n"/>
      <c r="F1540" s="122" t="str">
        <f>IF(A1540="","",EOMONTH(A1540,0))</f>
        <v/>
      </c>
      <c r="G1540" s="69" t="str">
        <f>IF(A1540="","",YEAR(A1540))</f>
        <v/>
      </c>
    </row>
    <row r="1541">
      <c r="A1541" s="116" t="n"/>
      <c r="B1541" s="97" t="n"/>
      <c r="C1541" s="97" t="n"/>
      <c r="D1541" s="121" t="n"/>
      <c r="E1541" s="97" t="n"/>
      <c r="F1541" s="123" t="str">
        <f>IF(A1541="","",EOMONTH(A1541,0))</f>
        <v/>
      </c>
      <c r="G1541" s="113" t="str">
        <f>IF(A1541="","",YEAR(A1541))</f>
        <v/>
      </c>
    </row>
    <row r="1542">
      <c r="A1542" s="116" t="n"/>
      <c r="B1542" s="97" t="n"/>
      <c r="C1542" s="97" t="n"/>
      <c r="D1542" s="121" t="n"/>
      <c r="E1542" s="97" t="n"/>
      <c r="F1542" s="122" t="str">
        <f>IF(A1542="","",EOMONTH(A1542,0))</f>
        <v/>
      </c>
      <c r="G1542" s="69" t="str">
        <f>IF(A1542="","",YEAR(A1542))</f>
        <v/>
      </c>
    </row>
    <row r="1543">
      <c r="A1543" s="116" t="n"/>
      <c r="B1543" s="97" t="n"/>
      <c r="C1543" s="97" t="n"/>
      <c r="D1543" s="121" t="n"/>
      <c r="E1543" s="97" t="n"/>
      <c r="F1543" s="123" t="str">
        <f>IF(A1543="","",EOMONTH(A1543,0))</f>
        <v/>
      </c>
      <c r="G1543" s="113" t="str">
        <f>IF(A1543="","",YEAR(A1543))</f>
        <v/>
      </c>
    </row>
    <row r="1544">
      <c r="A1544" s="116" t="n"/>
      <c r="B1544" s="97" t="n"/>
      <c r="C1544" s="97" t="n"/>
      <c r="D1544" s="121" t="n"/>
      <c r="E1544" s="97" t="n"/>
      <c r="F1544" s="122" t="str">
        <f>IF(A1544="","",EOMONTH(A1544,0))</f>
        <v/>
      </c>
      <c r="G1544" s="69" t="str">
        <f>IF(A1544="","",YEAR(A1544))</f>
        <v/>
      </c>
    </row>
    <row r="1545">
      <c r="A1545" s="116" t="n"/>
      <c r="B1545" s="97" t="n"/>
      <c r="C1545" s="97" t="n"/>
      <c r="D1545" s="121" t="n"/>
      <c r="E1545" s="97" t="n"/>
      <c r="F1545" s="123" t="str">
        <f>IF(A1545="","",EOMONTH(A1545,0))</f>
        <v/>
      </c>
      <c r="G1545" s="113" t="str">
        <f>IF(A1545="","",YEAR(A1545))</f>
        <v/>
      </c>
    </row>
    <row r="1546">
      <c r="A1546" s="116" t="n"/>
      <c r="B1546" s="97" t="n"/>
      <c r="C1546" s="97" t="n"/>
      <c r="D1546" s="121" t="n"/>
      <c r="E1546" s="97" t="n"/>
      <c r="F1546" s="122" t="str">
        <f>IF(A1546="","",EOMONTH(A1546,0))</f>
        <v/>
      </c>
      <c r="G1546" s="69" t="str">
        <f>IF(A1546="","",YEAR(A1546))</f>
        <v/>
      </c>
    </row>
    <row r="1547">
      <c r="A1547" s="116" t="n"/>
      <c r="B1547" s="97" t="n"/>
      <c r="C1547" s="97" t="n"/>
      <c r="D1547" s="121" t="n"/>
      <c r="E1547" s="97" t="n"/>
      <c r="F1547" s="123" t="str">
        <f>IF(A1547="","",EOMONTH(A1547,0))</f>
        <v/>
      </c>
      <c r="G1547" s="113" t="str">
        <f>IF(A1547="","",YEAR(A1547))</f>
        <v/>
      </c>
    </row>
    <row r="1548">
      <c r="A1548" s="116" t="n"/>
      <c r="B1548" s="97" t="n"/>
      <c r="C1548" s="97" t="n"/>
      <c r="D1548" s="121" t="n"/>
      <c r="E1548" s="97" t="n"/>
      <c r="F1548" s="122" t="str">
        <f>IF(A1548="","",EOMONTH(A1548,0))</f>
        <v/>
      </c>
      <c r="G1548" s="69" t="str">
        <f>IF(A1548="","",YEAR(A1548))</f>
        <v/>
      </c>
    </row>
    <row r="1549">
      <c r="A1549" s="116" t="n"/>
      <c r="B1549" s="97" t="n"/>
      <c r="C1549" s="97" t="n"/>
      <c r="D1549" s="121" t="n"/>
      <c r="E1549" s="97" t="n"/>
      <c r="F1549" s="123" t="str">
        <f>IF(A1549="","",EOMONTH(A1549,0))</f>
        <v/>
      </c>
      <c r="G1549" s="113" t="str">
        <f>IF(A1549="","",YEAR(A1549))</f>
        <v/>
      </c>
    </row>
    <row r="1550">
      <c r="A1550" s="116" t="n"/>
      <c r="B1550" s="97" t="n"/>
      <c r="C1550" s="97" t="n"/>
      <c r="D1550" s="121" t="n"/>
      <c r="E1550" s="97" t="n"/>
      <c r="F1550" s="122" t="str">
        <f>IF(A1550="","",EOMONTH(A1550,0))</f>
        <v/>
      </c>
      <c r="G1550" s="69" t="str">
        <f>IF(A1550="","",YEAR(A1550))</f>
        <v/>
      </c>
    </row>
    <row r="1551">
      <c r="A1551" s="116" t="n"/>
      <c r="B1551" s="97" t="n"/>
      <c r="C1551" s="97" t="n"/>
      <c r="D1551" s="121" t="n"/>
      <c r="E1551" s="97" t="n"/>
      <c r="F1551" s="123" t="str">
        <f>IF(A1551="","",EOMONTH(A1551,0))</f>
        <v/>
      </c>
      <c r="G1551" s="113" t="str">
        <f>IF(A1551="","",YEAR(A1551))</f>
        <v/>
      </c>
    </row>
    <row r="1552">
      <c r="A1552" s="116" t="n"/>
      <c r="B1552" s="97" t="n"/>
      <c r="C1552" s="97" t="n"/>
      <c r="D1552" s="121" t="n"/>
      <c r="E1552" s="97" t="n"/>
      <c r="F1552" s="122" t="str">
        <f>IF(A1552="","",EOMONTH(A1552,0))</f>
        <v/>
      </c>
      <c r="G1552" s="69" t="str">
        <f>IF(A1552="","",YEAR(A1552))</f>
        <v/>
      </c>
    </row>
    <row r="1553">
      <c r="A1553" s="116" t="n"/>
      <c r="B1553" s="97" t="n"/>
      <c r="C1553" s="97" t="n"/>
      <c r="D1553" s="121" t="n"/>
      <c r="E1553" s="97" t="n"/>
      <c r="F1553" s="123" t="str">
        <f>IF(A1553="","",EOMONTH(A1553,0))</f>
        <v/>
      </c>
      <c r="G1553" s="113" t="str">
        <f>IF(A1553="","",YEAR(A1553))</f>
        <v/>
      </c>
    </row>
    <row r="1554">
      <c r="A1554" s="116" t="n"/>
      <c r="B1554" s="97" t="n"/>
      <c r="C1554" s="97" t="n"/>
      <c r="D1554" s="121" t="n"/>
      <c r="E1554" s="97" t="n"/>
      <c r="F1554" s="122" t="str">
        <f>IF(A1554="","",EOMONTH(A1554,0))</f>
        <v/>
      </c>
      <c r="G1554" s="69" t="str">
        <f>IF(A1554="","",YEAR(A1554))</f>
        <v/>
      </c>
    </row>
    <row r="1555">
      <c r="A1555" s="116" t="n"/>
      <c r="B1555" s="97" t="n"/>
      <c r="C1555" s="97" t="n"/>
      <c r="D1555" s="121" t="n"/>
      <c r="E1555" s="97" t="n"/>
      <c r="F1555" s="123" t="str">
        <f>IF(A1555="","",EOMONTH(A1555,0))</f>
        <v/>
      </c>
      <c r="G1555" s="113" t="str">
        <f>IF(A1555="","",YEAR(A1555))</f>
        <v/>
      </c>
    </row>
    <row r="1556">
      <c r="A1556" s="116" t="n"/>
      <c r="B1556" s="97" t="n"/>
      <c r="C1556" s="97" t="n"/>
      <c r="D1556" s="121" t="n"/>
      <c r="E1556" s="97" t="n"/>
      <c r="F1556" s="122" t="str">
        <f>IF(A1556="","",EOMONTH(A1556,0))</f>
        <v/>
      </c>
      <c r="G1556" s="69" t="str">
        <f>IF(A1556="","",YEAR(A1556))</f>
        <v/>
      </c>
    </row>
    <row r="1557">
      <c r="A1557" s="116" t="n"/>
      <c r="B1557" s="97" t="n"/>
      <c r="C1557" s="97" t="n"/>
      <c r="D1557" s="121" t="n"/>
      <c r="E1557" s="97" t="n"/>
      <c r="F1557" s="123" t="str">
        <f>IF(A1557="","",EOMONTH(A1557,0))</f>
        <v/>
      </c>
      <c r="G1557" s="113" t="str">
        <f>IF(A1557="","",YEAR(A1557))</f>
        <v/>
      </c>
    </row>
    <row r="1558">
      <c r="A1558" s="116" t="n"/>
      <c r="B1558" s="97" t="n"/>
      <c r="C1558" s="97" t="n"/>
      <c r="D1558" s="121" t="n"/>
      <c r="E1558" s="97" t="n"/>
      <c r="F1558" s="122" t="str">
        <f>IF(A1558="","",EOMONTH(A1558,0))</f>
        <v/>
      </c>
      <c r="G1558" s="69" t="str">
        <f>IF(A1558="","",YEAR(A1558))</f>
        <v/>
      </c>
    </row>
    <row r="1559">
      <c r="A1559" s="116" t="n"/>
      <c r="B1559" s="97" t="n"/>
      <c r="C1559" s="97" t="n"/>
      <c r="D1559" s="121" t="n"/>
      <c r="E1559" s="97" t="n"/>
      <c r="F1559" s="123" t="str">
        <f>IF(A1559="","",EOMONTH(A1559,0))</f>
        <v/>
      </c>
      <c r="G1559" s="113" t="str">
        <f>IF(A1559="","",YEAR(A1559))</f>
        <v/>
      </c>
    </row>
    <row r="1560">
      <c r="A1560" s="116" t="n"/>
      <c r="B1560" s="97" t="n"/>
      <c r="C1560" s="97" t="n"/>
      <c r="D1560" s="121" t="n"/>
      <c r="E1560" s="97" t="n"/>
      <c r="F1560" s="122" t="str">
        <f>IF(A1560="","",EOMONTH(A1560,0))</f>
        <v/>
      </c>
      <c r="G1560" s="69" t="str">
        <f>IF(A1560="","",YEAR(A1560))</f>
        <v/>
      </c>
    </row>
    <row r="1561">
      <c r="A1561" s="116" t="n"/>
      <c r="B1561" s="97" t="n"/>
      <c r="C1561" s="97" t="n"/>
      <c r="D1561" s="121" t="n"/>
      <c r="E1561" s="97" t="n"/>
      <c r="F1561" s="123" t="str">
        <f>IF(A1561="","",EOMONTH(A1561,0))</f>
        <v/>
      </c>
      <c r="G1561" s="113" t="str">
        <f>IF(A1561="","",YEAR(A1561))</f>
        <v/>
      </c>
    </row>
    <row r="1562">
      <c r="A1562" s="116" t="n"/>
      <c r="B1562" s="97" t="n"/>
      <c r="C1562" s="97" t="n"/>
      <c r="D1562" s="121" t="n"/>
      <c r="E1562" s="97" t="n"/>
      <c r="F1562" s="122" t="str">
        <f>IF(A1562="","",EOMONTH(A1562,0))</f>
        <v/>
      </c>
      <c r="G1562" s="69" t="str">
        <f>IF(A1562="","",YEAR(A1562))</f>
        <v/>
      </c>
    </row>
    <row r="1563">
      <c r="A1563" s="116" t="n"/>
      <c r="B1563" s="97" t="n"/>
      <c r="C1563" s="97" t="n"/>
      <c r="D1563" s="121" t="n"/>
      <c r="E1563" s="97" t="n"/>
      <c r="F1563" s="123" t="str">
        <f>IF(A1563="","",EOMONTH(A1563,0))</f>
        <v/>
      </c>
      <c r="G1563" s="113" t="str">
        <f>IF(A1563="","",YEAR(A1563))</f>
        <v/>
      </c>
    </row>
    <row r="1564">
      <c r="A1564" s="116" t="n"/>
      <c r="B1564" s="97" t="n"/>
      <c r="C1564" s="97" t="n"/>
      <c r="D1564" s="121" t="n"/>
      <c r="E1564" s="97" t="n"/>
      <c r="F1564" s="122" t="str">
        <f>IF(A1564="","",EOMONTH(A1564,0))</f>
        <v/>
      </c>
      <c r="G1564" s="69" t="str">
        <f>IF(A1564="","",YEAR(A1564))</f>
        <v/>
      </c>
    </row>
    <row r="1565">
      <c r="A1565" s="116" t="n"/>
      <c r="B1565" s="97" t="n"/>
      <c r="C1565" s="97" t="n"/>
      <c r="D1565" s="121" t="n"/>
      <c r="E1565" s="97" t="n"/>
      <c r="F1565" s="123" t="str">
        <f>IF(A1565="","",EOMONTH(A1565,0))</f>
        <v/>
      </c>
      <c r="G1565" s="113" t="str">
        <f>IF(A1565="","",YEAR(A1565))</f>
        <v/>
      </c>
    </row>
    <row r="1566">
      <c r="A1566" s="116" t="n"/>
      <c r="B1566" s="97" t="n"/>
      <c r="C1566" s="97" t="n"/>
      <c r="D1566" s="121" t="n"/>
      <c r="E1566" s="97" t="n"/>
      <c r="F1566" s="122" t="str">
        <f>IF(A1566="","",EOMONTH(A1566,0))</f>
        <v/>
      </c>
      <c r="G1566" s="69" t="str">
        <f>IF(A1566="","",YEAR(A1566))</f>
        <v/>
      </c>
    </row>
    <row r="1567">
      <c r="A1567" s="116" t="n"/>
      <c r="B1567" s="97" t="n"/>
      <c r="C1567" s="97" t="n"/>
      <c r="D1567" s="121" t="n"/>
      <c r="E1567" s="97" t="n"/>
      <c r="F1567" s="123" t="str">
        <f>IF(A1567="","",EOMONTH(A1567,0))</f>
        <v/>
      </c>
      <c r="G1567" s="113" t="str">
        <f>IF(A1567="","",YEAR(A1567))</f>
        <v/>
      </c>
    </row>
    <row r="1568">
      <c r="A1568" s="116" t="n"/>
      <c r="B1568" s="97" t="n"/>
      <c r="C1568" s="97" t="n"/>
      <c r="D1568" s="121" t="n"/>
      <c r="E1568" s="97" t="n"/>
      <c r="F1568" s="122" t="str">
        <f>IF(A1568="","",EOMONTH(A1568,0))</f>
        <v/>
      </c>
      <c r="G1568" s="69" t="str">
        <f>IF(A1568="","",YEAR(A1568))</f>
        <v/>
      </c>
    </row>
    <row r="1569">
      <c r="A1569" s="116" t="n"/>
      <c r="B1569" s="97" t="n"/>
      <c r="C1569" s="97" t="n"/>
      <c r="D1569" s="121" t="n"/>
      <c r="E1569" s="97" t="n"/>
      <c r="F1569" s="123" t="str">
        <f>IF(A1569="","",EOMONTH(A1569,0))</f>
        <v/>
      </c>
      <c r="G1569" s="113" t="str">
        <f>IF(A1569="","",YEAR(A1569))</f>
        <v/>
      </c>
    </row>
    <row r="1570">
      <c r="A1570" s="116" t="n"/>
      <c r="B1570" s="97" t="n"/>
      <c r="C1570" s="97" t="n"/>
      <c r="D1570" s="121" t="n"/>
      <c r="E1570" s="97" t="n"/>
      <c r="F1570" s="122" t="str">
        <f>IF(A1570="","",EOMONTH(A1570,0))</f>
        <v/>
      </c>
      <c r="G1570" s="69" t="str">
        <f>IF(A1570="","",YEAR(A1570))</f>
        <v/>
      </c>
    </row>
    <row r="1571">
      <c r="A1571" s="116" t="n"/>
      <c r="B1571" s="97" t="n"/>
      <c r="C1571" s="97" t="n"/>
      <c r="D1571" s="121" t="n"/>
      <c r="E1571" s="97" t="n"/>
      <c r="F1571" s="123" t="str">
        <f>IF(A1571="","",EOMONTH(A1571,0))</f>
        <v/>
      </c>
      <c r="G1571" s="113" t="str">
        <f>IF(A1571="","",YEAR(A1571))</f>
        <v/>
      </c>
    </row>
    <row r="1572">
      <c r="A1572" s="116" t="n"/>
      <c r="B1572" s="97" t="n"/>
      <c r="C1572" s="97" t="n"/>
      <c r="D1572" s="121" t="n"/>
      <c r="E1572" s="97" t="n"/>
      <c r="F1572" s="122" t="str">
        <f>IF(A1572="","",EOMONTH(A1572,0))</f>
        <v/>
      </c>
      <c r="G1572" s="69" t="str">
        <f>IF(A1572="","",YEAR(A1572))</f>
        <v/>
      </c>
    </row>
    <row r="1573">
      <c r="A1573" s="116" t="n"/>
      <c r="B1573" s="97" t="n"/>
      <c r="C1573" s="97" t="n"/>
      <c r="D1573" s="121" t="n"/>
      <c r="E1573" s="97" t="n"/>
      <c r="F1573" s="123" t="str">
        <f>IF(A1573="","",EOMONTH(A1573,0))</f>
        <v/>
      </c>
      <c r="G1573" s="113" t="str">
        <f>IF(A1573="","",YEAR(A1573))</f>
        <v/>
      </c>
    </row>
    <row r="1574">
      <c r="A1574" s="116" t="n"/>
      <c r="B1574" s="97" t="n"/>
      <c r="C1574" s="97" t="n"/>
      <c r="D1574" s="121" t="n"/>
      <c r="E1574" s="97" t="n"/>
      <c r="F1574" s="122" t="str">
        <f>IF(A1574="","",EOMONTH(A1574,0))</f>
        <v/>
      </c>
      <c r="G1574" s="69" t="str">
        <f>IF(A1574="","",YEAR(A1574))</f>
        <v/>
      </c>
    </row>
    <row r="1575">
      <c r="A1575" s="116" t="n"/>
      <c r="B1575" s="97" t="n"/>
      <c r="C1575" s="97" t="n"/>
      <c r="D1575" s="121" t="n"/>
      <c r="E1575" s="97" t="n"/>
      <c r="F1575" s="123" t="str">
        <f>IF(A1575="","",EOMONTH(A1575,0))</f>
        <v/>
      </c>
      <c r="G1575" s="113" t="str">
        <f>IF(A1575="","",YEAR(A1575))</f>
        <v/>
      </c>
    </row>
    <row r="1576">
      <c r="A1576" s="116" t="n"/>
      <c r="B1576" s="97" t="n"/>
      <c r="C1576" s="97" t="n"/>
      <c r="D1576" s="121" t="n"/>
      <c r="E1576" s="97" t="n"/>
      <c r="F1576" s="122" t="str">
        <f>IF(A1576="","",EOMONTH(A1576,0))</f>
        <v/>
      </c>
      <c r="G1576" s="69" t="str">
        <f>IF(A1576="","",YEAR(A1576))</f>
        <v/>
      </c>
    </row>
    <row r="1577">
      <c r="A1577" s="116" t="n"/>
      <c r="B1577" s="97" t="n"/>
      <c r="C1577" s="97" t="n"/>
      <c r="D1577" s="121" t="n"/>
      <c r="E1577" s="97" t="n"/>
      <c r="F1577" s="123" t="str">
        <f>IF(A1577="","",EOMONTH(A1577,0))</f>
        <v/>
      </c>
      <c r="G1577" s="113" t="str">
        <f>IF(A1577="","",YEAR(A1577))</f>
        <v/>
      </c>
    </row>
    <row r="1578">
      <c r="A1578" s="116" t="n"/>
      <c r="B1578" s="97" t="n"/>
      <c r="C1578" s="97" t="n"/>
      <c r="D1578" s="121" t="n"/>
      <c r="E1578" s="97" t="n"/>
      <c r="F1578" s="122" t="str">
        <f>IF(A1578="","",EOMONTH(A1578,0))</f>
        <v/>
      </c>
      <c r="G1578" s="69" t="str">
        <f>IF(A1578="","",YEAR(A1578))</f>
        <v/>
      </c>
    </row>
    <row r="1579">
      <c r="A1579" s="116" t="n"/>
      <c r="B1579" s="97" t="n"/>
      <c r="C1579" s="97" t="n"/>
      <c r="D1579" s="121" t="n"/>
      <c r="E1579" s="97" t="n"/>
      <c r="F1579" s="123" t="str">
        <f>IF(A1579="","",EOMONTH(A1579,0))</f>
        <v/>
      </c>
      <c r="G1579" s="113" t="str">
        <f>IF(A1579="","",YEAR(A1579))</f>
        <v/>
      </c>
    </row>
    <row r="1580">
      <c r="A1580" s="116" t="n"/>
      <c r="B1580" s="97" t="n"/>
      <c r="C1580" s="97" t="n"/>
      <c r="D1580" s="121" t="n"/>
      <c r="E1580" s="97" t="n"/>
      <c r="F1580" s="122" t="str">
        <f>IF(A1580="","",EOMONTH(A1580,0))</f>
        <v/>
      </c>
      <c r="G1580" s="69" t="str">
        <f>IF(A1580="","",YEAR(A1580))</f>
        <v/>
      </c>
    </row>
    <row r="1581">
      <c r="A1581" s="116" t="n"/>
      <c r="B1581" s="97" t="n"/>
      <c r="C1581" s="97" t="n"/>
      <c r="D1581" s="121" t="n"/>
      <c r="E1581" s="97" t="n"/>
      <c r="F1581" s="123" t="str">
        <f>IF(A1581="","",EOMONTH(A1581,0))</f>
        <v/>
      </c>
      <c r="G1581" s="113" t="str">
        <f>IF(A1581="","",YEAR(A1581))</f>
        <v/>
      </c>
    </row>
    <row r="1582">
      <c r="A1582" s="116" t="n"/>
      <c r="B1582" s="97" t="n"/>
      <c r="C1582" s="97" t="n"/>
      <c r="D1582" s="121" t="n"/>
      <c r="E1582" s="97" t="n"/>
      <c r="F1582" s="122" t="str">
        <f>IF(A1582="","",EOMONTH(A1582,0))</f>
        <v/>
      </c>
      <c r="G1582" s="69" t="str">
        <f>IF(A1582="","",YEAR(A1582))</f>
        <v/>
      </c>
    </row>
    <row r="1583">
      <c r="A1583" s="116" t="n"/>
      <c r="B1583" s="97" t="n"/>
      <c r="C1583" s="97" t="n"/>
      <c r="D1583" s="121" t="n"/>
      <c r="E1583" s="97" t="n"/>
      <c r="F1583" s="123" t="str">
        <f>IF(A1583="","",EOMONTH(A1583,0))</f>
        <v/>
      </c>
      <c r="G1583" s="113" t="str">
        <f>IF(A1583="","",YEAR(A1583))</f>
        <v/>
      </c>
    </row>
    <row r="1584">
      <c r="A1584" s="116" t="n"/>
      <c r="B1584" s="97" t="n"/>
      <c r="C1584" s="97" t="n"/>
      <c r="D1584" s="121" t="n"/>
      <c r="E1584" s="97" t="n"/>
      <c r="F1584" s="122" t="str">
        <f>IF(A1584="","",EOMONTH(A1584,0))</f>
        <v/>
      </c>
      <c r="G1584" s="69" t="str">
        <f>IF(A1584="","",YEAR(A1584))</f>
        <v/>
      </c>
    </row>
    <row r="1585">
      <c r="A1585" s="116" t="n"/>
      <c r="B1585" s="97" t="n"/>
      <c r="C1585" s="97" t="n"/>
      <c r="D1585" s="121" t="n"/>
      <c r="E1585" s="97" t="n"/>
      <c r="F1585" s="123" t="str">
        <f>IF(A1585="","",EOMONTH(A1585,0))</f>
        <v/>
      </c>
      <c r="G1585" s="113" t="str">
        <f>IF(A1585="","",YEAR(A1585))</f>
        <v/>
      </c>
    </row>
    <row r="1586">
      <c r="A1586" s="116" t="n"/>
      <c r="B1586" s="97" t="n"/>
      <c r="C1586" s="97" t="n"/>
      <c r="D1586" s="121" t="n"/>
      <c r="E1586" s="97" t="n"/>
      <c r="F1586" s="122" t="str">
        <f>IF(A1586="","",EOMONTH(A1586,0))</f>
        <v/>
      </c>
      <c r="G1586" s="69" t="str">
        <f>IF(A1586="","",YEAR(A1586))</f>
        <v/>
      </c>
    </row>
    <row r="1587">
      <c r="A1587" s="116" t="n"/>
      <c r="B1587" s="97" t="n"/>
      <c r="C1587" s="97" t="n"/>
      <c r="D1587" s="121" t="n"/>
      <c r="E1587" s="97" t="n"/>
      <c r="F1587" s="123" t="str">
        <f>IF(A1587="","",EOMONTH(A1587,0))</f>
        <v/>
      </c>
      <c r="G1587" s="113" t="str">
        <f>IF(A1587="","",YEAR(A1587))</f>
        <v/>
      </c>
    </row>
    <row r="1588">
      <c r="A1588" s="116" t="n"/>
      <c r="B1588" s="97" t="n"/>
      <c r="C1588" s="97" t="n"/>
      <c r="D1588" s="121" t="n"/>
      <c r="E1588" s="97" t="n"/>
      <c r="F1588" s="122" t="str">
        <f>IF(A1588="","",EOMONTH(A1588,0))</f>
        <v/>
      </c>
      <c r="G1588" s="69" t="str">
        <f>IF(A1588="","",YEAR(A1588))</f>
        <v/>
      </c>
    </row>
    <row r="1589">
      <c r="A1589" s="116" t="n"/>
      <c r="B1589" s="97" t="n"/>
      <c r="C1589" s="97" t="n"/>
      <c r="D1589" s="121" t="n"/>
      <c r="E1589" s="97" t="n"/>
      <c r="F1589" s="123" t="str">
        <f>IF(A1589="","",EOMONTH(A1589,0))</f>
        <v/>
      </c>
      <c r="G1589" s="113" t="str">
        <f>IF(A1589="","",YEAR(A1589))</f>
        <v/>
      </c>
    </row>
    <row r="1590">
      <c r="A1590" s="116" t="n"/>
      <c r="B1590" s="97" t="n"/>
      <c r="C1590" s="97" t="n"/>
      <c r="D1590" s="121" t="n"/>
      <c r="E1590" s="97" t="n"/>
      <c r="F1590" s="122" t="str">
        <f>IF(A1590="","",EOMONTH(A1590,0))</f>
        <v/>
      </c>
      <c r="G1590" s="69" t="str">
        <f>IF(A1590="","",YEAR(A1590))</f>
        <v/>
      </c>
    </row>
    <row r="1591">
      <c r="A1591" s="116" t="n"/>
      <c r="B1591" s="97" t="n"/>
      <c r="C1591" s="97" t="n"/>
      <c r="D1591" s="121" t="n"/>
      <c r="E1591" s="97" t="n"/>
      <c r="F1591" s="123" t="str">
        <f>IF(A1591="","",EOMONTH(A1591,0))</f>
        <v/>
      </c>
      <c r="G1591" s="113" t="str">
        <f>IF(A1591="","",YEAR(A1591))</f>
        <v/>
      </c>
    </row>
    <row r="1592">
      <c r="A1592" s="116" t="n"/>
      <c r="B1592" s="97" t="n"/>
      <c r="C1592" s="97" t="n"/>
      <c r="D1592" s="121" t="n"/>
      <c r="E1592" s="97" t="n"/>
      <c r="F1592" s="122" t="str">
        <f>IF(A1592="","",EOMONTH(A1592,0))</f>
        <v/>
      </c>
      <c r="G1592" s="69" t="str">
        <f>IF(A1592="","",YEAR(A1592))</f>
        <v/>
      </c>
    </row>
    <row r="1593">
      <c r="A1593" s="116" t="n"/>
      <c r="B1593" s="97" t="n"/>
      <c r="C1593" s="97" t="n"/>
      <c r="D1593" s="121" t="n"/>
      <c r="E1593" s="97" t="n"/>
      <c r="F1593" s="123" t="str">
        <f>IF(A1593="","",EOMONTH(A1593,0))</f>
        <v/>
      </c>
      <c r="G1593" s="113" t="str">
        <f>IF(A1593="","",YEAR(A1593))</f>
        <v/>
      </c>
    </row>
    <row r="1594">
      <c r="A1594" s="116" t="n"/>
      <c r="B1594" s="97" t="n"/>
      <c r="C1594" s="97" t="n"/>
      <c r="D1594" s="121" t="n"/>
      <c r="E1594" s="97" t="n"/>
      <c r="F1594" s="122" t="str">
        <f>IF(A1594="","",EOMONTH(A1594,0))</f>
        <v/>
      </c>
      <c r="G1594" s="69" t="str">
        <f>IF(A1594="","",YEAR(A1594))</f>
        <v/>
      </c>
    </row>
    <row r="1595">
      <c r="A1595" s="116" t="n"/>
      <c r="B1595" s="97" t="n"/>
      <c r="C1595" s="97" t="n"/>
      <c r="D1595" s="121" t="n"/>
      <c r="E1595" s="97" t="n"/>
      <c r="F1595" s="123" t="str">
        <f>IF(A1595="","",EOMONTH(A1595,0))</f>
        <v/>
      </c>
      <c r="G1595" s="113" t="str">
        <f>IF(A1595="","",YEAR(A1595))</f>
        <v/>
      </c>
    </row>
    <row r="1596">
      <c r="A1596" s="116" t="n"/>
      <c r="B1596" s="97" t="n"/>
      <c r="C1596" s="97" t="n"/>
      <c r="D1596" s="121" t="n"/>
      <c r="E1596" s="97" t="n"/>
      <c r="F1596" s="122" t="str">
        <f>IF(A1596="","",EOMONTH(A1596,0))</f>
        <v/>
      </c>
      <c r="G1596" s="69" t="str">
        <f>IF(A1596="","",YEAR(A1596))</f>
        <v/>
      </c>
    </row>
    <row r="1597">
      <c r="A1597" s="116" t="n"/>
      <c r="B1597" s="97" t="n"/>
      <c r="C1597" s="97" t="n"/>
      <c r="D1597" s="121" t="n"/>
      <c r="E1597" s="97" t="n"/>
      <c r="F1597" s="123" t="str">
        <f>IF(A1597="","",EOMONTH(A1597,0))</f>
        <v/>
      </c>
      <c r="G1597" s="113" t="str">
        <f>IF(A1597="","",YEAR(A1597))</f>
        <v/>
      </c>
    </row>
    <row r="1598">
      <c r="A1598" s="116" t="n"/>
      <c r="B1598" s="97" t="n"/>
      <c r="C1598" s="97" t="n"/>
      <c r="D1598" s="121" t="n"/>
      <c r="E1598" s="97" t="n"/>
      <c r="F1598" s="122" t="str">
        <f>IF(A1598="","",EOMONTH(A1598,0))</f>
        <v/>
      </c>
      <c r="G1598" s="69" t="str">
        <f>IF(A1598="","",YEAR(A1598))</f>
        <v/>
      </c>
    </row>
    <row r="1599">
      <c r="A1599" s="116" t="n"/>
      <c r="B1599" s="97" t="n"/>
      <c r="C1599" s="97" t="n"/>
      <c r="D1599" s="121" t="n"/>
      <c r="E1599" s="97" t="n"/>
      <c r="F1599" s="123" t="str">
        <f>IF(A1599="","",EOMONTH(A1599,0))</f>
        <v/>
      </c>
      <c r="G1599" s="113" t="str">
        <f>IF(A1599="","",YEAR(A1599))</f>
        <v/>
      </c>
    </row>
    <row r="1600">
      <c r="A1600" s="116" t="n"/>
      <c r="B1600" s="97" t="n"/>
      <c r="C1600" s="97" t="n"/>
      <c r="D1600" s="121" t="n"/>
      <c r="E1600" s="97" t="n"/>
      <c r="F1600" s="122" t="str">
        <f>IF(A1600="","",EOMONTH(A1600,0))</f>
        <v/>
      </c>
      <c r="G1600" s="69" t="str">
        <f>IF(A1600="","",YEAR(A1600))</f>
        <v/>
      </c>
    </row>
    <row r="1601">
      <c r="A1601" s="116" t="n"/>
      <c r="B1601" s="97" t="n"/>
      <c r="C1601" s="97" t="n"/>
      <c r="D1601" s="121" t="n"/>
      <c r="E1601" s="97" t="n"/>
      <c r="F1601" s="123" t="str">
        <f>IF(A1601="","",EOMONTH(A1601,0))</f>
        <v/>
      </c>
      <c r="G1601" s="113" t="str">
        <f>IF(A1601="","",YEAR(A1601))</f>
        <v/>
      </c>
    </row>
    <row r="1602">
      <c r="A1602" s="116" t="n"/>
      <c r="B1602" s="97" t="n"/>
      <c r="C1602" s="97" t="n"/>
      <c r="D1602" s="121" t="n"/>
      <c r="E1602" s="97" t="n"/>
      <c r="F1602" s="122" t="str">
        <f>IF(A1602="","",EOMONTH(A1602,0))</f>
        <v/>
      </c>
      <c r="G1602" s="69" t="str">
        <f>IF(A1602="","",YEAR(A1602))</f>
        <v/>
      </c>
    </row>
    <row r="1603">
      <c r="A1603" s="116" t="n"/>
      <c r="B1603" s="97" t="n"/>
      <c r="C1603" s="97" t="n"/>
      <c r="D1603" s="121" t="n"/>
      <c r="E1603" s="97" t="n"/>
      <c r="F1603" s="123" t="str">
        <f>IF(A1603="","",EOMONTH(A1603,0))</f>
        <v/>
      </c>
      <c r="G1603" s="113" t="str">
        <f>IF(A1603="","",YEAR(A1603))</f>
        <v/>
      </c>
    </row>
    <row r="1604">
      <c r="A1604" s="116" t="n"/>
      <c r="B1604" s="97" t="n"/>
      <c r="C1604" s="97" t="n"/>
      <c r="D1604" s="121" t="n"/>
      <c r="E1604" s="97" t="n"/>
      <c r="F1604" s="122" t="str">
        <f>IF(A1604="","",EOMONTH(A1604,0))</f>
        <v/>
      </c>
      <c r="G1604" s="69" t="str">
        <f>IF(A1604="","",YEAR(A1604))</f>
        <v/>
      </c>
    </row>
    <row r="1605">
      <c r="A1605" s="116" t="n"/>
      <c r="B1605" s="97" t="n"/>
      <c r="C1605" s="97" t="n"/>
      <c r="D1605" s="121" t="n"/>
      <c r="E1605" s="97" t="n"/>
      <c r="F1605" s="123" t="str">
        <f>IF(A1605="","",EOMONTH(A1605,0))</f>
        <v/>
      </c>
      <c r="G1605" s="113" t="str">
        <f>IF(A1605="","",YEAR(A1605))</f>
        <v/>
      </c>
    </row>
    <row r="1606">
      <c r="A1606" s="116" t="n"/>
      <c r="B1606" s="97" t="n"/>
      <c r="C1606" s="97" t="n"/>
      <c r="D1606" s="121" t="n"/>
      <c r="E1606" s="97" t="n"/>
      <c r="F1606" s="122" t="str">
        <f>IF(A1606="","",EOMONTH(A1606,0))</f>
        <v/>
      </c>
      <c r="G1606" s="69" t="str">
        <f>IF(A1606="","",YEAR(A1606))</f>
        <v/>
      </c>
    </row>
    <row r="1607">
      <c r="A1607" s="116" t="n"/>
      <c r="B1607" s="97" t="n"/>
      <c r="C1607" s="97" t="n"/>
      <c r="D1607" s="121" t="n"/>
      <c r="E1607" s="97" t="n"/>
      <c r="F1607" s="123" t="str">
        <f>IF(A1607="","",EOMONTH(A1607,0))</f>
        <v/>
      </c>
      <c r="G1607" s="113" t="str">
        <f>IF(A1607="","",YEAR(A1607))</f>
        <v/>
      </c>
    </row>
    <row r="1608">
      <c r="A1608" s="116" t="n"/>
      <c r="B1608" s="97" t="n"/>
      <c r="C1608" s="97" t="n"/>
      <c r="D1608" s="121" t="n"/>
      <c r="E1608" s="97" t="n"/>
      <c r="F1608" s="122" t="str">
        <f>IF(A1608="","",EOMONTH(A1608,0))</f>
        <v/>
      </c>
      <c r="G1608" s="69" t="str">
        <f>IF(A1608="","",YEAR(A1608))</f>
        <v/>
      </c>
    </row>
    <row r="1609">
      <c r="A1609" s="116" t="n"/>
      <c r="B1609" s="97" t="n"/>
      <c r="C1609" s="97" t="n"/>
      <c r="D1609" s="121" t="n"/>
      <c r="E1609" s="97" t="n"/>
      <c r="F1609" s="123" t="str">
        <f>IF(A1609="","",EOMONTH(A1609,0))</f>
        <v/>
      </c>
      <c r="G1609" s="113" t="str">
        <f>IF(A1609="","",YEAR(A1609))</f>
        <v/>
      </c>
    </row>
    <row r="1610">
      <c r="A1610" s="116" t="n"/>
      <c r="B1610" s="97" t="n"/>
      <c r="C1610" s="97" t="n"/>
      <c r="D1610" s="121" t="n"/>
      <c r="E1610" s="97" t="n"/>
      <c r="F1610" s="122" t="str">
        <f>IF(A1610="","",EOMONTH(A1610,0))</f>
        <v/>
      </c>
      <c r="G1610" s="69" t="str">
        <f>IF(A1610="","",YEAR(A1610))</f>
        <v/>
      </c>
    </row>
    <row r="1611">
      <c r="A1611" s="116" t="n"/>
      <c r="B1611" s="97" t="n"/>
      <c r="C1611" s="97" t="n"/>
      <c r="D1611" s="121" t="n"/>
      <c r="E1611" s="97" t="n"/>
      <c r="F1611" s="123" t="str">
        <f>IF(A1611="","",EOMONTH(A1611,0))</f>
        <v/>
      </c>
      <c r="G1611" s="113" t="str">
        <f>IF(A1611="","",YEAR(A1611))</f>
        <v/>
      </c>
    </row>
    <row r="1612">
      <c r="A1612" s="116" t="n"/>
      <c r="B1612" s="97" t="n"/>
      <c r="C1612" s="97" t="n"/>
      <c r="D1612" s="121" t="n"/>
      <c r="E1612" s="97" t="n"/>
      <c r="F1612" s="122" t="str">
        <f>IF(A1612="","",EOMONTH(A1612,0))</f>
        <v/>
      </c>
      <c r="G1612" s="69" t="str">
        <f>IF(A1612="","",YEAR(A1612))</f>
        <v/>
      </c>
    </row>
    <row r="1613">
      <c r="A1613" s="116" t="n"/>
      <c r="B1613" s="97" t="n"/>
      <c r="C1613" s="97" t="n"/>
      <c r="D1613" s="121" t="n"/>
      <c r="E1613" s="97" t="n"/>
      <c r="F1613" s="123" t="str">
        <f>IF(A1613="","",EOMONTH(A1613,0))</f>
        <v/>
      </c>
      <c r="G1613" s="113" t="str">
        <f>IF(A1613="","",YEAR(A1613))</f>
        <v/>
      </c>
    </row>
    <row r="1614">
      <c r="A1614" s="116" t="n"/>
      <c r="B1614" s="97" t="n"/>
      <c r="C1614" s="97" t="n"/>
      <c r="D1614" s="121" t="n"/>
      <c r="E1614" s="97" t="n"/>
      <c r="F1614" s="122" t="str">
        <f>IF(A1614="","",EOMONTH(A1614,0))</f>
        <v/>
      </c>
      <c r="G1614" s="69" t="str">
        <f>IF(A1614="","",YEAR(A1614))</f>
        <v/>
      </c>
    </row>
    <row r="1615">
      <c r="A1615" s="116" t="n"/>
      <c r="B1615" s="97" t="n"/>
      <c r="C1615" s="97" t="n"/>
      <c r="D1615" s="121" t="n"/>
      <c r="E1615" s="97" t="n"/>
      <c r="F1615" s="123" t="str">
        <f>IF(A1615="","",EOMONTH(A1615,0))</f>
        <v/>
      </c>
      <c r="G1615" s="113" t="str">
        <f>IF(A1615="","",YEAR(A1615))</f>
        <v/>
      </c>
    </row>
    <row r="1616">
      <c r="A1616" s="116" t="n"/>
      <c r="B1616" s="97" t="n"/>
      <c r="C1616" s="97" t="n"/>
      <c r="D1616" s="121" t="n"/>
      <c r="E1616" s="97" t="n"/>
      <c r="F1616" s="122" t="str">
        <f>IF(A1616="","",EOMONTH(A1616,0))</f>
        <v/>
      </c>
      <c r="G1616" s="69" t="str">
        <f>IF(A1616="","",YEAR(A1616))</f>
        <v/>
      </c>
    </row>
    <row r="1617">
      <c r="A1617" s="116" t="n"/>
      <c r="B1617" s="97" t="n"/>
      <c r="C1617" s="97" t="n"/>
      <c r="D1617" s="121" t="n"/>
      <c r="E1617" s="97" t="n"/>
      <c r="F1617" s="123" t="str">
        <f>IF(A1617="","",EOMONTH(A1617,0))</f>
        <v/>
      </c>
      <c r="G1617" s="113" t="str">
        <f>IF(A1617="","",YEAR(A1617))</f>
        <v/>
      </c>
    </row>
    <row r="1618">
      <c r="A1618" s="116" t="n"/>
      <c r="B1618" s="97" t="n"/>
      <c r="C1618" s="97" t="n"/>
      <c r="D1618" s="121" t="n"/>
      <c r="E1618" s="97" t="n"/>
      <c r="F1618" s="122" t="str">
        <f>IF(A1618="","",EOMONTH(A1618,0))</f>
        <v/>
      </c>
      <c r="G1618" s="69" t="str">
        <f>IF(A1618="","",YEAR(A1618))</f>
        <v/>
      </c>
    </row>
    <row r="1619">
      <c r="A1619" s="116" t="n"/>
      <c r="B1619" s="97" t="n"/>
      <c r="C1619" s="97" t="n"/>
      <c r="D1619" s="121" t="n"/>
      <c r="E1619" s="97" t="n"/>
      <c r="F1619" s="123" t="str">
        <f>IF(A1619="","",EOMONTH(A1619,0))</f>
        <v/>
      </c>
      <c r="G1619" s="113" t="str">
        <f>IF(A1619="","",YEAR(A1619))</f>
        <v/>
      </c>
    </row>
    <row r="1620">
      <c r="A1620" s="116" t="n"/>
      <c r="B1620" s="97" t="n"/>
      <c r="C1620" s="97" t="n"/>
      <c r="D1620" s="121" t="n"/>
      <c r="E1620" s="97" t="n"/>
      <c r="F1620" s="122" t="str">
        <f>IF(A1620="","",EOMONTH(A1620,0))</f>
        <v/>
      </c>
      <c r="G1620" s="69" t="str">
        <f>IF(A1620="","",YEAR(A1620))</f>
        <v/>
      </c>
    </row>
    <row r="1621">
      <c r="A1621" s="116" t="n"/>
      <c r="B1621" s="97" t="n"/>
      <c r="C1621" s="97" t="n"/>
      <c r="D1621" s="121" t="n"/>
      <c r="E1621" s="97" t="n"/>
      <c r="F1621" s="123" t="str">
        <f>IF(A1621="","",EOMONTH(A1621,0))</f>
        <v/>
      </c>
      <c r="G1621" s="113" t="str">
        <f>IF(A1621="","",YEAR(A1621))</f>
        <v/>
      </c>
    </row>
    <row r="1622">
      <c r="A1622" s="116" t="n"/>
      <c r="B1622" s="97" t="n"/>
      <c r="C1622" s="97" t="n"/>
      <c r="D1622" s="121" t="n"/>
      <c r="E1622" s="97" t="n"/>
      <c r="F1622" s="122" t="str">
        <f>IF(A1622="","",EOMONTH(A1622,0))</f>
        <v/>
      </c>
      <c r="G1622" s="69" t="str">
        <f>IF(A1622="","",YEAR(A1622))</f>
        <v/>
      </c>
    </row>
    <row r="1623">
      <c r="A1623" s="116" t="n"/>
      <c r="B1623" s="97" t="n"/>
      <c r="C1623" s="97" t="n"/>
      <c r="D1623" s="121" t="n"/>
      <c r="E1623" s="97" t="n"/>
      <c r="F1623" s="123" t="str">
        <f>IF(A1623="","",EOMONTH(A1623,0))</f>
        <v/>
      </c>
      <c r="G1623" s="113" t="str">
        <f>IF(A1623="","",YEAR(A1623))</f>
        <v/>
      </c>
    </row>
    <row r="1624">
      <c r="A1624" s="116" t="n"/>
      <c r="B1624" s="97" t="n"/>
      <c r="C1624" s="97" t="n"/>
      <c r="D1624" s="121" t="n"/>
      <c r="E1624" s="97" t="n"/>
      <c r="F1624" s="122" t="str">
        <f>IF(A1624="","",EOMONTH(A1624,0))</f>
        <v/>
      </c>
      <c r="G1624" s="69" t="str">
        <f>IF(A1624="","",YEAR(A1624))</f>
        <v/>
      </c>
    </row>
    <row r="1625">
      <c r="A1625" s="116" t="n"/>
      <c r="B1625" s="97" t="n"/>
      <c r="C1625" s="97" t="n"/>
      <c r="D1625" s="121" t="n"/>
      <c r="E1625" s="97" t="n"/>
      <c r="F1625" s="123" t="str">
        <f>IF(A1625="","",EOMONTH(A1625,0))</f>
        <v/>
      </c>
      <c r="G1625" s="113" t="str">
        <f>IF(A1625="","",YEAR(A1625))</f>
        <v/>
      </c>
    </row>
    <row r="1626">
      <c r="A1626" s="116" t="n"/>
      <c r="B1626" s="97" t="n"/>
      <c r="C1626" s="97" t="n"/>
      <c r="D1626" s="121" t="n"/>
      <c r="E1626" s="97" t="n"/>
      <c r="F1626" s="122" t="str">
        <f>IF(A1626="","",EOMONTH(A1626,0))</f>
        <v/>
      </c>
      <c r="G1626" s="69" t="str">
        <f>IF(A1626="","",YEAR(A1626))</f>
        <v/>
      </c>
    </row>
    <row r="1627">
      <c r="A1627" s="116" t="n"/>
      <c r="B1627" s="97" t="n"/>
      <c r="C1627" s="97" t="n"/>
      <c r="D1627" s="121" t="n"/>
      <c r="E1627" s="97" t="n"/>
      <c r="F1627" s="123" t="str">
        <f>IF(A1627="","",EOMONTH(A1627,0))</f>
        <v/>
      </c>
      <c r="G1627" s="113" t="str">
        <f>IF(A1627="","",YEAR(A1627))</f>
        <v/>
      </c>
    </row>
    <row r="1628">
      <c r="A1628" s="116" t="n"/>
      <c r="B1628" s="97" t="n"/>
      <c r="C1628" s="97" t="n"/>
      <c r="D1628" s="121" t="n"/>
      <c r="E1628" s="97" t="n"/>
      <c r="F1628" s="122" t="str">
        <f>IF(A1628="","",EOMONTH(A1628,0))</f>
        <v/>
      </c>
      <c r="G1628" s="69" t="str">
        <f>IF(A1628="","",YEAR(A1628))</f>
        <v/>
      </c>
    </row>
    <row r="1629">
      <c r="A1629" s="116" t="n"/>
      <c r="B1629" s="97" t="n"/>
      <c r="C1629" s="97" t="n"/>
      <c r="D1629" s="121" t="n"/>
      <c r="E1629" s="97" t="n"/>
      <c r="F1629" s="123" t="str">
        <f>IF(A1629="","",EOMONTH(A1629,0))</f>
        <v/>
      </c>
      <c r="G1629" s="113" t="str">
        <f>IF(A1629="","",YEAR(A1629))</f>
        <v/>
      </c>
    </row>
    <row r="1630">
      <c r="A1630" s="116" t="n"/>
      <c r="B1630" s="97" t="n"/>
      <c r="C1630" s="97" t="n"/>
      <c r="D1630" s="121" t="n"/>
      <c r="E1630" s="97" t="n"/>
      <c r="F1630" s="122" t="str">
        <f>IF(A1630="","",EOMONTH(A1630,0))</f>
        <v/>
      </c>
      <c r="G1630" s="69" t="str">
        <f>IF(A1630="","",YEAR(A1630))</f>
        <v/>
      </c>
    </row>
    <row r="1631">
      <c r="A1631" s="116" t="n"/>
      <c r="B1631" s="97" t="n"/>
      <c r="C1631" s="97" t="n"/>
      <c r="D1631" s="121" t="n"/>
      <c r="E1631" s="97" t="n"/>
      <c r="F1631" s="123" t="str">
        <f>IF(A1631="","",EOMONTH(A1631,0))</f>
        <v/>
      </c>
      <c r="G1631" s="113" t="str">
        <f>IF(A1631="","",YEAR(A1631))</f>
        <v/>
      </c>
    </row>
    <row r="1632">
      <c r="A1632" s="116" t="n"/>
      <c r="B1632" s="97" t="n"/>
      <c r="C1632" s="97" t="n"/>
      <c r="D1632" s="121" t="n"/>
      <c r="E1632" s="97" t="n"/>
      <c r="F1632" s="122" t="str">
        <f>IF(A1632="","",EOMONTH(A1632,0))</f>
        <v/>
      </c>
      <c r="G1632" s="69" t="str">
        <f>IF(A1632="","",YEAR(A1632))</f>
        <v/>
      </c>
    </row>
    <row r="1633">
      <c r="A1633" s="116" t="n"/>
      <c r="B1633" s="97" t="n"/>
      <c r="C1633" s="97" t="n"/>
      <c r="D1633" s="121" t="n"/>
      <c r="E1633" s="97" t="n"/>
      <c r="F1633" s="123" t="str">
        <f>IF(A1633="","",EOMONTH(A1633,0))</f>
        <v/>
      </c>
      <c r="G1633" s="113" t="str">
        <f>IF(A1633="","",YEAR(A1633))</f>
        <v/>
      </c>
    </row>
    <row r="1634">
      <c r="A1634" s="116" t="n"/>
      <c r="B1634" s="97" t="n"/>
      <c r="C1634" s="97" t="n"/>
      <c r="D1634" s="121" t="n"/>
      <c r="E1634" s="97" t="n"/>
      <c r="F1634" s="122" t="str">
        <f>IF(A1634="","",EOMONTH(A1634,0))</f>
        <v/>
      </c>
      <c r="G1634" s="69" t="str">
        <f>IF(A1634="","",YEAR(A1634))</f>
        <v/>
      </c>
    </row>
    <row r="1635">
      <c r="A1635" s="116" t="n"/>
      <c r="B1635" s="97" t="n"/>
      <c r="C1635" s="97" t="n"/>
      <c r="D1635" s="121" t="n"/>
      <c r="E1635" s="97" t="n"/>
      <c r="F1635" s="123" t="str">
        <f>IF(A1635="","",EOMONTH(A1635,0))</f>
        <v/>
      </c>
      <c r="G1635" s="113" t="str">
        <f>IF(A1635="","",YEAR(A1635))</f>
        <v/>
      </c>
    </row>
    <row r="1636">
      <c r="A1636" s="116" t="n"/>
      <c r="B1636" s="97" t="n"/>
      <c r="C1636" s="97" t="n"/>
      <c r="D1636" s="121" t="n"/>
      <c r="E1636" s="97" t="n"/>
      <c r="F1636" s="122" t="str">
        <f>IF(A1636="","",EOMONTH(A1636,0))</f>
        <v/>
      </c>
      <c r="G1636" s="69" t="str">
        <f>IF(A1636="","",YEAR(A1636))</f>
        <v/>
      </c>
    </row>
    <row r="1637">
      <c r="A1637" s="116" t="n"/>
      <c r="B1637" s="97" t="n"/>
      <c r="C1637" s="97" t="n"/>
      <c r="D1637" s="121" t="n"/>
      <c r="E1637" s="97" t="n"/>
      <c r="F1637" s="123" t="str">
        <f>IF(A1637="","",EOMONTH(A1637,0))</f>
        <v/>
      </c>
      <c r="G1637" s="113" t="str">
        <f>IF(A1637="","",YEAR(A1637))</f>
        <v/>
      </c>
    </row>
    <row r="1638">
      <c r="A1638" s="116" t="n"/>
      <c r="B1638" s="97" t="n"/>
      <c r="C1638" s="97" t="n"/>
      <c r="D1638" s="121" t="n"/>
      <c r="E1638" s="97" t="n"/>
      <c r="F1638" s="122" t="str">
        <f>IF(A1638="","",EOMONTH(A1638,0))</f>
        <v/>
      </c>
      <c r="G1638" s="69" t="str">
        <f>IF(A1638="","",YEAR(A1638))</f>
        <v/>
      </c>
    </row>
    <row r="1639">
      <c r="A1639" s="116" t="n"/>
      <c r="B1639" s="97" t="n"/>
      <c r="C1639" s="97" t="n"/>
      <c r="D1639" s="121" t="n"/>
      <c r="E1639" s="97" t="n"/>
      <c r="F1639" s="123" t="str">
        <f>IF(A1639="","",EOMONTH(A1639,0))</f>
        <v/>
      </c>
      <c r="G1639" s="113" t="str">
        <f>IF(A1639="","",YEAR(A1639))</f>
        <v/>
      </c>
    </row>
    <row r="1640">
      <c r="A1640" s="116" t="n"/>
      <c r="B1640" s="97" t="n"/>
      <c r="C1640" s="97" t="n"/>
      <c r="D1640" s="121" t="n"/>
      <c r="E1640" s="97" t="n"/>
      <c r="F1640" s="122" t="str">
        <f>IF(A1640="","",EOMONTH(A1640,0))</f>
        <v/>
      </c>
      <c r="G1640" s="69" t="str">
        <f>IF(A1640="","",YEAR(A1640))</f>
        <v/>
      </c>
    </row>
    <row r="1641">
      <c r="A1641" s="116" t="n"/>
      <c r="B1641" s="97" t="n"/>
      <c r="C1641" s="97" t="n"/>
      <c r="D1641" s="121" t="n"/>
      <c r="E1641" s="97" t="n"/>
      <c r="F1641" s="123" t="str">
        <f>IF(A1641="","",EOMONTH(A1641,0))</f>
        <v/>
      </c>
      <c r="G1641" s="113" t="str">
        <f>IF(A1641="","",YEAR(A1641))</f>
        <v/>
      </c>
    </row>
    <row r="1642">
      <c r="A1642" s="116" t="n"/>
      <c r="B1642" s="97" t="n"/>
      <c r="C1642" s="97" t="n"/>
      <c r="D1642" s="121" t="n"/>
      <c r="E1642" s="97" t="n"/>
      <c r="F1642" s="122" t="str">
        <f>IF(A1642="","",EOMONTH(A1642,0))</f>
        <v/>
      </c>
      <c r="G1642" s="69" t="str">
        <f>IF(A1642="","",YEAR(A1642))</f>
        <v/>
      </c>
    </row>
    <row r="1643">
      <c r="A1643" s="116" t="n"/>
      <c r="B1643" s="97" t="n"/>
      <c r="C1643" s="97" t="n"/>
      <c r="D1643" s="121" t="n"/>
      <c r="E1643" s="97" t="n"/>
      <c r="F1643" s="123" t="str">
        <f>IF(A1643="","",EOMONTH(A1643,0))</f>
        <v/>
      </c>
      <c r="G1643" s="113" t="str">
        <f>IF(A1643="","",YEAR(A1643))</f>
        <v/>
      </c>
    </row>
    <row r="1644">
      <c r="A1644" s="116" t="n"/>
      <c r="B1644" s="97" t="n"/>
      <c r="C1644" s="97" t="n"/>
      <c r="D1644" s="121" t="n"/>
      <c r="E1644" s="97" t="n"/>
      <c r="F1644" s="122" t="str">
        <f>IF(A1644="","",EOMONTH(A1644,0))</f>
        <v/>
      </c>
      <c r="G1644" s="69" t="str">
        <f>IF(A1644="","",YEAR(A1644))</f>
        <v/>
      </c>
    </row>
    <row r="1645">
      <c r="A1645" s="116" t="n"/>
      <c r="B1645" s="97" t="n"/>
      <c r="C1645" s="97" t="n"/>
      <c r="D1645" s="121" t="n"/>
      <c r="E1645" s="97" t="n"/>
      <c r="F1645" s="123" t="str">
        <f>IF(A1645="","",EOMONTH(A1645,0))</f>
        <v/>
      </c>
      <c r="G1645" s="113" t="str">
        <f>IF(A1645="","",YEAR(A1645))</f>
        <v/>
      </c>
    </row>
    <row r="1646">
      <c r="A1646" s="116" t="n"/>
      <c r="B1646" s="97" t="n"/>
      <c r="C1646" s="97" t="n"/>
      <c r="D1646" s="121" t="n"/>
      <c r="E1646" s="97" t="n"/>
      <c r="F1646" s="122" t="str">
        <f>IF(A1646="","",EOMONTH(A1646,0))</f>
        <v/>
      </c>
      <c r="G1646" s="69" t="str">
        <f>IF(A1646="","",YEAR(A1646))</f>
        <v/>
      </c>
    </row>
    <row r="1647">
      <c r="A1647" s="116" t="n"/>
      <c r="B1647" s="97" t="n"/>
      <c r="C1647" s="97" t="n"/>
      <c r="D1647" s="121" t="n"/>
      <c r="E1647" s="97" t="n"/>
      <c r="F1647" s="123" t="str">
        <f>IF(A1647="","",EOMONTH(A1647,0))</f>
        <v/>
      </c>
      <c r="G1647" s="113" t="str">
        <f>IF(A1647="","",YEAR(A1647))</f>
        <v/>
      </c>
    </row>
    <row r="1648">
      <c r="A1648" s="116" t="n"/>
      <c r="B1648" s="97" t="n"/>
      <c r="C1648" s="97" t="n"/>
      <c r="D1648" s="121" t="n"/>
      <c r="E1648" s="97" t="n"/>
      <c r="F1648" s="122" t="str">
        <f>IF(A1648="","",EOMONTH(A1648,0))</f>
        <v/>
      </c>
      <c r="G1648" s="69" t="str">
        <f>IF(A1648="","",YEAR(A1648))</f>
        <v/>
      </c>
    </row>
    <row r="1649">
      <c r="A1649" s="116" t="n"/>
      <c r="B1649" s="97" t="n"/>
      <c r="C1649" s="97" t="n"/>
      <c r="D1649" s="121" t="n"/>
      <c r="E1649" s="97" t="n"/>
      <c r="F1649" s="123" t="str">
        <f>IF(A1649="","",EOMONTH(A1649,0))</f>
        <v/>
      </c>
      <c r="G1649" s="113" t="str">
        <f>IF(A1649="","",YEAR(A1649))</f>
        <v/>
      </c>
    </row>
    <row r="1650">
      <c r="A1650" s="116" t="n"/>
      <c r="B1650" s="97" t="n"/>
      <c r="C1650" s="97" t="n"/>
      <c r="D1650" s="121" t="n"/>
      <c r="E1650" s="97" t="n"/>
      <c r="F1650" s="122" t="str">
        <f>IF(A1650="","",EOMONTH(A1650,0))</f>
        <v/>
      </c>
      <c r="G1650" s="69" t="str">
        <f>IF(A1650="","",YEAR(A1650))</f>
        <v/>
      </c>
    </row>
    <row r="1651">
      <c r="A1651" s="116" t="n"/>
      <c r="B1651" s="97" t="n"/>
      <c r="C1651" s="97" t="n"/>
      <c r="D1651" s="121" t="n"/>
      <c r="E1651" s="97" t="n"/>
      <c r="F1651" s="123" t="str">
        <f>IF(A1651="","",EOMONTH(A1651,0))</f>
        <v/>
      </c>
      <c r="G1651" s="113" t="str">
        <f>IF(A1651="","",YEAR(A1651))</f>
        <v/>
      </c>
    </row>
    <row r="1652">
      <c r="A1652" s="116" t="n"/>
      <c r="B1652" s="97" t="n"/>
      <c r="C1652" s="97" t="n"/>
      <c r="D1652" s="121" t="n"/>
      <c r="E1652" s="97" t="n"/>
      <c r="F1652" s="122" t="str">
        <f>IF(A1652="","",EOMONTH(A1652,0))</f>
        <v/>
      </c>
      <c r="G1652" s="69" t="str">
        <f>IF(A1652="","",YEAR(A1652))</f>
        <v/>
      </c>
    </row>
    <row r="1653">
      <c r="A1653" s="116" t="n"/>
      <c r="B1653" s="97" t="n"/>
      <c r="C1653" s="97" t="n"/>
      <c r="D1653" s="121" t="n"/>
      <c r="E1653" s="97" t="n"/>
      <c r="F1653" s="123" t="str">
        <f>IF(A1653="","",EOMONTH(A1653,0))</f>
        <v/>
      </c>
      <c r="G1653" s="113" t="str">
        <f>IF(A1653="","",YEAR(A1653))</f>
        <v/>
      </c>
    </row>
    <row r="1654">
      <c r="A1654" s="116" t="n"/>
      <c r="B1654" s="97" t="n"/>
      <c r="C1654" s="97" t="n"/>
      <c r="D1654" s="121" t="n"/>
      <c r="E1654" s="97" t="n"/>
      <c r="F1654" s="122" t="str">
        <f>IF(A1654="","",EOMONTH(A1654,0))</f>
        <v/>
      </c>
      <c r="G1654" s="69" t="str">
        <f>IF(A1654="","",YEAR(A1654))</f>
        <v/>
      </c>
    </row>
    <row r="1655">
      <c r="A1655" s="116" t="n"/>
      <c r="B1655" s="97" t="n"/>
      <c r="C1655" s="97" t="n"/>
      <c r="D1655" s="121" t="n"/>
      <c r="E1655" s="97" t="n"/>
      <c r="F1655" s="123" t="str">
        <f>IF(A1655="","",EOMONTH(A1655,0))</f>
        <v/>
      </c>
      <c r="G1655" s="113" t="str">
        <f>IF(A1655="","",YEAR(A1655))</f>
        <v/>
      </c>
    </row>
    <row r="1656">
      <c r="A1656" s="116" t="n"/>
      <c r="B1656" s="97" t="n"/>
      <c r="C1656" s="97" t="n"/>
      <c r="D1656" s="121" t="n"/>
      <c r="E1656" s="97" t="n"/>
      <c r="F1656" s="122" t="str">
        <f>IF(A1656="","",EOMONTH(A1656,0))</f>
        <v/>
      </c>
      <c r="G1656" s="69" t="str">
        <f>IF(A1656="","",YEAR(A1656))</f>
        <v/>
      </c>
    </row>
    <row r="1657">
      <c r="A1657" s="116" t="n"/>
      <c r="B1657" s="97" t="n"/>
      <c r="C1657" s="97" t="n"/>
      <c r="D1657" s="121" t="n"/>
      <c r="E1657" s="97" t="n"/>
      <c r="F1657" s="123" t="str">
        <f>IF(A1657="","",EOMONTH(A1657,0))</f>
        <v/>
      </c>
      <c r="G1657" s="113" t="str">
        <f>IF(A1657="","",YEAR(A1657))</f>
        <v/>
      </c>
    </row>
    <row r="1658">
      <c r="A1658" s="116" t="n"/>
      <c r="B1658" s="97" t="n"/>
      <c r="C1658" s="97" t="n"/>
      <c r="D1658" s="121" t="n"/>
      <c r="E1658" s="97" t="n"/>
      <c r="F1658" s="122" t="str">
        <f>IF(A1658="","",EOMONTH(A1658,0))</f>
        <v/>
      </c>
      <c r="G1658" s="69" t="str">
        <f>IF(A1658="","",YEAR(A1658))</f>
        <v/>
      </c>
    </row>
    <row r="1659">
      <c r="A1659" s="116" t="n"/>
      <c r="B1659" s="97" t="n"/>
      <c r="C1659" s="97" t="n"/>
      <c r="D1659" s="121" t="n"/>
      <c r="E1659" s="97" t="n"/>
      <c r="F1659" s="123" t="str">
        <f>IF(A1659="","",EOMONTH(A1659,0))</f>
        <v/>
      </c>
      <c r="G1659" s="113" t="str">
        <f>IF(A1659="","",YEAR(A1659))</f>
        <v/>
      </c>
    </row>
    <row r="1660">
      <c r="A1660" s="116" t="n"/>
      <c r="B1660" s="97" t="n"/>
      <c r="C1660" s="97" t="n"/>
      <c r="D1660" s="121" t="n"/>
      <c r="E1660" s="97" t="n"/>
      <c r="F1660" s="122" t="str">
        <f>IF(A1660="","",EOMONTH(A1660,0))</f>
        <v/>
      </c>
      <c r="G1660" s="69" t="str">
        <f>IF(A1660="","",YEAR(A1660))</f>
        <v/>
      </c>
    </row>
    <row r="1661">
      <c r="A1661" s="116" t="n"/>
      <c r="B1661" s="97" t="n"/>
      <c r="C1661" s="97" t="n"/>
      <c r="D1661" s="121" t="n"/>
      <c r="E1661" s="97" t="n"/>
      <c r="F1661" s="123" t="str">
        <f>IF(A1661="","",EOMONTH(A1661,0))</f>
        <v/>
      </c>
      <c r="G1661" s="113" t="str">
        <f>IF(A1661="","",YEAR(A1661))</f>
        <v/>
      </c>
    </row>
    <row r="1662">
      <c r="A1662" s="116" t="n"/>
      <c r="B1662" s="97" t="n"/>
      <c r="C1662" s="97" t="n"/>
      <c r="D1662" s="121" t="n"/>
      <c r="E1662" s="97" t="n"/>
      <c r="F1662" s="122" t="str">
        <f>IF(A1662="","",EOMONTH(A1662,0))</f>
        <v/>
      </c>
      <c r="G1662" s="69" t="str">
        <f>IF(A1662="","",YEAR(A1662))</f>
        <v/>
      </c>
    </row>
    <row r="1663">
      <c r="A1663" s="116" t="n"/>
      <c r="B1663" s="97" t="n"/>
      <c r="C1663" s="97" t="n"/>
      <c r="D1663" s="121" t="n"/>
      <c r="E1663" s="97" t="n"/>
      <c r="F1663" s="123" t="str">
        <f>IF(A1663="","",EOMONTH(A1663,0))</f>
        <v/>
      </c>
      <c r="G1663" s="113" t="str">
        <f>IF(A1663="","",YEAR(A1663))</f>
        <v/>
      </c>
    </row>
    <row r="1664">
      <c r="A1664" s="116" t="n"/>
      <c r="B1664" s="97" t="n"/>
      <c r="C1664" s="97" t="n"/>
      <c r="D1664" s="121" t="n"/>
      <c r="E1664" s="97" t="n"/>
      <c r="F1664" s="122" t="str">
        <f>IF(A1664="","",EOMONTH(A1664,0))</f>
        <v/>
      </c>
      <c r="G1664" s="69" t="str">
        <f>IF(A1664="","",YEAR(A1664))</f>
        <v/>
      </c>
    </row>
    <row r="1665">
      <c r="A1665" s="116" t="n"/>
      <c r="B1665" s="97" t="n"/>
      <c r="C1665" s="97" t="n"/>
      <c r="D1665" s="121" t="n"/>
      <c r="E1665" s="97" t="n"/>
      <c r="F1665" s="123" t="str">
        <f>IF(A1665="","",EOMONTH(A1665,0))</f>
        <v/>
      </c>
      <c r="G1665" s="113" t="str">
        <f>IF(A1665="","",YEAR(A1665))</f>
        <v/>
      </c>
    </row>
    <row r="1666">
      <c r="A1666" s="116" t="n"/>
      <c r="B1666" s="97" t="n"/>
      <c r="C1666" s="97" t="n"/>
      <c r="D1666" s="121" t="n"/>
      <c r="E1666" s="97" t="n"/>
      <c r="F1666" s="122" t="str">
        <f>IF(A1666="","",EOMONTH(A1666,0))</f>
        <v/>
      </c>
      <c r="G1666" s="69" t="str">
        <f>IF(A1666="","",YEAR(A1666))</f>
        <v/>
      </c>
    </row>
    <row r="1667">
      <c r="A1667" s="116" t="n"/>
      <c r="B1667" s="97" t="n"/>
      <c r="C1667" s="97" t="n"/>
      <c r="D1667" s="121" t="n"/>
      <c r="E1667" s="97" t="n"/>
      <c r="F1667" s="123" t="str">
        <f>IF(A1667="","",EOMONTH(A1667,0))</f>
        <v/>
      </c>
      <c r="G1667" s="113" t="str">
        <f>IF(A1667="","",YEAR(A1667))</f>
        <v/>
      </c>
    </row>
    <row r="1668">
      <c r="A1668" s="116" t="n"/>
      <c r="B1668" s="97" t="n"/>
      <c r="C1668" s="97" t="n"/>
      <c r="D1668" s="121" t="n"/>
      <c r="E1668" s="97" t="n"/>
      <c r="F1668" s="122" t="str">
        <f>IF(A1668="","",EOMONTH(A1668,0))</f>
        <v/>
      </c>
      <c r="G1668" s="69" t="str">
        <f>IF(A1668="","",YEAR(A1668))</f>
        <v/>
      </c>
    </row>
    <row r="1669">
      <c r="A1669" s="116" t="n"/>
      <c r="B1669" s="97" t="n"/>
      <c r="C1669" s="97" t="n"/>
      <c r="D1669" s="121" t="n"/>
      <c r="E1669" s="97" t="n"/>
      <c r="F1669" s="123" t="str">
        <f>IF(A1669="","",EOMONTH(A1669,0))</f>
        <v/>
      </c>
      <c r="G1669" s="113" t="str">
        <f>IF(A1669="","",YEAR(A1669))</f>
        <v/>
      </c>
    </row>
    <row r="1670">
      <c r="A1670" s="116" t="n"/>
      <c r="B1670" s="97" t="n"/>
      <c r="C1670" s="97" t="n"/>
      <c r="D1670" s="121" t="n"/>
      <c r="E1670" s="97" t="n"/>
      <c r="F1670" s="122" t="str">
        <f>IF(A1670="","",EOMONTH(A1670,0))</f>
        <v/>
      </c>
      <c r="G1670" s="69" t="str">
        <f>IF(A1670="","",YEAR(A1670))</f>
        <v/>
      </c>
    </row>
    <row r="1671">
      <c r="A1671" s="116" t="n"/>
      <c r="B1671" s="97" t="n"/>
      <c r="C1671" s="97" t="n"/>
      <c r="D1671" s="121" t="n"/>
      <c r="E1671" s="97" t="n"/>
      <c r="F1671" s="123" t="str">
        <f>IF(A1671="","",EOMONTH(A1671,0))</f>
        <v/>
      </c>
      <c r="G1671" s="113" t="str">
        <f>IF(A1671="","",YEAR(A1671))</f>
        <v/>
      </c>
    </row>
    <row r="1672">
      <c r="A1672" s="116" t="n"/>
      <c r="B1672" s="97" t="n"/>
      <c r="C1672" s="97" t="n"/>
      <c r="D1672" s="121" t="n"/>
      <c r="E1672" s="97" t="n"/>
      <c r="F1672" s="122" t="str">
        <f>IF(A1672="","",EOMONTH(A1672,0))</f>
        <v/>
      </c>
      <c r="G1672" s="69" t="str">
        <f>IF(A1672="","",YEAR(A1672))</f>
        <v/>
      </c>
    </row>
    <row r="1673">
      <c r="A1673" s="116" t="n"/>
      <c r="B1673" s="97" t="n"/>
      <c r="C1673" s="97" t="n"/>
      <c r="D1673" s="121" t="n"/>
      <c r="E1673" s="97" t="n"/>
      <c r="F1673" s="123" t="str">
        <f>IF(A1673="","",EOMONTH(A1673,0))</f>
        <v/>
      </c>
      <c r="G1673" s="113" t="str">
        <f>IF(A1673="","",YEAR(A1673))</f>
        <v/>
      </c>
    </row>
    <row r="1674">
      <c r="A1674" s="116" t="n"/>
      <c r="B1674" s="97" t="n"/>
      <c r="C1674" s="97" t="n"/>
      <c r="D1674" s="121" t="n"/>
      <c r="E1674" s="97" t="n"/>
      <c r="F1674" s="122" t="str">
        <f>IF(A1674="","",EOMONTH(A1674,0))</f>
        <v/>
      </c>
      <c r="G1674" s="69" t="str">
        <f>IF(A1674="","",YEAR(A1674))</f>
        <v/>
      </c>
    </row>
    <row r="1675">
      <c r="A1675" s="116" t="n"/>
      <c r="B1675" s="97" t="n"/>
      <c r="C1675" s="97" t="n"/>
      <c r="D1675" s="121" t="n"/>
      <c r="E1675" s="97" t="n"/>
      <c r="F1675" s="123" t="str">
        <f>IF(A1675="","",EOMONTH(A1675,0))</f>
        <v/>
      </c>
      <c r="G1675" s="113" t="str">
        <f>IF(A1675="","",YEAR(A1675))</f>
        <v/>
      </c>
    </row>
    <row r="1676">
      <c r="A1676" s="116" t="n"/>
      <c r="B1676" s="97" t="n"/>
      <c r="C1676" s="97" t="n"/>
      <c r="D1676" s="121" t="n"/>
      <c r="E1676" s="97" t="n"/>
      <c r="F1676" s="122" t="str">
        <f>IF(A1676="","",EOMONTH(A1676,0))</f>
        <v/>
      </c>
      <c r="G1676" s="69" t="str">
        <f>IF(A1676="","",YEAR(A1676))</f>
        <v/>
      </c>
    </row>
    <row r="1677">
      <c r="A1677" s="116" t="n"/>
      <c r="B1677" s="97" t="n"/>
      <c r="C1677" s="97" t="n"/>
      <c r="D1677" s="121" t="n"/>
      <c r="E1677" s="97" t="n"/>
      <c r="F1677" s="123" t="str">
        <f>IF(A1677="","",EOMONTH(A1677,0))</f>
        <v/>
      </c>
      <c r="G1677" s="113" t="str">
        <f>IF(A1677="","",YEAR(A1677))</f>
        <v/>
      </c>
    </row>
    <row r="1678">
      <c r="A1678" s="116" t="n"/>
      <c r="B1678" s="97" t="n"/>
      <c r="C1678" s="97" t="n"/>
      <c r="D1678" s="121" t="n"/>
      <c r="E1678" s="97" t="n"/>
      <c r="F1678" s="122" t="str">
        <f>IF(A1678="","",EOMONTH(A1678,0))</f>
        <v/>
      </c>
      <c r="G1678" s="69" t="str">
        <f>IF(A1678="","",YEAR(A1678))</f>
        <v/>
      </c>
    </row>
    <row r="1679">
      <c r="A1679" s="116" t="n"/>
      <c r="B1679" s="97" t="n"/>
      <c r="C1679" s="97" t="n"/>
      <c r="D1679" s="121" t="n"/>
      <c r="E1679" s="97" t="n"/>
      <c r="F1679" s="123" t="str">
        <f>IF(A1679="","",EOMONTH(A1679,0))</f>
        <v/>
      </c>
      <c r="G1679" s="113" t="str">
        <f>IF(A1679="","",YEAR(A1679))</f>
        <v/>
      </c>
    </row>
    <row r="1680">
      <c r="A1680" s="116" t="n"/>
      <c r="B1680" s="97" t="n"/>
      <c r="C1680" s="97" t="n"/>
      <c r="D1680" s="121" t="n"/>
      <c r="E1680" s="97" t="n"/>
      <c r="F1680" s="122" t="str">
        <f>IF(A1680="","",EOMONTH(A1680,0))</f>
        <v/>
      </c>
      <c r="G1680" s="69" t="str">
        <f>IF(A1680="","",YEAR(A1680))</f>
        <v/>
      </c>
    </row>
    <row r="1681">
      <c r="A1681" s="116" t="n"/>
      <c r="B1681" s="97" t="n"/>
      <c r="C1681" s="97" t="n"/>
      <c r="D1681" s="121" t="n"/>
      <c r="E1681" s="97" t="n"/>
      <c r="F1681" s="123" t="str">
        <f>IF(A1681="","",EOMONTH(A1681,0))</f>
        <v/>
      </c>
      <c r="G1681" s="113" t="str">
        <f>IF(A1681="","",YEAR(A1681))</f>
        <v/>
      </c>
    </row>
    <row r="1682">
      <c r="A1682" s="116" t="n"/>
      <c r="B1682" s="97" t="n"/>
      <c r="C1682" s="97" t="n"/>
      <c r="D1682" s="121" t="n"/>
      <c r="E1682" s="97" t="n"/>
      <c r="F1682" s="122" t="str">
        <f>IF(A1682="","",EOMONTH(A1682,0))</f>
        <v/>
      </c>
      <c r="G1682" s="69" t="str">
        <f>IF(A1682="","",YEAR(A1682))</f>
        <v/>
      </c>
    </row>
    <row r="1683">
      <c r="A1683" s="116" t="n"/>
      <c r="B1683" s="97" t="n"/>
      <c r="C1683" s="97" t="n"/>
      <c r="D1683" s="121" t="n"/>
      <c r="E1683" s="97" t="n"/>
      <c r="F1683" s="123" t="str">
        <f>IF(A1683="","",EOMONTH(A1683,0))</f>
        <v/>
      </c>
      <c r="G1683" s="113" t="str">
        <f>IF(A1683="","",YEAR(A1683))</f>
        <v/>
      </c>
    </row>
    <row r="1684">
      <c r="A1684" s="116" t="n"/>
      <c r="B1684" s="97" t="n"/>
      <c r="C1684" s="97" t="n"/>
      <c r="D1684" s="121" t="n"/>
      <c r="E1684" s="97" t="n"/>
      <c r="F1684" s="122" t="str">
        <f>IF(A1684="","",EOMONTH(A1684,0))</f>
        <v/>
      </c>
      <c r="G1684" s="69" t="str">
        <f>IF(A1684="","",YEAR(A1684))</f>
        <v/>
      </c>
    </row>
    <row r="1685">
      <c r="A1685" s="116" t="n"/>
      <c r="B1685" s="97" t="n"/>
      <c r="C1685" s="97" t="n"/>
      <c r="D1685" s="121" t="n"/>
      <c r="E1685" s="97" t="n"/>
      <c r="F1685" s="123" t="str">
        <f>IF(A1685="","",EOMONTH(A1685,0))</f>
        <v/>
      </c>
      <c r="G1685" s="113" t="str">
        <f>IF(A1685="","",YEAR(A1685))</f>
        <v/>
      </c>
    </row>
    <row r="1686">
      <c r="A1686" s="116" t="n"/>
      <c r="B1686" s="97" t="n"/>
      <c r="C1686" s="97" t="n"/>
      <c r="D1686" s="121" t="n"/>
      <c r="E1686" s="97" t="n"/>
      <c r="F1686" s="122" t="str">
        <f>IF(A1686="","",EOMONTH(A1686,0))</f>
        <v/>
      </c>
      <c r="G1686" s="69" t="str">
        <f>IF(A1686="","",YEAR(A1686))</f>
        <v/>
      </c>
    </row>
    <row r="1687">
      <c r="A1687" s="116" t="n"/>
      <c r="B1687" s="97" t="n"/>
      <c r="C1687" s="97" t="n"/>
      <c r="D1687" s="121" t="n"/>
      <c r="E1687" s="97" t="n"/>
      <c r="F1687" s="123" t="str">
        <f>IF(A1687="","",EOMONTH(A1687,0))</f>
        <v/>
      </c>
      <c r="G1687" s="113" t="str">
        <f>IF(A1687="","",YEAR(A1687))</f>
        <v/>
      </c>
    </row>
    <row r="1688">
      <c r="A1688" s="116" t="n"/>
      <c r="B1688" s="97" t="n"/>
      <c r="C1688" s="97" t="n"/>
      <c r="D1688" s="121" t="n"/>
      <c r="E1688" s="97" t="n"/>
      <c r="F1688" s="122" t="str">
        <f>IF(A1688="","",EOMONTH(A1688,0))</f>
        <v/>
      </c>
      <c r="G1688" s="69" t="str">
        <f>IF(A1688="","",YEAR(A1688))</f>
        <v/>
      </c>
    </row>
    <row r="1689">
      <c r="A1689" s="116" t="n"/>
      <c r="B1689" s="97" t="n"/>
      <c r="C1689" s="97" t="n"/>
      <c r="D1689" s="121" t="n"/>
      <c r="E1689" s="97" t="n"/>
      <c r="F1689" s="123" t="str">
        <f>IF(A1689="","",EOMONTH(A1689,0))</f>
        <v/>
      </c>
      <c r="G1689" s="113" t="str">
        <f>IF(A1689="","",YEAR(A1689))</f>
        <v/>
      </c>
    </row>
    <row r="1690">
      <c r="A1690" s="116" t="n"/>
      <c r="B1690" s="97" t="n"/>
      <c r="C1690" s="97" t="n"/>
      <c r="D1690" s="121" t="n"/>
      <c r="E1690" s="97" t="n"/>
      <c r="F1690" s="122" t="str">
        <f>IF(A1690="","",EOMONTH(A1690,0))</f>
        <v/>
      </c>
      <c r="G1690" s="69" t="str">
        <f>IF(A1690="","",YEAR(A1690))</f>
        <v/>
      </c>
    </row>
    <row r="1691">
      <c r="A1691" s="116" t="n"/>
      <c r="B1691" s="97" t="n"/>
      <c r="C1691" s="97" t="n"/>
      <c r="D1691" s="121" t="n"/>
      <c r="E1691" s="97" t="n"/>
      <c r="F1691" s="123" t="str">
        <f>IF(A1691="","",EOMONTH(A1691,0))</f>
        <v/>
      </c>
      <c r="G1691" s="113" t="str">
        <f>IF(A1691="","",YEAR(A1691))</f>
        <v/>
      </c>
    </row>
    <row r="1692">
      <c r="A1692" s="116" t="n"/>
      <c r="B1692" s="97" t="n"/>
      <c r="C1692" s="97" t="n"/>
      <c r="D1692" s="121" t="n"/>
      <c r="E1692" s="97" t="n"/>
      <c r="F1692" s="122" t="str">
        <f>IF(A1692="","",EOMONTH(A1692,0))</f>
        <v/>
      </c>
      <c r="G1692" s="69" t="str">
        <f>IF(A1692="","",YEAR(A1692))</f>
        <v/>
      </c>
    </row>
    <row r="1693">
      <c r="A1693" s="116" t="n"/>
      <c r="B1693" s="97" t="n"/>
      <c r="C1693" s="97" t="n"/>
      <c r="D1693" s="121" t="n"/>
      <c r="E1693" s="97" t="n"/>
      <c r="F1693" s="123" t="str">
        <f>IF(A1693="","",EOMONTH(A1693,0))</f>
        <v/>
      </c>
      <c r="G1693" s="113" t="str">
        <f>IF(A1693="","",YEAR(A1693))</f>
        <v/>
      </c>
    </row>
    <row r="1694">
      <c r="A1694" s="116" t="n"/>
      <c r="B1694" s="97" t="n"/>
      <c r="C1694" s="97" t="n"/>
      <c r="D1694" s="121" t="n"/>
      <c r="E1694" s="97" t="n"/>
      <c r="F1694" s="122" t="str">
        <f>IF(A1694="","",EOMONTH(A1694,0))</f>
        <v/>
      </c>
      <c r="G1694" s="69" t="str">
        <f>IF(A1694="","",YEAR(A1694))</f>
        <v/>
      </c>
    </row>
    <row r="1695">
      <c r="A1695" s="116" t="n"/>
      <c r="B1695" s="97" t="n"/>
      <c r="C1695" s="97" t="n"/>
      <c r="D1695" s="121" t="n"/>
      <c r="E1695" s="97" t="n"/>
      <c r="F1695" s="123" t="str">
        <f>IF(A1695="","",EOMONTH(A1695,0))</f>
        <v/>
      </c>
      <c r="G1695" s="113" t="str">
        <f>IF(A1695="","",YEAR(A1695))</f>
        <v/>
      </c>
    </row>
    <row r="1696">
      <c r="A1696" s="116" t="n"/>
      <c r="B1696" s="97" t="n"/>
      <c r="C1696" s="97" t="n"/>
      <c r="D1696" s="121" t="n"/>
      <c r="E1696" s="97" t="n"/>
      <c r="F1696" s="122" t="str">
        <f>IF(A1696="","",EOMONTH(A1696,0))</f>
        <v/>
      </c>
      <c r="G1696" s="69" t="str">
        <f>IF(A1696="","",YEAR(A1696))</f>
        <v/>
      </c>
    </row>
    <row r="1697">
      <c r="A1697" s="116" t="n"/>
      <c r="B1697" s="97" t="n"/>
      <c r="C1697" s="97" t="n"/>
      <c r="D1697" s="121" t="n"/>
      <c r="E1697" s="97" t="n"/>
      <c r="F1697" s="123" t="str">
        <f>IF(A1697="","",EOMONTH(A1697,0))</f>
        <v/>
      </c>
      <c r="G1697" s="113" t="str">
        <f>IF(A1697="","",YEAR(A1697))</f>
        <v/>
      </c>
    </row>
    <row r="1698">
      <c r="A1698" s="116" t="n"/>
      <c r="B1698" s="97" t="n"/>
      <c r="C1698" s="97" t="n"/>
      <c r="D1698" s="121" t="n"/>
      <c r="E1698" s="97" t="n"/>
      <c r="F1698" s="122" t="str">
        <f>IF(A1698="","",EOMONTH(A1698,0))</f>
        <v/>
      </c>
      <c r="G1698" s="69" t="str">
        <f>IF(A1698="","",YEAR(A1698))</f>
        <v/>
      </c>
    </row>
    <row r="1699">
      <c r="A1699" s="116" t="n"/>
      <c r="B1699" s="97" t="n"/>
      <c r="C1699" s="97" t="n"/>
      <c r="D1699" s="121" t="n"/>
      <c r="E1699" s="97" t="n"/>
      <c r="F1699" s="123" t="str">
        <f>IF(A1699="","",EOMONTH(A1699,0))</f>
        <v/>
      </c>
      <c r="G1699" s="113" t="str">
        <f>IF(A1699="","",YEAR(A1699))</f>
        <v/>
      </c>
    </row>
    <row r="1700">
      <c r="A1700" s="116" t="n"/>
      <c r="B1700" s="97" t="n"/>
      <c r="C1700" s="97" t="n"/>
      <c r="D1700" s="121" t="n"/>
      <c r="E1700" s="97" t="n"/>
      <c r="F1700" s="122" t="str">
        <f>IF(A1700="","",EOMONTH(A1700,0))</f>
        <v/>
      </c>
      <c r="G1700" s="69" t="str">
        <f>IF(A1700="","",YEAR(A1700))</f>
        <v/>
      </c>
    </row>
    <row r="1701">
      <c r="A1701" s="116" t="n"/>
      <c r="B1701" s="97" t="n"/>
      <c r="C1701" s="97" t="n"/>
      <c r="D1701" s="121" t="n"/>
      <c r="E1701" s="97" t="n"/>
      <c r="F1701" s="123" t="str">
        <f>IF(A1701="","",EOMONTH(A1701,0))</f>
        <v/>
      </c>
      <c r="G1701" s="113" t="str">
        <f>IF(A1701="","",YEAR(A1701))</f>
        <v/>
      </c>
    </row>
    <row r="1702">
      <c r="A1702" s="116" t="n"/>
      <c r="B1702" s="97" t="n"/>
      <c r="C1702" s="97" t="n"/>
      <c r="D1702" s="121" t="n"/>
      <c r="E1702" s="97" t="n"/>
      <c r="F1702" s="122" t="str">
        <f>IF(A1702="","",EOMONTH(A1702,0))</f>
        <v/>
      </c>
      <c r="G1702" s="69" t="str">
        <f>IF(A1702="","",YEAR(A1702))</f>
        <v/>
      </c>
    </row>
    <row r="1703">
      <c r="A1703" s="116" t="n"/>
      <c r="B1703" s="97" t="n"/>
      <c r="C1703" s="97" t="n"/>
      <c r="D1703" s="121" t="n"/>
      <c r="E1703" s="97" t="n"/>
      <c r="F1703" s="123" t="str">
        <f>IF(A1703="","",EOMONTH(A1703,0))</f>
        <v/>
      </c>
      <c r="G1703" s="113" t="str">
        <f>IF(A1703="","",YEAR(A1703))</f>
        <v/>
      </c>
    </row>
    <row r="1704">
      <c r="A1704" s="116" t="n"/>
      <c r="B1704" s="97" t="n"/>
      <c r="C1704" s="97" t="n"/>
      <c r="D1704" s="121" t="n"/>
      <c r="E1704" s="97" t="n"/>
      <c r="F1704" s="122" t="str">
        <f>IF(A1704="","",EOMONTH(A1704,0))</f>
        <v/>
      </c>
      <c r="G1704" s="69" t="str">
        <f>IF(A1704="","",YEAR(A1704))</f>
        <v/>
      </c>
    </row>
    <row r="1705">
      <c r="A1705" s="116" t="n"/>
      <c r="B1705" s="97" t="n"/>
      <c r="C1705" s="97" t="n"/>
      <c r="D1705" s="121" t="n"/>
      <c r="E1705" s="97" t="n"/>
      <c r="F1705" s="123" t="str">
        <f>IF(A1705="","",EOMONTH(A1705,0))</f>
        <v/>
      </c>
      <c r="G1705" s="113" t="str">
        <f>IF(A1705="","",YEAR(A1705))</f>
        <v/>
      </c>
    </row>
    <row r="1706">
      <c r="A1706" s="116" t="n"/>
      <c r="B1706" s="97" t="n"/>
      <c r="C1706" s="97" t="n"/>
      <c r="D1706" s="121" t="n"/>
      <c r="E1706" s="97" t="n"/>
      <c r="F1706" s="122" t="str">
        <f>IF(A1706="","",EOMONTH(A1706,0))</f>
        <v/>
      </c>
      <c r="G1706" s="69" t="str">
        <f>IF(A1706="","",YEAR(A1706))</f>
        <v/>
      </c>
    </row>
    <row r="1707">
      <c r="A1707" s="116" t="n"/>
      <c r="B1707" s="97" t="n"/>
      <c r="C1707" s="97" t="n"/>
      <c r="D1707" s="121" t="n"/>
      <c r="E1707" s="97" t="n"/>
      <c r="F1707" s="123" t="str">
        <f>IF(A1707="","",EOMONTH(A1707,0))</f>
        <v/>
      </c>
      <c r="G1707" s="113" t="str">
        <f>IF(A1707="","",YEAR(A1707))</f>
        <v/>
      </c>
    </row>
    <row r="1708">
      <c r="A1708" s="116" t="n"/>
      <c r="B1708" s="97" t="n"/>
      <c r="C1708" s="97" t="n"/>
      <c r="D1708" s="121" t="n"/>
      <c r="E1708" s="97" t="n"/>
      <c r="F1708" s="122" t="str">
        <f>IF(A1708="","",EOMONTH(A1708,0))</f>
        <v/>
      </c>
      <c r="G1708" s="69" t="str">
        <f>IF(A1708="","",YEAR(A1708))</f>
        <v/>
      </c>
    </row>
    <row r="1709">
      <c r="A1709" s="116" t="n"/>
      <c r="B1709" s="97" t="n"/>
      <c r="C1709" s="97" t="n"/>
      <c r="D1709" s="121" t="n"/>
      <c r="E1709" s="97" t="n"/>
      <c r="F1709" s="123" t="str">
        <f>IF(A1709="","",EOMONTH(A1709,0))</f>
        <v/>
      </c>
      <c r="G1709" s="113" t="str">
        <f>IF(A1709="","",YEAR(A1709))</f>
        <v/>
      </c>
    </row>
    <row r="1710">
      <c r="A1710" s="116" t="n"/>
      <c r="B1710" s="97" t="n"/>
      <c r="C1710" s="97" t="n"/>
      <c r="D1710" s="121" t="n"/>
      <c r="E1710" s="97" t="n"/>
      <c r="F1710" s="122" t="str">
        <f>IF(A1710="","",EOMONTH(A1710,0))</f>
        <v/>
      </c>
      <c r="G1710" s="69" t="str">
        <f>IF(A1710="","",YEAR(A1710))</f>
        <v/>
      </c>
    </row>
    <row r="1711">
      <c r="A1711" s="116" t="n"/>
      <c r="B1711" s="97" t="n"/>
      <c r="C1711" s="97" t="n"/>
      <c r="D1711" s="121" t="n"/>
      <c r="E1711" s="97" t="n"/>
      <c r="F1711" s="123" t="str">
        <f>IF(A1711="","",EOMONTH(A1711,0))</f>
        <v/>
      </c>
      <c r="G1711" s="113" t="str">
        <f>IF(A1711="","",YEAR(A1711))</f>
        <v/>
      </c>
    </row>
    <row r="1712">
      <c r="A1712" s="116" t="n"/>
      <c r="B1712" s="97" t="n"/>
      <c r="C1712" s="97" t="n"/>
      <c r="D1712" s="121" t="n"/>
      <c r="E1712" s="97" t="n"/>
      <c r="F1712" s="122" t="str">
        <f>IF(A1712="","",EOMONTH(A1712,0))</f>
        <v/>
      </c>
      <c r="G1712" s="69" t="str">
        <f>IF(A1712="","",YEAR(A1712))</f>
        <v/>
      </c>
    </row>
    <row r="1713">
      <c r="A1713" s="116" t="n"/>
      <c r="B1713" s="97" t="n"/>
      <c r="C1713" s="97" t="n"/>
      <c r="D1713" s="121" t="n"/>
      <c r="E1713" s="97" t="n"/>
      <c r="F1713" s="123" t="str">
        <f>IF(A1713="","",EOMONTH(A1713,0))</f>
        <v/>
      </c>
      <c r="G1713" s="113" t="str">
        <f>IF(A1713="","",YEAR(A1713))</f>
        <v/>
      </c>
    </row>
    <row r="1714">
      <c r="A1714" s="116" t="n"/>
      <c r="B1714" s="97" t="n"/>
      <c r="C1714" s="97" t="n"/>
      <c r="D1714" s="121" t="n"/>
      <c r="E1714" s="97" t="n"/>
      <c r="F1714" s="122" t="str">
        <f>IF(A1714="","",EOMONTH(A1714,0))</f>
        <v/>
      </c>
      <c r="G1714" s="69" t="str">
        <f>IF(A1714="","",YEAR(A1714))</f>
        <v/>
      </c>
    </row>
    <row r="1715">
      <c r="A1715" s="116" t="n"/>
      <c r="B1715" s="97" t="n"/>
      <c r="C1715" s="97" t="n"/>
      <c r="D1715" s="121" t="n"/>
      <c r="E1715" s="97" t="n"/>
      <c r="F1715" s="123" t="str">
        <f>IF(A1715="","",EOMONTH(A1715,0))</f>
        <v/>
      </c>
      <c r="G1715" s="113" t="str">
        <f>IF(A1715="","",YEAR(A1715))</f>
        <v/>
      </c>
    </row>
    <row r="1716">
      <c r="A1716" s="116" t="n"/>
      <c r="B1716" s="97" t="n"/>
      <c r="C1716" s="97" t="n"/>
      <c r="D1716" s="121" t="n"/>
      <c r="E1716" s="97" t="n"/>
      <c r="F1716" s="122" t="str">
        <f>IF(A1716="","",EOMONTH(A1716,0))</f>
        <v/>
      </c>
      <c r="G1716" s="69" t="str">
        <f>IF(A1716="","",YEAR(A1716))</f>
        <v/>
      </c>
    </row>
    <row r="1717">
      <c r="A1717" s="116" t="n"/>
      <c r="B1717" s="97" t="n"/>
      <c r="C1717" s="97" t="n"/>
      <c r="D1717" s="121" t="n"/>
      <c r="E1717" s="97" t="n"/>
      <c r="F1717" s="123" t="str">
        <f>IF(A1717="","",EOMONTH(A1717,0))</f>
        <v/>
      </c>
      <c r="G1717" s="113" t="str">
        <f>IF(A1717="","",YEAR(A1717))</f>
        <v/>
      </c>
    </row>
    <row r="1718">
      <c r="A1718" s="116" t="n"/>
      <c r="B1718" s="97" t="n"/>
      <c r="C1718" s="97" t="n"/>
      <c r="D1718" s="121" t="n"/>
      <c r="E1718" s="97" t="n"/>
      <c r="F1718" s="122" t="str">
        <f>IF(A1718="","",EOMONTH(A1718,0))</f>
        <v/>
      </c>
      <c r="G1718" s="69" t="str">
        <f>IF(A1718="","",YEAR(A1718))</f>
        <v/>
      </c>
    </row>
    <row r="1719">
      <c r="A1719" s="116" t="n"/>
      <c r="B1719" s="97" t="n"/>
      <c r="C1719" s="97" t="n"/>
      <c r="D1719" s="121" t="n"/>
      <c r="E1719" s="97" t="n"/>
      <c r="F1719" s="123" t="str">
        <f>IF(A1719="","",EOMONTH(A1719,0))</f>
        <v/>
      </c>
      <c r="G1719" s="113" t="str">
        <f>IF(A1719="","",YEAR(A1719))</f>
        <v/>
      </c>
    </row>
    <row r="1720">
      <c r="A1720" s="116" t="n"/>
      <c r="B1720" s="97" t="n"/>
      <c r="C1720" s="97" t="n"/>
      <c r="D1720" s="121" t="n"/>
      <c r="E1720" s="97" t="n"/>
      <c r="F1720" s="122" t="str">
        <f>IF(A1720="","",EOMONTH(A1720,0))</f>
        <v/>
      </c>
      <c r="G1720" s="69" t="str">
        <f>IF(A1720="","",YEAR(A1720))</f>
        <v/>
      </c>
    </row>
    <row r="1721">
      <c r="A1721" s="116" t="n"/>
      <c r="B1721" s="97" t="n"/>
      <c r="C1721" s="97" t="n"/>
      <c r="D1721" s="121" t="n"/>
      <c r="E1721" s="97" t="n"/>
      <c r="F1721" s="123" t="str">
        <f>IF(A1721="","",EOMONTH(A1721,0))</f>
        <v/>
      </c>
      <c r="G1721" s="113" t="str">
        <f>IF(A1721="","",YEAR(A1721))</f>
        <v/>
      </c>
    </row>
    <row r="1722">
      <c r="A1722" s="116" t="n"/>
      <c r="B1722" s="97" t="n"/>
      <c r="C1722" s="97" t="n"/>
      <c r="D1722" s="121" t="n"/>
      <c r="E1722" s="97" t="n"/>
      <c r="F1722" s="122" t="str">
        <f>IF(A1722="","",EOMONTH(A1722,0))</f>
        <v/>
      </c>
      <c r="G1722" s="69" t="str">
        <f>IF(A1722="","",YEAR(A1722))</f>
        <v/>
      </c>
    </row>
    <row r="1723">
      <c r="A1723" s="116" t="n"/>
      <c r="B1723" s="97" t="n"/>
      <c r="C1723" s="97" t="n"/>
      <c r="D1723" s="121" t="n"/>
      <c r="E1723" s="97" t="n"/>
      <c r="F1723" s="123" t="str">
        <f>IF(A1723="","",EOMONTH(A1723,0))</f>
        <v/>
      </c>
      <c r="G1723" s="113" t="str">
        <f>IF(A1723="","",YEAR(A1723))</f>
        <v/>
      </c>
    </row>
    <row r="1724">
      <c r="A1724" s="116" t="n"/>
      <c r="B1724" s="97" t="n"/>
      <c r="C1724" s="97" t="n"/>
      <c r="D1724" s="121" t="n"/>
      <c r="E1724" s="97" t="n"/>
      <c r="F1724" s="122" t="str">
        <f>IF(A1724="","",EOMONTH(A1724,0))</f>
        <v/>
      </c>
      <c r="G1724" s="69" t="str">
        <f>IF(A1724="","",YEAR(A1724))</f>
        <v/>
      </c>
    </row>
    <row r="1725">
      <c r="A1725" s="116" t="n"/>
      <c r="B1725" s="97" t="n"/>
      <c r="C1725" s="97" t="n"/>
      <c r="D1725" s="121" t="n"/>
      <c r="E1725" s="97" t="n"/>
      <c r="F1725" s="123" t="str">
        <f>IF(A1725="","",EOMONTH(A1725,0))</f>
        <v/>
      </c>
      <c r="G1725" s="113" t="str">
        <f>IF(A1725="","",YEAR(A1725))</f>
        <v/>
      </c>
    </row>
    <row r="1726">
      <c r="A1726" s="116" t="n"/>
      <c r="B1726" s="97" t="n"/>
      <c r="C1726" s="97" t="n"/>
      <c r="D1726" s="121" t="n"/>
      <c r="E1726" s="97" t="n"/>
      <c r="F1726" s="122" t="str">
        <f>IF(A1726="","",EOMONTH(A1726,0))</f>
        <v/>
      </c>
      <c r="G1726" s="69" t="str">
        <f>IF(A1726="","",YEAR(A1726))</f>
        <v/>
      </c>
    </row>
    <row r="1727">
      <c r="A1727" s="116" t="n"/>
      <c r="B1727" s="97" t="n"/>
      <c r="C1727" s="97" t="n"/>
      <c r="D1727" s="121" t="n"/>
      <c r="E1727" s="97" t="n"/>
      <c r="F1727" s="123" t="str">
        <f>IF(A1727="","",EOMONTH(A1727,0))</f>
        <v/>
      </c>
      <c r="G1727" s="113" t="str">
        <f>IF(A1727="","",YEAR(A1727))</f>
        <v/>
      </c>
    </row>
    <row r="1728">
      <c r="A1728" s="116" t="n"/>
      <c r="B1728" s="97" t="n"/>
      <c r="C1728" s="97" t="n"/>
      <c r="D1728" s="121" t="n"/>
      <c r="E1728" s="97" t="n"/>
      <c r="F1728" s="122" t="str">
        <f>IF(A1728="","",EOMONTH(A1728,0))</f>
        <v/>
      </c>
      <c r="G1728" s="69" t="str">
        <f>IF(A1728="","",YEAR(A1728))</f>
        <v/>
      </c>
    </row>
    <row r="1729">
      <c r="A1729" s="116" t="n"/>
      <c r="B1729" s="97" t="n"/>
      <c r="C1729" s="97" t="n"/>
      <c r="D1729" s="121" t="n"/>
      <c r="E1729" s="97" t="n"/>
      <c r="F1729" s="123" t="str">
        <f>IF(A1729="","",EOMONTH(A1729,0))</f>
        <v/>
      </c>
      <c r="G1729" s="113" t="str">
        <f>IF(A1729="","",YEAR(A1729))</f>
        <v/>
      </c>
    </row>
    <row r="1730">
      <c r="A1730" s="116" t="n"/>
      <c r="B1730" s="97" t="n"/>
      <c r="C1730" s="97" t="n"/>
      <c r="D1730" s="121" t="n"/>
      <c r="E1730" s="97" t="n"/>
      <c r="F1730" s="122" t="str">
        <f>IF(A1730="","",EOMONTH(A1730,0))</f>
        <v/>
      </c>
      <c r="G1730" s="69" t="str">
        <f>IF(A1730="","",YEAR(A1730))</f>
        <v/>
      </c>
    </row>
    <row r="1731">
      <c r="A1731" s="116" t="n"/>
      <c r="B1731" s="97" t="n"/>
      <c r="C1731" s="97" t="n"/>
      <c r="D1731" s="121" t="n"/>
      <c r="E1731" s="97" t="n"/>
      <c r="F1731" s="123" t="str">
        <f>IF(A1731="","",EOMONTH(A1731,0))</f>
        <v/>
      </c>
      <c r="G1731" s="113" t="str">
        <f>IF(A1731="","",YEAR(A1731))</f>
        <v/>
      </c>
    </row>
    <row r="1732">
      <c r="A1732" s="116" t="n"/>
      <c r="B1732" s="97" t="n"/>
      <c r="C1732" s="97" t="n"/>
      <c r="D1732" s="121" t="n"/>
      <c r="E1732" s="97" t="n"/>
      <c r="F1732" s="122" t="str">
        <f>IF(A1732="","",EOMONTH(A1732,0))</f>
        <v/>
      </c>
      <c r="G1732" s="69" t="str">
        <f>IF(A1732="","",YEAR(A1732))</f>
        <v/>
      </c>
    </row>
    <row r="1733">
      <c r="A1733" s="116" t="n"/>
      <c r="B1733" s="97" t="n"/>
      <c r="C1733" s="97" t="n"/>
      <c r="D1733" s="121" t="n"/>
      <c r="E1733" s="97" t="n"/>
      <c r="F1733" s="123" t="str">
        <f>IF(A1733="","",EOMONTH(A1733,0))</f>
        <v/>
      </c>
      <c r="G1733" s="113" t="str">
        <f>IF(A1733="","",YEAR(A1733))</f>
        <v/>
      </c>
    </row>
    <row r="1734">
      <c r="A1734" s="116" t="n"/>
      <c r="B1734" s="97" t="n"/>
      <c r="C1734" s="97" t="n"/>
      <c r="D1734" s="121" t="n"/>
      <c r="E1734" s="97" t="n"/>
      <c r="F1734" s="122" t="str">
        <f>IF(A1734="","",EOMONTH(A1734,0))</f>
        <v/>
      </c>
      <c r="G1734" s="69" t="str">
        <f>IF(A1734="","",YEAR(A1734))</f>
        <v/>
      </c>
    </row>
    <row r="1735">
      <c r="A1735" s="116" t="n"/>
      <c r="B1735" s="97" t="n"/>
      <c r="C1735" s="97" t="n"/>
      <c r="D1735" s="121" t="n"/>
      <c r="E1735" s="97" t="n"/>
      <c r="F1735" s="123" t="str">
        <f>IF(A1735="","",EOMONTH(A1735,0))</f>
        <v/>
      </c>
      <c r="G1735" s="113" t="str">
        <f>IF(A1735="","",YEAR(A1735))</f>
        <v/>
      </c>
    </row>
    <row r="1736">
      <c r="A1736" s="116" t="n"/>
      <c r="B1736" s="97" t="n"/>
      <c r="C1736" s="97" t="n"/>
      <c r="D1736" s="121" t="n"/>
      <c r="E1736" s="97" t="n"/>
      <c r="F1736" s="122" t="str">
        <f>IF(A1736="","",EOMONTH(A1736,0))</f>
        <v/>
      </c>
      <c r="G1736" s="69" t="str">
        <f>IF(A1736="","",YEAR(A1736))</f>
        <v/>
      </c>
    </row>
    <row r="1737">
      <c r="A1737" s="116" t="n"/>
      <c r="B1737" s="97" t="n"/>
      <c r="C1737" s="97" t="n"/>
      <c r="D1737" s="121" t="n"/>
      <c r="E1737" s="97" t="n"/>
      <c r="F1737" s="123" t="str">
        <f>IF(A1737="","",EOMONTH(A1737,0))</f>
        <v/>
      </c>
      <c r="G1737" s="113" t="str">
        <f>IF(A1737="","",YEAR(A1737))</f>
        <v/>
      </c>
    </row>
    <row r="1738">
      <c r="A1738" s="116" t="n"/>
      <c r="B1738" s="97" t="n"/>
      <c r="C1738" s="97" t="n"/>
      <c r="D1738" s="121" t="n"/>
      <c r="E1738" s="97" t="n"/>
      <c r="F1738" s="122" t="str">
        <f>IF(A1738="","",EOMONTH(A1738,0))</f>
        <v/>
      </c>
      <c r="G1738" s="69" t="str">
        <f>IF(A1738="","",YEAR(A1738))</f>
        <v/>
      </c>
    </row>
    <row r="1739">
      <c r="A1739" s="116" t="n"/>
      <c r="B1739" s="97" t="n"/>
      <c r="C1739" s="97" t="n"/>
      <c r="D1739" s="121" t="n"/>
      <c r="E1739" s="97" t="n"/>
      <c r="F1739" s="123" t="str">
        <f>IF(A1739="","",EOMONTH(A1739,0))</f>
        <v/>
      </c>
      <c r="G1739" s="113" t="str">
        <f>IF(A1739="","",YEAR(A1739))</f>
        <v/>
      </c>
    </row>
    <row r="1740">
      <c r="A1740" s="116" t="n"/>
      <c r="B1740" s="97" t="n"/>
      <c r="C1740" s="97" t="n"/>
      <c r="D1740" s="121" t="n"/>
      <c r="E1740" s="97" t="n"/>
      <c r="F1740" s="122" t="str">
        <f>IF(A1740="","",EOMONTH(A1740,0))</f>
        <v/>
      </c>
      <c r="G1740" s="69" t="str">
        <f>IF(A1740="","",YEAR(A1740))</f>
        <v/>
      </c>
    </row>
    <row r="1741">
      <c r="A1741" s="116" t="n"/>
      <c r="B1741" s="97" t="n"/>
      <c r="C1741" s="97" t="n"/>
      <c r="D1741" s="121" t="n"/>
      <c r="E1741" s="97" t="n"/>
      <c r="F1741" s="123" t="str">
        <f>IF(A1741="","",EOMONTH(A1741,0))</f>
        <v/>
      </c>
      <c r="G1741" s="113" t="str">
        <f>IF(A1741="","",YEAR(A1741))</f>
        <v/>
      </c>
    </row>
    <row r="1742">
      <c r="A1742" s="116" t="n"/>
      <c r="B1742" s="97" t="n"/>
      <c r="C1742" s="97" t="n"/>
      <c r="D1742" s="121" t="n"/>
      <c r="E1742" s="97" t="n"/>
      <c r="F1742" s="122" t="str">
        <f>IF(A1742="","",EOMONTH(A1742,0))</f>
        <v/>
      </c>
      <c r="G1742" s="69" t="str">
        <f>IF(A1742="","",YEAR(A1742))</f>
        <v/>
      </c>
    </row>
    <row r="1743">
      <c r="A1743" s="116" t="n"/>
      <c r="B1743" s="97" t="n"/>
      <c r="C1743" s="97" t="n"/>
      <c r="D1743" s="121" t="n"/>
      <c r="E1743" s="97" t="n"/>
      <c r="F1743" s="123" t="str">
        <f>IF(A1743="","",EOMONTH(A1743,0))</f>
        <v/>
      </c>
      <c r="G1743" s="113" t="str">
        <f>IF(A1743="","",YEAR(A1743))</f>
        <v/>
      </c>
    </row>
    <row r="1744">
      <c r="A1744" s="116" t="n"/>
      <c r="B1744" s="97" t="n"/>
      <c r="C1744" s="97" t="n"/>
      <c r="D1744" s="121" t="n"/>
      <c r="E1744" s="97" t="n"/>
      <c r="F1744" s="122" t="str">
        <f>IF(A1744="","",EOMONTH(A1744,0))</f>
        <v/>
      </c>
      <c r="G1744" s="69" t="str">
        <f>IF(A1744="","",YEAR(A1744))</f>
        <v/>
      </c>
    </row>
    <row r="1745">
      <c r="A1745" s="116" t="n"/>
      <c r="B1745" s="97" t="n"/>
      <c r="C1745" s="97" t="n"/>
      <c r="D1745" s="121" t="n"/>
      <c r="E1745" s="97" t="n"/>
      <c r="F1745" s="123" t="str">
        <f>IF(A1745="","",EOMONTH(A1745,0))</f>
        <v/>
      </c>
      <c r="G1745" s="113" t="str">
        <f>IF(A1745="","",YEAR(A1745))</f>
        <v/>
      </c>
    </row>
    <row r="1746">
      <c r="A1746" s="116" t="n"/>
      <c r="B1746" s="97" t="n"/>
      <c r="C1746" s="97" t="n"/>
      <c r="D1746" s="121" t="n"/>
      <c r="E1746" s="97" t="n"/>
      <c r="F1746" s="122" t="str">
        <f>IF(A1746="","",EOMONTH(A1746,0))</f>
        <v/>
      </c>
      <c r="G1746" s="69" t="str">
        <f>IF(A1746="","",YEAR(A1746))</f>
        <v/>
      </c>
    </row>
    <row r="1747">
      <c r="A1747" s="116" t="n"/>
      <c r="B1747" s="97" t="n"/>
      <c r="C1747" s="97" t="n"/>
      <c r="D1747" s="121" t="n"/>
      <c r="E1747" s="97" t="n"/>
      <c r="F1747" s="123" t="str">
        <f>IF(A1747="","",EOMONTH(A1747,0))</f>
        <v/>
      </c>
      <c r="G1747" s="113" t="str">
        <f>IF(A1747="","",YEAR(A1747))</f>
        <v/>
      </c>
    </row>
    <row r="1748">
      <c r="A1748" s="116" t="n"/>
      <c r="B1748" s="97" t="n"/>
      <c r="C1748" s="97" t="n"/>
      <c r="D1748" s="121" t="n"/>
      <c r="E1748" s="97" t="n"/>
      <c r="F1748" s="122" t="str">
        <f>IF(A1748="","",EOMONTH(A1748,0))</f>
        <v/>
      </c>
      <c r="G1748" s="69" t="str">
        <f>IF(A1748="","",YEAR(A1748))</f>
        <v/>
      </c>
    </row>
    <row r="1749">
      <c r="A1749" s="116" t="n"/>
      <c r="B1749" s="97" t="n"/>
      <c r="C1749" s="97" t="n"/>
      <c r="D1749" s="121" t="n"/>
      <c r="E1749" s="97" t="n"/>
      <c r="F1749" s="123" t="str">
        <f>IF(A1749="","",EOMONTH(A1749,0))</f>
        <v/>
      </c>
      <c r="G1749" s="113" t="str">
        <f>IF(A1749="","",YEAR(A1749))</f>
        <v/>
      </c>
    </row>
    <row r="1750">
      <c r="A1750" s="116" t="n"/>
      <c r="B1750" s="97" t="n"/>
      <c r="C1750" s="97" t="n"/>
      <c r="D1750" s="121" t="n"/>
      <c r="E1750" s="97" t="n"/>
      <c r="F1750" s="122" t="str">
        <f>IF(A1750="","",EOMONTH(A1750,0))</f>
        <v/>
      </c>
      <c r="G1750" s="69" t="str">
        <f>IF(A1750="","",YEAR(A1750))</f>
        <v/>
      </c>
    </row>
    <row r="1751">
      <c r="A1751" s="116" t="n"/>
      <c r="B1751" s="97" t="n"/>
      <c r="C1751" s="97" t="n"/>
      <c r="D1751" s="121" t="n"/>
      <c r="E1751" s="97" t="n"/>
      <c r="F1751" s="123" t="str">
        <f>IF(A1751="","",EOMONTH(A1751,0))</f>
        <v/>
      </c>
      <c r="G1751" s="113" t="str">
        <f>IF(A1751="","",YEAR(A1751))</f>
        <v/>
      </c>
    </row>
    <row r="1752">
      <c r="A1752" s="116" t="n"/>
      <c r="B1752" s="97" t="n"/>
      <c r="C1752" s="97" t="n"/>
      <c r="D1752" s="121" t="n"/>
      <c r="E1752" s="97" t="n"/>
      <c r="F1752" s="122" t="str">
        <f>IF(A1752="","",EOMONTH(A1752,0))</f>
        <v/>
      </c>
      <c r="G1752" s="69" t="str">
        <f>IF(A1752="","",YEAR(A1752))</f>
        <v/>
      </c>
    </row>
    <row r="1753">
      <c r="A1753" s="116" t="n"/>
      <c r="B1753" s="97" t="n"/>
      <c r="C1753" s="97" t="n"/>
      <c r="D1753" s="121" t="n"/>
      <c r="E1753" s="97" t="n"/>
      <c r="F1753" s="123" t="str">
        <f>IF(A1753="","",EOMONTH(A1753,0))</f>
        <v/>
      </c>
      <c r="G1753" s="113" t="str">
        <f>IF(A1753="","",YEAR(A1753))</f>
        <v/>
      </c>
    </row>
    <row r="1754">
      <c r="A1754" s="116" t="n"/>
      <c r="B1754" s="97" t="n"/>
      <c r="C1754" s="97" t="n"/>
      <c r="D1754" s="121" t="n"/>
      <c r="E1754" s="97" t="n"/>
      <c r="F1754" s="122" t="str">
        <f>IF(A1754="","",EOMONTH(A1754,0))</f>
        <v/>
      </c>
      <c r="G1754" s="69" t="str">
        <f>IF(A1754="","",YEAR(A1754))</f>
        <v/>
      </c>
    </row>
    <row r="1755">
      <c r="A1755" s="116" t="n"/>
      <c r="B1755" s="97" t="n"/>
      <c r="C1755" s="97" t="n"/>
      <c r="D1755" s="121" t="n"/>
      <c r="E1755" s="97" t="n"/>
      <c r="F1755" s="123" t="str">
        <f>IF(A1755="","",EOMONTH(A1755,0))</f>
        <v/>
      </c>
      <c r="G1755" s="113" t="str">
        <f>IF(A1755="","",YEAR(A1755))</f>
        <v/>
      </c>
    </row>
    <row r="1756">
      <c r="A1756" s="116" t="n"/>
      <c r="B1756" s="97" t="n"/>
      <c r="C1756" s="97" t="n"/>
      <c r="D1756" s="121" t="n"/>
      <c r="E1756" s="97" t="n"/>
      <c r="F1756" s="122" t="str">
        <f>IF(A1756="","",EOMONTH(A1756,0))</f>
        <v/>
      </c>
      <c r="G1756" s="69" t="str">
        <f>IF(A1756="","",YEAR(A1756))</f>
        <v/>
      </c>
    </row>
    <row r="1757">
      <c r="A1757" s="116" t="n"/>
      <c r="B1757" s="97" t="n"/>
      <c r="C1757" s="97" t="n"/>
      <c r="D1757" s="121" t="n"/>
      <c r="E1757" s="97" t="n"/>
      <c r="F1757" s="123" t="str">
        <f>IF(A1757="","",EOMONTH(A1757,0))</f>
        <v/>
      </c>
      <c r="G1757" s="113" t="str">
        <f>IF(A1757="","",YEAR(A1757))</f>
        <v/>
      </c>
    </row>
    <row r="1758">
      <c r="A1758" s="116" t="n"/>
      <c r="B1758" s="97" t="n"/>
      <c r="C1758" s="97" t="n"/>
      <c r="D1758" s="121" t="n"/>
      <c r="E1758" s="97" t="n"/>
      <c r="F1758" s="122" t="str">
        <f>IF(A1758="","",EOMONTH(A1758,0))</f>
        <v/>
      </c>
      <c r="G1758" s="69" t="str">
        <f>IF(A1758="","",YEAR(A1758))</f>
        <v/>
      </c>
    </row>
    <row r="1759">
      <c r="A1759" s="116" t="n"/>
      <c r="B1759" s="97" t="n"/>
      <c r="C1759" s="97" t="n"/>
      <c r="D1759" s="121" t="n"/>
      <c r="E1759" s="97" t="n"/>
      <c r="F1759" s="123" t="str">
        <f>IF(A1759="","",EOMONTH(A1759,0))</f>
        <v/>
      </c>
      <c r="G1759" s="113" t="str">
        <f>IF(A1759="","",YEAR(A1759))</f>
        <v/>
      </c>
    </row>
    <row r="1760">
      <c r="A1760" s="116" t="n"/>
      <c r="B1760" s="97" t="n"/>
      <c r="C1760" s="97" t="n"/>
      <c r="D1760" s="121" t="n"/>
      <c r="E1760" s="97" t="n"/>
      <c r="F1760" s="122" t="str">
        <f>IF(A1760="","",EOMONTH(A1760,0))</f>
        <v/>
      </c>
      <c r="G1760" s="69" t="str">
        <f>IF(A1760="","",YEAR(A1760))</f>
        <v/>
      </c>
    </row>
    <row r="1761">
      <c r="A1761" s="116" t="n"/>
      <c r="B1761" s="97" t="n"/>
      <c r="C1761" s="97" t="n"/>
      <c r="D1761" s="121" t="n"/>
      <c r="E1761" s="97" t="n"/>
      <c r="F1761" s="123" t="str">
        <f>IF(A1761="","",EOMONTH(A1761,0))</f>
        <v/>
      </c>
      <c r="G1761" s="113" t="str">
        <f>IF(A1761="","",YEAR(A1761))</f>
        <v/>
      </c>
    </row>
    <row r="1762">
      <c r="A1762" s="116" t="n"/>
      <c r="B1762" s="97" t="n"/>
      <c r="C1762" s="97" t="n"/>
      <c r="D1762" s="121" t="n"/>
      <c r="E1762" s="97" t="n"/>
      <c r="F1762" s="122" t="str">
        <f>IF(A1762="","",EOMONTH(A1762,0))</f>
        <v/>
      </c>
      <c r="G1762" s="69" t="str">
        <f>IF(A1762="","",YEAR(A1762))</f>
        <v/>
      </c>
    </row>
    <row r="1763">
      <c r="A1763" s="116" t="n"/>
      <c r="B1763" s="97" t="n"/>
      <c r="C1763" s="97" t="n"/>
      <c r="D1763" s="121" t="n"/>
      <c r="E1763" s="97" t="n"/>
      <c r="F1763" s="123" t="str">
        <f>IF(A1763="","",EOMONTH(A1763,0))</f>
        <v/>
      </c>
      <c r="G1763" s="113" t="str">
        <f>IF(A1763="","",YEAR(A1763))</f>
        <v/>
      </c>
    </row>
    <row r="1764">
      <c r="A1764" s="116" t="n"/>
      <c r="B1764" s="97" t="n"/>
      <c r="C1764" s="97" t="n"/>
      <c r="D1764" s="121" t="n"/>
      <c r="E1764" s="97" t="n"/>
      <c r="F1764" s="122" t="str">
        <f>IF(A1764="","",EOMONTH(A1764,0))</f>
        <v/>
      </c>
      <c r="G1764" s="69" t="str">
        <f>IF(A1764="","",YEAR(A1764))</f>
        <v/>
      </c>
    </row>
    <row r="1765">
      <c r="A1765" s="116" t="n"/>
      <c r="B1765" s="97" t="n"/>
      <c r="C1765" s="97" t="n"/>
      <c r="D1765" s="121" t="n"/>
      <c r="E1765" s="97" t="n"/>
      <c r="F1765" s="123" t="str">
        <f>IF(A1765="","",EOMONTH(A1765,0))</f>
        <v/>
      </c>
      <c r="G1765" s="113" t="str">
        <f>IF(A1765="","",YEAR(A1765))</f>
        <v/>
      </c>
    </row>
    <row r="1766">
      <c r="A1766" s="116" t="n"/>
      <c r="B1766" s="97" t="n"/>
      <c r="C1766" s="97" t="n"/>
      <c r="D1766" s="121" t="n"/>
      <c r="E1766" s="97" t="n"/>
      <c r="F1766" s="122" t="str">
        <f>IF(A1766="","",EOMONTH(A1766,0))</f>
        <v/>
      </c>
      <c r="G1766" s="69" t="str">
        <f>IF(A1766="","",YEAR(A1766))</f>
        <v/>
      </c>
    </row>
    <row r="1767">
      <c r="A1767" s="116" t="n"/>
      <c r="B1767" s="97" t="n"/>
      <c r="C1767" s="97" t="n"/>
      <c r="D1767" s="121" t="n"/>
      <c r="E1767" s="97" t="n"/>
      <c r="F1767" s="123" t="str">
        <f>IF(A1767="","",EOMONTH(A1767,0))</f>
        <v/>
      </c>
      <c r="G1767" s="113" t="str">
        <f>IF(A1767="","",YEAR(A1767))</f>
        <v/>
      </c>
    </row>
    <row r="1768">
      <c r="A1768" s="116" t="n"/>
      <c r="B1768" s="97" t="n"/>
      <c r="C1768" s="97" t="n"/>
      <c r="D1768" s="121" t="n"/>
      <c r="E1768" s="97" t="n"/>
      <c r="F1768" s="122" t="str">
        <f>IF(A1768="","",EOMONTH(A1768,0))</f>
        <v/>
      </c>
      <c r="G1768" s="69" t="str">
        <f>IF(A1768="","",YEAR(A1768))</f>
        <v/>
      </c>
    </row>
    <row r="1769">
      <c r="A1769" s="116" t="n"/>
      <c r="B1769" s="97" t="n"/>
      <c r="C1769" s="97" t="n"/>
      <c r="D1769" s="121" t="n"/>
      <c r="E1769" s="97" t="n"/>
      <c r="F1769" s="123" t="str">
        <f>IF(A1769="","",EOMONTH(A1769,0))</f>
        <v/>
      </c>
      <c r="G1769" s="113" t="str">
        <f>IF(A1769="","",YEAR(A1769))</f>
        <v/>
      </c>
    </row>
    <row r="1770">
      <c r="A1770" s="116" t="n"/>
      <c r="B1770" s="97" t="n"/>
      <c r="C1770" s="97" t="n"/>
      <c r="D1770" s="121" t="n"/>
      <c r="E1770" s="97" t="n"/>
      <c r="F1770" s="122" t="str">
        <f>IF(A1770="","",EOMONTH(A1770,0))</f>
        <v/>
      </c>
      <c r="G1770" s="69" t="str">
        <f>IF(A1770="","",YEAR(A1770))</f>
        <v/>
      </c>
    </row>
    <row r="1771">
      <c r="A1771" s="116" t="n"/>
      <c r="B1771" s="97" t="n"/>
      <c r="C1771" s="97" t="n"/>
      <c r="D1771" s="121" t="n"/>
      <c r="E1771" s="97" t="n"/>
      <c r="F1771" s="123" t="str">
        <f>IF(A1771="","",EOMONTH(A1771,0))</f>
        <v/>
      </c>
      <c r="G1771" s="113" t="str">
        <f>IF(A1771="","",YEAR(A1771))</f>
        <v/>
      </c>
    </row>
    <row r="1772">
      <c r="A1772" s="116" t="n"/>
      <c r="B1772" s="97" t="n"/>
      <c r="C1772" s="97" t="n"/>
      <c r="D1772" s="121" t="n"/>
      <c r="E1772" s="97" t="n"/>
      <c r="F1772" s="122" t="str">
        <f>IF(A1772="","",EOMONTH(A1772,0))</f>
        <v/>
      </c>
      <c r="G1772" s="69" t="str">
        <f>IF(A1772="","",YEAR(A1772))</f>
        <v/>
      </c>
    </row>
    <row r="1773">
      <c r="A1773" s="116" t="n"/>
      <c r="B1773" s="97" t="n"/>
      <c r="C1773" s="97" t="n"/>
      <c r="D1773" s="121" t="n"/>
      <c r="E1773" s="97" t="n"/>
      <c r="F1773" s="123" t="str">
        <f>IF(A1773="","",EOMONTH(A1773,0))</f>
        <v/>
      </c>
      <c r="G1773" s="113" t="str">
        <f>IF(A1773="","",YEAR(A1773))</f>
        <v/>
      </c>
    </row>
    <row r="1774">
      <c r="A1774" s="116" t="n"/>
      <c r="B1774" s="97" t="n"/>
      <c r="C1774" s="97" t="n"/>
      <c r="D1774" s="121" t="n"/>
      <c r="E1774" s="97" t="n"/>
      <c r="F1774" s="122" t="str">
        <f>IF(A1774="","",EOMONTH(A1774,0))</f>
        <v/>
      </c>
      <c r="G1774" s="69" t="str">
        <f>IF(A1774="","",YEAR(A1774))</f>
        <v/>
      </c>
    </row>
    <row r="1775">
      <c r="A1775" s="116" t="n"/>
      <c r="B1775" s="97" t="n"/>
      <c r="C1775" s="97" t="n"/>
      <c r="D1775" s="121" t="n"/>
      <c r="E1775" s="97" t="n"/>
      <c r="F1775" s="123" t="str">
        <f>IF(A1775="","",EOMONTH(A1775,0))</f>
        <v/>
      </c>
      <c r="G1775" s="113" t="str">
        <f>IF(A1775="","",YEAR(A1775))</f>
        <v/>
      </c>
    </row>
    <row r="1776">
      <c r="A1776" s="116" t="n"/>
      <c r="B1776" s="97" t="n"/>
      <c r="C1776" s="97" t="n"/>
      <c r="D1776" s="121" t="n"/>
      <c r="E1776" s="97" t="n"/>
      <c r="F1776" s="122" t="str">
        <f>IF(A1776="","",EOMONTH(A1776,0))</f>
        <v/>
      </c>
      <c r="G1776" s="69" t="str">
        <f>IF(A1776="","",YEAR(A1776))</f>
        <v/>
      </c>
    </row>
    <row r="1777">
      <c r="A1777" s="116" t="n"/>
      <c r="B1777" s="97" t="n"/>
      <c r="C1777" s="97" t="n"/>
      <c r="D1777" s="121" t="n"/>
      <c r="E1777" s="97" t="n"/>
      <c r="F1777" s="123" t="str">
        <f>IF(A1777="","",EOMONTH(A1777,0))</f>
        <v/>
      </c>
      <c r="G1777" s="113" t="str">
        <f>IF(A1777="","",YEAR(A1777))</f>
        <v/>
      </c>
    </row>
    <row r="1778">
      <c r="A1778" s="116" t="n"/>
      <c r="B1778" s="97" t="n"/>
      <c r="C1778" s="97" t="n"/>
      <c r="D1778" s="121" t="n"/>
      <c r="E1778" s="97" t="n"/>
      <c r="F1778" s="122" t="str">
        <f>IF(A1778="","",EOMONTH(A1778,0))</f>
        <v/>
      </c>
      <c r="G1778" s="69" t="str">
        <f>IF(A1778="","",YEAR(A1778))</f>
        <v/>
      </c>
    </row>
    <row r="1779">
      <c r="A1779" s="116" t="n"/>
      <c r="B1779" s="97" t="n"/>
      <c r="C1779" s="97" t="n"/>
      <c r="D1779" s="121" t="n"/>
      <c r="E1779" s="97" t="n"/>
      <c r="F1779" s="123" t="str">
        <f>IF(A1779="","",EOMONTH(A1779,0))</f>
        <v/>
      </c>
      <c r="G1779" s="113" t="str">
        <f>IF(A1779="","",YEAR(A1779))</f>
        <v/>
      </c>
    </row>
    <row r="1780">
      <c r="A1780" s="116" t="n"/>
      <c r="B1780" s="97" t="n"/>
      <c r="C1780" s="97" t="n"/>
      <c r="D1780" s="121" t="n"/>
      <c r="E1780" s="97" t="n"/>
      <c r="F1780" s="122" t="str">
        <f>IF(A1780="","",EOMONTH(A1780,0))</f>
        <v/>
      </c>
      <c r="G1780" s="69" t="str">
        <f>IF(A1780="","",YEAR(A1780))</f>
        <v/>
      </c>
    </row>
    <row r="1781">
      <c r="A1781" s="116" t="n"/>
      <c r="B1781" s="97" t="n"/>
      <c r="C1781" s="97" t="n"/>
      <c r="D1781" s="121" t="n"/>
      <c r="E1781" s="97" t="n"/>
      <c r="F1781" s="123" t="str">
        <f>IF(A1781="","",EOMONTH(A1781,0))</f>
        <v/>
      </c>
      <c r="G1781" s="113" t="str">
        <f>IF(A1781="","",YEAR(A1781))</f>
        <v/>
      </c>
    </row>
    <row r="1782">
      <c r="A1782" s="116" t="n"/>
      <c r="B1782" s="97" t="n"/>
      <c r="C1782" s="97" t="n"/>
      <c r="D1782" s="121" t="n"/>
      <c r="E1782" s="97" t="n"/>
      <c r="F1782" s="122" t="str">
        <f>IF(A1782="","",EOMONTH(A1782,0))</f>
        <v/>
      </c>
      <c r="G1782" s="69" t="str">
        <f>IF(A1782="","",YEAR(A1782))</f>
        <v/>
      </c>
    </row>
    <row r="1783">
      <c r="A1783" s="116" t="n"/>
      <c r="B1783" s="97" t="n"/>
      <c r="C1783" s="97" t="n"/>
      <c r="D1783" s="121" t="n"/>
      <c r="E1783" s="97" t="n"/>
      <c r="F1783" s="123" t="str">
        <f>IF(A1783="","",EOMONTH(A1783,0))</f>
        <v/>
      </c>
      <c r="G1783" s="113" t="str">
        <f>IF(A1783="","",YEAR(A1783))</f>
        <v/>
      </c>
    </row>
    <row r="1784">
      <c r="A1784" s="116" t="n"/>
      <c r="B1784" s="97" t="n"/>
      <c r="C1784" s="97" t="n"/>
      <c r="D1784" s="121" t="n"/>
      <c r="E1784" s="97" t="n"/>
      <c r="F1784" s="122" t="str">
        <f>IF(A1784="","",EOMONTH(A1784,0))</f>
        <v/>
      </c>
      <c r="G1784" s="69" t="str">
        <f>IF(A1784="","",YEAR(A1784))</f>
        <v/>
      </c>
    </row>
    <row r="1785">
      <c r="A1785" s="116" t="n"/>
      <c r="B1785" s="97" t="n"/>
      <c r="C1785" s="97" t="n"/>
      <c r="D1785" s="121" t="n"/>
      <c r="E1785" s="97" t="n"/>
      <c r="F1785" s="123" t="str">
        <f>IF(A1785="","",EOMONTH(A1785,0))</f>
        <v/>
      </c>
      <c r="G1785" s="113" t="str">
        <f>IF(A1785="","",YEAR(A1785))</f>
        <v/>
      </c>
    </row>
    <row r="1786">
      <c r="A1786" s="116" t="n"/>
      <c r="B1786" s="97" t="n"/>
      <c r="C1786" s="97" t="n"/>
      <c r="D1786" s="121" t="n"/>
      <c r="E1786" s="97" t="n"/>
      <c r="F1786" s="122" t="str">
        <f>IF(A1786="","",EOMONTH(A1786,0))</f>
        <v/>
      </c>
      <c r="G1786" s="69" t="str">
        <f>IF(A1786="","",YEAR(A1786))</f>
        <v/>
      </c>
    </row>
    <row r="1787">
      <c r="A1787" s="116" t="n"/>
      <c r="B1787" s="97" t="n"/>
      <c r="C1787" s="97" t="n"/>
      <c r="D1787" s="121" t="n"/>
      <c r="E1787" s="97" t="n"/>
      <c r="F1787" s="123" t="str">
        <f>IF(A1787="","",EOMONTH(A1787,0))</f>
        <v/>
      </c>
      <c r="G1787" s="113" t="str">
        <f>IF(A1787="","",YEAR(A1787))</f>
        <v/>
      </c>
    </row>
    <row r="1788">
      <c r="A1788" s="116" t="n"/>
      <c r="B1788" s="97" t="n"/>
      <c r="C1788" s="97" t="n"/>
      <c r="D1788" s="121" t="n"/>
      <c r="E1788" s="97" t="n"/>
      <c r="F1788" s="122" t="str">
        <f>IF(A1788="","",EOMONTH(A1788,0))</f>
        <v/>
      </c>
      <c r="G1788" s="69" t="str">
        <f>IF(A1788="","",YEAR(A1788))</f>
        <v/>
      </c>
    </row>
    <row r="1789">
      <c r="A1789" s="116" t="n"/>
      <c r="B1789" s="97" t="n"/>
      <c r="C1789" s="97" t="n"/>
      <c r="D1789" s="121" t="n"/>
      <c r="E1789" s="97" t="n"/>
      <c r="F1789" s="123" t="str">
        <f>IF(A1789="","",EOMONTH(A1789,0))</f>
        <v/>
      </c>
      <c r="G1789" s="113" t="str">
        <f>IF(A1789="","",YEAR(A1789))</f>
        <v/>
      </c>
    </row>
    <row r="1790">
      <c r="A1790" s="116" t="n"/>
      <c r="B1790" s="97" t="n"/>
      <c r="C1790" s="97" t="n"/>
      <c r="D1790" s="121" t="n"/>
      <c r="E1790" s="97" t="n"/>
      <c r="F1790" s="122" t="str">
        <f>IF(A1790="","",EOMONTH(A1790,0))</f>
        <v/>
      </c>
      <c r="G1790" s="69" t="str">
        <f>IF(A1790="","",YEAR(A1790))</f>
        <v/>
      </c>
    </row>
    <row r="1791">
      <c r="A1791" s="116" t="n"/>
      <c r="B1791" s="97" t="n"/>
      <c r="C1791" s="97" t="n"/>
      <c r="D1791" s="121" t="n"/>
      <c r="E1791" s="97" t="n"/>
      <c r="F1791" s="123" t="str">
        <f>IF(A1791="","",EOMONTH(A1791,0))</f>
        <v/>
      </c>
      <c r="G1791" s="113" t="str">
        <f>IF(A1791="","",YEAR(A1791))</f>
        <v/>
      </c>
    </row>
    <row r="1792">
      <c r="A1792" s="116" t="n"/>
      <c r="B1792" s="97" t="n"/>
      <c r="C1792" s="97" t="n"/>
      <c r="D1792" s="121" t="n"/>
      <c r="E1792" s="97" t="n"/>
      <c r="F1792" s="122" t="str">
        <f>IF(A1792="","",EOMONTH(A1792,0))</f>
        <v/>
      </c>
      <c r="G1792" s="69" t="str">
        <f>IF(A1792="","",YEAR(A1792))</f>
        <v/>
      </c>
    </row>
    <row r="1793">
      <c r="A1793" s="116" t="n"/>
      <c r="B1793" s="97" t="n"/>
      <c r="C1793" s="97" t="n"/>
      <c r="D1793" s="121" t="n"/>
      <c r="E1793" s="97" t="n"/>
      <c r="F1793" s="123" t="str">
        <f>IF(A1793="","",EOMONTH(A1793,0))</f>
        <v/>
      </c>
      <c r="G1793" s="113" t="str">
        <f>IF(A1793="","",YEAR(A1793))</f>
        <v/>
      </c>
    </row>
    <row r="1794">
      <c r="A1794" s="116" t="n"/>
      <c r="B1794" s="97" t="n"/>
      <c r="C1794" s="97" t="n"/>
      <c r="D1794" s="121" t="n"/>
      <c r="E1794" s="97" t="n"/>
      <c r="F1794" s="122" t="str">
        <f>IF(A1794="","",EOMONTH(A1794,0))</f>
        <v/>
      </c>
      <c r="G1794" s="69" t="str">
        <f>IF(A1794="","",YEAR(A1794))</f>
        <v/>
      </c>
    </row>
    <row r="1795">
      <c r="A1795" s="116" t="n"/>
      <c r="B1795" s="97" t="n"/>
      <c r="C1795" s="97" t="n"/>
      <c r="D1795" s="121" t="n"/>
      <c r="E1795" s="97" t="n"/>
      <c r="F1795" s="123" t="str">
        <f>IF(A1795="","",EOMONTH(A1795,0))</f>
        <v/>
      </c>
      <c r="G1795" s="113" t="str">
        <f>IF(A1795="","",YEAR(A1795))</f>
        <v/>
      </c>
    </row>
    <row r="1796">
      <c r="A1796" s="116" t="n"/>
      <c r="B1796" s="97" t="n"/>
      <c r="C1796" s="97" t="n"/>
      <c r="D1796" s="121" t="n"/>
      <c r="E1796" s="97" t="n"/>
      <c r="F1796" s="122" t="str">
        <f>IF(A1796="","",EOMONTH(A1796,0))</f>
        <v/>
      </c>
      <c r="G1796" s="69" t="str">
        <f>IF(A1796="","",YEAR(A1796))</f>
        <v/>
      </c>
    </row>
    <row r="1797">
      <c r="A1797" s="116" t="n"/>
      <c r="B1797" s="97" t="n"/>
      <c r="C1797" s="97" t="n"/>
      <c r="D1797" s="121" t="n"/>
      <c r="E1797" s="97" t="n"/>
      <c r="F1797" s="123" t="str">
        <f>IF(A1797="","",EOMONTH(A1797,0))</f>
        <v/>
      </c>
      <c r="G1797" s="113" t="str">
        <f>IF(A1797="","",YEAR(A1797))</f>
        <v/>
      </c>
    </row>
    <row r="1798">
      <c r="A1798" s="116" t="n"/>
      <c r="B1798" s="97" t="n"/>
      <c r="C1798" s="97" t="n"/>
      <c r="D1798" s="121" t="n"/>
      <c r="E1798" s="97" t="n"/>
      <c r="F1798" s="122" t="str">
        <f>IF(A1798="","",EOMONTH(A1798,0))</f>
        <v/>
      </c>
      <c r="G1798" s="69" t="str">
        <f>IF(A1798="","",YEAR(A1798))</f>
        <v/>
      </c>
    </row>
    <row r="1799">
      <c r="A1799" s="116" t="n"/>
      <c r="B1799" s="97" t="n"/>
      <c r="C1799" s="97" t="n"/>
      <c r="D1799" s="121" t="n"/>
      <c r="E1799" s="97" t="n"/>
      <c r="F1799" s="123" t="str">
        <f>IF(A1799="","",EOMONTH(A1799,0))</f>
        <v/>
      </c>
      <c r="G1799" s="113" t="str">
        <f>IF(A1799="","",YEAR(A1799))</f>
        <v/>
      </c>
    </row>
    <row r="1800">
      <c r="A1800" s="116" t="n"/>
      <c r="B1800" s="97" t="n"/>
      <c r="C1800" s="97" t="n"/>
      <c r="D1800" s="121" t="n"/>
      <c r="E1800" s="97" t="n"/>
      <c r="F1800" s="122" t="str">
        <f>IF(A1800="","",EOMONTH(A1800,0))</f>
        <v/>
      </c>
      <c r="G1800" s="69" t="str">
        <f>IF(A1800="","",YEAR(A1800))</f>
        <v/>
      </c>
    </row>
    <row r="1801">
      <c r="A1801" s="116" t="n"/>
      <c r="B1801" s="97" t="n"/>
      <c r="C1801" s="97" t="n"/>
      <c r="D1801" s="121" t="n"/>
      <c r="E1801" s="97" t="n"/>
      <c r="F1801" s="123" t="str">
        <f>IF(A1801="","",EOMONTH(A1801,0))</f>
        <v/>
      </c>
      <c r="G1801" s="113" t="str">
        <f>IF(A1801="","",YEAR(A1801))</f>
        <v/>
      </c>
    </row>
    <row r="1802">
      <c r="A1802" s="116" t="n"/>
      <c r="B1802" s="97" t="n"/>
      <c r="C1802" s="97" t="n"/>
      <c r="D1802" s="121" t="n"/>
      <c r="E1802" s="97" t="n"/>
      <c r="F1802" s="122" t="str">
        <f>IF(A1802="","",EOMONTH(A1802,0))</f>
        <v/>
      </c>
      <c r="G1802" s="69" t="str">
        <f>IF(A1802="","",YEAR(A1802))</f>
        <v/>
      </c>
    </row>
    <row r="1803">
      <c r="A1803" s="116" t="n"/>
      <c r="B1803" s="97" t="n"/>
      <c r="C1803" s="97" t="n"/>
      <c r="D1803" s="121" t="n"/>
      <c r="E1803" s="97" t="n"/>
      <c r="F1803" s="123" t="str">
        <f>IF(A1803="","",EOMONTH(A1803,0))</f>
        <v/>
      </c>
      <c r="G1803" s="113" t="str">
        <f>IF(A1803="","",YEAR(A1803))</f>
        <v/>
      </c>
    </row>
    <row r="1804">
      <c r="A1804" s="116" t="n"/>
      <c r="B1804" s="97" t="n"/>
      <c r="C1804" s="97" t="n"/>
      <c r="D1804" s="121" t="n"/>
      <c r="E1804" s="97" t="n"/>
      <c r="F1804" s="122" t="str">
        <f>IF(A1804="","",EOMONTH(A1804,0))</f>
        <v/>
      </c>
      <c r="G1804" s="69" t="str">
        <f>IF(A1804="","",YEAR(A1804))</f>
        <v/>
      </c>
    </row>
    <row r="1805">
      <c r="A1805" s="116" t="n"/>
      <c r="B1805" s="97" t="n"/>
      <c r="C1805" s="97" t="n"/>
      <c r="D1805" s="121" t="n"/>
      <c r="E1805" s="97" t="n"/>
      <c r="F1805" s="123" t="str">
        <f>IF(A1805="","",EOMONTH(A1805,0))</f>
        <v/>
      </c>
      <c r="G1805" s="113" t="str">
        <f>IF(A1805="","",YEAR(A1805))</f>
        <v/>
      </c>
    </row>
    <row r="1806">
      <c r="A1806" s="116" t="n"/>
      <c r="B1806" s="97" t="n"/>
      <c r="C1806" s="97" t="n"/>
      <c r="D1806" s="121" t="n"/>
      <c r="E1806" s="97" t="n"/>
      <c r="F1806" s="122" t="str">
        <f>IF(A1806="","",EOMONTH(A1806,0))</f>
        <v/>
      </c>
      <c r="G1806" s="69" t="str">
        <f>IF(A1806="","",YEAR(A1806))</f>
        <v/>
      </c>
    </row>
    <row r="1807">
      <c r="A1807" s="116" t="n"/>
      <c r="B1807" s="97" t="n"/>
      <c r="C1807" s="97" t="n"/>
      <c r="D1807" s="121" t="n"/>
      <c r="E1807" s="97" t="n"/>
      <c r="F1807" s="123" t="str">
        <f>IF(A1807="","",EOMONTH(A1807,0))</f>
        <v/>
      </c>
      <c r="G1807" s="113" t="str">
        <f>IF(A1807="","",YEAR(A1807))</f>
        <v/>
      </c>
    </row>
    <row r="1808">
      <c r="A1808" s="116" t="n"/>
      <c r="B1808" s="97" t="n"/>
      <c r="C1808" s="97" t="n"/>
      <c r="D1808" s="121" t="n"/>
      <c r="E1808" s="97" t="n"/>
      <c r="F1808" s="122" t="str">
        <f>IF(A1808="","",EOMONTH(A1808,0))</f>
        <v/>
      </c>
      <c r="G1808" s="69" t="str">
        <f>IF(A1808="","",YEAR(A1808))</f>
        <v/>
      </c>
    </row>
    <row r="1809">
      <c r="A1809" s="116" t="n"/>
      <c r="B1809" s="97" t="n"/>
      <c r="C1809" s="97" t="n"/>
      <c r="D1809" s="121" t="n"/>
      <c r="E1809" s="97" t="n"/>
      <c r="F1809" s="123" t="str">
        <f>IF(A1809="","",EOMONTH(A1809,0))</f>
        <v/>
      </c>
      <c r="G1809" s="113" t="str">
        <f>IF(A1809="","",YEAR(A1809))</f>
        <v/>
      </c>
    </row>
    <row r="1810">
      <c r="A1810" s="116" t="n"/>
      <c r="B1810" s="97" t="n"/>
      <c r="C1810" s="97" t="n"/>
      <c r="D1810" s="121" t="n"/>
      <c r="E1810" s="97" t="n"/>
      <c r="F1810" s="122" t="str">
        <f>IF(A1810="","",EOMONTH(A1810,0))</f>
        <v/>
      </c>
      <c r="G1810" s="69" t="str">
        <f>IF(A1810="","",YEAR(A1810))</f>
        <v/>
      </c>
    </row>
    <row r="1811">
      <c r="A1811" s="116" t="n"/>
      <c r="B1811" s="97" t="n"/>
      <c r="C1811" s="97" t="n"/>
      <c r="D1811" s="121" t="n"/>
      <c r="E1811" s="97" t="n"/>
      <c r="F1811" s="123" t="str">
        <f>IF(A1811="","",EOMONTH(A1811,0))</f>
        <v/>
      </c>
      <c r="G1811" s="113" t="str">
        <f>IF(A1811="","",YEAR(A1811))</f>
        <v/>
      </c>
    </row>
    <row r="1812">
      <c r="A1812" s="116" t="n"/>
      <c r="B1812" s="97" t="n"/>
      <c r="C1812" s="97" t="n"/>
      <c r="D1812" s="121" t="n"/>
      <c r="E1812" s="97" t="n"/>
      <c r="F1812" s="122" t="str">
        <f>IF(A1812="","",EOMONTH(A1812,0))</f>
        <v/>
      </c>
      <c r="G1812" s="69" t="str">
        <f>IF(A1812="","",YEAR(A1812))</f>
        <v/>
      </c>
    </row>
    <row r="1813">
      <c r="A1813" s="116" t="n"/>
      <c r="B1813" s="97" t="n"/>
      <c r="C1813" s="97" t="n"/>
      <c r="D1813" s="121" t="n"/>
      <c r="E1813" s="97" t="n"/>
      <c r="F1813" s="123" t="str">
        <f>IF(A1813="","",EOMONTH(A1813,0))</f>
        <v/>
      </c>
      <c r="G1813" s="113" t="str">
        <f>IF(A1813="","",YEAR(A1813))</f>
        <v/>
      </c>
    </row>
    <row r="1814">
      <c r="A1814" s="116" t="n"/>
      <c r="B1814" s="97" t="n"/>
      <c r="C1814" s="97" t="n"/>
      <c r="D1814" s="121" t="n"/>
      <c r="E1814" s="97" t="n"/>
      <c r="F1814" s="122" t="str">
        <f>IF(A1814="","",EOMONTH(A1814,0))</f>
        <v/>
      </c>
      <c r="G1814" s="69" t="str">
        <f>IF(A1814="","",YEAR(A1814))</f>
        <v/>
      </c>
    </row>
    <row r="1815">
      <c r="A1815" s="116" t="n"/>
      <c r="B1815" s="97" t="n"/>
      <c r="C1815" s="97" t="n"/>
      <c r="D1815" s="121" t="n"/>
      <c r="E1815" s="97" t="n"/>
      <c r="F1815" s="123" t="str">
        <f>IF(A1815="","",EOMONTH(A1815,0))</f>
        <v/>
      </c>
      <c r="G1815" s="113" t="str">
        <f>IF(A1815="","",YEAR(A1815))</f>
        <v/>
      </c>
    </row>
    <row r="1816">
      <c r="A1816" s="116" t="n"/>
      <c r="B1816" s="97" t="n"/>
      <c r="C1816" s="97" t="n"/>
      <c r="D1816" s="121" t="n"/>
      <c r="E1816" s="97" t="n"/>
      <c r="F1816" s="122" t="str">
        <f>IF(A1816="","",EOMONTH(A1816,0))</f>
        <v/>
      </c>
      <c r="G1816" s="69" t="str">
        <f>IF(A1816="","",YEAR(A1816))</f>
        <v/>
      </c>
    </row>
    <row r="1817">
      <c r="A1817" s="116" t="n"/>
      <c r="B1817" s="97" t="n"/>
      <c r="C1817" s="97" t="n"/>
      <c r="D1817" s="121" t="n"/>
      <c r="E1817" s="97" t="n"/>
      <c r="F1817" s="123" t="str">
        <f>IF(A1817="","",EOMONTH(A1817,0))</f>
        <v/>
      </c>
      <c r="G1817" s="113" t="str">
        <f>IF(A1817="","",YEAR(A1817))</f>
        <v/>
      </c>
    </row>
    <row r="1818">
      <c r="A1818" s="116" t="n"/>
      <c r="B1818" s="97" t="n"/>
      <c r="C1818" s="97" t="n"/>
      <c r="D1818" s="121" t="n"/>
      <c r="E1818" s="97" t="n"/>
      <c r="F1818" s="122" t="str">
        <f>IF(A1818="","",EOMONTH(A1818,0))</f>
        <v/>
      </c>
      <c r="G1818" s="69" t="str">
        <f>IF(A1818="","",YEAR(A1818))</f>
        <v/>
      </c>
    </row>
    <row r="1819">
      <c r="A1819" s="116" t="n"/>
      <c r="B1819" s="97" t="n"/>
      <c r="C1819" s="97" t="n"/>
      <c r="D1819" s="121" t="n"/>
      <c r="E1819" s="97" t="n"/>
      <c r="F1819" s="123" t="str">
        <f>IF(A1819="","",EOMONTH(A1819,0))</f>
        <v/>
      </c>
      <c r="G1819" s="113" t="str">
        <f>IF(A1819="","",YEAR(A1819))</f>
        <v/>
      </c>
    </row>
    <row r="1820">
      <c r="A1820" s="116" t="n"/>
      <c r="B1820" s="97" t="n"/>
      <c r="C1820" s="97" t="n"/>
      <c r="D1820" s="121" t="n"/>
      <c r="E1820" s="97" t="n"/>
      <c r="F1820" s="122" t="str">
        <f>IF(A1820="","",EOMONTH(A1820,0))</f>
        <v/>
      </c>
      <c r="G1820" s="69" t="str">
        <f>IF(A1820="","",YEAR(A1820))</f>
        <v/>
      </c>
    </row>
    <row r="1821">
      <c r="A1821" s="116" t="n"/>
      <c r="B1821" s="97" t="n"/>
      <c r="C1821" s="97" t="n"/>
      <c r="D1821" s="121" t="n"/>
      <c r="E1821" s="97" t="n"/>
      <c r="F1821" s="123" t="str">
        <f>IF(A1821="","",EOMONTH(A1821,0))</f>
        <v/>
      </c>
      <c r="G1821" s="113" t="str">
        <f>IF(A1821="","",YEAR(A1821))</f>
        <v/>
      </c>
    </row>
    <row r="1822">
      <c r="A1822" s="116" t="n"/>
      <c r="B1822" s="97" t="n"/>
      <c r="C1822" s="97" t="n"/>
      <c r="D1822" s="121" t="n"/>
      <c r="E1822" s="97" t="n"/>
      <c r="F1822" s="122" t="str">
        <f>IF(A1822="","",EOMONTH(A1822,0))</f>
        <v/>
      </c>
      <c r="G1822" s="69" t="str">
        <f>IF(A1822="","",YEAR(A1822))</f>
        <v/>
      </c>
    </row>
    <row r="1823">
      <c r="A1823" s="116" t="n"/>
      <c r="B1823" s="97" t="n"/>
      <c r="C1823" s="97" t="n"/>
      <c r="D1823" s="121" t="n"/>
      <c r="E1823" s="97" t="n"/>
      <c r="F1823" s="123" t="str">
        <f>IF(A1823="","",EOMONTH(A1823,0))</f>
        <v/>
      </c>
      <c r="G1823" s="113" t="str">
        <f>IF(A1823="","",YEAR(A1823))</f>
        <v/>
      </c>
    </row>
    <row r="1824">
      <c r="A1824" s="116" t="n"/>
      <c r="B1824" s="97" t="n"/>
      <c r="C1824" s="97" t="n"/>
      <c r="D1824" s="121" t="n"/>
      <c r="E1824" s="97" t="n"/>
      <c r="F1824" s="122" t="str">
        <f>IF(A1824="","",EOMONTH(A1824,0))</f>
        <v/>
      </c>
      <c r="G1824" s="69" t="str">
        <f>IF(A1824="","",YEAR(A1824))</f>
        <v/>
      </c>
    </row>
    <row r="1825">
      <c r="A1825" s="116" t="n"/>
      <c r="B1825" s="97" t="n"/>
      <c r="C1825" s="97" t="n"/>
      <c r="D1825" s="121" t="n"/>
      <c r="E1825" s="97" t="n"/>
      <c r="F1825" s="123" t="str">
        <f>IF(A1825="","",EOMONTH(A1825,0))</f>
        <v/>
      </c>
      <c r="G1825" s="113" t="str">
        <f>IF(A1825="","",YEAR(A1825))</f>
        <v/>
      </c>
    </row>
    <row r="1826">
      <c r="A1826" s="116" t="n"/>
      <c r="B1826" s="97" t="n"/>
      <c r="C1826" s="97" t="n"/>
      <c r="D1826" s="121" t="n"/>
      <c r="E1826" s="97" t="n"/>
      <c r="F1826" s="122" t="str">
        <f>IF(A1826="","",EOMONTH(A1826,0))</f>
        <v/>
      </c>
      <c r="G1826" s="69" t="str">
        <f>IF(A1826="","",YEAR(A1826))</f>
        <v/>
      </c>
    </row>
    <row r="1827">
      <c r="A1827" s="116" t="n"/>
      <c r="B1827" s="97" t="n"/>
      <c r="C1827" s="97" t="n"/>
      <c r="D1827" s="121" t="n"/>
      <c r="E1827" s="97" t="n"/>
      <c r="F1827" s="123" t="str">
        <f>IF(A1827="","",EOMONTH(A1827,0))</f>
        <v/>
      </c>
      <c r="G1827" s="113" t="str">
        <f>IF(A1827="","",YEAR(A1827))</f>
        <v/>
      </c>
    </row>
    <row r="1828">
      <c r="A1828" s="116" t="n"/>
      <c r="B1828" s="97" t="n"/>
      <c r="C1828" s="97" t="n"/>
      <c r="D1828" s="121" t="n"/>
      <c r="E1828" s="97" t="n"/>
      <c r="F1828" s="122" t="str">
        <f>IF(A1828="","",EOMONTH(A1828,0))</f>
        <v/>
      </c>
      <c r="G1828" s="69" t="str">
        <f>IF(A1828="","",YEAR(A1828))</f>
        <v/>
      </c>
    </row>
    <row r="1829">
      <c r="A1829" s="116" t="n"/>
      <c r="B1829" s="97" t="n"/>
      <c r="C1829" s="97" t="n"/>
      <c r="D1829" s="121" t="n"/>
      <c r="E1829" s="97" t="n"/>
      <c r="F1829" s="123" t="str">
        <f>IF(A1829="","",EOMONTH(A1829,0))</f>
        <v/>
      </c>
      <c r="G1829" s="113" t="str">
        <f>IF(A1829="","",YEAR(A1829))</f>
        <v/>
      </c>
    </row>
    <row r="1830">
      <c r="A1830" s="116" t="n"/>
      <c r="B1830" s="97" t="n"/>
      <c r="C1830" s="97" t="n"/>
      <c r="D1830" s="121" t="n"/>
      <c r="E1830" s="97" t="n"/>
      <c r="F1830" s="122" t="str">
        <f>IF(A1830="","",EOMONTH(A1830,0))</f>
        <v/>
      </c>
      <c r="G1830" s="69" t="str">
        <f>IF(A1830="","",YEAR(A1830))</f>
        <v/>
      </c>
    </row>
    <row r="1831">
      <c r="A1831" s="116" t="n"/>
      <c r="B1831" s="97" t="n"/>
      <c r="C1831" s="97" t="n"/>
      <c r="D1831" s="121" t="n"/>
      <c r="E1831" s="97" t="n"/>
      <c r="F1831" s="123" t="str">
        <f>IF(A1831="","",EOMONTH(A1831,0))</f>
        <v/>
      </c>
      <c r="G1831" s="113" t="str">
        <f>IF(A1831="","",YEAR(A1831))</f>
        <v/>
      </c>
    </row>
    <row r="1832">
      <c r="A1832" s="116" t="n"/>
      <c r="B1832" s="97" t="n"/>
      <c r="C1832" s="97" t="n"/>
      <c r="D1832" s="121" t="n"/>
      <c r="E1832" s="97" t="n"/>
      <c r="F1832" s="122" t="str">
        <f>IF(A1832="","",EOMONTH(A1832,0))</f>
        <v/>
      </c>
      <c r="G1832" s="69" t="str">
        <f>IF(A1832="","",YEAR(A1832))</f>
        <v/>
      </c>
    </row>
    <row r="1833">
      <c r="A1833" s="116" t="n"/>
      <c r="B1833" s="97" t="n"/>
      <c r="C1833" s="97" t="n"/>
      <c r="D1833" s="121" t="n"/>
      <c r="E1833" s="97" t="n"/>
      <c r="F1833" s="123" t="str">
        <f>IF(A1833="","",EOMONTH(A1833,0))</f>
        <v/>
      </c>
      <c r="G1833" s="113" t="str">
        <f>IF(A1833="","",YEAR(A1833))</f>
        <v/>
      </c>
    </row>
    <row r="1834">
      <c r="A1834" s="116" t="n"/>
      <c r="B1834" s="97" t="n"/>
      <c r="C1834" s="97" t="n"/>
      <c r="D1834" s="121" t="n"/>
      <c r="E1834" s="97" t="n"/>
      <c r="F1834" s="122" t="str">
        <f>IF(A1834="","",EOMONTH(A1834,0))</f>
        <v/>
      </c>
      <c r="G1834" s="69" t="str">
        <f>IF(A1834="","",YEAR(A1834))</f>
        <v/>
      </c>
    </row>
    <row r="1835">
      <c r="A1835" s="116" t="n"/>
      <c r="B1835" s="97" t="n"/>
      <c r="C1835" s="97" t="n"/>
      <c r="D1835" s="121" t="n"/>
      <c r="E1835" s="97" t="n"/>
      <c r="F1835" s="123" t="str">
        <f>IF(A1835="","",EOMONTH(A1835,0))</f>
        <v/>
      </c>
      <c r="G1835" s="113" t="str">
        <f>IF(A1835="","",YEAR(A1835))</f>
        <v/>
      </c>
    </row>
    <row r="1836">
      <c r="A1836" s="116" t="n"/>
      <c r="B1836" s="97" t="n"/>
      <c r="C1836" s="97" t="n"/>
      <c r="D1836" s="121" t="n"/>
      <c r="E1836" s="97" t="n"/>
      <c r="F1836" s="122" t="str">
        <f>IF(A1836="","",EOMONTH(A1836,0))</f>
        <v/>
      </c>
      <c r="G1836" s="69" t="str">
        <f>IF(A1836="","",YEAR(A1836))</f>
        <v/>
      </c>
    </row>
    <row r="1837">
      <c r="A1837" s="116" t="n"/>
      <c r="B1837" s="97" t="n"/>
      <c r="C1837" s="97" t="n"/>
      <c r="D1837" s="121" t="n"/>
      <c r="E1837" s="97" t="n"/>
      <c r="F1837" s="123" t="str">
        <f>IF(A1837="","",EOMONTH(A1837,0))</f>
        <v/>
      </c>
      <c r="G1837" s="113" t="str">
        <f>IF(A1837="","",YEAR(A1837))</f>
        <v/>
      </c>
    </row>
    <row r="1838">
      <c r="A1838" s="116" t="n"/>
      <c r="B1838" s="97" t="n"/>
      <c r="C1838" s="97" t="n"/>
      <c r="D1838" s="121" t="n"/>
      <c r="E1838" s="97" t="n"/>
      <c r="F1838" s="122" t="str">
        <f>IF(A1838="","",EOMONTH(A1838,0))</f>
        <v/>
      </c>
      <c r="G1838" s="69" t="str">
        <f>IF(A1838="","",YEAR(A1838))</f>
        <v/>
      </c>
    </row>
    <row r="1839">
      <c r="A1839" s="116" t="n"/>
      <c r="B1839" s="97" t="n"/>
      <c r="C1839" s="97" t="n"/>
      <c r="D1839" s="121" t="n"/>
      <c r="E1839" s="97" t="n"/>
      <c r="F1839" s="123" t="str">
        <f>IF(A1839="","",EOMONTH(A1839,0))</f>
        <v/>
      </c>
      <c r="G1839" s="113" t="str">
        <f>IF(A1839="","",YEAR(A1839))</f>
        <v/>
      </c>
    </row>
    <row r="1840">
      <c r="A1840" s="116" t="n"/>
      <c r="B1840" s="97" t="n"/>
      <c r="C1840" s="97" t="n"/>
      <c r="D1840" s="121" t="n"/>
      <c r="E1840" s="97" t="n"/>
      <c r="F1840" s="122" t="str">
        <f>IF(A1840="","",EOMONTH(A1840,0))</f>
        <v/>
      </c>
      <c r="G1840" s="69" t="str">
        <f>IF(A1840="","",YEAR(A1840))</f>
        <v/>
      </c>
    </row>
    <row r="1841">
      <c r="A1841" s="116" t="n"/>
      <c r="B1841" s="97" t="n"/>
      <c r="C1841" s="97" t="n"/>
      <c r="D1841" s="121" t="n"/>
      <c r="E1841" s="97" t="n"/>
      <c r="F1841" s="123" t="str">
        <f>IF(A1841="","",EOMONTH(A1841,0))</f>
        <v/>
      </c>
      <c r="G1841" s="113" t="str">
        <f>IF(A1841="","",YEAR(A1841))</f>
        <v/>
      </c>
    </row>
    <row r="1842">
      <c r="A1842" s="116" t="n"/>
      <c r="B1842" s="97" t="n"/>
      <c r="C1842" s="97" t="n"/>
      <c r="D1842" s="121" t="n"/>
      <c r="E1842" s="97" t="n"/>
      <c r="F1842" s="122" t="str">
        <f>IF(A1842="","",EOMONTH(A1842,0))</f>
        <v/>
      </c>
      <c r="G1842" s="69" t="str">
        <f>IF(A1842="","",YEAR(A1842))</f>
        <v/>
      </c>
    </row>
    <row r="1843">
      <c r="A1843" s="116" t="n"/>
      <c r="B1843" s="97" t="n"/>
      <c r="C1843" s="97" t="n"/>
      <c r="D1843" s="121" t="n"/>
      <c r="E1843" s="97" t="n"/>
      <c r="F1843" s="123" t="str">
        <f>IF(A1843="","",EOMONTH(A1843,0))</f>
        <v/>
      </c>
      <c r="G1843" s="113" t="str">
        <f>IF(A1843="","",YEAR(A1843))</f>
        <v/>
      </c>
    </row>
    <row r="1844">
      <c r="A1844" s="116" t="n"/>
      <c r="B1844" s="97" t="n"/>
      <c r="C1844" s="97" t="n"/>
      <c r="D1844" s="121" t="n"/>
      <c r="E1844" s="97" t="n"/>
      <c r="F1844" s="122" t="str">
        <f>IF(A1844="","",EOMONTH(A1844,0))</f>
        <v/>
      </c>
      <c r="G1844" s="69" t="str">
        <f>IF(A1844="","",YEAR(A1844))</f>
        <v/>
      </c>
    </row>
    <row r="1845">
      <c r="A1845" s="116" t="n"/>
      <c r="B1845" s="97" t="n"/>
      <c r="C1845" s="97" t="n"/>
      <c r="D1845" s="121" t="n"/>
      <c r="E1845" s="97" t="n"/>
      <c r="F1845" s="123" t="str">
        <f>IF(A1845="","",EOMONTH(A1845,0))</f>
        <v/>
      </c>
      <c r="G1845" s="113" t="str">
        <f>IF(A1845="","",YEAR(A1845))</f>
        <v/>
      </c>
    </row>
    <row r="1846">
      <c r="A1846" s="116" t="n"/>
      <c r="B1846" s="97" t="n"/>
      <c r="C1846" s="97" t="n"/>
      <c r="D1846" s="121" t="n"/>
      <c r="E1846" s="97" t="n"/>
      <c r="F1846" s="122" t="str">
        <f>IF(A1846="","",EOMONTH(A1846,0))</f>
        <v/>
      </c>
      <c r="G1846" s="69" t="str">
        <f>IF(A1846="","",YEAR(A1846))</f>
        <v/>
      </c>
    </row>
    <row r="1847">
      <c r="A1847" s="116" t="n"/>
      <c r="B1847" s="97" t="n"/>
      <c r="C1847" s="97" t="n"/>
      <c r="D1847" s="121" t="n"/>
      <c r="E1847" s="97" t="n"/>
      <c r="F1847" s="123" t="str">
        <f>IF(A1847="","",EOMONTH(A1847,0))</f>
        <v/>
      </c>
      <c r="G1847" s="113" t="str">
        <f>IF(A1847="","",YEAR(A1847))</f>
        <v/>
      </c>
    </row>
    <row r="1848">
      <c r="A1848" s="116" t="n"/>
      <c r="B1848" s="97" t="n"/>
      <c r="C1848" s="97" t="n"/>
      <c r="D1848" s="121" t="n"/>
      <c r="E1848" s="97" t="n"/>
      <c r="F1848" s="122" t="str">
        <f>IF(A1848="","",EOMONTH(A1848,0))</f>
        <v/>
      </c>
      <c r="G1848" s="69" t="str">
        <f>IF(A1848="","",YEAR(A1848))</f>
        <v/>
      </c>
    </row>
    <row r="1849">
      <c r="A1849" s="116" t="n"/>
      <c r="B1849" s="97" t="n"/>
      <c r="C1849" s="97" t="n"/>
      <c r="D1849" s="121" t="n"/>
      <c r="E1849" s="97" t="n"/>
      <c r="F1849" s="123" t="str">
        <f>IF(A1849="","",EOMONTH(A1849,0))</f>
        <v/>
      </c>
      <c r="G1849" s="113" t="str">
        <f>IF(A1849="","",YEAR(A1849))</f>
        <v/>
      </c>
    </row>
    <row r="1850">
      <c r="A1850" s="116" t="n"/>
      <c r="B1850" s="97" t="n"/>
      <c r="C1850" s="97" t="n"/>
      <c r="D1850" s="121" t="n"/>
      <c r="E1850" s="97" t="n"/>
      <c r="F1850" s="122" t="str">
        <f>IF(A1850="","",EOMONTH(A1850,0))</f>
        <v/>
      </c>
      <c r="G1850" s="69" t="str">
        <f>IF(A1850="","",YEAR(A1850))</f>
        <v/>
      </c>
    </row>
    <row r="1851">
      <c r="A1851" s="116" t="n"/>
      <c r="B1851" s="97" t="n"/>
      <c r="C1851" s="97" t="n"/>
      <c r="D1851" s="121" t="n"/>
      <c r="E1851" s="97" t="n"/>
      <c r="F1851" s="123" t="str">
        <f>IF(A1851="","",EOMONTH(A1851,0))</f>
        <v/>
      </c>
      <c r="G1851" s="113" t="str">
        <f>IF(A1851="","",YEAR(A1851))</f>
        <v/>
      </c>
    </row>
    <row r="1852">
      <c r="A1852" s="116" t="n"/>
      <c r="B1852" s="97" t="n"/>
      <c r="C1852" s="97" t="n"/>
      <c r="D1852" s="121" t="n"/>
      <c r="E1852" s="97" t="n"/>
      <c r="F1852" s="122" t="str">
        <f>IF(A1852="","",EOMONTH(A1852,0))</f>
        <v/>
      </c>
      <c r="G1852" s="69" t="str">
        <f>IF(A1852="","",YEAR(A1852))</f>
        <v/>
      </c>
    </row>
    <row r="1853">
      <c r="A1853" s="116" t="n"/>
      <c r="B1853" s="97" t="n"/>
      <c r="C1853" s="97" t="n"/>
      <c r="D1853" s="121" t="n"/>
      <c r="E1853" s="97" t="n"/>
      <c r="F1853" s="123" t="str">
        <f>IF(A1853="","",EOMONTH(A1853,0))</f>
        <v/>
      </c>
      <c r="G1853" s="113" t="str">
        <f>IF(A1853="","",YEAR(A1853))</f>
        <v/>
      </c>
    </row>
    <row r="1854">
      <c r="A1854" s="116" t="n"/>
      <c r="B1854" s="97" t="n"/>
      <c r="C1854" s="97" t="n"/>
      <c r="D1854" s="121" t="n"/>
      <c r="E1854" s="97" t="n"/>
      <c r="F1854" s="122" t="str">
        <f>IF(A1854="","",EOMONTH(A1854,0))</f>
        <v/>
      </c>
      <c r="G1854" s="69" t="str">
        <f>IF(A1854="","",YEAR(A1854))</f>
        <v/>
      </c>
    </row>
    <row r="1855">
      <c r="A1855" s="116" t="n"/>
      <c r="B1855" s="97" t="n"/>
      <c r="C1855" s="97" t="n"/>
      <c r="D1855" s="121" t="n"/>
      <c r="E1855" s="97" t="n"/>
      <c r="F1855" s="123" t="str">
        <f>IF(A1855="","",EOMONTH(A1855,0))</f>
        <v/>
      </c>
      <c r="G1855" s="113" t="str">
        <f>IF(A1855="","",YEAR(A1855))</f>
        <v/>
      </c>
    </row>
    <row r="1856">
      <c r="A1856" s="116" t="n"/>
      <c r="B1856" s="97" t="n"/>
      <c r="C1856" s="97" t="n"/>
      <c r="D1856" s="121" t="n"/>
      <c r="E1856" s="97" t="n"/>
      <c r="F1856" s="122" t="str">
        <f>IF(A1856="","",EOMONTH(A1856,0))</f>
        <v/>
      </c>
      <c r="G1856" s="69" t="str">
        <f>IF(A1856="","",YEAR(A1856))</f>
        <v/>
      </c>
    </row>
    <row r="1857">
      <c r="A1857" s="116" t="n"/>
      <c r="B1857" s="97" t="n"/>
      <c r="C1857" s="97" t="n"/>
      <c r="D1857" s="121" t="n"/>
      <c r="E1857" s="97" t="n"/>
      <c r="F1857" s="123" t="str">
        <f>IF(A1857="","",EOMONTH(A1857,0))</f>
        <v/>
      </c>
      <c r="G1857" s="113" t="str">
        <f>IF(A1857="","",YEAR(A1857))</f>
        <v/>
      </c>
    </row>
    <row r="1858">
      <c r="A1858" s="116" t="n"/>
      <c r="B1858" s="97" t="n"/>
      <c r="C1858" s="97" t="n"/>
      <c r="D1858" s="121" t="n"/>
      <c r="E1858" s="97" t="n"/>
      <c r="F1858" s="122" t="str">
        <f>IF(A1858="","",EOMONTH(A1858,0))</f>
        <v/>
      </c>
      <c r="G1858" s="69" t="str">
        <f>IF(A1858="","",YEAR(A1858))</f>
        <v/>
      </c>
    </row>
    <row r="1859">
      <c r="A1859" s="116" t="n"/>
      <c r="B1859" s="97" t="n"/>
      <c r="C1859" s="97" t="n"/>
      <c r="D1859" s="121" t="n"/>
      <c r="E1859" s="97" t="n"/>
      <c r="F1859" s="123" t="str">
        <f>IF(A1859="","",EOMONTH(A1859,0))</f>
        <v/>
      </c>
      <c r="G1859" s="113" t="str">
        <f>IF(A1859="","",YEAR(A1859))</f>
        <v/>
      </c>
    </row>
    <row r="1860">
      <c r="A1860" s="116" t="n"/>
      <c r="B1860" s="97" t="n"/>
      <c r="C1860" s="97" t="n"/>
      <c r="D1860" s="121" t="n"/>
      <c r="E1860" s="97" t="n"/>
      <c r="F1860" s="122" t="str">
        <f>IF(A1860="","",EOMONTH(A1860,0))</f>
        <v/>
      </c>
      <c r="G1860" s="69" t="str">
        <f>IF(A1860="","",YEAR(A1860))</f>
        <v/>
      </c>
    </row>
    <row r="1861">
      <c r="A1861" s="116" t="n"/>
      <c r="B1861" s="97" t="n"/>
      <c r="C1861" s="97" t="n"/>
      <c r="D1861" s="121" t="n"/>
      <c r="E1861" s="97" t="n"/>
      <c r="F1861" s="123" t="str">
        <f>IF(A1861="","",EOMONTH(A1861,0))</f>
        <v/>
      </c>
      <c r="G1861" s="113" t="str">
        <f>IF(A1861="","",YEAR(A1861))</f>
        <v/>
      </c>
    </row>
    <row r="1862">
      <c r="A1862" s="116" t="n"/>
      <c r="B1862" s="97" t="n"/>
      <c r="C1862" s="97" t="n"/>
      <c r="D1862" s="121" t="n"/>
      <c r="E1862" s="97" t="n"/>
      <c r="F1862" s="122" t="str">
        <f>IF(A1862="","",EOMONTH(A1862,0))</f>
        <v/>
      </c>
      <c r="G1862" s="69" t="str">
        <f>IF(A1862="","",YEAR(A1862))</f>
        <v/>
      </c>
    </row>
    <row r="1863">
      <c r="A1863" s="116" t="n"/>
      <c r="B1863" s="97" t="n"/>
      <c r="C1863" s="97" t="n"/>
      <c r="D1863" s="121" t="n"/>
      <c r="E1863" s="97" t="n"/>
      <c r="F1863" s="123" t="str">
        <f>IF(A1863="","",EOMONTH(A1863,0))</f>
        <v/>
      </c>
      <c r="G1863" s="113" t="str">
        <f>IF(A1863="","",YEAR(A1863))</f>
        <v/>
      </c>
    </row>
    <row r="1864">
      <c r="A1864" s="116" t="n"/>
      <c r="B1864" s="97" t="n"/>
      <c r="C1864" s="97" t="n"/>
      <c r="D1864" s="121" t="n"/>
      <c r="E1864" s="97" t="n"/>
      <c r="F1864" s="122" t="str">
        <f>IF(A1864="","",EOMONTH(A1864,0))</f>
        <v/>
      </c>
      <c r="G1864" s="69" t="str">
        <f>IF(A1864="","",YEAR(A1864))</f>
        <v/>
      </c>
    </row>
    <row r="1865">
      <c r="A1865" s="116" t="n"/>
      <c r="B1865" s="97" t="n"/>
      <c r="C1865" s="97" t="n"/>
      <c r="D1865" s="121" t="n"/>
      <c r="E1865" s="97" t="n"/>
      <c r="F1865" s="123" t="str">
        <f>IF(A1865="","",EOMONTH(A1865,0))</f>
        <v/>
      </c>
      <c r="G1865" s="113" t="str">
        <f>IF(A1865="","",YEAR(A1865))</f>
        <v/>
      </c>
    </row>
    <row r="1866">
      <c r="A1866" s="116" t="n"/>
      <c r="B1866" s="97" t="n"/>
      <c r="C1866" s="97" t="n"/>
      <c r="D1866" s="121" t="n"/>
      <c r="E1866" s="97" t="n"/>
      <c r="F1866" s="122" t="str">
        <f>IF(A1866="","",EOMONTH(A1866,0))</f>
        <v/>
      </c>
      <c r="G1866" s="69" t="str">
        <f>IF(A1866="","",YEAR(A1866))</f>
        <v/>
      </c>
    </row>
    <row r="1867">
      <c r="A1867" s="116" t="n"/>
      <c r="B1867" s="97" t="n"/>
      <c r="C1867" s="97" t="n"/>
      <c r="D1867" s="121" t="n"/>
      <c r="E1867" s="97" t="n"/>
      <c r="F1867" s="123" t="str">
        <f>IF(A1867="","",EOMONTH(A1867,0))</f>
        <v/>
      </c>
      <c r="G1867" s="113" t="str">
        <f>IF(A1867="","",YEAR(A1867))</f>
        <v/>
      </c>
    </row>
    <row r="1868">
      <c r="A1868" s="116" t="n"/>
      <c r="B1868" s="97" t="n"/>
      <c r="C1868" s="97" t="n"/>
      <c r="D1868" s="121" t="n"/>
      <c r="E1868" s="97" t="n"/>
      <c r="F1868" s="122" t="str">
        <f>IF(A1868="","",EOMONTH(A1868,0))</f>
        <v/>
      </c>
      <c r="G1868" s="69" t="str">
        <f>IF(A1868="","",YEAR(A1868))</f>
        <v/>
      </c>
    </row>
    <row r="1869">
      <c r="A1869" s="116" t="n"/>
      <c r="B1869" s="97" t="n"/>
      <c r="C1869" s="97" t="n"/>
      <c r="D1869" s="121" t="n"/>
      <c r="E1869" s="97" t="n"/>
      <c r="F1869" s="123" t="str">
        <f>IF(A1869="","",EOMONTH(A1869,0))</f>
        <v/>
      </c>
      <c r="G1869" s="113" t="str">
        <f>IF(A1869="","",YEAR(A1869))</f>
        <v/>
      </c>
    </row>
    <row r="1870">
      <c r="A1870" s="116" t="n"/>
      <c r="B1870" s="97" t="n"/>
      <c r="C1870" s="97" t="n"/>
      <c r="D1870" s="121" t="n"/>
      <c r="E1870" s="97" t="n"/>
      <c r="F1870" s="122" t="str">
        <f>IF(A1870="","",EOMONTH(A1870,0))</f>
        <v/>
      </c>
      <c r="G1870" s="69" t="str">
        <f>IF(A1870="","",YEAR(A1870))</f>
        <v/>
      </c>
    </row>
    <row r="1871">
      <c r="A1871" s="116" t="n"/>
      <c r="B1871" s="97" t="n"/>
      <c r="C1871" s="97" t="n"/>
      <c r="D1871" s="121" t="n"/>
      <c r="E1871" s="97" t="n"/>
      <c r="F1871" s="123" t="str">
        <f>IF(A1871="","",EOMONTH(A1871,0))</f>
        <v/>
      </c>
      <c r="G1871" s="113" t="str">
        <f>IF(A1871="","",YEAR(A1871))</f>
        <v/>
      </c>
    </row>
    <row r="1872">
      <c r="A1872" s="116" t="n"/>
      <c r="B1872" s="97" t="n"/>
      <c r="C1872" s="97" t="n"/>
      <c r="D1872" s="121" t="n"/>
      <c r="E1872" s="97" t="n"/>
      <c r="F1872" s="122" t="str">
        <f>IF(A1872="","",EOMONTH(A1872,0))</f>
        <v/>
      </c>
      <c r="G1872" s="69" t="str">
        <f>IF(A1872="","",YEAR(A1872))</f>
        <v/>
      </c>
    </row>
    <row r="1873">
      <c r="A1873" s="116" t="n"/>
      <c r="B1873" s="97" t="n"/>
      <c r="C1873" s="97" t="n"/>
      <c r="D1873" s="121" t="n"/>
      <c r="E1873" s="97" t="n"/>
      <c r="F1873" s="123" t="str">
        <f>IF(A1873="","",EOMONTH(A1873,0))</f>
        <v/>
      </c>
      <c r="G1873" s="113" t="str">
        <f>IF(A1873="","",YEAR(A1873))</f>
        <v/>
      </c>
    </row>
    <row r="1874">
      <c r="A1874" s="116" t="n"/>
      <c r="B1874" s="97" t="n"/>
      <c r="C1874" s="97" t="n"/>
      <c r="D1874" s="121" t="n"/>
      <c r="E1874" s="97" t="n"/>
      <c r="F1874" s="122" t="str">
        <f>IF(A1874="","",EOMONTH(A1874,0))</f>
        <v/>
      </c>
      <c r="G1874" s="69" t="str">
        <f>IF(A1874="","",YEAR(A1874))</f>
        <v/>
      </c>
    </row>
    <row r="1875">
      <c r="A1875" s="116" t="n"/>
      <c r="B1875" s="97" t="n"/>
      <c r="C1875" s="97" t="n"/>
      <c r="D1875" s="121" t="n"/>
      <c r="E1875" s="97" t="n"/>
      <c r="F1875" s="123" t="str">
        <f>IF(A1875="","",EOMONTH(A1875,0))</f>
        <v/>
      </c>
      <c r="G1875" s="113" t="str">
        <f>IF(A1875="","",YEAR(A1875))</f>
        <v/>
      </c>
    </row>
    <row r="1876">
      <c r="A1876" s="116" t="n"/>
      <c r="B1876" s="97" t="n"/>
      <c r="C1876" s="97" t="n"/>
      <c r="D1876" s="121" t="n"/>
      <c r="E1876" s="97" t="n"/>
      <c r="F1876" s="122" t="str">
        <f>IF(A1876="","",EOMONTH(A1876,0))</f>
        <v/>
      </c>
      <c r="G1876" s="69" t="str">
        <f>IF(A1876="","",YEAR(A1876))</f>
        <v/>
      </c>
    </row>
    <row r="1877">
      <c r="A1877" s="116" t="n"/>
      <c r="B1877" s="97" t="n"/>
      <c r="C1877" s="97" t="n"/>
      <c r="D1877" s="121" t="n"/>
      <c r="E1877" s="97" t="n"/>
      <c r="F1877" s="123" t="str">
        <f>IF(A1877="","",EOMONTH(A1877,0))</f>
        <v/>
      </c>
      <c r="G1877" s="113" t="str">
        <f>IF(A1877="","",YEAR(A1877))</f>
        <v/>
      </c>
    </row>
    <row r="1878">
      <c r="A1878" s="116" t="n"/>
      <c r="B1878" s="97" t="n"/>
      <c r="C1878" s="97" t="n"/>
      <c r="D1878" s="121" t="n"/>
      <c r="E1878" s="97" t="n"/>
      <c r="F1878" s="122" t="str">
        <f>IF(A1878="","",EOMONTH(A1878,0))</f>
        <v/>
      </c>
      <c r="G1878" s="69" t="str">
        <f>IF(A1878="","",YEAR(A1878))</f>
        <v/>
      </c>
    </row>
    <row r="1879">
      <c r="A1879" s="116" t="n"/>
      <c r="B1879" s="97" t="n"/>
      <c r="C1879" s="97" t="n"/>
      <c r="D1879" s="121" t="n"/>
      <c r="E1879" s="97" t="n"/>
      <c r="F1879" s="123" t="str">
        <f>IF(A1879="","",EOMONTH(A1879,0))</f>
        <v/>
      </c>
      <c r="G1879" s="113" t="str">
        <f>IF(A1879="","",YEAR(A1879))</f>
        <v/>
      </c>
    </row>
    <row r="1880">
      <c r="A1880" s="116" t="n"/>
      <c r="B1880" s="97" t="n"/>
      <c r="C1880" s="97" t="n"/>
      <c r="D1880" s="121" t="n"/>
      <c r="E1880" s="97" t="n"/>
      <c r="F1880" s="122" t="str">
        <f>IF(A1880="","",EOMONTH(A1880,0))</f>
        <v/>
      </c>
      <c r="G1880" s="69" t="str">
        <f>IF(A1880="","",YEAR(A1880))</f>
        <v/>
      </c>
    </row>
    <row r="1881">
      <c r="A1881" s="116" t="n"/>
      <c r="B1881" s="97" t="n"/>
      <c r="C1881" s="97" t="n"/>
      <c r="D1881" s="121" t="n"/>
      <c r="E1881" s="97" t="n"/>
      <c r="F1881" s="123" t="str">
        <f>IF(A1881="","",EOMONTH(A1881,0))</f>
        <v/>
      </c>
      <c r="G1881" s="113" t="str">
        <f>IF(A1881="","",YEAR(A1881))</f>
        <v/>
      </c>
    </row>
    <row r="1882">
      <c r="A1882" s="116" t="n"/>
      <c r="B1882" s="97" t="n"/>
      <c r="C1882" s="97" t="n"/>
      <c r="D1882" s="121" t="n"/>
      <c r="E1882" s="97" t="n"/>
      <c r="F1882" s="122" t="str">
        <f>IF(A1882="","",EOMONTH(A1882,0))</f>
        <v/>
      </c>
      <c r="G1882" s="69" t="str">
        <f>IF(A1882="","",YEAR(A1882))</f>
        <v/>
      </c>
    </row>
    <row r="1883">
      <c r="A1883" s="116" t="n"/>
      <c r="B1883" s="97" t="n"/>
      <c r="C1883" s="97" t="n"/>
      <c r="D1883" s="121" t="n"/>
      <c r="E1883" s="97" t="n"/>
      <c r="F1883" s="123" t="str">
        <f>IF(A1883="","",EOMONTH(A1883,0))</f>
        <v/>
      </c>
      <c r="G1883" s="113" t="str">
        <f>IF(A1883="","",YEAR(A1883))</f>
        <v/>
      </c>
    </row>
    <row r="1884">
      <c r="A1884" s="116" t="n"/>
      <c r="B1884" s="97" t="n"/>
      <c r="C1884" s="97" t="n"/>
      <c r="D1884" s="121" t="n"/>
      <c r="E1884" s="97" t="n"/>
      <c r="F1884" s="122" t="str">
        <f>IF(A1884="","",EOMONTH(A1884,0))</f>
        <v/>
      </c>
      <c r="G1884" s="69" t="str">
        <f>IF(A1884="","",YEAR(A1884))</f>
        <v/>
      </c>
    </row>
    <row r="1885">
      <c r="A1885" s="116" t="n"/>
      <c r="B1885" s="97" t="n"/>
      <c r="C1885" s="97" t="n"/>
      <c r="D1885" s="121" t="n"/>
      <c r="E1885" s="97" t="n"/>
      <c r="F1885" s="123" t="str">
        <f>IF(A1885="","",EOMONTH(A1885,0))</f>
        <v/>
      </c>
      <c r="G1885" s="113" t="str">
        <f>IF(A1885="","",YEAR(A1885))</f>
        <v/>
      </c>
    </row>
    <row r="1886">
      <c r="A1886" s="116" t="n"/>
      <c r="B1886" s="97" t="n"/>
      <c r="C1886" s="97" t="n"/>
      <c r="D1886" s="121" t="n"/>
      <c r="E1886" s="97" t="n"/>
      <c r="F1886" s="122" t="str">
        <f>IF(A1886="","",EOMONTH(A1886,0))</f>
        <v/>
      </c>
      <c r="G1886" s="69" t="str">
        <f>IF(A1886="","",YEAR(A1886))</f>
        <v/>
      </c>
    </row>
    <row r="1887">
      <c r="A1887" s="116" t="n"/>
      <c r="B1887" s="97" t="n"/>
      <c r="C1887" s="97" t="n"/>
      <c r="D1887" s="121" t="n"/>
      <c r="E1887" s="97" t="n"/>
      <c r="F1887" s="123" t="str">
        <f>IF(A1887="","",EOMONTH(A1887,0))</f>
        <v/>
      </c>
      <c r="G1887" s="113" t="str">
        <f>IF(A1887="","",YEAR(A1887))</f>
        <v/>
      </c>
    </row>
    <row r="1888">
      <c r="A1888" s="116" t="n"/>
      <c r="B1888" s="97" t="n"/>
      <c r="C1888" s="97" t="n"/>
      <c r="D1888" s="121" t="n"/>
      <c r="E1888" s="97" t="n"/>
      <c r="F1888" s="122" t="str">
        <f>IF(A1888="","",EOMONTH(A1888,0))</f>
        <v/>
      </c>
      <c r="G1888" s="69" t="str">
        <f>IF(A1888="","",YEAR(A1888))</f>
        <v/>
      </c>
    </row>
    <row r="1889">
      <c r="A1889" s="116" t="n"/>
      <c r="B1889" s="97" t="n"/>
      <c r="C1889" s="97" t="n"/>
      <c r="D1889" s="121" t="n"/>
      <c r="E1889" s="97" t="n"/>
      <c r="F1889" s="123" t="str">
        <f>IF(A1889="","",EOMONTH(A1889,0))</f>
        <v/>
      </c>
      <c r="G1889" s="113" t="str">
        <f>IF(A1889="","",YEAR(A1889))</f>
        <v/>
      </c>
    </row>
    <row r="1890">
      <c r="A1890" s="116" t="n"/>
      <c r="B1890" s="97" t="n"/>
      <c r="C1890" s="97" t="n"/>
      <c r="D1890" s="121" t="n"/>
      <c r="E1890" s="97" t="n"/>
      <c r="F1890" s="122" t="str">
        <f>IF(A1890="","",EOMONTH(A1890,0))</f>
        <v/>
      </c>
      <c r="G1890" s="69" t="str">
        <f>IF(A1890="","",YEAR(A1890))</f>
        <v/>
      </c>
    </row>
    <row r="1891">
      <c r="A1891" s="116" t="n"/>
      <c r="B1891" s="97" t="n"/>
      <c r="C1891" s="97" t="n"/>
      <c r="D1891" s="121" t="n"/>
      <c r="E1891" s="97" t="n"/>
      <c r="F1891" s="123" t="str">
        <f>IF(A1891="","",EOMONTH(A1891,0))</f>
        <v/>
      </c>
      <c r="G1891" s="113" t="str">
        <f>IF(A1891="","",YEAR(A1891))</f>
        <v/>
      </c>
    </row>
    <row r="1892">
      <c r="A1892" s="116" t="n"/>
      <c r="B1892" s="97" t="n"/>
      <c r="C1892" s="97" t="n"/>
      <c r="D1892" s="121" t="n"/>
      <c r="E1892" s="97" t="n"/>
      <c r="F1892" s="122" t="str">
        <f>IF(A1892="","",EOMONTH(A1892,0))</f>
        <v/>
      </c>
      <c r="G1892" s="69" t="str">
        <f>IF(A1892="","",YEAR(A1892))</f>
        <v/>
      </c>
    </row>
    <row r="1893">
      <c r="A1893" s="116" t="n"/>
      <c r="B1893" s="97" t="n"/>
      <c r="C1893" s="97" t="n"/>
      <c r="D1893" s="121" t="n"/>
      <c r="E1893" s="97" t="n"/>
      <c r="F1893" s="123" t="str">
        <f>IF(A1893="","",EOMONTH(A1893,0))</f>
        <v/>
      </c>
      <c r="G1893" s="113" t="str">
        <f>IF(A1893="","",YEAR(A1893))</f>
        <v/>
      </c>
    </row>
    <row r="1894">
      <c r="A1894" s="116" t="n"/>
      <c r="B1894" s="97" t="n"/>
      <c r="C1894" s="97" t="n"/>
      <c r="D1894" s="121" t="n"/>
      <c r="E1894" s="97" t="n"/>
      <c r="F1894" s="122" t="str">
        <f>IF(A1894="","",EOMONTH(A1894,0))</f>
        <v/>
      </c>
      <c r="G1894" s="69" t="str">
        <f>IF(A1894="","",YEAR(A1894))</f>
        <v/>
      </c>
    </row>
    <row r="1895">
      <c r="A1895" s="116" t="n"/>
      <c r="B1895" s="97" t="n"/>
      <c r="C1895" s="97" t="n"/>
      <c r="D1895" s="121" t="n"/>
      <c r="E1895" s="97" t="n"/>
      <c r="F1895" s="123" t="str">
        <f>IF(A1895="","",EOMONTH(A1895,0))</f>
        <v/>
      </c>
      <c r="G1895" s="113" t="str">
        <f>IF(A1895="","",YEAR(A1895))</f>
        <v/>
      </c>
    </row>
    <row r="1896">
      <c r="A1896" s="116" t="n"/>
      <c r="B1896" s="97" t="n"/>
      <c r="C1896" s="97" t="n"/>
      <c r="D1896" s="121" t="n"/>
      <c r="E1896" s="97" t="n"/>
      <c r="F1896" s="122" t="str">
        <f>IF(A1896="","",EOMONTH(A1896,0))</f>
        <v/>
      </c>
      <c r="G1896" s="69" t="str">
        <f>IF(A1896="","",YEAR(A1896))</f>
        <v/>
      </c>
    </row>
    <row r="1897">
      <c r="A1897" s="116" t="n"/>
      <c r="B1897" s="97" t="n"/>
      <c r="C1897" s="97" t="n"/>
      <c r="D1897" s="121" t="n"/>
      <c r="E1897" s="97" t="n"/>
      <c r="F1897" s="123" t="str">
        <f>IF(A1897="","",EOMONTH(A1897,0))</f>
        <v/>
      </c>
      <c r="G1897" s="113" t="str">
        <f>IF(A1897="","",YEAR(A1897))</f>
        <v/>
      </c>
    </row>
    <row r="1898">
      <c r="A1898" s="116" t="n"/>
      <c r="B1898" s="97" t="n"/>
      <c r="C1898" s="97" t="n"/>
      <c r="D1898" s="121" t="n"/>
      <c r="E1898" s="97" t="n"/>
      <c r="F1898" s="122" t="str">
        <f>IF(A1898="","",EOMONTH(A1898,0))</f>
        <v/>
      </c>
      <c r="G1898" s="69" t="str">
        <f>IF(A1898="","",YEAR(A1898))</f>
        <v/>
      </c>
    </row>
    <row r="1899">
      <c r="A1899" s="116" t="n"/>
      <c r="B1899" s="97" t="n"/>
      <c r="C1899" s="97" t="n"/>
      <c r="D1899" s="121" t="n"/>
      <c r="E1899" s="97" t="n"/>
      <c r="F1899" s="123" t="str">
        <f>IF(A1899="","",EOMONTH(A1899,0))</f>
        <v/>
      </c>
      <c r="G1899" s="113" t="str">
        <f>IF(A1899="","",YEAR(A1899))</f>
        <v/>
      </c>
    </row>
    <row r="1900">
      <c r="A1900" s="116" t="n"/>
      <c r="B1900" s="97" t="n"/>
      <c r="C1900" s="97" t="n"/>
      <c r="D1900" s="121" t="n"/>
      <c r="E1900" s="97" t="n"/>
      <c r="F1900" s="122" t="str">
        <f>IF(A1900="","",EOMONTH(A1900,0))</f>
        <v/>
      </c>
      <c r="G1900" s="69" t="str">
        <f>IF(A1900="","",YEAR(A1900))</f>
        <v/>
      </c>
    </row>
    <row r="1901">
      <c r="A1901" s="116" t="n"/>
      <c r="B1901" s="97" t="n"/>
      <c r="C1901" s="97" t="n"/>
      <c r="D1901" s="121" t="n"/>
      <c r="E1901" s="97" t="n"/>
      <c r="F1901" s="123" t="str">
        <f>IF(A1901="","",EOMONTH(A1901,0))</f>
        <v/>
      </c>
      <c r="G1901" s="113" t="str">
        <f>IF(A1901="","",YEAR(A1901))</f>
        <v/>
      </c>
    </row>
    <row r="1902">
      <c r="A1902" s="116" t="n"/>
      <c r="B1902" s="97" t="n"/>
      <c r="C1902" s="97" t="n"/>
      <c r="D1902" s="121" t="n"/>
      <c r="E1902" s="97" t="n"/>
      <c r="F1902" s="122" t="str">
        <f>IF(A1902="","",EOMONTH(A1902,0))</f>
        <v/>
      </c>
      <c r="G1902" s="69" t="str">
        <f>IF(A1902="","",YEAR(A1902))</f>
        <v/>
      </c>
    </row>
    <row r="1903">
      <c r="A1903" s="116" t="n"/>
      <c r="B1903" s="97" t="n"/>
      <c r="C1903" s="97" t="n"/>
      <c r="D1903" s="121" t="n"/>
      <c r="E1903" s="97" t="n"/>
      <c r="F1903" s="123" t="str">
        <f>IF(A1903="","",EOMONTH(A1903,0))</f>
        <v/>
      </c>
      <c r="G1903" s="113" t="str">
        <f>IF(A1903="","",YEAR(A1903))</f>
        <v/>
      </c>
    </row>
    <row r="1904">
      <c r="A1904" s="116" t="n"/>
      <c r="B1904" s="97" t="n"/>
      <c r="C1904" s="97" t="n"/>
      <c r="D1904" s="121" t="n"/>
      <c r="E1904" s="97" t="n"/>
      <c r="F1904" s="122" t="str">
        <f>IF(A1904="","",EOMONTH(A1904,0))</f>
        <v/>
      </c>
      <c r="G1904" s="69" t="str">
        <f>IF(A1904="","",YEAR(A1904))</f>
        <v/>
      </c>
    </row>
    <row r="1905">
      <c r="A1905" s="116" t="n"/>
      <c r="B1905" s="97" t="n"/>
      <c r="C1905" s="97" t="n"/>
      <c r="D1905" s="121" t="n"/>
      <c r="E1905" s="97" t="n"/>
      <c r="F1905" s="123" t="str">
        <f>IF(A1905="","",EOMONTH(A1905,0))</f>
        <v/>
      </c>
      <c r="G1905" s="113" t="str">
        <f>IF(A1905="","",YEAR(A1905))</f>
        <v/>
      </c>
    </row>
    <row r="1906">
      <c r="A1906" s="116" t="n"/>
      <c r="B1906" s="97" t="n"/>
      <c r="C1906" s="97" t="n"/>
      <c r="D1906" s="121" t="n"/>
      <c r="E1906" s="97" t="n"/>
      <c r="F1906" s="122" t="str">
        <f>IF(A1906="","",EOMONTH(A1906,0))</f>
        <v/>
      </c>
      <c r="G1906" s="69" t="str">
        <f>IF(A1906="","",YEAR(A1906))</f>
        <v/>
      </c>
    </row>
    <row r="1907">
      <c r="A1907" s="116" t="n"/>
      <c r="B1907" s="97" t="n"/>
      <c r="C1907" s="97" t="n"/>
      <c r="D1907" s="121" t="n"/>
      <c r="E1907" s="97" t="n"/>
      <c r="F1907" s="123" t="str">
        <f>IF(A1907="","",EOMONTH(A1907,0))</f>
        <v/>
      </c>
      <c r="G1907" s="113" t="str">
        <f>IF(A1907="","",YEAR(A1907))</f>
        <v/>
      </c>
    </row>
    <row r="1908">
      <c r="A1908" s="116" t="n"/>
      <c r="B1908" s="97" t="n"/>
      <c r="C1908" s="97" t="n"/>
      <c r="D1908" s="121" t="n"/>
      <c r="E1908" s="97" t="n"/>
      <c r="F1908" s="122" t="str">
        <f>IF(A1908="","",EOMONTH(A1908,0))</f>
        <v/>
      </c>
      <c r="G1908" s="69" t="str">
        <f>IF(A1908="","",YEAR(A1908))</f>
        <v/>
      </c>
    </row>
    <row r="1909">
      <c r="A1909" s="116" t="n"/>
      <c r="B1909" s="97" t="n"/>
      <c r="C1909" s="97" t="n"/>
      <c r="D1909" s="121" t="n"/>
      <c r="E1909" s="97" t="n"/>
      <c r="F1909" s="123" t="str">
        <f>IF(A1909="","",EOMONTH(A1909,0))</f>
        <v/>
      </c>
      <c r="G1909" s="113" t="str">
        <f>IF(A1909="","",YEAR(A1909))</f>
        <v/>
      </c>
    </row>
    <row r="1910">
      <c r="A1910" s="116" t="n"/>
      <c r="B1910" s="97" t="n"/>
      <c r="C1910" s="97" t="n"/>
      <c r="D1910" s="121" t="n"/>
      <c r="E1910" s="97" t="n"/>
      <c r="F1910" s="122" t="str">
        <f>IF(A1910="","",EOMONTH(A1910,0))</f>
        <v/>
      </c>
      <c r="G1910" s="69" t="str">
        <f>IF(A1910="","",YEAR(A1910))</f>
        <v/>
      </c>
    </row>
    <row r="1911">
      <c r="A1911" s="116" t="n"/>
      <c r="B1911" s="97" t="n"/>
      <c r="C1911" s="97" t="n"/>
      <c r="D1911" s="121" t="n"/>
      <c r="E1911" s="97" t="n"/>
      <c r="F1911" s="123" t="str">
        <f>IF(A1911="","",EOMONTH(A1911,0))</f>
        <v/>
      </c>
      <c r="G1911" s="113" t="str">
        <f>IF(A1911="","",YEAR(A1911))</f>
        <v/>
      </c>
    </row>
    <row r="1912">
      <c r="A1912" s="116" t="n"/>
      <c r="B1912" s="97" t="n"/>
      <c r="C1912" s="97" t="n"/>
      <c r="D1912" s="121" t="n"/>
      <c r="E1912" s="97" t="n"/>
      <c r="F1912" s="122" t="str">
        <f>IF(A1912="","",EOMONTH(A1912,0))</f>
        <v/>
      </c>
      <c r="G1912" s="69" t="str">
        <f>IF(A1912="","",YEAR(A1912))</f>
        <v/>
      </c>
    </row>
    <row r="1913">
      <c r="A1913" s="116" t="n"/>
      <c r="B1913" s="97" t="n"/>
      <c r="C1913" s="97" t="n"/>
      <c r="D1913" s="121" t="n"/>
      <c r="E1913" s="97" t="n"/>
      <c r="F1913" s="123" t="str">
        <f>IF(A1913="","",EOMONTH(A1913,0))</f>
        <v/>
      </c>
      <c r="G1913" s="113" t="str">
        <f>IF(A1913="","",YEAR(A1913))</f>
        <v/>
      </c>
    </row>
    <row r="1914">
      <c r="A1914" s="116" t="n"/>
      <c r="B1914" s="97" t="n"/>
      <c r="C1914" s="97" t="n"/>
      <c r="D1914" s="121" t="n"/>
      <c r="E1914" s="97" t="n"/>
      <c r="F1914" s="122" t="str">
        <f>IF(A1914="","",EOMONTH(A1914,0))</f>
        <v/>
      </c>
      <c r="G1914" s="69" t="str">
        <f>IF(A1914="","",YEAR(A1914))</f>
        <v/>
      </c>
    </row>
    <row r="1915">
      <c r="A1915" s="116" t="n"/>
      <c r="B1915" s="97" t="n"/>
      <c r="C1915" s="97" t="n"/>
      <c r="D1915" s="121" t="n"/>
      <c r="E1915" s="97" t="n"/>
      <c r="F1915" s="123" t="str">
        <f>IF(A1915="","",EOMONTH(A1915,0))</f>
        <v/>
      </c>
      <c r="G1915" s="113" t="str">
        <f>IF(A1915="","",YEAR(A1915))</f>
        <v/>
      </c>
    </row>
    <row r="1916">
      <c r="A1916" s="116" t="n"/>
      <c r="B1916" s="97" t="n"/>
      <c r="C1916" s="97" t="n"/>
      <c r="D1916" s="121" t="n"/>
      <c r="E1916" s="97" t="n"/>
      <c r="F1916" s="122" t="str">
        <f>IF(A1916="","",EOMONTH(A1916,0))</f>
        <v/>
      </c>
      <c r="G1916" s="69" t="str">
        <f>IF(A1916="","",YEAR(A1916))</f>
        <v/>
      </c>
    </row>
    <row r="1917">
      <c r="A1917" s="116" t="n"/>
      <c r="B1917" s="97" t="n"/>
      <c r="C1917" s="97" t="n"/>
      <c r="D1917" s="121" t="n"/>
      <c r="E1917" s="97" t="n"/>
      <c r="F1917" s="123" t="str">
        <f>IF(A1917="","",EOMONTH(A1917,0))</f>
        <v/>
      </c>
      <c r="G1917" s="113" t="str">
        <f>IF(A1917="","",YEAR(A1917))</f>
        <v/>
      </c>
    </row>
    <row r="1918">
      <c r="A1918" s="116" t="n"/>
      <c r="B1918" s="97" t="n"/>
      <c r="C1918" s="97" t="n"/>
      <c r="D1918" s="121" t="n"/>
      <c r="E1918" s="97" t="n"/>
      <c r="F1918" s="122" t="str">
        <f>IF(A1918="","",EOMONTH(A1918,0))</f>
        <v/>
      </c>
      <c r="G1918" s="69" t="str">
        <f>IF(A1918="","",YEAR(A1918))</f>
        <v/>
      </c>
    </row>
    <row r="1919">
      <c r="A1919" s="116" t="n"/>
      <c r="B1919" s="97" t="n"/>
      <c r="C1919" s="97" t="n"/>
      <c r="D1919" s="121" t="n"/>
      <c r="E1919" s="97" t="n"/>
      <c r="F1919" s="123" t="str">
        <f>IF(A1919="","",EOMONTH(A1919,0))</f>
        <v/>
      </c>
      <c r="G1919" s="113" t="str">
        <f>IF(A1919="","",YEAR(A1919))</f>
        <v/>
      </c>
    </row>
    <row r="1920">
      <c r="A1920" s="116" t="n"/>
      <c r="B1920" s="97" t="n"/>
      <c r="C1920" s="97" t="n"/>
      <c r="D1920" s="121" t="n"/>
      <c r="E1920" s="97" t="n"/>
      <c r="F1920" s="122" t="str">
        <f>IF(A1920="","",EOMONTH(A1920,0))</f>
        <v/>
      </c>
      <c r="G1920" s="69" t="str">
        <f>IF(A1920="","",YEAR(A1920))</f>
        <v/>
      </c>
    </row>
    <row r="1921">
      <c r="A1921" s="116" t="n"/>
      <c r="B1921" s="97" t="n"/>
      <c r="C1921" s="97" t="n"/>
      <c r="D1921" s="121" t="n"/>
      <c r="E1921" s="97" t="n"/>
      <c r="F1921" s="123" t="str">
        <f>IF(A1921="","",EOMONTH(A1921,0))</f>
        <v/>
      </c>
      <c r="G1921" s="113" t="str">
        <f>IF(A1921="","",YEAR(A1921))</f>
        <v/>
      </c>
    </row>
    <row r="1922">
      <c r="A1922" s="116" t="n"/>
      <c r="B1922" s="97" t="n"/>
      <c r="C1922" s="97" t="n"/>
      <c r="D1922" s="121" t="n"/>
      <c r="E1922" s="97" t="n"/>
      <c r="F1922" s="122" t="str">
        <f>IF(A1922="","",EOMONTH(A1922,0))</f>
        <v/>
      </c>
      <c r="G1922" s="69" t="str">
        <f>IF(A1922="","",YEAR(A1922))</f>
        <v/>
      </c>
    </row>
    <row r="1923">
      <c r="A1923" s="116" t="n"/>
      <c r="B1923" s="97" t="n"/>
      <c r="C1923" s="97" t="n"/>
      <c r="D1923" s="121" t="n"/>
      <c r="E1923" s="97" t="n"/>
      <c r="F1923" s="123" t="str">
        <f>IF(A1923="","",EOMONTH(A1923,0))</f>
        <v/>
      </c>
      <c r="G1923" s="113" t="str">
        <f>IF(A1923="","",YEAR(A1923))</f>
        <v/>
      </c>
    </row>
    <row r="1924">
      <c r="A1924" s="116" t="n"/>
      <c r="B1924" s="97" t="n"/>
      <c r="C1924" s="97" t="n"/>
      <c r="D1924" s="121" t="n"/>
      <c r="E1924" s="97" t="n"/>
      <c r="F1924" s="122" t="str">
        <f>IF(A1924="","",EOMONTH(A1924,0))</f>
        <v/>
      </c>
      <c r="G1924" s="69" t="str">
        <f>IF(A1924="","",YEAR(A1924))</f>
        <v/>
      </c>
    </row>
    <row r="1925">
      <c r="A1925" s="116" t="n"/>
      <c r="B1925" s="97" t="n"/>
      <c r="C1925" s="97" t="n"/>
      <c r="D1925" s="121" t="n"/>
      <c r="E1925" s="97" t="n"/>
      <c r="F1925" s="123" t="str">
        <f>IF(A1925="","",EOMONTH(A1925,0))</f>
        <v/>
      </c>
      <c r="G1925" s="113" t="str">
        <f>IF(A1925="","",YEAR(A1925))</f>
        <v/>
      </c>
    </row>
    <row r="1926">
      <c r="A1926" s="116" t="n"/>
      <c r="B1926" s="97" t="n"/>
      <c r="C1926" s="97" t="n"/>
      <c r="D1926" s="121" t="n"/>
      <c r="E1926" s="97" t="n"/>
      <c r="F1926" s="122" t="str">
        <f>IF(A1926="","",EOMONTH(A1926,0))</f>
        <v/>
      </c>
      <c r="G1926" s="69" t="str">
        <f>IF(A1926="","",YEAR(A1926))</f>
        <v/>
      </c>
    </row>
    <row r="1927">
      <c r="A1927" s="116" t="n"/>
      <c r="B1927" s="97" t="n"/>
      <c r="C1927" s="97" t="n"/>
      <c r="D1927" s="121" t="n"/>
      <c r="E1927" s="97" t="n"/>
      <c r="F1927" s="123" t="str">
        <f>IF(A1927="","",EOMONTH(A1927,0))</f>
        <v/>
      </c>
      <c r="G1927" s="113" t="str">
        <f>IF(A1927="","",YEAR(A1927))</f>
        <v/>
      </c>
    </row>
    <row r="1928">
      <c r="A1928" s="116" t="n"/>
      <c r="B1928" s="97" t="n"/>
      <c r="C1928" s="97" t="n"/>
      <c r="D1928" s="121" t="n"/>
      <c r="E1928" s="97" t="n"/>
      <c r="F1928" s="122" t="str">
        <f>IF(A1928="","",EOMONTH(A1928,0))</f>
        <v/>
      </c>
      <c r="G1928" s="69" t="str">
        <f>IF(A1928="","",YEAR(A1928))</f>
        <v/>
      </c>
    </row>
    <row r="1929">
      <c r="A1929" s="116" t="n"/>
      <c r="B1929" s="97" t="n"/>
      <c r="C1929" s="97" t="n"/>
      <c r="D1929" s="121" t="n"/>
      <c r="E1929" s="97" t="n"/>
      <c r="F1929" s="123" t="str">
        <f>IF(A1929="","",EOMONTH(A1929,0))</f>
        <v/>
      </c>
      <c r="G1929" s="113" t="str">
        <f>IF(A1929="","",YEAR(A1929))</f>
        <v/>
      </c>
    </row>
    <row r="1930">
      <c r="A1930" s="116" t="n"/>
      <c r="B1930" s="97" t="n"/>
      <c r="C1930" s="97" t="n"/>
      <c r="D1930" s="121" t="n"/>
      <c r="E1930" s="97" t="n"/>
      <c r="F1930" s="122" t="str">
        <f>IF(A1930="","",EOMONTH(A1930,0))</f>
        <v/>
      </c>
      <c r="G1930" s="69" t="str">
        <f>IF(A1930="","",YEAR(A1930))</f>
        <v/>
      </c>
    </row>
    <row r="1931">
      <c r="A1931" s="116" t="n"/>
      <c r="B1931" s="97" t="n"/>
      <c r="C1931" s="97" t="n"/>
      <c r="D1931" s="121" t="n"/>
      <c r="E1931" s="97" t="n"/>
      <c r="F1931" s="123" t="str">
        <f>IF(A1931="","",EOMONTH(A1931,0))</f>
        <v/>
      </c>
      <c r="G1931" s="113" t="str">
        <f>IF(A1931="","",YEAR(A1931))</f>
        <v/>
      </c>
    </row>
    <row r="1932">
      <c r="A1932" s="116" t="n"/>
      <c r="B1932" s="97" t="n"/>
      <c r="C1932" s="97" t="n"/>
      <c r="D1932" s="121" t="n"/>
      <c r="E1932" s="97" t="n"/>
      <c r="F1932" s="122" t="str">
        <f>IF(A1932="","",EOMONTH(A1932,0))</f>
        <v/>
      </c>
      <c r="G1932" s="69" t="str">
        <f>IF(A1932="","",YEAR(A1932))</f>
        <v/>
      </c>
    </row>
    <row r="1933">
      <c r="A1933" s="116" t="n"/>
      <c r="B1933" s="97" t="n"/>
      <c r="C1933" s="97" t="n"/>
      <c r="D1933" s="121" t="n"/>
      <c r="E1933" s="97" t="n"/>
      <c r="F1933" s="123" t="str">
        <f>IF(A1933="","",EOMONTH(A1933,0))</f>
        <v/>
      </c>
      <c r="G1933" s="113" t="str">
        <f>IF(A1933="","",YEAR(A1933))</f>
        <v/>
      </c>
    </row>
    <row r="1934">
      <c r="A1934" s="116" t="n"/>
      <c r="B1934" s="97" t="n"/>
      <c r="C1934" s="97" t="n"/>
      <c r="D1934" s="121" t="n"/>
      <c r="E1934" s="97" t="n"/>
      <c r="F1934" s="122" t="str">
        <f>IF(A1934="","",EOMONTH(A1934,0))</f>
        <v/>
      </c>
      <c r="G1934" s="69" t="str">
        <f>IF(A1934="","",YEAR(A1934))</f>
        <v/>
      </c>
    </row>
    <row r="1935">
      <c r="A1935" s="116" t="n"/>
      <c r="B1935" s="97" t="n"/>
      <c r="C1935" s="97" t="n"/>
      <c r="D1935" s="121" t="n"/>
      <c r="E1935" s="97" t="n"/>
      <c r="F1935" s="123" t="str">
        <f>IF(A1935="","",EOMONTH(A1935,0))</f>
        <v/>
      </c>
      <c r="G1935" s="113" t="str">
        <f>IF(A1935="","",YEAR(A1935))</f>
        <v/>
      </c>
    </row>
    <row r="1936">
      <c r="A1936" s="116" t="n"/>
      <c r="B1936" s="97" t="n"/>
      <c r="C1936" s="97" t="n"/>
      <c r="D1936" s="121" t="n"/>
      <c r="E1936" s="97" t="n"/>
      <c r="F1936" s="122" t="str">
        <f>IF(A1936="","",EOMONTH(A1936,0))</f>
        <v/>
      </c>
      <c r="G1936" s="69" t="str">
        <f>IF(A1936="","",YEAR(A1936))</f>
        <v/>
      </c>
    </row>
    <row r="1937">
      <c r="A1937" s="116" t="n"/>
      <c r="B1937" s="97" t="n"/>
      <c r="C1937" s="97" t="n"/>
      <c r="D1937" s="121" t="n"/>
      <c r="E1937" s="97" t="n"/>
      <c r="F1937" s="123" t="str">
        <f>IF(A1937="","",EOMONTH(A1937,0))</f>
        <v/>
      </c>
      <c r="G1937" s="113" t="str">
        <f>IF(A1937="","",YEAR(A1937))</f>
        <v/>
      </c>
    </row>
    <row r="1938">
      <c r="A1938" s="116" t="n"/>
      <c r="B1938" s="97" t="n"/>
      <c r="C1938" s="97" t="n"/>
      <c r="D1938" s="121" t="n"/>
      <c r="E1938" s="97" t="n"/>
      <c r="F1938" s="122" t="str">
        <f>IF(A1938="","",EOMONTH(A1938,0))</f>
        <v/>
      </c>
      <c r="G1938" s="69" t="str">
        <f>IF(A1938="","",YEAR(A1938))</f>
        <v/>
      </c>
    </row>
    <row r="1939">
      <c r="A1939" s="116" t="n"/>
      <c r="B1939" s="97" t="n"/>
      <c r="C1939" s="97" t="n"/>
      <c r="D1939" s="121" t="n"/>
      <c r="E1939" s="97" t="n"/>
      <c r="F1939" s="123" t="str">
        <f>IF(A1939="","",EOMONTH(A1939,0))</f>
        <v/>
      </c>
      <c r="G1939" s="113" t="str">
        <f>IF(A1939="","",YEAR(A1939))</f>
        <v/>
      </c>
    </row>
    <row r="1940">
      <c r="A1940" s="116" t="n"/>
      <c r="B1940" s="97" t="n"/>
      <c r="C1940" s="97" t="n"/>
      <c r="D1940" s="121" t="n"/>
      <c r="E1940" s="97" t="n"/>
      <c r="F1940" s="122" t="str">
        <f>IF(A1940="","",EOMONTH(A1940,0))</f>
        <v/>
      </c>
      <c r="G1940" s="69" t="str">
        <f>IF(A1940="","",YEAR(A1940))</f>
        <v/>
      </c>
    </row>
    <row r="1941">
      <c r="A1941" s="116" t="n"/>
      <c r="B1941" s="97" t="n"/>
      <c r="C1941" s="97" t="n"/>
      <c r="D1941" s="121" t="n"/>
      <c r="E1941" s="97" t="n"/>
      <c r="F1941" s="123" t="str">
        <f>IF(A1941="","",EOMONTH(A1941,0))</f>
        <v/>
      </c>
      <c r="G1941" s="113" t="str">
        <f>IF(A1941="","",YEAR(A1941))</f>
        <v/>
      </c>
    </row>
    <row r="1942">
      <c r="A1942" s="116" t="n"/>
      <c r="B1942" s="97" t="n"/>
      <c r="C1942" s="97" t="n"/>
      <c r="D1942" s="121" t="n"/>
      <c r="E1942" s="97" t="n"/>
      <c r="F1942" s="122" t="str">
        <f>IF(A1942="","",EOMONTH(A1942,0))</f>
        <v/>
      </c>
      <c r="G1942" s="69" t="str">
        <f>IF(A1942="","",YEAR(A1942))</f>
        <v/>
      </c>
    </row>
    <row r="1943">
      <c r="A1943" s="116" t="n"/>
      <c r="B1943" s="97" t="n"/>
      <c r="C1943" s="97" t="n"/>
      <c r="D1943" s="121" t="n"/>
      <c r="E1943" s="97" t="n"/>
      <c r="F1943" s="123" t="str">
        <f>IF(A1943="","",EOMONTH(A1943,0))</f>
        <v/>
      </c>
      <c r="G1943" s="113" t="str">
        <f>IF(A1943="","",YEAR(A1943))</f>
        <v/>
      </c>
    </row>
    <row r="1944">
      <c r="A1944" s="116" t="n"/>
      <c r="B1944" s="97" t="n"/>
      <c r="C1944" s="97" t="n"/>
      <c r="D1944" s="121" t="n"/>
      <c r="E1944" s="97" t="n"/>
      <c r="F1944" s="122" t="str">
        <f>IF(A1944="","",EOMONTH(A1944,0))</f>
        <v/>
      </c>
      <c r="G1944" s="69" t="str">
        <f>IF(A1944="","",YEAR(A1944))</f>
        <v/>
      </c>
    </row>
    <row r="1945">
      <c r="A1945" s="116" t="n"/>
      <c r="B1945" s="97" t="n"/>
      <c r="C1945" s="97" t="n"/>
      <c r="D1945" s="121" t="n"/>
      <c r="E1945" s="97" t="n"/>
      <c r="F1945" s="123" t="str">
        <f>IF(A1945="","",EOMONTH(A1945,0))</f>
        <v/>
      </c>
      <c r="G1945" s="113" t="str">
        <f>IF(A1945="","",YEAR(A1945))</f>
        <v/>
      </c>
    </row>
    <row r="1946">
      <c r="A1946" s="116" t="n"/>
      <c r="B1946" s="97" t="n"/>
      <c r="C1946" s="97" t="n"/>
      <c r="D1946" s="121" t="n"/>
      <c r="E1946" s="97" t="n"/>
      <c r="F1946" s="122" t="str">
        <f>IF(A1946="","",EOMONTH(A1946,0))</f>
        <v/>
      </c>
      <c r="G1946" s="69" t="str">
        <f>IF(A1946="","",YEAR(A1946))</f>
        <v/>
      </c>
    </row>
    <row r="1947">
      <c r="A1947" s="116" t="n"/>
      <c r="B1947" s="97" t="n"/>
      <c r="C1947" s="97" t="n"/>
      <c r="D1947" s="121" t="n"/>
      <c r="E1947" s="97" t="n"/>
      <c r="F1947" s="123" t="str">
        <f>IF(A1947="","",EOMONTH(A1947,0))</f>
        <v/>
      </c>
      <c r="G1947" s="113" t="str">
        <f>IF(A1947="","",YEAR(A1947))</f>
        <v/>
      </c>
    </row>
    <row r="1948">
      <c r="A1948" s="116" t="n"/>
      <c r="B1948" s="97" t="n"/>
      <c r="C1948" s="97" t="n"/>
      <c r="D1948" s="121" t="n"/>
      <c r="E1948" s="97" t="n"/>
      <c r="F1948" s="122" t="str">
        <f>IF(A1948="","",EOMONTH(A1948,0))</f>
        <v/>
      </c>
      <c r="G1948" s="69" t="str">
        <f>IF(A1948="","",YEAR(A1948))</f>
        <v/>
      </c>
    </row>
    <row r="1949">
      <c r="A1949" s="116" t="n"/>
      <c r="B1949" s="97" t="n"/>
      <c r="C1949" s="97" t="n"/>
      <c r="D1949" s="121" t="n"/>
      <c r="E1949" s="97" t="n"/>
      <c r="F1949" s="123" t="str">
        <f>IF(A1949="","",EOMONTH(A1949,0))</f>
        <v/>
      </c>
      <c r="G1949" s="113" t="str">
        <f>IF(A1949="","",YEAR(A1949))</f>
        <v/>
      </c>
    </row>
    <row r="1950">
      <c r="A1950" s="116" t="n"/>
      <c r="B1950" s="97" t="n"/>
      <c r="C1950" s="97" t="n"/>
      <c r="D1950" s="121" t="n"/>
      <c r="E1950" s="97" t="n"/>
      <c r="F1950" s="122" t="str">
        <f>IF(A1950="","",EOMONTH(A1950,0))</f>
        <v/>
      </c>
      <c r="G1950" s="69" t="str">
        <f>IF(A1950="","",YEAR(A1950))</f>
        <v/>
      </c>
    </row>
    <row r="1951">
      <c r="A1951" s="116" t="n"/>
      <c r="B1951" s="97" t="n"/>
      <c r="C1951" s="97" t="n"/>
      <c r="D1951" s="121" t="n"/>
      <c r="E1951" s="97" t="n"/>
      <c r="F1951" s="123" t="str">
        <f>IF(A1951="","",EOMONTH(A1951,0))</f>
        <v/>
      </c>
      <c r="G1951" s="113" t="str">
        <f>IF(A1951="","",YEAR(A1951))</f>
        <v/>
      </c>
    </row>
    <row r="1952">
      <c r="A1952" s="116" t="n"/>
      <c r="B1952" s="97" t="n"/>
      <c r="C1952" s="97" t="n"/>
      <c r="D1952" s="121" t="n"/>
      <c r="E1952" s="97" t="n"/>
      <c r="F1952" s="122" t="str">
        <f>IF(A1952="","",EOMONTH(A1952,0))</f>
        <v/>
      </c>
      <c r="G1952" s="69" t="str">
        <f>IF(A1952="","",YEAR(A1952))</f>
        <v/>
      </c>
    </row>
    <row r="1953">
      <c r="A1953" s="116" t="n"/>
      <c r="B1953" s="97" t="n"/>
      <c r="C1953" s="97" t="n"/>
      <c r="D1953" s="121" t="n"/>
      <c r="E1953" s="97" t="n"/>
      <c r="F1953" s="123" t="str">
        <f>IF(A1953="","",EOMONTH(A1953,0))</f>
        <v/>
      </c>
      <c r="G1953" s="113" t="str">
        <f>IF(A1953="","",YEAR(A1953))</f>
        <v/>
      </c>
    </row>
    <row r="1954">
      <c r="A1954" s="116" t="n"/>
      <c r="B1954" s="97" t="n"/>
      <c r="C1954" s="97" t="n"/>
      <c r="D1954" s="121" t="n"/>
      <c r="E1954" s="97" t="n"/>
      <c r="F1954" s="122" t="str">
        <f>IF(A1954="","",EOMONTH(A1954,0))</f>
        <v/>
      </c>
      <c r="G1954" s="69" t="str">
        <f>IF(A1954="","",YEAR(A1954))</f>
        <v/>
      </c>
    </row>
    <row r="1955">
      <c r="A1955" s="116" t="n"/>
      <c r="B1955" s="97" t="n"/>
      <c r="C1955" s="97" t="n"/>
      <c r="D1955" s="121" t="n"/>
      <c r="E1955" s="97" t="n"/>
      <c r="F1955" s="123" t="str">
        <f>IF(A1955="","",EOMONTH(A1955,0))</f>
        <v/>
      </c>
      <c r="G1955" s="113" t="str">
        <f>IF(A1955="","",YEAR(A1955))</f>
        <v/>
      </c>
    </row>
    <row r="1956">
      <c r="A1956" s="116" t="n"/>
      <c r="B1956" s="97" t="n"/>
      <c r="C1956" s="97" t="n"/>
      <c r="D1956" s="121" t="n"/>
      <c r="E1956" s="97" t="n"/>
      <c r="F1956" s="122" t="str">
        <f>IF(A1956="","",EOMONTH(A1956,0))</f>
        <v/>
      </c>
      <c r="G1956" s="69" t="str">
        <f>IF(A1956="","",YEAR(A1956))</f>
        <v/>
      </c>
    </row>
    <row r="1957">
      <c r="A1957" s="116" t="n"/>
      <c r="B1957" s="97" t="n"/>
      <c r="C1957" s="97" t="n"/>
      <c r="D1957" s="121" t="n"/>
      <c r="E1957" s="97" t="n"/>
      <c r="F1957" s="123" t="str">
        <f>IF(A1957="","",EOMONTH(A1957,0))</f>
        <v/>
      </c>
      <c r="G1957" s="113" t="str">
        <f>IF(A1957="","",YEAR(A1957))</f>
        <v/>
      </c>
    </row>
    <row r="1958">
      <c r="A1958" s="116" t="n"/>
      <c r="B1958" s="97" t="n"/>
      <c r="C1958" s="97" t="n"/>
      <c r="D1958" s="121" t="n"/>
      <c r="E1958" s="97" t="n"/>
      <c r="F1958" s="122" t="str">
        <f>IF(A1958="","",EOMONTH(A1958,0))</f>
        <v/>
      </c>
      <c r="G1958" s="69" t="str">
        <f>IF(A1958="","",YEAR(A1958))</f>
        <v/>
      </c>
    </row>
    <row r="1959">
      <c r="A1959" s="116" t="n"/>
      <c r="B1959" s="97" t="n"/>
      <c r="C1959" s="97" t="n"/>
      <c r="D1959" s="121" t="n"/>
      <c r="E1959" s="97" t="n"/>
      <c r="F1959" s="123" t="str">
        <f>IF(A1959="","",EOMONTH(A1959,0))</f>
        <v/>
      </c>
      <c r="G1959" s="113" t="str">
        <f>IF(A1959="","",YEAR(A1959))</f>
        <v/>
      </c>
    </row>
    <row r="1960">
      <c r="A1960" s="116" t="n"/>
      <c r="B1960" s="97" t="n"/>
      <c r="C1960" s="97" t="n"/>
      <c r="D1960" s="121" t="n"/>
      <c r="E1960" s="97" t="n"/>
      <c r="F1960" s="122" t="str">
        <f>IF(A1960="","",EOMONTH(A1960,0))</f>
        <v/>
      </c>
      <c r="G1960" s="69" t="str">
        <f>IF(A1960="","",YEAR(A1960))</f>
        <v/>
      </c>
    </row>
    <row r="1961">
      <c r="A1961" s="116" t="n"/>
      <c r="B1961" s="97" t="n"/>
      <c r="C1961" s="97" t="n"/>
      <c r="D1961" s="121" t="n"/>
      <c r="E1961" s="97" t="n"/>
      <c r="F1961" s="123" t="str">
        <f>IF(A1961="","",EOMONTH(A1961,0))</f>
        <v/>
      </c>
      <c r="G1961" s="113" t="str">
        <f>IF(A1961="","",YEAR(A1961))</f>
        <v/>
      </c>
    </row>
    <row r="1962">
      <c r="A1962" s="116" t="n"/>
      <c r="B1962" s="97" t="n"/>
      <c r="C1962" s="97" t="n"/>
      <c r="D1962" s="121" t="n"/>
      <c r="E1962" s="97" t="n"/>
      <c r="F1962" s="122" t="str">
        <f>IF(A1962="","",EOMONTH(A1962,0))</f>
        <v/>
      </c>
      <c r="G1962" s="69" t="str">
        <f>IF(A1962="","",YEAR(A1962))</f>
        <v/>
      </c>
    </row>
    <row r="1963">
      <c r="A1963" s="116" t="n"/>
      <c r="B1963" s="97" t="n"/>
      <c r="C1963" s="97" t="n"/>
      <c r="D1963" s="121" t="n"/>
      <c r="E1963" s="97" t="n"/>
      <c r="F1963" s="123" t="str">
        <f>IF(A1963="","",EOMONTH(A1963,0))</f>
        <v/>
      </c>
      <c r="G1963" s="113" t="str">
        <f>IF(A1963="","",YEAR(A1963))</f>
        <v/>
      </c>
    </row>
    <row r="1964">
      <c r="A1964" s="116" t="n"/>
      <c r="B1964" s="97" t="n"/>
      <c r="C1964" s="97" t="n"/>
      <c r="D1964" s="121" t="n"/>
      <c r="E1964" s="97" t="n"/>
      <c r="F1964" s="122" t="str">
        <f>IF(A1964="","",EOMONTH(A1964,0))</f>
        <v/>
      </c>
      <c r="G1964" s="69" t="str">
        <f>IF(A1964="","",YEAR(A1964))</f>
        <v/>
      </c>
    </row>
    <row r="1965">
      <c r="A1965" s="116" t="n"/>
      <c r="B1965" s="97" t="n"/>
      <c r="C1965" s="97" t="n"/>
      <c r="D1965" s="121" t="n"/>
      <c r="E1965" s="97" t="n"/>
      <c r="F1965" s="123" t="str">
        <f>IF(A1965="","",EOMONTH(A1965,0))</f>
        <v/>
      </c>
      <c r="G1965" s="113" t="str">
        <f>IF(A1965="","",YEAR(A1965))</f>
        <v/>
      </c>
    </row>
    <row r="1966">
      <c r="A1966" s="116" t="n"/>
      <c r="B1966" s="97" t="n"/>
      <c r="C1966" s="97" t="n"/>
      <c r="D1966" s="121" t="n"/>
      <c r="E1966" s="97" t="n"/>
      <c r="F1966" s="122" t="str">
        <f>IF(A1966="","",EOMONTH(A1966,0))</f>
        <v/>
      </c>
      <c r="G1966" s="69" t="str">
        <f>IF(A1966="","",YEAR(A1966))</f>
        <v/>
      </c>
    </row>
    <row r="1967">
      <c r="A1967" s="116" t="n"/>
      <c r="B1967" s="97" t="n"/>
      <c r="C1967" s="97" t="n"/>
      <c r="D1967" s="121" t="n"/>
      <c r="E1967" s="97" t="n"/>
      <c r="F1967" s="123" t="str">
        <f>IF(A1967="","",EOMONTH(A1967,0))</f>
        <v/>
      </c>
      <c r="G1967" s="113" t="str">
        <f>IF(A1967="","",YEAR(A1967))</f>
        <v/>
      </c>
    </row>
    <row r="1968">
      <c r="A1968" s="116" t="n"/>
      <c r="B1968" s="97" t="n"/>
      <c r="C1968" s="97" t="n"/>
      <c r="D1968" s="121" t="n"/>
      <c r="E1968" s="97" t="n"/>
      <c r="F1968" s="122" t="str">
        <f>IF(A1968="","",EOMONTH(A1968,0))</f>
        <v/>
      </c>
      <c r="G1968" s="69" t="str">
        <f>IF(A1968="","",YEAR(A1968))</f>
        <v/>
      </c>
    </row>
    <row r="1969">
      <c r="A1969" s="116" t="n"/>
      <c r="B1969" s="97" t="n"/>
      <c r="C1969" s="97" t="n"/>
      <c r="D1969" s="121" t="n"/>
      <c r="E1969" s="97" t="n"/>
      <c r="F1969" s="123" t="str">
        <f>IF(A1969="","",EOMONTH(A1969,0))</f>
        <v/>
      </c>
      <c r="G1969" s="113" t="str">
        <f>IF(A1969="","",YEAR(A1969))</f>
        <v/>
      </c>
    </row>
    <row r="1970">
      <c r="A1970" s="116" t="n"/>
      <c r="B1970" s="97" t="n"/>
      <c r="C1970" s="97" t="n"/>
      <c r="D1970" s="121" t="n"/>
      <c r="E1970" s="97" t="n"/>
      <c r="F1970" s="122" t="str">
        <f>IF(A1970="","",EOMONTH(A1970,0))</f>
        <v/>
      </c>
      <c r="G1970" s="69" t="str">
        <f>IF(A1970="","",YEAR(A1970))</f>
        <v/>
      </c>
    </row>
    <row r="1971">
      <c r="A1971" s="116" t="n"/>
      <c r="B1971" s="97" t="n"/>
      <c r="C1971" s="97" t="n"/>
      <c r="D1971" s="121" t="n"/>
      <c r="E1971" s="97" t="n"/>
      <c r="F1971" s="123" t="str">
        <f>IF(A1971="","",EOMONTH(A1971,0))</f>
        <v/>
      </c>
      <c r="G1971" s="113" t="str">
        <f>IF(A1971="","",YEAR(A1971))</f>
        <v/>
      </c>
    </row>
    <row r="1972">
      <c r="A1972" s="116" t="n"/>
      <c r="B1972" s="97" t="n"/>
      <c r="C1972" s="97" t="n"/>
      <c r="D1972" s="121" t="n"/>
      <c r="E1972" s="97" t="n"/>
      <c r="F1972" s="122" t="str">
        <f>IF(A1972="","",EOMONTH(A1972,0))</f>
        <v/>
      </c>
      <c r="G1972" s="69" t="str">
        <f>IF(A1972="","",YEAR(A1972))</f>
        <v/>
      </c>
    </row>
    <row r="1973">
      <c r="A1973" s="116" t="n"/>
      <c r="B1973" s="97" t="n"/>
      <c r="C1973" s="97" t="n"/>
      <c r="D1973" s="121" t="n"/>
      <c r="E1973" s="97" t="n"/>
      <c r="F1973" s="123" t="str">
        <f>IF(A1973="","",EOMONTH(A1973,0))</f>
        <v/>
      </c>
      <c r="G1973" s="113" t="str">
        <f>IF(A1973="","",YEAR(A1973))</f>
        <v/>
      </c>
    </row>
    <row r="1974">
      <c r="A1974" s="116" t="n"/>
      <c r="B1974" s="97" t="n"/>
      <c r="C1974" s="97" t="n"/>
      <c r="D1974" s="121" t="n"/>
      <c r="E1974" s="97" t="n"/>
      <c r="F1974" s="122" t="str">
        <f>IF(A1974="","",EOMONTH(A1974,0))</f>
        <v/>
      </c>
      <c r="G1974" s="69" t="str">
        <f>IF(A1974="","",YEAR(A1974))</f>
        <v/>
      </c>
    </row>
    <row r="1975">
      <c r="A1975" s="116" t="n"/>
      <c r="B1975" s="97" t="n"/>
      <c r="C1975" s="97" t="n"/>
      <c r="D1975" s="121" t="n"/>
      <c r="E1975" s="97" t="n"/>
      <c r="F1975" s="123" t="str">
        <f>IF(A1975="","",EOMONTH(A1975,0))</f>
        <v/>
      </c>
      <c r="G1975" s="113" t="str">
        <f>IF(A1975="","",YEAR(A1975))</f>
        <v/>
      </c>
    </row>
    <row r="1976">
      <c r="A1976" s="116" t="n"/>
      <c r="B1976" s="97" t="n"/>
      <c r="C1976" s="97" t="n"/>
      <c r="D1976" s="121" t="n"/>
      <c r="E1976" s="97" t="n"/>
      <c r="F1976" s="122" t="str">
        <f>IF(A1976="","",EOMONTH(A1976,0))</f>
        <v/>
      </c>
      <c r="G1976" s="69" t="str">
        <f>IF(A1976="","",YEAR(A1976))</f>
        <v/>
      </c>
    </row>
    <row r="1977">
      <c r="A1977" s="116" t="n"/>
      <c r="B1977" s="97" t="n"/>
      <c r="C1977" s="97" t="n"/>
      <c r="D1977" s="121" t="n"/>
      <c r="E1977" s="97" t="n"/>
      <c r="F1977" s="123" t="str">
        <f>IF(A1977="","",EOMONTH(A1977,0))</f>
        <v/>
      </c>
      <c r="G1977" s="113" t="str">
        <f>IF(A1977="","",YEAR(A1977))</f>
        <v/>
      </c>
    </row>
    <row r="1978">
      <c r="A1978" s="116" t="n"/>
      <c r="B1978" s="97" t="n"/>
      <c r="C1978" s="97" t="n"/>
      <c r="D1978" s="121" t="n"/>
      <c r="E1978" s="97" t="n"/>
      <c r="F1978" s="122" t="str">
        <f>IF(A1978="","",EOMONTH(A1978,0))</f>
        <v/>
      </c>
      <c r="G1978" s="69" t="str">
        <f>IF(A1978="","",YEAR(A1978))</f>
        <v/>
      </c>
    </row>
    <row r="1979">
      <c r="A1979" s="116" t="n"/>
      <c r="B1979" s="97" t="n"/>
      <c r="C1979" s="97" t="n"/>
      <c r="D1979" s="121" t="n"/>
      <c r="E1979" s="97" t="n"/>
      <c r="F1979" s="123" t="str">
        <f>IF(A1979="","",EOMONTH(A1979,0))</f>
        <v/>
      </c>
      <c r="G1979" s="113" t="str">
        <f>IF(A1979="","",YEAR(A1979))</f>
        <v/>
      </c>
    </row>
    <row r="1980">
      <c r="A1980" s="116" t="n"/>
      <c r="B1980" s="97" t="n"/>
      <c r="C1980" s="97" t="n"/>
      <c r="D1980" s="121" t="n"/>
      <c r="E1980" s="97" t="n"/>
      <c r="F1980" s="122" t="str">
        <f>IF(A1980="","",EOMONTH(A1980,0))</f>
        <v/>
      </c>
      <c r="G1980" s="69" t="str">
        <f>IF(A1980="","",YEAR(A1980))</f>
        <v/>
      </c>
    </row>
    <row r="1981">
      <c r="A1981" s="116" t="n"/>
      <c r="B1981" s="97" t="n"/>
      <c r="C1981" s="97" t="n"/>
      <c r="D1981" s="121" t="n"/>
      <c r="E1981" s="97" t="n"/>
      <c r="F1981" s="123" t="str">
        <f>IF(A1981="","",EOMONTH(A1981,0))</f>
        <v/>
      </c>
      <c r="G1981" s="113" t="str">
        <f>IF(A1981="","",YEAR(A1981))</f>
        <v/>
      </c>
    </row>
    <row r="1982">
      <c r="A1982" s="116" t="n"/>
      <c r="B1982" s="97" t="n"/>
      <c r="C1982" s="97" t="n"/>
      <c r="D1982" s="121" t="n"/>
      <c r="E1982" s="97" t="n"/>
      <c r="F1982" s="122" t="str">
        <f>IF(A1982="","",EOMONTH(A1982,0))</f>
        <v/>
      </c>
      <c r="G1982" s="69" t="str">
        <f>IF(A1982="","",YEAR(A1982))</f>
        <v/>
      </c>
    </row>
    <row r="1983">
      <c r="A1983" s="116" t="n"/>
      <c r="B1983" s="97" t="n"/>
      <c r="C1983" s="97" t="n"/>
      <c r="D1983" s="121" t="n"/>
      <c r="E1983" s="97" t="n"/>
      <c r="F1983" s="123" t="str">
        <f>IF(A1983="","",EOMONTH(A1983,0))</f>
        <v/>
      </c>
      <c r="G1983" s="113" t="str">
        <f>IF(A1983="","",YEAR(A1983))</f>
        <v/>
      </c>
    </row>
    <row r="1984">
      <c r="A1984" s="116" t="n"/>
      <c r="B1984" s="97" t="n"/>
      <c r="C1984" s="97" t="n"/>
      <c r="D1984" s="121" t="n"/>
      <c r="E1984" s="97" t="n"/>
      <c r="F1984" s="122" t="str">
        <f>IF(A1984="","",EOMONTH(A1984,0))</f>
        <v/>
      </c>
      <c r="G1984" s="69" t="str">
        <f>IF(A1984="","",YEAR(A1984))</f>
        <v/>
      </c>
    </row>
    <row r="1985">
      <c r="A1985" s="116" t="n"/>
      <c r="B1985" s="97" t="n"/>
      <c r="C1985" s="97" t="n"/>
      <c r="D1985" s="121" t="n"/>
      <c r="E1985" s="97" t="n"/>
      <c r="F1985" s="123" t="str">
        <f>IF(A1985="","",EOMONTH(A1985,0))</f>
        <v/>
      </c>
      <c r="G1985" s="113" t="str">
        <f>IF(A1985="","",YEAR(A1985))</f>
        <v/>
      </c>
    </row>
    <row r="1986">
      <c r="A1986" s="116" t="n"/>
      <c r="B1986" s="97" t="n"/>
      <c r="C1986" s="97" t="n"/>
      <c r="D1986" s="121" t="n"/>
      <c r="E1986" s="97" t="n"/>
      <c r="F1986" s="122" t="str">
        <f>IF(A1986="","",EOMONTH(A1986,0))</f>
        <v/>
      </c>
      <c r="G1986" s="69" t="str">
        <f>IF(A1986="","",YEAR(A1986))</f>
        <v/>
      </c>
    </row>
    <row r="1987">
      <c r="A1987" s="116" t="n"/>
      <c r="B1987" s="97" t="n"/>
      <c r="C1987" s="97" t="n"/>
      <c r="D1987" s="121" t="n"/>
      <c r="E1987" s="97" t="n"/>
      <c r="F1987" s="123" t="str">
        <f>IF(A1987="","",EOMONTH(A1987,0))</f>
        <v/>
      </c>
      <c r="G1987" s="113" t="str">
        <f>IF(A1987="","",YEAR(A1987))</f>
        <v/>
      </c>
    </row>
    <row r="1988">
      <c r="A1988" s="116" t="n"/>
      <c r="B1988" s="97" t="n"/>
      <c r="C1988" s="97" t="n"/>
      <c r="D1988" s="121" t="n"/>
      <c r="E1988" s="97" t="n"/>
      <c r="F1988" s="122" t="str">
        <f>IF(A1988="","",EOMONTH(A1988,0))</f>
        <v/>
      </c>
      <c r="G1988" s="69" t="str">
        <f>IF(A1988="","",YEAR(A1988))</f>
        <v/>
      </c>
    </row>
    <row r="1989">
      <c r="A1989" s="116" t="n"/>
      <c r="B1989" s="97" t="n"/>
      <c r="C1989" s="97" t="n"/>
      <c r="D1989" s="121" t="n"/>
      <c r="E1989" s="97" t="n"/>
      <c r="F1989" s="123" t="str">
        <f>IF(A1989="","",EOMONTH(A1989,0))</f>
        <v/>
      </c>
      <c r="G1989" s="113" t="str">
        <f>IF(A1989="","",YEAR(A1989))</f>
        <v/>
      </c>
    </row>
    <row r="1990">
      <c r="A1990" s="116" t="n"/>
      <c r="B1990" s="97" t="n"/>
      <c r="C1990" s="97" t="n"/>
      <c r="D1990" s="121" t="n"/>
      <c r="E1990" s="97" t="n"/>
      <c r="F1990" s="122" t="str">
        <f>IF(A1990="","",EOMONTH(A1990,0))</f>
        <v/>
      </c>
      <c r="G1990" s="69" t="str">
        <f>IF(A1990="","",YEAR(A1990))</f>
        <v/>
      </c>
    </row>
    <row r="1991">
      <c r="A1991" s="116" t="n"/>
      <c r="B1991" s="97" t="n"/>
      <c r="C1991" s="97" t="n"/>
      <c r="D1991" s="121" t="n"/>
      <c r="E1991" s="97" t="n"/>
      <c r="F1991" s="123" t="str">
        <f>IF(A1991="","",EOMONTH(A1991,0))</f>
        <v/>
      </c>
      <c r="G1991" s="113" t="str">
        <f>IF(A1991="","",YEAR(A1991))</f>
        <v/>
      </c>
    </row>
    <row r="1992">
      <c r="A1992" s="116" t="n"/>
      <c r="B1992" s="97" t="n"/>
      <c r="C1992" s="97" t="n"/>
      <c r="D1992" s="121" t="n"/>
      <c r="E1992" s="97" t="n"/>
      <c r="F1992" s="122" t="str">
        <f>IF(A1992="","",EOMONTH(A1992,0))</f>
        <v/>
      </c>
      <c r="G1992" s="69" t="str">
        <f>IF(A1992="","",YEAR(A1992))</f>
        <v/>
      </c>
    </row>
    <row r="1993">
      <c r="A1993" s="116" t="n"/>
      <c r="B1993" s="97" t="n"/>
      <c r="C1993" s="97" t="n"/>
      <c r="D1993" s="121" t="n"/>
      <c r="E1993" s="97" t="n"/>
      <c r="F1993" s="123" t="str">
        <f>IF(A1993="","",EOMONTH(A1993,0))</f>
        <v/>
      </c>
      <c r="G1993" s="113" t="str">
        <f>IF(A1993="","",YEAR(A1993))</f>
        <v/>
      </c>
    </row>
    <row r="1994">
      <c r="A1994" s="116" t="n"/>
      <c r="B1994" s="97" t="n"/>
      <c r="C1994" s="97" t="n"/>
      <c r="D1994" s="121" t="n"/>
      <c r="E1994" s="97" t="n"/>
      <c r="F1994" s="122" t="str">
        <f>IF(A1994="","",EOMONTH(A1994,0))</f>
        <v/>
      </c>
      <c r="G1994" s="69" t="str">
        <f>IF(A1994="","",YEAR(A1994))</f>
        <v/>
      </c>
    </row>
    <row r="1995">
      <c r="A1995" s="116" t="n"/>
      <c r="B1995" s="97" t="n"/>
      <c r="C1995" s="97" t="n"/>
      <c r="D1995" s="121" t="n"/>
      <c r="E1995" s="97" t="n"/>
      <c r="F1995" s="123" t="str">
        <f>IF(A1995="","",EOMONTH(A1995,0))</f>
        <v/>
      </c>
      <c r="G1995" s="113" t="str">
        <f>IF(A1995="","",YEAR(A1995))</f>
        <v/>
      </c>
    </row>
    <row r="1996">
      <c r="A1996" s="116" t="n"/>
      <c r="B1996" s="97" t="n"/>
      <c r="C1996" s="97" t="n"/>
      <c r="D1996" s="121" t="n"/>
      <c r="E1996" s="97" t="n"/>
      <c r="F1996" s="122" t="str">
        <f>IF(A1996="","",EOMONTH(A1996,0))</f>
        <v/>
      </c>
      <c r="G1996" s="69" t="str">
        <f>IF(A1996="","",YEAR(A1996))</f>
        <v/>
      </c>
    </row>
    <row r="1997">
      <c r="A1997" s="116" t="n"/>
      <c r="B1997" s="97" t="n"/>
      <c r="C1997" s="97" t="n"/>
      <c r="D1997" s="121" t="n"/>
      <c r="E1997" s="97" t="n"/>
      <c r="F1997" s="123" t="str">
        <f>IF(A1997="","",EOMONTH(A1997,0))</f>
        <v/>
      </c>
      <c r="G1997" s="113" t="str">
        <f>IF(A1997="","",YEAR(A1997))</f>
        <v/>
      </c>
    </row>
    <row r="1998">
      <c r="A1998" s="116" t="n"/>
      <c r="B1998" s="97" t="n"/>
      <c r="C1998" s="97" t="n"/>
      <c r="D1998" s="121" t="n"/>
      <c r="E1998" s="97" t="n"/>
      <c r="F1998" s="122" t="str">
        <f>IF(A1998="","",EOMONTH(A1998,0))</f>
        <v/>
      </c>
      <c r="G1998" s="69" t="str">
        <f>IF(A1998="","",YEAR(A1998))</f>
        <v/>
      </c>
    </row>
    <row r="1999">
      <c r="A1999" s="116" t="n"/>
      <c r="B1999" s="97" t="n"/>
      <c r="C1999" s="97" t="n"/>
      <c r="D1999" s="121" t="n"/>
      <c r="E1999" s="97" t="n"/>
      <c r="F1999" s="123" t="str">
        <f>IF(A1999="","",EOMONTH(A1999,0))</f>
        <v/>
      </c>
      <c r="G1999" s="113" t="str">
        <f>IF(A1999="","",YEAR(A1999))</f>
        <v/>
      </c>
    </row>
    <row r="2000">
      <c r="A2000" s="116" t="n"/>
      <c r="B2000" s="97" t="n"/>
      <c r="C2000" s="97" t="n"/>
      <c r="D2000" s="121" t="n"/>
      <c r="E2000" s="97" t="n"/>
      <c r="F2000" s="122" t="str">
        <f>IF(A2000="","",EOMONTH(A2000,0))</f>
        <v/>
      </c>
      <c r="G2000" s="69" t="str">
        <f>IF(A2000="","",YEAR(A2000))</f>
        <v/>
      </c>
    </row>
    <row r="2001">
      <c r="A2001" s="116" t="n"/>
      <c r="B2001" s="97" t="n"/>
      <c r="C2001" s="97" t="n"/>
      <c r="D2001" s="121" t="n"/>
      <c r="E2001" s="97" t="n"/>
      <c r="F2001" s="123" t="str">
        <f>IF(A2001="","",EOMONTH(A2001,0))</f>
        <v/>
      </c>
      <c r="G2001" s="113" t="str">
        <f>IF(A2001="","",YEAR(A2001))</f>
        <v/>
      </c>
    </row>
    <row r="2002">
      <c r="A2002" s="116" t="n"/>
      <c r="B2002" s="97" t="n"/>
      <c r="C2002" s="97" t="n"/>
      <c r="D2002" s="121" t="n"/>
      <c r="E2002" s="97" t="n"/>
      <c r="F2002" s="122" t="str">
        <f>IF(A2002="","",EOMONTH(A2002,0))</f>
        <v/>
      </c>
      <c r="G2002" s="69" t="str">
        <f>IF(A2002="","",YEAR(A2002))</f>
        <v/>
      </c>
    </row>
    <row r="2003">
      <c r="A2003" s="116" t="n"/>
      <c r="B2003" s="97" t="n"/>
      <c r="C2003" s="97" t="n"/>
      <c r="D2003" s="121" t="n"/>
      <c r="E2003" s="97" t="n"/>
      <c r="F2003" s="123" t="str">
        <f>IF(A2003="","",EOMONTH(A2003,0))</f>
        <v/>
      </c>
      <c r="G2003" s="113" t="str">
        <f>IF(A2003="","",YEAR(A2003))</f>
        <v/>
      </c>
    </row>
    <row r="2004">
      <c r="A2004" s="116" t="n"/>
      <c r="B2004" s="97" t="n"/>
      <c r="C2004" s="97" t="n"/>
      <c r="D2004" s="121" t="n"/>
      <c r="E2004" s="97" t="n"/>
      <c r="F2004" s="122" t="str">
        <f>IF(A2004="","",EOMONTH(A2004,0))</f>
        <v/>
      </c>
      <c r="G2004" s="69" t="str">
        <f>IF(A2004="","",YEAR(A2004))</f>
        <v/>
      </c>
    </row>
    <row r="2005">
      <c r="A2005" s="116" t="n"/>
      <c r="B2005" s="97" t="n"/>
      <c r="C2005" s="97" t="n"/>
      <c r="D2005" s="121" t="n"/>
      <c r="E2005" s="97" t="n"/>
      <c r="F2005" s="123" t="str">
        <f>IF(A2005="","",EOMONTH(A2005,0))</f>
        <v/>
      </c>
      <c r="G2005" s="113" t="str">
        <f>IF(A2005="","",YEAR(A2005))</f>
        <v/>
      </c>
    </row>
    <row r="2006">
      <c r="A2006" s="116" t="n"/>
      <c r="B2006" s="97" t="n"/>
      <c r="C2006" s="97" t="n"/>
      <c r="D2006" s="121" t="n"/>
      <c r="E2006" s="97" t="n"/>
      <c r="F2006" s="122" t="str">
        <f>IF(A2006="","",EOMONTH(A2006,0))</f>
        <v/>
      </c>
      <c r="G2006" s="69" t="str">
        <f>IF(A2006="","",YEAR(A2006))</f>
        <v/>
      </c>
    </row>
    <row r="2007">
      <c r="A2007" s="116" t="n"/>
      <c r="B2007" s="97" t="n"/>
      <c r="C2007" s="97" t="n"/>
      <c r="D2007" s="121" t="n"/>
      <c r="E2007" s="97" t="n"/>
      <c r="F2007" s="123" t="str">
        <f>IF(A2007="","",EOMONTH(A2007,0))</f>
        <v/>
      </c>
      <c r="G2007" s="113" t="str">
        <f>IF(A2007="","",YEAR(A2007))</f>
        <v/>
      </c>
    </row>
  </sheetData>
  <mergeCells count="26">
    <mergeCell ref="F4:G4"/>
    <mergeCell ref="J19:K19"/>
    <mergeCell ref="I12:K12"/>
    <mergeCell ref="J28:K28"/>
    <mergeCell ref="C4:D4"/>
    <mergeCell ref="F3:G3"/>
    <mergeCell ref="I14:K14"/>
    <mergeCell ref="J24:K24"/>
    <mergeCell ref="I8:K8"/>
    <mergeCell ref="J27:K27"/>
    <mergeCell ref="A3:B3"/>
    <mergeCell ref="J26:K26"/>
    <mergeCell ref="I10:K10"/>
    <mergeCell ref="J20:K20"/>
    <mergeCell ref="I13:K13"/>
    <mergeCell ref="I9:K9"/>
    <mergeCell ref="J25:K25"/>
    <mergeCell ref="J22:K22"/>
    <mergeCell ref="I15:K15"/>
    <mergeCell ref="A4:B4"/>
    <mergeCell ref="I11:K11"/>
    <mergeCell ref="J21:K21"/>
    <mergeCell ref="J18:K18"/>
    <mergeCell ref="J23:K23"/>
    <mergeCell ref="C3:D3"/>
    <mergeCell ref="I7:K7"/>
  </mergeCells>
  <dataValidations count="3">
    <dataValidation sqref="A8:A2007" showDropDown="0" showInputMessage="0" showErrorMessage="0" allowBlank="1" errorTitle="Data inválida" error="Informe uma data válida (dd/mm/aaaa)." type="date" operator="greaterThan">
      <formula1>36526</formula1>
    </dataValidation>
    <dataValidation sqref="B8:B2007" showDropDown="0" showInputMessage="0" showErrorMessage="0" allowBlank="1" errorTitle="Classe inválida" error="Escolha uma das classes da lista." type="list">
      <formula1>='14 Auxiliar'!$B$5:$B$11</formula1>
    </dataValidation>
    <dataValidation sqref="D8:D2007" showDropDown="0" showInputMessage="0" showErrorMessage="0" allowBlank="1" type="decimal" operator="between">
      <formula1>-100000000</formula1>
      <formula2>100000000</formula2>
    </dataValidation>
  </dataValidations>
  <hyperlinks>
    <hyperlink ref="V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C30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4" customWidth="1" style="1" min="2" max="2"/>
    <col width="14" customWidth="1" style="1" min="3" max="3"/>
    <col width="12" customWidth="1" style="1" min="4" max="4"/>
    <col width="11" customWidth="1" style="1" min="5" max="5"/>
    <col width="12" customWidth="1" style="1" min="6" max="6"/>
    <col width="10" customWidth="1" style="1" min="7" max="7"/>
    <col width="13" customWidth="1" style="1" min="8" max="8"/>
    <col width="13" customWidth="1" style="1" min="9" max="9"/>
    <col width="8" customWidth="1" style="1" min="10" max="10"/>
    <col width="15" customWidth="1" style="1" min="11" max="11"/>
    <col width="15" customWidth="1" style="1" min="12" max="12"/>
    <col width="11" customWidth="1" style="1" min="13" max="13"/>
    <col width="7" customWidth="1" style="1" min="14" max="14"/>
    <col width="3" customWidth="1" style="1" min="15" max="15"/>
    <col width="9" customWidth="1" style="1" min="16" max="16"/>
    <col width="11" customWidth="1" style="1" min="17" max="17"/>
    <col width="11" customWidth="1" style="1" min="18" max="18"/>
    <col width="11" customWidth="1" style="1" min="19" max="19"/>
    <col width="11" customWidth="1" style="1" min="20" max="20"/>
    <col width="11" customWidth="1" style="1" min="21" max="21"/>
    <col width="11" customWidth="1" style="1" min="22" max="22"/>
    <col width="11" customWidth="1" style="1" min="23" max="23"/>
    <col width="11" customWidth="1" style="1" min="24" max="24"/>
    <col width="11" customWidth="1" style="1" min="25" max="25"/>
    <col width="11" customWidth="1" style="1" min="26" max="26"/>
    <col width="11" customWidth="1" style="1" min="27" max="27"/>
    <col width="11" customWidth="1" style="1" min="28" max="28"/>
    <col width="12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DE DIVIDENDOS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57" t="inlineStr">
        <is>
          <t>◄ Dashboard</t>
        </is>
      </c>
    </row>
    <row r="2" ht="18" customHeight="1">
      <c r="A2" s="58" t="inlineStr">
        <is>
          <t>Registre cada provento (data, ativo, valor por cota e quantidade). Valor recebido em R$, mensal, anual, Dividend Yield e Yield on Cost são calculados automaticamente.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6" customHeight="1">
      <c r="A3" s="10" t="inlineStr">
        <is>
          <t>DIVIDENDOS TOTAIS</t>
        </is>
      </c>
      <c r="B3" s="11" t="n"/>
      <c r="C3" s="8" t="inlineStr">
        <is>
          <t>ÚLTIMOS 12 MESES</t>
        </is>
      </c>
      <c r="D3" s="9" t="n"/>
      <c r="E3" s="8" t="inlineStr">
        <is>
          <t>MÊS ATUAL</t>
        </is>
      </c>
      <c r="F3" s="9" t="n"/>
      <c r="G3" s="10" t="inlineStr">
        <is>
          <t>RENDA PASSIVA MÉDIA / MÊS (12M)</t>
        </is>
      </c>
      <c r="H3" s="11" t="n"/>
      <c r="I3" s="11" t="n"/>
      <c r="J3" s="12" t="inlineStr">
        <is>
          <t>DIVIDEND YIELD 12M</t>
        </is>
      </c>
      <c r="K3" s="13" t="n"/>
      <c r="L3" s="12" t="inlineStr">
        <is>
          <t>YIELD ON COST 12M</t>
        </is>
      </c>
      <c r="M3" s="13" t="n"/>
      <c r="N3" s="13" t="n"/>
    </row>
    <row r="4" ht="26" customHeight="1">
      <c r="A4" s="59">
        <f>SUMIFS('11 Histórico de Dividendos'!$K$8:$K$3007,'11 Histórico de Dividendos'!$A$8:$A$3007,"&lt;="&amp;ref_data)</f>
        <v>0</v>
      </c>
      <c r="B4" s="1" t="n"/>
      <c r="C4" s="59">
        <f>SUMIFS('11 Histórico de Dividendos'!$K$8:$K$3007,'11 Histórico de Dividendos'!$A$8:$A$3007,"&gt;"&amp;EDATE(ref_data,-12),'11 Histórico de Dividendos'!$A$8:$A$3007,"&lt;="&amp;ref_data)</f>
        <v>0</v>
      </c>
      <c r="D4" s="1" t="n"/>
      <c r="E4" s="59">
        <f>SUMIFS('11 Histórico de Dividendos'!$K$8:$K$3007,'11 Histórico de Dividendos'!$M$8:$M$3007,EOMONTH(ref_data,0))</f>
        <v>0</v>
      </c>
      <c r="F4" s="1" t="n"/>
      <c r="G4" s="59">
        <f>C4/12</f>
        <v>0</v>
      </c>
      <c r="H4" s="1" t="n"/>
      <c r="I4" s="1" t="n"/>
      <c r="J4" s="131">
        <f>IF('15 Base de Dados'!$J$3&gt;0,C4/'15 Base de Dados'!$J$3,0)</f>
        <v>0</v>
      </c>
      <c r="K4" s="1" t="n"/>
      <c r="L4" s="131">
        <f>IF('15 Base de Dados'!$K$3&gt;0,C4/'15 Base de Dados'!$K$3,0)</f>
        <v>0</v>
      </c>
      <c r="M4" s="1" t="n"/>
      <c r="N4" s="1" t="n"/>
    </row>
    <row r="5" ht="14" customHeight="1">
      <c r="A5" s="85" t="inlineStr">
        <is>
          <t>■ Azul = entrada     ■ Ativo vendido? Mantenha-o cadastrado com quantidade 0 (ou informe o câmbio)     ■ IR/Taxas: retenções na moeda do ativo (ex.: 15% JCP, 30% EUA)</t>
        </is>
      </c>
    </row>
    <row r="6" ht="6" customHeight="1"/>
    <row r="7" ht="30" customHeight="1">
      <c r="A7" s="63" t="inlineStr">
        <is>
          <t>Data</t>
        </is>
      </c>
      <c r="B7" s="63" t="inlineStr">
        <is>
          <t>Ativo</t>
        </is>
      </c>
      <c r="C7" s="63" t="inlineStr">
        <is>
          <t>Tipo</t>
        </is>
      </c>
      <c r="D7" s="63" t="inlineStr">
        <is>
          <t>Valor por Cota</t>
        </is>
      </c>
      <c r="E7" s="63" t="inlineStr">
        <is>
          <t>Quantidade</t>
        </is>
      </c>
      <c r="F7" s="63" t="inlineStr">
        <is>
          <t>IR / Taxas (moeda)</t>
        </is>
      </c>
      <c r="G7" s="63" t="inlineStr">
        <is>
          <t>Câmbio (opc.)</t>
        </is>
      </c>
      <c r="H7" s="62" t="inlineStr">
        <is>
          <t>Bruto (moeda)</t>
        </is>
      </c>
      <c r="I7" s="62" t="inlineStr">
        <is>
          <t>Líquido (moeda)</t>
        </is>
      </c>
      <c r="J7" s="62" t="inlineStr">
        <is>
          <t>Moeda</t>
        </is>
      </c>
      <c r="K7" s="62" t="inlineStr">
        <is>
          <t>Valor Recebido (R$)</t>
        </is>
      </c>
      <c r="L7" s="62" t="inlineStr">
        <is>
          <t>Classe</t>
        </is>
      </c>
      <c r="M7" s="62" t="inlineStr">
        <is>
          <t>Mês Ref.</t>
        </is>
      </c>
      <c r="N7" s="62" t="inlineStr">
        <is>
          <t>Ano</t>
        </is>
      </c>
      <c r="P7" s="62" t="inlineStr">
        <is>
          <t>Classe</t>
        </is>
      </c>
      <c r="Q7" s="1" t="n"/>
      <c r="R7" s="1" t="n"/>
      <c r="S7" s="62" t="inlineStr">
        <is>
          <t>Total (R$)</t>
        </is>
      </c>
      <c r="T7" s="62" t="inlineStr">
        <is>
          <t>12M (R$)</t>
        </is>
      </c>
      <c r="U7" s="62" t="inlineStr">
        <is>
          <t>% do 12M</t>
        </is>
      </c>
      <c r="V7" s="120" t="n"/>
      <c r="W7" s="120" t="n"/>
      <c r="X7" s="120" t="n"/>
      <c r="Y7" s="120" t="n"/>
      <c r="Z7" s="120" t="n"/>
      <c r="AA7" s="120" t="n"/>
      <c r="AB7" s="120" t="n"/>
      <c r="AC7" s="120" t="n"/>
    </row>
    <row r="8">
      <c r="A8" s="116" t="n"/>
      <c r="B8" s="97" t="n"/>
      <c r="C8" s="97" t="n"/>
      <c r="D8" s="132" t="n"/>
      <c r="E8" s="99" t="n"/>
      <c r="F8" s="117" t="n"/>
      <c r="G8" s="101" t="n"/>
      <c r="H8" s="103" t="str">
        <f>IF(OR(A8="",B8=""),"",N(D8)*N(E8))</f>
        <v/>
      </c>
      <c r="I8" s="103" t="str">
        <f>IF(H8="","",H8-N(F8))</f>
        <v/>
      </c>
      <c r="J8" s="68" t="str">
        <f>IF(B8="","",IFERROR(INDEX('15 Base de Dados'!$F$6:$F$925,MATCH(B8,'15 Base de Dados'!$C$6:$C$925,0)),"BRL"))</f>
        <v/>
      </c>
      <c r="K8" s="70" t="str">
        <f>IF(H8="","",I8*IF(N(G8)&gt;0,G8,IFERROR(INDEX(moeda_fx,MATCH(J8,moeda_cod,0)),1)))</f>
        <v/>
      </c>
      <c r="L8" s="133" t="str">
        <f>IF(B8="","",IFERROR(INDEX('15 Base de Dados'!$A$6:$A$925,MATCH(B8,'15 Base de Dados'!$C$6:$C$925,0)),"Não encontrado"))</f>
        <v/>
      </c>
      <c r="M8" s="122" t="str">
        <f>IF(A8="","",EOMONTH(A8,0))</f>
        <v/>
      </c>
      <c r="N8" s="69" t="str">
        <f>IF(A8="","",YEAR(A8))</f>
        <v/>
      </c>
      <c r="P8" s="24" t="inlineStr">
        <is>
          <t>Ações</t>
        </is>
      </c>
      <c r="Q8" s="26" t="n"/>
      <c r="R8" s="26" t="n"/>
      <c r="S8" s="103">
        <f>SUMIFS('11 Histórico de Dividendos'!$K$8:$K$3007,'11 Histórico de Dividendos'!$L$8:$L$3007,P8,'11 Histórico de Dividendos'!$A$8:$A$3007,"&lt;="&amp;ref_data)</f>
        <v>0</v>
      </c>
      <c r="T8" s="103">
        <f>SUMIFS('11 Histórico de Dividendos'!$K$8:$K$3007,'11 Histórico de Dividendos'!$L$8:$L$3007,P8,'11 Histórico de Dividendos'!$A$8:$A$3007,"&gt;"&amp;EDATE(ref_data,-12),'11 Histórico de Dividendos'!$A$8:$A$3007,"&lt;="&amp;ref_data)</f>
        <v>0</v>
      </c>
      <c r="U8" s="25">
        <f>IF($T$15&gt;0,T8/$T$15,0)</f>
        <v>0</v>
      </c>
    </row>
    <row r="9">
      <c r="A9" s="116" t="n"/>
      <c r="B9" s="97" t="n"/>
      <c r="C9" s="97" t="n"/>
      <c r="D9" s="132" t="n"/>
      <c r="E9" s="99" t="n"/>
      <c r="F9" s="117" t="n"/>
      <c r="G9" s="101" t="n"/>
      <c r="H9" s="109" t="str">
        <f>IF(OR(A9="",B9=""),"",N(D9)*N(E9))</f>
        <v/>
      </c>
      <c r="I9" s="109" t="str">
        <f>IF(H9="","",H9-N(F9))</f>
        <v/>
      </c>
      <c r="J9" s="108" t="str">
        <f>IF(B9="","",IFERROR(INDEX('15 Base de Dados'!$F$6:$F$925,MATCH(B9,'15 Base de Dados'!$C$6:$C$925,0)),"BRL"))</f>
        <v/>
      </c>
      <c r="K9" s="134" t="str">
        <f>IF(H9="","",I9*IF(N(G9)&gt;0,G9,IFERROR(INDEX(moeda_fx,MATCH(J9,moeda_cod,0)),1)))</f>
        <v/>
      </c>
      <c r="L9" s="135" t="str">
        <f>IF(B9="","",IFERROR(INDEX('15 Base de Dados'!$A$6:$A$925,MATCH(B9,'15 Base de Dados'!$C$6:$C$925,0)),"Não encontrado"))</f>
        <v/>
      </c>
      <c r="M9" s="123" t="str">
        <f>IF(A9="","",EOMONTH(A9,0))</f>
        <v/>
      </c>
      <c r="N9" s="113" t="str">
        <f>IF(A9="","",YEAR(A9))</f>
        <v/>
      </c>
      <c r="P9" s="24" t="inlineStr">
        <is>
          <t>FIIs</t>
        </is>
      </c>
      <c r="Q9" s="26" t="n"/>
      <c r="R9" s="26" t="n"/>
      <c r="S9" s="103">
        <f>SUMIFS('11 Histórico de Dividendos'!$K$8:$K$3007,'11 Histórico de Dividendos'!$L$8:$L$3007,P9,'11 Histórico de Dividendos'!$A$8:$A$3007,"&lt;="&amp;ref_data)</f>
        <v>0</v>
      </c>
      <c r="T9" s="103">
        <f>SUMIFS('11 Histórico de Dividendos'!$K$8:$K$3007,'11 Histórico de Dividendos'!$L$8:$L$3007,P9,'11 Histórico de Dividendos'!$A$8:$A$3007,"&gt;"&amp;EDATE(ref_data,-12),'11 Histórico de Dividendos'!$A$8:$A$3007,"&lt;="&amp;ref_data)</f>
        <v>0</v>
      </c>
      <c r="U9" s="25">
        <f>IF($T$15&gt;0,T9/$T$15,0)</f>
        <v>0</v>
      </c>
    </row>
    <row r="10">
      <c r="A10" s="116" t="n"/>
      <c r="B10" s="97" t="n"/>
      <c r="C10" s="97" t="n"/>
      <c r="D10" s="132" t="n"/>
      <c r="E10" s="99" t="n"/>
      <c r="F10" s="117" t="n"/>
      <c r="G10" s="101" t="n"/>
      <c r="H10" s="103" t="str">
        <f>IF(OR(A10="",B10=""),"",N(D10)*N(E10))</f>
        <v/>
      </c>
      <c r="I10" s="103" t="str">
        <f>IF(H10="","",H10-N(F10))</f>
        <v/>
      </c>
      <c r="J10" s="68" t="str">
        <f>IF(B10="","",IFERROR(INDEX('15 Base de Dados'!$F$6:$F$925,MATCH(B10,'15 Base de Dados'!$C$6:$C$925,0)),"BRL"))</f>
        <v/>
      </c>
      <c r="K10" s="70" t="str">
        <f>IF(H10="","",I10*IF(N(G10)&gt;0,G10,IFERROR(INDEX(moeda_fx,MATCH(J10,moeda_cod,0)),1)))</f>
        <v/>
      </c>
      <c r="L10" s="133" t="str">
        <f>IF(B10="","",IFERROR(INDEX('15 Base de Dados'!$A$6:$A$925,MATCH(B10,'15 Base de Dados'!$C$6:$C$925,0)),"Não encontrado"))</f>
        <v/>
      </c>
      <c r="M10" s="122" t="str">
        <f>IF(A10="","",EOMONTH(A10,0))</f>
        <v/>
      </c>
      <c r="N10" s="69" t="str">
        <f>IF(A10="","",YEAR(A10))</f>
        <v/>
      </c>
      <c r="P10" s="24" t="inlineStr">
        <is>
          <t>Renda Fixa</t>
        </is>
      </c>
      <c r="Q10" s="26" t="n"/>
      <c r="R10" s="26" t="n"/>
      <c r="S10" s="103">
        <f>SUMIFS('11 Histórico de Dividendos'!$K$8:$K$3007,'11 Histórico de Dividendos'!$L$8:$L$3007,P10,'11 Histórico de Dividendos'!$A$8:$A$3007,"&lt;="&amp;ref_data)</f>
        <v>0</v>
      </c>
      <c r="T10" s="103">
        <f>SUMIFS('11 Histórico de Dividendos'!$K$8:$K$3007,'11 Histórico de Dividendos'!$L$8:$L$3007,P10,'11 Histórico de Dividendos'!$A$8:$A$3007,"&gt;"&amp;EDATE(ref_data,-12),'11 Histórico de Dividendos'!$A$8:$A$3007,"&lt;="&amp;ref_data)</f>
        <v>0</v>
      </c>
      <c r="U10" s="25">
        <f>IF($T$15&gt;0,T10/$T$15,0)</f>
        <v>0</v>
      </c>
    </row>
    <row r="11">
      <c r="A11" s="116" t="n"/>
      <c r="B11" s="97" t="n"/>
      <c r="C11" s="97" t="n"/>
      <c r="D11" s="132" t="n"/>
      <c r="E11" s="99" t="n"/>
      <c r="F11" s="117" t="n"/>
      <c r="G11" s="101" t="n"/>
      <c r="H11" s="109" t="str">
        <f>IF(OR(A11="",B11=""),"",N(D11)*N(E11))</f>
        <v/>
      </c>
      <c r="I11" s="109" t="str">
        <f>IF(H11="","",H11-N(F11))</f>
        <v/>
      </c>
      <c r="J11" s="108" t="str">
        <f>IF(B11="","",IFERROR(INDEX('15 Base de Dados'!$F$6:$F$925,MATCH(B11,'15 Base de Dados'!$C$6:$C$925,0)),"BRL"))</f>
        <v/>
      </c>
      <c r="K11" s="134" t="str">
        <f>IF(H11="","",I11*IF(N(G11)&gt;0,G11,IFERROR(INDEX(moeda_fx,MATCH(J11,moeda_cod,0)),1)))</f>
        <v/>
      </c>
      <c r="L11" s="135" t="str">
        <f>IF(B11="","",IFERROR(INDEX('15 Base de Dados'!$A$6:$A$925,MATCH(B11,'15 Base de Dados'!$C$6:$C$925,0)),"Não encontrado"))</f>
        <v/>
      </c>
      <c r="M11" s="123" t="str">
        <f>IF(A11="","",EOMONTH(A11,0))</f>
        <v/>
      </c>
      <c r="N11" s="113" t="str">
        <f>IF(A11="","",YEAR(A11))</f>
        <v/>
      </c>
      <c r="P11" s="24" t="inlineStr">
        <is>
          <t>Stocks</t>
        </is>
      </c>
      <c r="Q11" s="26" t="n"/>
      <c r="R11" s="26" t="n"/>
      <c r="S11" s="103">
        <f>SUMIFS('11 Histórico de Dividendos'!$K$8:$K$3007,'11 Histórico de Dividendos'!$L$8:$L$3007,P11,'11 Histórico de Dividendos'!$A$8:$A$3007,"&lt;="&amp;ref_data)</f>
        <v>0</v>
      </c>
      <c r="T11" s="103">
        <f>SUMIFS('11 Histórico de Dividendos'!$K$8:$K$3007,'11 Histórico de Dividendos'!$L$8:$L$3007,P11,'11 Histórico de Dividendos'!$A$8:$A$3007,"&gt;"&amp;EDATE(ref_data,-12),'11 Histórico de Dividendos'!$A$8:$A$3007,"&lt;="&amp;ref_data)</f>
        <v>0</v>
      </c>
      <c r="U11" s="25">
        <f>IF($T$15&gt;0,T11/$T$15,0)</f>
        <v>0</v>
      </c>
    </row>
    <row r="12">
      <c r="A12" s="116" t="n"/>
      <c r="B12" s="97" t="n"/>
      <c r="C12" s="97" t="n"/>
      <c r="D12" s="132" t="n"/>
      <c r="E12" s="99" t="n"/>
      <c r="F12" s="117" t="n"/>
      <c r="G12" s="101" t="n"/>
      <c r="H12" s="103" t="str">
        <f>IF(OR(A12="",B12=""),"",N(D12)*N(E12))</f>
        <v/>
      </c>
      <c r="I12" s="103" t="str">
        <f>IF(H12="","",H12-N(F12))</f>
        <v/>
      </c>
      <c r="J12" s="68" t="str">
        <f>IF(B12="","",IFERROR(INDEX('15 Base de Dados'!$F$6:$F$925,MATCH(B12,'15 Base de Dados'!$C$6:$C$925,0)),"BRL"))</f>
        <v/>
      </c>
      <c r="K12" s="70" t="str">
        <f>IF(H12="","",I12*IF(N(G12)&gt;0,G12,IFERROR(INDEX(moeda_fx,MATCH(J12,moeda_cod,0)),1)))</f>
        <v/>
      </c>
      <c r="L12" s="133" t="str">
        <f>IF(B12="","",IFERROR(INDEX('15 Base de Dados'!$A$6:$A$925,MATCH(B12,'15 Base de Dados'!$C$6:$C$925,0)),"Não encontrado"))</f>
        <v/>
      </c>
      <c r="M12" s="122" t="str">
        <f>IF(A12="","",EOMONTH(A12,0))</f>
        <v/>
      </c>
      <c r="N12" s="69" t="str">
        <f>IF(A12="","",YEAR(A12))</f>
        <v/>
      </c>
      <c r="P12" s="24" t="inlineStr">
        <is>
          <t>REITs</t>
        </is>
      </c>
      <c r="Q12" s="26" t="n"/>
      <c r="R12" s="26" t="n"/>
      <c r="S12" s="103">
        <f>SUMIFS('11 Histórico de Dividendos'!$K$8:$K$3007,'11 Histórico de Dividendos'!$L$8:$L$3007,P12,'11 Histórico de Dividendos'!$A$8:$A$3007,"&lt;="&amp;ref_data)</f>
        <v>0</v>
      </c>
      <c r="T12" s="103">
        <f>SUMIFS('11 Histórico de Dividendos'!$K$8:$K$3007,'11 Histórico de Dividendos'!$L$8:$L$3007,P12,'11 Histórico de Dividendos'!$A$8:$A$3007,"&gt;"&amp;EDATE(ref_data,-12),'11 Histórico de Dividendos'!$A$8:$A$3007,"&lt;="&amp;ref_data)</f>
        <v>0</v>
      </c>
      <c r="U12" s="25">
        <f>IF($T$15&gt;0,T12/$T$15,0)</f>
        <v>0</v>
      </c>
    </row>
    <row r="13">
      <c r="A13" s="116" t="n"/>
      <c r="B13" s="97" t="n"/>
      <c r="C13" s="97" t="n"/>
      <c r="D13" s="132" t="n"/>
      <c r="E13" s="99" t="n"/>
      <c r="F13" s="117" t="n"/>
      <c r="G13" s="101" t="n"/>
      <c r="H13" s="109" t="str">
        <f>IF(OR(A13="",B13=""),"",N(D13)*N(E13))</f>
        <v/>
      </c>
      <c r="I13" s="109" t="str">
        <f>IF(H13="","",H13-N(F13))</f>
        <v/>
      </c>
      <c r="J13" s="108" t="str">
        <f>IF(B13="","",IFERROR(INDEX('15 Base de Dados'!$F$6:$F$925,MATCH(B13,'15 Base de Dados'!$C$6:$C$925,0)),"BRL"))</f>
        <v/>
      </c>
      <c r="K13" s="134" t="str">
        <f>IF(H13="","",I13*IF(N(G13)&gt;0,G13,IFERROR(INDEX(moeda_fx,MATCH(J13,moeda_cod,0)),1)))</f>
        <v/>
      </c>
      <c r="L13" s="135" t="str">
        <f>IF(B13="","",IFERROR(INDEX('15 Base de Dados'!$A$6:$A$925,MATCH(B13,'15 Base de Dados'!$C$6:$C$925,0)),"Não encontrado"))</f>
        <v/>
      </c>
      <c r="M13" s="123" t="str">
        <f>IF(A13="","",EOMONTH(A13,0))</f>
        <v/>
      </c>
      <c r="N13" s="113" t="str">
        <f>IF(A13="","",YEAR(A13))</f>
        <v/>
      </c>
      <c r="P13" s="24" t="inlineStr">
        <is>
          <t>Criptomoedas</t>
        </is>
      </c>
      <c r="Q13" s="26" t="n"/>
      <c r="R13" s="26" t="n"/>
      <c r="S13" s="103">
        <f>SUMIFS('11 Histórico de Dividendos'!$K$8:$K$3007,'11 Histórico de Dividendos'!$L$8:$L$3007,P13,'11 Histórico de Dividendos'!$A$8:$A$3007,"&lt;="&amp;ref_data)</f>
        <v>0</v>
      </c>
      <c r="T13" s="103">
        <f>SUMIFS('11 Histórico de Dividendos'!$K$8:$K$3007,'11 Histórico de Dividendos'!$L$8:$L$3007,P13,'11 Histórico de Dividendos'!$A$8:$A$3007,"&gt;"&amp;EDATE(ref_data,-12),'11 Histórico de Dividendos'!$A$8:$A$3007,"&lt;="&amp;ref_data)</f>
        <v>0</v>
      </c>
      <c r="U13" s="25">
        <f>IF($T$15&gt;0,T13/$T$15,0)</f>
        <v>0</v>
      </c>
    </row>
    <row r="14">
      <c r="A14" s="116" t="n"/>
      <c r="B14" s="97" t="n"/>
      <c r="C14" s="97" t="n"/>
      <c r="D14" s="132" t="n"/>
      <c r="E14" s="99" t="n"/>
      <c r="F14" s="117" t="n"/>
      <c r="G14" s="101" t="n"/>
      <c r="H14" s="103" t="str">
        <f>IF(OR(A14="",B14=""),"",N(D14)*N(E14))</f>
        <v/>
      </c>
      <c r="I14" s="103" t="str">
        <f>IF(H14="","",H14-N(F14))</f>
        <v/>
      </c>
      <c r="J14" s="68" t="str">
        <f>IF(B14="","",IFERROR(INDEX('15 Base de Dados'!$F$6:$F$925,MATCH(B14,'15 Base de Dados'!$C$6:$C$925,0)),"BRL"))</f>
        <v/>
      </c>
      <c r="K14" s="70" t="str">
        <f>IF(H14="","",I14*IF(N(G14)&gt;0,G14,IFERROR(INDEX(moeda_fx,MATCH(J14,moeda_cod,0)),1)))</f>
        <v/>
      </c>
      <c r="L14" s="133" t="str">
        <f>IF(B14="","",IFERROR(INDEX('15 Base de Dados'!$A$6:$A$925,MATCH(B14,'15 Base de Dados'!$C$6:$C$925,0)),"Não encontrado"))</f>
        <v/>
      </c>
      <c r="M14" s="122" t="str">
        <f>IF(A14="","",EOMONTH(A14,0))</f>
        <v/>
      </c>
      <c r="N14" s="69" t="str">
        <f>IF(A14="","",YEAR(A14))</f>
        <v/>
      </c>
      <c r="P14" s="24" t="inlineStr">
        <is>
          <t>Ativos Ilíquidos</t>
        </is>
      </c>
      <c r="Q14" s="26" t="n"/>
      <c r="R14" s="26" t="n"/>
      <c r="S14" s="103">
        <f>SUMIFS('11 Histórico de Dividendos'!$K$8:$K$3007,'11 Histórico de Dividendos'!$L$8:$L$3007,P14,'11 Histórico de Dividendos'!$A$8:$A$3007,"&lt;="&amp;ref_data)</f>
        <v>0</v>
      </c>
      <c r="T14" s="103">
        <f>SUMIFS('11 Histórico de Dividendos'!$K$8:$K$3007,'11 Histórico de Dividendos'!$L$8:$L$3007,P14,'11 Histórico de Dividendos'!$A$8:$A$3007,"&gt;"&amp;EDATE(ref_data,-12),'11 Histórico de Dividendos'!$A$8:$A$3007,"&lt;="&amp;ref_data)</f>
        <v>0</v>
      </c>
      <c r="U14" s="25">
        <f>IF($T$15&gt;0,T14/$T$15,0)</f>
        <v>0</v>
      </c>
    </row>
    <row r="15">
      <c r="A15" s="116" t="n"/>
      <c r="B15" s="97" t="n"/>
      <c r="C15" s="97" t="n"/>
      <c r="D15" s="132" t="n"/>
      <c r="E15" s="99" t="n"/>
      <c r="F15" s="117" t="n"/>
      <c r="G15" s="101" t="n"/>
      <c r="H15" s="109" t="str">
        <f>IF(OR(A15="",B15=""),"",N(D15)*N(E15))</f>
        <v/>
      </c>
      <c r="I15" s="109" t="str">
        <f>IF(H15="","",H15-N(F15))</f>
        <v/>
      </c>
      <c r="J15" s="108" t="str">
        <f>IF(B15="","",IFERROR(INDEX('15 Base de Dados'!$F$6:$F$925,MATCH(B15,'15 Base de Dados'!$C$6:$C$925,0)),"BRL"))</f>
        <v/>
      </c>
      <c r="K15" s="134" t="str">
        <f>IF(H15="","",I15*IF(N(G15)&gt;0,G15,IFERROR(INDEX(moeda_fx,MATCH(J15,moeda_cod,0)),1)))</f>
        <v/>
      </c>
      <c r="L15" s="135" t="str">
        <f>IF(B15="","",IFERROR(INDEX('15 Base de Dados'!$A$6:$A$925,MATCH(B15,'15 Base de Dados'!$C$6:$C$925,0)),"Não encontrado"))</f>
        <v/>
      </c>
      <c r="M15" s="123" t="str">
        <f>IF(A15="","",EOMONTH(A15,0))</f>
        <v/>
      </c>
      <c r="N15" s="113" t="str">
        <f>IF(A15="","",YEAR(A15))</f>
        <v/>
      </c>
      <c r="P15" s="72" t="inlineStr">
        <is>
          <t>TOTAL</t>
        </is>
      </c>
      <c r="Q15" s="73" t="n"/>
      <c r="R15" s="73" t="n"/>
      <c r="S15" s="124">
        <f>SUM(S8:S14)</f>
        <v>0</v>
      </c>
      <c r="T15" s="124">
        <f>SUM(T8:T14)</f>
        <v>0</v>
      </c>
      <c r="U15" s="75">
        <f>SUM(U8:U14)</f>
        <v>0</v>
      </c>
    </row>
    <row r="16">
      <c r="A16" s="116" t="n"/>
      <c r="B16" s="97" t="n"/>
      <c r="C16" s="97" t="n"/>
      <c r="D16" s="132" t="n"/>
      <c r="E16" s="99" t="n"/>
      <c r="F16" s="117" t="n"/>
      <c r="G16" s="101" t="n"/>
      <c r="H16" s="103" t="str">
        <f>IF(OR(A16="",B16=""),"",N(D16)*N(E16))</f>
        <v/>
      </c>
      <c r="I16" s="103" t="str">
        <f>IF(H16="","",H16-N(F16))</f>
        <v/>
      </c>
      <c r="J16" s="68" t="str">
        <f>IF(B16="","",IFERROR(INDEX('15 Base de Dados'!$F$6:$F$925,MATCH(B16,'15 Base de Dados'!$C$6:$C$925,0)),"BRL"))</f>
        <v/>
      </c>
      <c r="K16" s="70" t="str">
        <f>IF(H16="","",I16*IF(N(G16)&gt;0,G16,IFERROR(INDEX(moeda_fx,MATCH(J16,moeda_cod,0)),1)))</f>
        <v/>
      </c>
      <c r="L16" s="133" t="str">
        <f>IF(B16="","",IFERROR(INDEX('15 Base de Dados'!$A$6:$A$925,MATCH(B16,'15 Base de Dados'!$C$6:$C$925,0)),"Não encontrado"))</f>
        <v/>
      </c>
      <c r="M16" s="122" t="str">
        <f>IF(A16="","",EOMONTH(A16,0))</f>
        <v/>
      </c>
      <c r="N16" s="69" t="str">
        <f>IF(A16="","",YEAR(A16))</f>
        <v/>
      </c>
    </row>
    <row r="17">
      <c r="A17" s="116" t="n"/>
      <c r="B17" s="97" t="n"/>
      <c r="C17" s="97" t="n"/>
      <c r="D17" s="132" t="n"/>
      <c r="E17" s="99" t="n"/>
      <c r="F17" s="117" t="n"/>
      <c r="G17" s="101" t="n"/>
      <c r="H17" s="109" t="str">
        <f>IF(OR(A17="",B17=""),"",N(D17)*N(E17))</f>
        <v/>
      </c>
      <c r="I17" s="109" t="str">
        <f>IF(H17="","",H17-N(F17))</f>
        <v/>
      </c>
      <c r="J17" s="108" t="str">
        <f>IF(B17="","",IFERROR(INDEX('15 Base de Dados'!$F$6:$F$925,MATCH(B17,'15 Base de Dados'!$C$6:$C$925,0)),"BRL"))</f>
        <v/>
      </c>
      <c r="K17" s="134" t="str">
        <f>IF(H17="","",I17*IF(N(G17)&gt;0,G17,IFERROR(INDEX(moeda_fx,MATCH(J17,moeda_cod,0)),1)))</f>
        <v/>
      </c>
      <c r="L17" s="135" t="str">
        <f>IF(B17="","",IFERROR(INDEX('15 Base de Dados'!$A$6:$A$925,MATCH(B17,'15 Base de Dados'!$C$6:$C$925,0)),"Não encontrado"))</f>
        <v/>
      </c>
      <c r="M17" s="123" t="str">
        <f>IF(A17="","",EOMONTH(A17,0))</f>
        <v/>
      </c>
      <c r="N17" s="113" t="str">
        <f>IF(A17="","",YEAR(A17))</f>
        <v/>
      </c>
      <c r="P17" s="18" t="inlineStr">
        <is>
          <t>PROVENTOS POR ANO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</row>
    <row r="18">
      <c r="A18" s="116" t="n"/>
      <c r="B18" s="97" t="n"/>
      <c r="C18" s="97" t="n"/>
      <c r="D18" s="132" t="n"/>
      <c r="E18" s="99" t="n"/>
      <c r="F18" s="117" t="n"/>
      <c r="G18" s="101" t="n"/>
      <c r="H18" s="103" t="str">
        <f>IF(OR(A18="",B18=""),"",N(D18)*N(E18))</f>
        <v/>
      </c>
      <c r="I18" s="103" t="str">
        <f>IF(H18="","",H18-N(F18))</f>
        <v/>
      </c>
      <c r="J18" s="68" t="str">
        <f>IF(B18="","",IFERROR(INDEX('15 Base de Dados'!$F$6:$F$925,MATCH(B18,'15 Base de Dados'!$C$6:$C$925,0)),"BRL"))</f>
        <v/>
      </c>
      <c r="K18" s="70" t="str">
        <f>IF(H18="","",I18*IF(N(G18)&gt;0,G18,IFERROR(INDEX(moeda_fx,MATCH(J18,moeda_cod,0)),1)))</f>
        <v/>
      </c>
      <c r="L18" s="133" t="str">
        <f>IF(B18="","",IFERROR(INDEX('15 Base de Dados'!$A$6:$A$925,MATCH(B18,'15 Base de Dados'!$C$6:$C$925,0)),"Não encontrado"))</f>
        <v/>
      </c>
      <c r="M18" s="122" t="str">
        <f>IF(A18="","",EOMONTH(A18,0))</f>
        <v/>
      </c>
      <c r="N18" s="69" t="str">
        <f>IF(A18="","",YEAR(A18))</f>
        <v/>
      </c>
      <c r="P18" s="62" t="inlineStr">
        <is>
          <t>Ano</t>
        </is>
      </c>
      <c r="Q18" s="62" t="inlineStr">
        <is>
          <t>Total (R$)</t>
        </is>
      </c>
      <c r="R18" s="80" t="n"/>
      <c r="S18" s="62" t="inlineStr">
        <is>
          <t>Nº pgtos</t>
        </is>
      </c>
      <c r="T18" s="62" t="inlineStr">
        <is>
          <t>Média/mês</t>
        </is>
      </c>
    </row>
    <row r="19">
      <c r="A19" s="116" t="n"/>
      <c r="B19" s="97" t="n"/>
      <c r="C19" s="97" t="n"/>
      <c r="D19" s="132" t="n"/>
      <c r="E19" s="99" t="n"/>
      <c r="F19" s="117" t="n"/>
      <c r="G19" s="101" t="n"/>
      <c r="H19" s="109" t="str">
        <f>IF(OR(A19="",B19=""),"",N(D19)*N(E19))</f>
        <v/>
      </c>
      <c r="I19" s="109" t="str">
        <f>IF(H19="","",H19-N(F19))</f>
        <v/>
      </c>
      <c r="J19" s="108" t="str">
        <f>IF(B19="","",IFERROR(INDEX('15 Base de Dados'!$F$6:$F$925,MATCH(B19,'15 Base de Dados'!$C$6:$C$925,0)),"BRL"))</f>
        <v/>
      </c>
      <c r="K19" s="134" t="str">
        <f>IF(H19="","",I19*IF(N(G19)&gt;0,G19,IFERROR(INDEX(moeda_fx,MATCH(J19,moeda_cod,0)),1)))</f>
        <v/>
      </c>
      <c r="L19" s="135" t="str">
        <f>IF(B19="","",IFERROR(INDEX('15 Base de Dados'!$A$6:$A$925,MATCH(B19,'15 Base de Dados'!$C$6:$C$925,0)),"Não encontrado"))</f>
        <v/>
      </c>
      <c r="M19" s="123" t="str">
        <f>IF(A19="","",EOMONTH(A19,0))</f>
        <v/>
      </c>
      <c r="N19" s="113" t="str">
        <f>IF(A19="","",YEAR(A19))</f>
        <v/>
      </c>
      <c r="P19" s="125">
        <f>YEAR(ref_data)-9</f>
        <v>2017</v>
      </c>
      <c r="Q19" s="65">
        <f>SUMIFS('11 Histórico de Dividendos'!$K$8:$K$3007,'11 Histórico de Dividendos'!$N$8:$N$3007,P19)</f>
        <v>0</v>
      </c>
      <c r="R19" s="1" t="n"/>
      <c r="S19" s="118">
        <f>COUNTIFS('11 Histórico de Dividendos'!$N$8:$N$3007,P19)</f>
        <v>0</v>
      </c>
      <c r="T19" s="65">
        <f>Q19/12</f>
        <v>0</v>
      </c>
    </row>
    <row r="20">
      <c r="A20" s="116" t="n"/>
      <c r="B20" s="97" t="n"/>
      <c r="C20" s="97" t="n"/>
      <c r="D20" s="132" t="n"/>
      <c r="E20" s="99" t="n"/>
      <c r="F20" s="117" t="n"/>
      <c r="G20" s="101" t="n"/>
      <c r="H20" s="103" t="str">
        <f>IF(OR(A20="",B20=""),"",N(D20)*N(E20))</f>
        <v/>
      </c>
      <c r="I20" s="103" t="str">
        <f>IF(H20="","",H20-N(F20))</f>
        <v/>
      </c>
      <c r="J20" s="68" t="str">
        <f>IF(B20="","",IFERROR(INDEX('15 Base de Dados'!$F$6:$F$925,MATCH(B20,'15 Base de Dados'!$C$6:$C$925,0)),"BRL"))</f>
        <v/>
      </c>
      <c r="K20" s="70" t="str">
        <f>IF(H20="","",I20*IF(N(G20)&gt;0,G20,IFERROR(INDEX(moeda_fx,MATCH(J20,moeda_cod,0)),1)))</f>
        <v/>
      </c>
      <c r="L20" s="133" t="str">
        <f>IF(B20="","",IFERROR(INDEX('15 Base de Dados'!$A$6:$A$925,MATCH(B20,'15 Base de Dados'!$C$6:$C$925,0)),"Não encontrado"))</f>
        <v/>
      </c>
      <c r="M20" s="122" t="str">
        <f>IF(A20="","",EOMONTH(A20,0))</f>
        <v/>
      </c>
      <c r="N20" s="69" t="str">
        <f>IF(A20="","",YEAR(A20))</f>
        <v/>
      </c>
      <c r="P20" s="125">
        <f>YEAR(ref_data)-8</f>
        <v>2018</v>
      </c>
      <c r="Q20" s="65">
        <f>SUMIFS('11 Histórico de Dividendos'!$K$8:$K$3007,'11 Histórico de Dividendos'!$N$8:$N$3007,P20)</f>
        <v>0</v>
      </c>
      <c r="R20" s="1" t="n"/>
      <c r="S20" s="118">
        <f>COUNTIFS('11 Histórico de Dividendos'!$N$8:$N$3007,P20)</f>
        <v>0</v>
      </c>
      <c r="T20" s="65">
        <f>Q20/12</f>
        <v>0</v>
      </c>
    </row>
    <row r="21">
      <c r="A21" s="116" t="n"/>
      <c r="B21" s="97" t="n"/>
      <c r="C21" s="97" t="n"/>
      <c r="D21" s="132" t="n"/>
      <c r="E21" s="99" t="n"/>
      <c r="F21" s="117" t="n"/>
      <c r="G21" s="101" t="n"/>
      <c r="H21" s="109" t="str">
        <f>IF(OR(A21="",B21=""),"",N(D21)*N(E21))</f>
        <v/>
      </c>
      <c r="I21" s="109" t="str">
        <f>IF(H21="","",H21-N(F21))</f>
        <v/>
      </c>
      <c r="J21" s="108" t="str">
        <f>IF(B21="","",IFERROR(INDEX('15 Base de Dados'!$F$6:$F$925,MATCH(B21,'15 Base de Dados'!$C$6:$C$925,0)),"BRL"))</f>
        <v/>
      </c>
      <c r="K21" s="134" t="str">
        <f>IF(H21="","",I21*IF(N(G21)&gt;0,G21,IFERROR(INDEX(moeda_fx,MATCH(J21,moeda_cod,0)),1)))</f>
        <v/>
      </c>
      <c r="L21" s="135" t="str">
        <f>IF(B21="","",IFERROR(INDEX('15 Base de Dados'!$A$6:$A$925,MATCH(B21,'15 Base de Dados'!$C$6:$C$925,0)),"Não encontrado"))</f>
        <v/>
      </c>
      <c r="M21" s="123" t="str">
        <f>IF(A21="","",EOMONTH(A21,0))</f>
        <v/>
      </c>
      <c r="N21" s="113" t="str">
        <f>IF(A21="","",YEAR(A21))</f>
        <v/>
      </c>
      <c r="P21" s="125">
        <f>YEAR(ref_data)-7</f>
        <v>2019</v>
      </c>
      <c r="Q21" s="65">
        <f>SUMIFS('11 Histórico de Dividendos'!$K$8:$K$3007,'11 Histórico de Dividendos'!$N$8:$N$3007,P21)</f>
        <v>0</v>
      </c>
      <c r="R21" s="1" t="n"/>
      <c r="S21" s="118">
        <f>COUNTIFS('11 Histórico de Dividendos'!$N$8:$N$3007,P21)</f>
        <v>0</v>
      </c>
      <c r="T21" s="65">
        <f>Q21/12</f>
        <v>0</v>
      </c>
    </row>
    <row r="22">
      <c r="A22" s="116" t="n"/>
      <c r="B22" s="97" t="n"/>
      <c r="C22" s="97" t="n"/>
      <c r="D22" s="132" t="n"/>
      <c r="E22" s="99" t="n"/>
      <c r="F22" s="117" t="n"/>
      <c r="G22" s="101" t="n"/>
      <c r="H22" s="103" t="str">
        <f>IF(OR(A22="",B22=""),"",N(D22)*N(E22))</f>
        <v/>
      </c>
      <c r="I22" s="103" t="str">
        <f>IF(H22="","",H22-N(F22))</f>
        <v/>
      </c>
      <c r="J22" s="68" t="str">
        <f>IF(B22="","",IFERROR(INDEX('15 Base de Dados'!$F$6:$F$925,MATCH(B22,'15 Base de Dados'!$C$6:$C$925,0)),"BRL"))</f>
        <v/>
      </c>
      <c r="K22" s="70" t="str">
        <f>IF(H22="","",I22*IF(N(G22)&gt;0,G22,IFERROR(INDEX(moeda_fx,MATCH(J22,moeda_cod,0)),1)))</f>
        <v/>
      </c>
      <c r="L22" s="133" t="str">
        <f>IF(B22="","",IFERROR(INDEX('15 Base de Dados'!$A$6:$A$925,MATCH(B22,'15 Base de Dados'!$C$6:$C$925,0)),"Não encontrado"))</f>
        <v/>
      </c>
      <c r="M22" s="122" t="str">
        <f>IF(A22="","",EOMONTH(A22,0))</f>
        <v/>
      </c>
      <c r="N22" s="69" t="str">
        <f>IF(A22="","",YEAR(A22))</f>
        <v/>
      </c>
      <c r="P22" s="125">
        <f>YEAR(ref_data)-6</f>
        <v>2020</v>
      </c>
      <c r="Q22" s="65">
        <f>SUMIFS('11 Histórico de Dividendos'!$K$8:$K$3007,'11 Histórico de Dividendos'!$N$8:$N$3007,P22)</f>
        <v>0</v>
      </c>
      <c r="R22" s="1" t="n"/>
      <c r="S22" s="118">
        <f>COUNTIFS('11 Histórico de Dividendos'!$N$8:$N$3007,P22)</f>
        <v>0</v>
      </c>
      <c r="T22" s="65">
        <f>Q22/12</f>
        <v>0</v>
      </c>
    </row>
    <row r="23">
      <c r="A23" s="116" t="n"/>
      <c r="B23" s="97" t="n"/>
      <c r="C23" s="97" t="n"/>
      <c r="D23" s="132" t="n"/>
      <c r="E23" s="99" t="n"/>
      <c r="F23" s="117" t="n"/>
      <c r="G23" s="101" t="n"/>
      <c r="H23" s="109" t="str">
        <f>IF(OR(A23="",B23=""),"",N(D23)*N(E23))</f>
        <v/>
      </c>
      <c r="I23" s="109" t="str">
        <f>IF(H23="","",H23-N(F23))</f>
        <v/>
      </c>
      <c r="J23" s="108" t="str">
        <f>IF(B23="","",IFERROR(INDEX('15 Base de Dados'!$F$6:$F$925,MATCH(B23,'15 Base de Dados'!$C$6:$C$925,0)),"BRL"))</f>
        <v/>
      </c>
      <c r="K23" s="134" t="str">
        <f>IF(H23="","",I23*IF(N(G23)&gt;0,G23,IFERROR(INDEX(moeda_fx,MATCH(J23,moeda_cod,0)),1)))</f>
        <v/>
      </c>
      <c r="L23" s="135" t="str">
        <f>IF(B23="","",IFERROR(INDEX('15 Base de Dados'!$A$6:$A$925,MATCH(B23,'15 Base de Dados'!$C$6:$C$925,0)),"Não encontrado"))</f>
        <v/>
      </c>
      <c r="M23" s="123" t="str">
        <f>IF(A23="","",EOMONTH(A23,0))</f>
        <v/>
      </c>
      <c r="N23" s="113" t="str">
        <f>IF(A23="","",YEAR(A23))</f>
        <v/>
      </c>
      <c r="P23" s="125">
        <f>YEAR(ref_data)-5</f>
        <v>2021</v>
      </c>
      <c r="Q23" s="65">
        <f>SUMIFS('11 Histórico de Dividendos'!$K$8:$K$3007,'11 Histórico de Dividendos'!$N$8:$N$3007,P23)</f>
        <v>0</v>
      </c>
      <c r="R23" s="1" t="n"/>
      <c r="S23" s="118">
        <f>COUNTIFS('11 Histórico de Dividendos'!$N$8:$N$3007,P23)</f>
        <v>0</v>
      </c>
      <c r="T23" s="65">
        <f>Q23/12</f>
        <v>0</v>
      </c>
    </row>
    <row r="24">
      <c r="A24" s="116" t="n"/>
      <c r="B24" s="97" t="n"/>
      <c r="C24" s="97" t="n"/>
      <c r="D24" s="132" t="n"/>
      <c r="E24" s="99" t="n"/>
      <c r="F24" s="117" t="n"/>
      <c r="G24" s="101" t="n"/>
      <c r="H24" s="103" t="str">
        <f>IF(OR(A24="",B24=""),"",N(D24)*N(E24))</f>
        <v/>
      </c>
      <c r="I24" s="103" t="str">
        <f>IF(H24="","",H24-N(F24))</f>
        <v/>
      </c>
      <c r="J24" s="68" t="str">
        <f>IF(B24="","",IFERROR(INDEX('15 Base de Dados'!$F$6:$F$925,MATCH(B24,'15 Base de Dados'!$C$6:$C$925,0)),"BRL"))</f>
        <v/>
      </c>
      <c r="K24" s="70" t="str">
        <f>IF(H24="","",I24*IF(N(G24)&gt;0,G24,IFERROR(INDEX(moeda_fx,MATCH(J24,moeda_cod,0)),1)))</f>
        <v/>
      </c>
      <c r="L24" s="133" t="str">
        <f>IF(B24="","",IFERROR(INDEX('15 Base de Dados'!$A$6:$A$925,MATCH(B24,'15 Base de Dados'!$C$6:$C$925,0)),"Não encontrado"))</f>
        <v/>
      </c>
      <c r="M24" s="122" t="str">
        <f>IF(A24="","",EOMONTH(A24,0))</f>
        <v/>
      </c>
      <c r="N24" s="69" t="str">
        <f>IF(A24="","",YEAR(A24))</f>
        <v/>
      </c>
      <c r="P24" s="125">
        <f>YEAR(ref_data)-4</f>
        <v>2022</v>
      </c>
      <c r="Q24" s="65">
        <f>SUMIFS('11 Histórico de Dividendos'!$K$8:$K$3007,'11 Histórico de Dividendos'!$N$8:$N$3007,P24)</f>
        <v>0</v>
      </c>
      <c r="R24" s="1" t="n"/>
      <c r="S24" s="118">
        <f>COUNTIFS('11 Histórico de Dividendos'!$N$8:$N$3007,P24)</f>
        <v>0</v>
      </c>
      <c r="T24" s="65">
        <f>Q24/12</f>
        <v>0</v>
      </c>
    </row>
    <row r="25">
      <c r="A25" s="116" t="n"/>
      <c r="B25" s="97" t="n"/>
      <c r="C25" s="97" t="n"/>
      <c r="D25" s="132" t="n"/>
      <c r="E25" s="99" t="n"/>
      <c r="F25" s="117" t="n"/>
      <c r="G25" s="101" t="n"/>
      <c r="H25" s="109" t="str">
        <f>IF(OR(A25="",B25=""),"",N(D25)*N(E25))</f>
        <v/>
      </c>
      <c r="I25" s="109" t="str">
        <f>IF(H25="","",H25-N(F25))</f>
        <v/>
      </c>
      <c r="J25" s="108" t="str">
        <f>IF(B25="","",IFERROR(INDEX('15 Base de Dados'!$F$6:$F$925,MATCH(B25,'15 Base de Dados'!$C$6:$C$925,0)),"BRL"))</f>
        <v/>
      </c>
      <c r="K25" s="134" t="str">
        <f>IF(H25="","",I25*IF(N(G25)&gt;0,G25,IFERROR(INDEX(moeda_fx,MATCH(J25,moeda_cod,0)),1)))</f>
        <v/>
      </c>
      <c r="L25" s="135" t="str">
        <f>IF(B25="","",IFERROR(INDEX('15 Base de Dados'!$A$6:$A$925,MATCH(B25,'15 Base de Dados'!$C$6:$C$925,0)),"Não encontrado"))</f>
        <v/>
      </c>
      <c r="M25" s="123" t="str">
        <f>IF(A25="","",EOMONTH(A25,0))</f>
        <v/>
      </c>
      <c r="N25" s="113" t="str">
        <f>IF(A25="","",YEAR(A25))</f>
        <v/>
      </c>
      <c r="P25" s="125">
        <f>YEAR(ref_data)-3</f>
        <v>2023</v>
      </c>
      <c r="Q25" s="65">
        <f>SUMIFS('11 Histórico de Dividendos'!$K$8:$K$3007,'11 Histórico de Dividendos'!$N$8:$N$3007,P25)</f>
        <v>0</v>
      </c>
      <c r="R25" s="1" t="n"/>
      <c r="S25" s="118">
        <f>COUNTIFS('11 Histórico de Dividendos'!$N$8:$N$3007,P25)</f>
        <v>0</v>
      </c>
      <c r="T25" s="65">
        <f>Q25/12</f>
        <v>0</v>
      </c>
    </row>
    <row r="26">
      <c r="A26" s="116" t="n"/>
      <c r="B26" s="97" t="n"/>
      <c r="C26" s="97" t="n"/>
      <c r="D26" s="132" t="n"/>
      <c r="E26" s="99" t="n"/>
      <c r="F26" s="117" t="n"/>
      <c r="G26" s="101" t="n"/>
      <c r="H26" s="103" t="str">
        <f>IF(OR(A26="",B26=""),"",N(D26)*N(E26))</f>
        <v/>
      </c>
      <c r="I26" s="103" t="str">
        <f>IF(H26="","",H26-N(F26))</f>
        <v/>
      </c>
      <c r="J26" s="68" t="str">
        <f>IF(B26="","",IFERROR(INDEX('15 Base de Dados'!$F$6:$F$925,MATCH(B26,'15 Base de Dados'!$C$6:$C$925,0)),"BRL"))</f>
        <v/>
      </c>
      <c r="K26" s="70" t="str">
        <f>IF(H26="","",I26*IF(N(G26)&gt;0,G26,IFERROR(INDEX(moeda_fx,MATCH(J26,moeda_cod,0)),1)))</f>
        <v/>
      </c>
      <c r="L26" s="133" t="str">
        <f>IF(B26="","",IFERROR(INDEX('15 Base de Dados'!$A$6:$A$925,MATCH(B26,'15 Base de Dados'!$C$6:$C$925,0)),"Não encontrado"))</f>
        <v/>
      </c>
      <c r="M26" s="122" t="str">
        <f>IF(A26="","",EOMONTH(A26,0))</f>
        <v/>
      </c>
      <c r="N26" s="69" t="str">
        <f>IF(A26="","",YEAR(A26))</f>
        <v/>
      </c>
      <c r="P26" s="125">
        <f>YEAR(ref_data)-2</f>
        <v>2024</v>
      </c>
      <c r="Q26" s="65">
        <f>SUMIFS('11 Histórico de Dividendos'!$K$8:$K$3007,'11 Histórico de Dividendos'!$N$8:$N$3007,P26)</f>
        <v>0</v>
      </c>
      <c r="R26" s="1" t="n"/>
      <c r="S26" s="118">
        <f>COUNTIFS('11 Histórico de Dividendos'!$N$8:$N$3007,P26)</f>
        <v>0</v>
      </c>
      <c r="T26" s="65">
        <f>Q26/12</f>
        <v>0</v>
      </c>
    </row>
    <row r="27">
      <c r="A27" s="116" t="n"/>
      <c r="B27" s="97" t="n"/>
      <c r="C27" s="97" t="n"/>
      <c r="D27" s="132" t="n"/>
      <c r="E27" s="99" t="n"/>
      <c r="F27" s="117" t="n"/>
      <c r="G27" s="101" t="n"/>
      <c r="H27" s="109" t="str">
        <f>IF(OR(A27="",B27=""),"",N(D27)*N(E27))</f>
        <v/>
      </c>
      <c r="I27" s="109" t="str">
        <f>IF(H27="","",H27-N(F27))</f>
        <v/>
      </c>
      <c r="J27" s="108" t="str">
        <f>IF(B27="","",IFERROR(INDEX('15 Base de Dados'!$F$6:$F$925,MATCH(B27,'15 Base de Dados'!$C$6:$C$925,0)),"BRL"))</f>
        <v/>
      </c>
      <c r="K27" s="134" t="str">
        <f>IF(H27="","",I27*IF(N(G27)&gt;0,G27,IFERROR(INDEX(moeda_fx,MATCH(J27,moeda_cod,0)),1)))</f>
        <v/>
      </c>
      <c r="L27" s="135" t="str">
        <f>IF(B27="","",IFERROR(INDEX('15 Base de Dados'!$A$6:$A$925,MATCH(B27,'15 Base de Dados'!$C$6:$C$925,0)),"Não encontrado"))</f>
        <v/>
      </c>
      <c r="M27" s="123" t="str">
        <f>IF(A27="","",EOMONTH(A27,0))</f>
        <v/>
      </c>
      <c r="N27" s="113" t="str">
        <f>IF(A27="","",YEAR(A27))</f>
        <v/>
      </c>
      <c r="P27" s="125">
        <f>YEAR(ref_data)-1</f>
        <v>2025</v>
      </c>
      <c r="Q27" s="65">
        <f>SUMIFS('11 Histórico de Dividendos'!$K$8:$K$3007,'11 Histórico de Dividendos'!$N$8:$N$3007,P27)</f>
        <v>0</v>
      </c>
      <c r="R27" s="1" t="n"/>
      <c r="S27" s="118">
        <f>COUNTIFS('11 Histórico de Dividendos'!$N$8:$N$3007,P27)</f>
        <v>0</v>
      </c>
      <c r="T27" s="65">
        <f>Q27/12</f>
        <v>0</v>
      </c>
    </row>
    <row r="28">
      <c r="A28" s="116" t="n"/>
      <c r="B28" s="97" t="n"/>
      <c r="C28" s="97" t="n"/>
      <c r="D28" s="132" t="n"/>
      <c r="E28" s="99" t="n"/>
      <c r="F28" s="117" t="n"/>
      <c r="G28" s="101" t="n"/>
      <c r="H28" s="103" t="str">
        <f>IF(OR(A28="",B28=""),"",N(D28)*N(E28))</f>
        <v/>
      </c>
      <c r="I28" s="103" t="str">
        <f>IF(H28="","",H28-N(F28))</f>
        <v/>
      </c>
      <c r="J28" s="68" t="str">
        <f>IF(B28="","",IFERROR(INDEX('15 Base de Dados'!$F$6:$F$925,MATCH(B28,'15 Base de Dados'!$C$6:$C$925,0)),"BRL"))</f>
        <v/>
      </c>
      <c r="K28" s="70" t="str">
        <f>IF(H28="","",I28*IF(N(G28)&gt;0,G28,IFERROR(INDEX(moeda_fx,MATCH(J28,moeda_cod,0)),1)))</f>
        <v/>
      </c>
      <c r="L28" s="133" t="str">
        <f>IF(B28="","",IFERROR(INDEX('15 Base de Dados'!$A$6:$A$925,MATCH(B28,'15 Base de Dados'!$C$6:$C$925,0)),"Não encontrado"))</f>
        <v/>
      </c>
      <c r="M28" s="122" t="str">
        <f>IF(A28="","",EOMONTH(A28,0))</f>
        <v/>
      </c>
      <c r="N28" s="69" t="str">
        <f>IF(A28="","",YEAR(A28))</f>
        <v/>
      </c>
      <c r="P28" s="125">
        <f>YEAR(ref_data)-0</f>
        <v>2026</v>
      </c>
      <c r="Q28" s="65">
        <f>SUMIFS('11 Histórico de Dividendos'!$K$8:$K$3007,'11 Histórico de Dividendos'!$N$8:$N$3007,P28)</f>
        <v>0</v>
      </c>
      <c r="R28" s="1" t="n"/>
      <c r="S28" s="118">
        <f>COUNTIFS('11 Histórico de Dividendos'!$N$8:$N$3007,P28)</f>
        <v>0</v>
      </c>
      <c r="T28" s="65">
        <f>Q28/12</f>
        <v>0</v>
      </c>
    </row>
    <row r="29">
      <c r="A29" s="116" t="n"/>
      <c r="B29" s="97" t="n"/>
      <c r="C29" s="97" t="n"/>
      <c r="D29" s="132" t="n"/>
      <c r="E29" s="99" t="n"/>
      <c r="F29" s="117" t="n"/>
      <c r="G29" s="101" t="n"/>
      <c r="H29" s="109" t="str">
        <f>IF(OR(A29="",B29=""),"",N(D29)*N(E29))</f>
        <v/>
      </c>
      <c r="I29" s="109" t="str">
        <f>IF(H29="","",H29-N(F29))</f>
        <v/>
      </c>
      <c r="J29" s="108" t="str">
        <f>IF(B29="","",IFERROR(INDEX('15 Base de Dados'!$F$6:$F$925,MATCH(B29,'15 Base de Dados'!$C$6:$C$925,0)),"BRL"))</f>
        <v/>
      </c>
      <c r="K29" s="134" t="str">
        <f>IF(H29="","",I29*IF(N(G29)&gt;0,G29,IFERROR(INDEX(moeda_fx,MATCH(J29,moeda_cod,0)),1)))</f>
        <v/>
      </c>
      <c r="L29" s="135" t="str">
        <f>IF(B29="","",IFERROR(INDEX('15 Base de Dados'!$A$6:$A$925,MATCH(B29,'15 Base de Dados'!$C$6:$C$925,0)),"Não encontrado"))</f>
        <v/>
      </c>
      <c r="M29" s="123" t="str">
        <f>IF(A29="","",EOMONTH(A29,0))</f>
        <v/>
      </c>
      <c r="N29" s="113" t="str">
        <f>IF(A29="","",YEAR(A29))</f>
        <v/>
      </c>
    </row>
    <row r="30">
      <c r="A30" s="116" t="n"/>
      <c r="B30" s="97" t="n"/>
      <c r="C30" s="97" t="n"/>
      <c r="D30" s="132" t="n"/>
      <c r="E30" s="99" t="n"/>
      <c r="F30" s="117" t="n"/>
      <c r="G30" s="101" t="n"/>
      <c r="H30" s="103" t="str">
        <f>IF(OR(A30="",B30=""),"",N(D30)*N(E30))</f>
        <v/>
      </c>
      <c r="I30" s="103" t="str">
        <f>IF(H30="","",H30-N(F30))</f>
        <v/>
      </c>
      <c r="J30" s="68" t="str">
        <f>IF(B30="","",IFERROR(INDEX('15 Base de Dados'!$F$6:$F$925,MATCH(B30,'15 Base de Dados'!$C$6:$C$925,0)),"BRL"))</f>
        <v/>
      </c>
      <c r="K30" s="70" t="str">
        <f>IF(H30="","",I30*IF(N(G30)&gt;0,G30,IFERROR(INDEX(moeda_fx,MATCH(J30,moeda_cod,0)),1)))</f>
        <v/>
      </c>
      <c r="L30" s="133" t="str">
        <f>IF(B30="","",IFERROR(INDEX('15 Base de Dados'!$A$6:$A$925,MATCH(B30,'15 Base de Dados'!$C$6:$C$925,0)),"Não encontrado"))</f>
        <v/>
      </c>
      <c r="M30" s="122" t="str">
        <f>IF(A30="","",EOMONTH(A30,0))</f>
        <v/>
      </c>
      <c r="N30" s="69" t="str">
        <f>IF(A30="","",YEAR(A30))</f>
        <v/>
      </c>
      <c r="P30" s="18" t="inlineStr">
        <is>
          <t>PROVENTOS MENSAIS POR ANO (R$)</t>
        </is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</row>
    <row r="31">
      <c r="A31" s="116" t="n"/>
      <c r="B31" s="97" t="n"/>
      <c r="C31" s="97" t="n"/>
      <c r="D31" s="132" t="n"/>
      <c r="E31" s="99" t="n"/>
      <c r="F31" s="117" t="n"/>
      <c r="G31" s="101" t="n"/>
      <c r="H31" s="109" t="str">
        <f>IF(OR(A31="",B31=""),"",N(D31)*N(E31))</f>
        <v/>
      </c>
      <c r="I31" s="109" t="str">
        <f>IF(H31="","",H31-N(F31))</f>
        <v/>
      </c>
      <c r="J31" s="108" t="str">
        <f>IF(B31="","",IFERROR(INDEX('15 Base de Dados'!$F$6:$F$925,MATCH(B31,'15 Base de Dados'!$C$6:$C$925,0)),"BRL"))</f>
        <v/>
      </c>
      <c r="K31" s="134" t="str">
        <f>IF(H31="","",I31*IF(N(G31)&gt;0,G31,IFERROR(INDEX(moeda_fx,MATCH(J31,moeda_cod,0)),1)))</f>
        <v/>
      </c>
      <c r="L31" s="135" t="str">
        <f>IF(B31="","",IFERROR(INDEX('15 Base de Dados'!$A$6:$A$925,MATCH(B31,'15 Base de Dados'!$C$6:$C$925,0)),"Não encontrado"))</f>
        <v/>
      </c>
      <c r="M31" s="123" t="str">
        <f>IF(A31="","",EOMONTH(A31,0))</f>
        <v/>
      </c>
      <c r="N31" s="113" t="str">
        <f>IF(A31="","",YEAR(A31))</f>
        <v/>
      </c>
      <c r="P31" s="62" t="inlineStr">
        <is>
          <t>Ano</t>
        </is>
      </c>
      <c r="Q31" s="62" t="inlineStr">
        <is>
          <t>Jan</t>
        </is>
      </c>
      <c r="R31" s="62" t="inlineStr">
        <is>
          <t>Fev</t>
        </is>
      </c>
      <c r="S31" s="62" t="inlineStr">
        <is>
          <t>Mar</t>
        </is>
      </c>
      <c r="T31" s="62" t="inlineStr">
        <is>
          <t>Abr</t>
        </is>
      </c>
      <c r="U31" s="62" t="inlineStr">
        <is>
          <t>Mai</t>
        </is>
      </c>
      <c r="V31" s="62" t="inlineStr">
        <is>
          <t>Jun</t>
        </is>
      </c>
      <c r="W31" s="62" t="inlineStr">
        <is>
          <t>Jul</t>
        </is>
      </c>
      <c r="X31" s="62" t="inlineStr">
        <is>
          <t>Ago</t>
        </is>
      </c>
      <c r="Y31" s="62" t="inlineStr">
        <is>
          <t>Set</t>
        </is>
      </c>
      <c r="Z31" s="62" t="inlineStr">
        <is>
          <t>Out</t>
        </is>
      </c>
      <c r="AA31" s="62" t="inlineStr">
        <is>
          <t>Nov</t>
        </is>
      </c>
      <c r="AB31" s="62" t="inlineStr">
        <is>
          <t>Dez</t>
        </is>
      </c>
      <c r="AC31" s="62" t="inlineStr">
        <is>
          <t>Total</t>
        </is>
      </c>
    </row>
    <row r="32">
      <c r="A32" s="116" t="n"/>
      <c r="B32" s="97" t="n"/>
      <c r="C32" s="97" t="n"/>
      <c r="D32" s="132" t="n"/>
      <c r="E32" s="99" t="n"/>
      <c r="F32" s="117" t="n"/>
      <c r="G32" s="101" t="n"/>
      <c r="H32" s="103" t="str">
        <f>IF(OR(A32="",B32=""),"",N(D32)*N(E32))</f>
        <v/>
      </c>
      <c r="I32" s="103" t="str">
        <f>IF(H32="","",H32-N(F32))</f>
        <v/>
      </c>
      <c r="J32" s="68" t="str">
        <f>IF(B32="","",IFERROR(INDEX('15 Base de Dados'!$F$6:$F$925,MATCH(B32,'15 Base de Dados'!$C$6:$C$925,0)),"BRL"))</f>
        <v/>
      </c>
      <c r="K32" s="70" t="str">
        <f>IF(H32="","",I32*IF(N(G32)&gt;0,G32,IFERROR(INDEX(moeda_fx,MATCH(J32,moeda_cod,0)),1)))</f>
        <v/>
      </c>
      <c r="L32" s="133" t="str">
        <f>IF(B32="","",IFERROR(INDEX('15 Base de Dados'!$A$6:$A$925,MATCH(B32,'15 Base de Dados'!$C$6:$C$925,0)),"Não encontrado"))</f>
        <v/>
      </c>
      <c r="M32" s="122" t="str">
        <f>IF(A32="","",EOMONTH(A32,0))</f>
        <v/>
      </c>
      <c r="N32" s="69" t="str">
        <f>IF(A32="","",YEAR(A32))</f>
        <v/>
      </c>
      <c r="P32" s="125">
        <f>YEAR(ref_data)-9</f>
        <v>2017</v>
      </c>
      <c r="Q32" s="126">
        <f>SUMIFS('11 Histórico de Dividendos'!$K$8:$K$3007,'11 Histórico de Dividendos'!$N$8:$N$3007,$P32,'11 Histórico de Dividendos'!$M$8:$M$3007,EOMONTH(DATE($P32,1,1),0))</f>
        <v>0</v>
      </c>
      <c r="R32" s="126">
        <f>SUMIFS('11 Histórico de Dividendos'!$K$8:$K$3007,'11 Histórico de Dividendos'!$N$8:$N$3007,$P32,'11 Histórico de Dividendos'!$M$8:$M$3007,EOMONTH(DATE($P32,2,1),0))</f>
        <v>0</v>
      </c>
      <c r="S32" s="126">
        <f>SUMIFS('11 Histórico de Dividendos'!$K$8:$K$3007,'11 Histórico de Dividendos'!$N$8:$N$3007,$P32,'11 Histórico de Dividendos'!$M$8:$M$3007,EOMONTH(DATE($P32,3,1),0))</f>
        <v>0</v>
      </c>
      <c r="T32" s="126">
        <f>SUMIFS('11 Histórico de Dividendos'!$K$8:$K$3007,'11 Histórico de Dividendos'!$N$8:$N$3007,$P32,'11 Histórico de Dividendos'!$M$8:$M$3007,EOMONTH(DATE($P32,4,1),0))</f>
        <v>0</v>
      </c>
      <c r="U32" s="126">
        <f>SUMIFS('11 Histórico de Dividendos'!$K$8:$K$3007,'11 Histórico de Dividendos'!$N$8:$N$3007,$P32,'11 Histórico de Dividendos'!$M$8:$M$3007,EOMONTH(DATE($P32,5,1),0))</f>
        <v>0</v>
      </c>
      <c r="V32" s="126">
        <f>SUMIFS('11 Histórico de Dividendos'!$K$8:$K$3007,'11 Histórico de Dividendos'!$N$8:$N$3007,$P32,'11 Histórico de Dividendos'!$M$8:$M$3007,EOMONTH(DATE($P32,6,1),0))</f>
        <v>0</v>
      </c>
      <c r="W32" s="126">
        <f>SUMIFS('11 Histórico de Dividendos'!$K$8:$K$3007,'11 Histórico de Dividendos'!$N$8:$N$3007,$P32,'11 Histórico de Dividendos'!$M$8:$M$3007,EOMONTH(DATE($P32,7,1),0))</f>
        <v>0</v>
      </c>
      <c r="X32" s="126">
        <f>SUMIFS('11 Histórico de Dividendos'!$K$8:$K$3007,'11 Histórico de Dividendos'!$N$8:$N$3007,$P32,'11 Histórico de Dividendos'!$M$8:$M$3007,EOMONTH(DATE($P32,8,1),0))</f>
        <v>0</v>
      </c>
      <c r="Y32" s="126">
        <f>SUMIFS('11 Histórico de Dividendos'!$K$8:$K$3007,'11 Histórico de Dividendos'!$N$8:$N$3007,$P32,'11 Histórico de Dividendos'!$M$8:$M$3007,EOMONTH(DATE($P32,9,1),0))</f>
        <v>0</v>
      </c>
      <c r="Z32" s="126">
        <f>SUMIFS('11 Histórico de Dividendos'!$K$8:$K$3007,'11 Histórico de Dividendos'!$N$8:$N$3007,$P32,'11 Histórico de Dividendos'!$M$8:$M$3007,EOMONTH(DATE($P32,10,1),0))</f>
        <v>0</v>
      </c>
      <c r="AA32" s="126">
        <f>SUMIFS('11 Histórico de Dividendos'!$K$8:$K$3007,'11 Histórico de Dividendos'!$N$8:$N$3007,$P32,'11 Histórico de Dividendos'!$M$8:$M$3007,EOMONTH(DATE($P32,11,1),0))</f>
        <v>0</v>
      </c>
      <c r="AB32" s="126">
        <f>SUMIFS('11 Histórico de Dividendos'!$K$8:$K$3007,'11 Histórico de Dividendos'!$N$8:$N$3007,$P32,'11 Histórico de Dividendos'!$M$8:$M$3007,EOMONTH(DATE($P32,12,1),0))</f>
        <v>0</v>
      </c>
      <c r="AC32" s="127">
        <f>SUM(Q32:AB32)</f>
        <v>0</v>
      </c>
    </row>
    <row r="33">
      <c r="A33" s="116" t="n"/>
      <c r="B33" s="97" t="n"/>
      <c r="C33" s="97" t="n"/>
      <c r="D33" s="132" t="n"/>
      <c r="E33" s="99" t="n"/>
      <c r="F33" s="117" t="n"/>
      <c r="G33" s="101" t="n"/>
      <c r="H33" s="109" t="str">
        <f>IF(OR(A33="",B33=""),"",N(D33)*N(E33))</f>
        <v/>
      </c>
      <c r="I33" s="109" t="str">
        <f>IF(H33="","",H33-N(F33))</f>
        <v/>
      </c>
      <c r="J33" s="108" t="str">
        <f>IF(B33="","",IFERROR(INDEX('15 Base de Dados'!$F$6:$F$925,MATCH(B33,'15 Base de Dados'!$C$6:$C$925,0)),"BRL"))</f>
        <v/>
      </c>
      <c r="K33" s="134" t="str">
        <f>IF(H33="","",I33*IF(N(G33)&gt;0,G33,IFERROR(INDEX(moeda_fx,MATCH(J33,moeda_cod,0)),1)))</f>
        <v/>
      </c>
      <c r="L33" s="135" t="str">
        <f>IF(B33="","",IFERROR(INDEX('15 Base de Dados'!$A$6:$A$925,MATCH(B33,'15 Base de Dados'!$C$6:$C$925,0)),"Não encontrado"))</f>
        <v/>
      </c>
      <c r="M33" s="123" t="str">
        <f>IF(A33="","",EOMONTH(A33,0))</f>
        <v/>
      </c>
      <c r="N33" s="113" t="str">
        <f>IF(A33="","",YEAR(A33))</f>
        <v/>
      </c>
      <c r="P33" s="128">
        <f>YEAR(ref_data)-8</f>
        <v>2018</v>
      </c>
      <c r="Q33" s="129">
        <f>SUMIFS('11 Histórico de Dividendos'!$K$8:$K$3007,'11 Histórico de Dividendos'!$N$8:$N$3007,$P33,'11 Histórico de Dividendos'!$M$8:$M$3007,EOMONTH(DATE($P33,1,1),0))</f>
        <v>0</v>
      </c>
      <c r="R33" s="129">
        <f>SUMIFS('11 Histórico de Dividendos'!$K$8:$K$3007,'11 Histórico de Dividendos'!$N$8:$N$3007,$P33,'11 Histórico de Dividendos'!$M$8:$M$3007,EOMONTH(DATE($P33,2,1),0))</f>
        <v>0</v>
      </c>
      <c r="S33" s="129">
        <f>SUMIFS('11 Histórico de Dividendos'!$K$8:$K$3007,'11 Histórico de Dividendos'!$N$8:$N$3007,$P33,'11 Histórico de Dividendos'!$M$8:$M$3007,EOMONTH(DATE($P33,3,1),0))</f>
        <v>0</v>
      </c>
      <c r="T33" s="129">
        <f>SUMIFS('11 Histórico de Dividendos'!$K$8:$K$3007,'11 Histórico de Dividendos'!$N$8:$N$3007,$P33,'11 Histórico de Dividendos'!$M$8:$M$3007,EOMONTH(DATE($P33,4,1),0))</f>
        <v>0</v>
      </c>
      <c r="U33" s="129">
        <f>SUMIFS('11 Histórico de Dividendos'!$K$8:$K$3007,'11 Histórico de Dividendos'!$N$8:$N$3007,$P33,'11 Histórico de Dividendos'!$M$8:$M$3007,EOMONTH(DATE($P33,5,1),0))</f>
        <v>0</v>
      </c>
      <c r="V33" s="129">
        <f>SUMIFS('11 Histórico de Dividendos'!$K$8:$K$3007,'11 Histórico de Dividendos'!$N$8:$N$3007,$P33,'11 Histórico de Dividendos'!$M$8:$M$3007,EOMONTH(DATE($P33,6,1),0))</f>
        <v>0</v>
      </c>
      <c r="W33" s="129">
        <f>SUMIFS('11 Histórico de Dividendos'!$K$8:$K$3007,'11 Histórico de Dividendos'!$N$8:$N$3007,$P33,'11 Histórico de Dividendos'!$M$8:$M$3007,EOMONTH(DATE($P33,7,1),0))</f>
        <v>0</v>
      </c>
      <c r="X33" s="129">
        <f>SUMIFS('11 Histórico de Dividendos'!$K$8:$K$3007,'11 Histórico de Dividendos'!$N$8:$N$3007,$P33,'11 Histórico de Dividendos'!$M$8:$M$3007,EOMONTH(DATE($P33,8,1),0))</f>
        <v>0</v>
      </c>
      <c r="Y33" s="129">
        <f>SUMIFS('11 Histórico de Dividendos'!$K$8:$K$3007,'11 Histórico de Dividendos'!$N$8:$N$3007,$P33,'11 Histórico de Dividendos'!$M$8:$M$3007,EOMONTH(DATE($P33,9,1),0))</f>
        <v>0</v>
      </c>
      <c r="Z33" s="129">
        <f>SUMIFS('11 Histórico de Dividendos'!$K$8:$K$3007,'11 Histórico de Dividendos'!$N$8:$N$3007,$P33,'11 Histórico de Dividendos'!$M$8:$M$3007,EOMONTH(DATE($P33,10,1),0))</f>
        <v>0</v>
      </c>
      <c r="AA33" s="129">
        <f>SUMIFS('11 Histórico de Dividendos'!$K$8:$K$3007,'11 Histórico de Dividendos'!$N$8:$N$3007,$P33,'11 Histórico de Dividendos'!$M$8:$M$3007,EOMONTH(DATE($P33,11,1),0))</f>
        <v>0</v>
      </c>
      <c r="AB33" s="129">
        <f>SUMIFS('11 Histórico de Dividendos'!$K$8:$K$3007,'11 Histórico de Dividendos'!$N$8:$N$3007,$P33,'11 Histórico de Dividendos'!$M$8:$M$3007,EOMONTH(DATE($P33,12,1),0))</f>
        <v>0</v>
      </c>
      <c r="AC33" s="130">
        <f>SUM(Q33:AB33)</f>
        <v>0</v>
      </c>
    </row>
    <row r="34">
      <c r="A34" s="116" t="n"/>
      <c r="B34" s="97" t="n"/>
      <c r="C34" s="97" t="n"/>
      <c r="D34" s="132" t="n"/>
      <c r="E34" s="99" t="n"/>
      <c r="F34" s="117" t="n"/>
      <c r="G34" s="101" t="n"/>
      <c r="H34" s="103" t="str">
        <f>IF(OR(A34="",B34=""),"",N(D34)*N(E34))</f>
        <v/>
      </c>
      <c r="I34" s="103" t="str">
        <f>IF(H34="","",H34-N(F34))</f>
        <v/>
      </c>
      <c r="J34" s="68" t="str">
        <f>IF(B34="","",IFERROR(INDEX('15 Base de Dados'!$F$6:$F$925,MATCH(B34,'15 Base de Dados'!$C$6:$C$925,0)),"BRL"))</f>
        <v/>
      </c>
      <c r="K34" s="70" t="str">
        <f>IF(H34="","",I34*IF(N(G34)&gt;0,G34,IFERROR(INDEX(moeda_fx,MATCH(J34,moeda_cod,0)),1)))</f>
        <v/>
      </c>
      <c r="L34" s="133" t="str">
        <f>IF(B34="","",IFERROR(INDEX('15 Base de Dados'!$A$6:$A$925,MATCH(B34,'15 Base de Dados'!$C$6:$C$925,0)),"Não encontrado"))</f>
        <v/>
      </c>
      <c r="M34" s="122" t="str">
        <f>IF(A34="","",EOMONTH(A34,0))</f>
        <v/>
      </c>
      <c r="N34" s="69" t="str">
        <f>IF(A34="","",YEAR(A34))</f>
        <v/>
      </c>
      <c r="P34" s="125">
        <f>YEAR(ref_data)-7</f>
        <v>2019</v>
      </c>
      <c r="Q34" s="126">
        <f>SUMIFS('11 Histórico de Dividendos'!$K$8:$K$3007,'11 Histórico de Dividendos'!$N$8:$N$3007,$P34,'11 Histórico de Dividendos'!$M$8:$M$3007,EOMONTH(DATE($P34,1,1),0))</f>
        <v>0</v>
      </c>
      <c r="R34" s="126">
        <f>SUMIFS('11 Histórico de Dividendos'!$K$8:$K$3007,'11 Histórico de Dividendos'!$N$8:$N$3007,$P34,'11 Histórico de Dividendos'!$M$8:$M$3007,EOMONTH(DATE($P34,2,1),0))</f>
        <v>0</v>
      </c>
      <c r="S34" s="126">
        <f>SUMIFS('11 Histórico de Dividendos'!$K$8:$K$3007,'11 Histórico de Dividendos'!$N$8:$N$3007,$P34,'11 Histórico de Dividendos'!$M$8:$M$3007,EOMONTH(DATE($P34,3,1),0))</f>
        <v>0</v>
      </c>
      <c r="T34" s="126">
        <f>SUMIFS('11 Histórico de Dividendos'!$K$8:$K$3007,'11 Histórico de Dividendos'!$N$8:$N$3007,$P34,'11 Histórico de Dividendos'!$M$8:$M$3007,EOMONTH(DATE($P34,4,1),0))</f>
        <v>0</v>
      </c>
      <c r="U34" s="126">
        <f>SUMIFS('11 Histórico de Dividendos'!$K$8:$K$3007,'11 Histórico de Dividendos'!$N$8:$N$3007,$P34,'11 Histórico de Dividendos'!$M$8:$M$3007,EOMONTH(DATE($P34,5,1),0))</f>
        <v>0</v>
      </c>
      <c r="V34" s="126">
        <f>SUMIFS('11 Histórico de Dividendos'!$K$8:$K$3007,'11 Histórico de Dividendos'!$N$8:$N$3007,$P34,'11 Histórico de Dividendos'!$M$8:$M$3007,EOMONTH(DATE($P34,6,1),0))</f>
        <v>0</v>
      </c>
      <c r="W34" s="126">
        <f>SUMIFS('11 Histórico de Dividendos'!$K$8:$K$3007,'11 Histórico de Dividendos'!$N$8:$N$3007,$P34,'11 Histórico de Dividendos'!$M$8:$M$3007,EOMONTH(DATE($P34,7,1),0))</f>
        <v>0</v>
      </c>
      <c r="X34" s="126">
        <f>SUMIFS('11 Histórico de Dividendos'!$K$8:$K$3007,'11 Histórico de Dividendos'!$N$8:$N$3007,$P34,'11 Histórico de Dividendos'!$M$8:$M$3007,EOMONTH(DATE($P34,8,1),0))</f>
        <v>0</v>
      </c>
      <c r="Y34" s="126">
        <f>SUMIFS('11 Histórico de Dividendos'!$K$8:$K$3007,'11 Histórico de Dividendos'!$N$8:$N$3007,$P34,'11 Histórico de Dividendos'!$M$8:$M$3007,EOMONTH(DATE($P34,9,1),0))</f>
        <v>0</v>
      </c>
      <c r="Z34" s="126">
        <f>SUMIFS('11 Histórico de Dividendos'!$K$8:$K$3007,'11 Histórico de Dividendos'!$N$8:$N$3007,$P34,'11 Histórico de Dividendos'!$M$8:$M$3007,EOMONTH(DATE($P34,10,1),0))</f>
        <v>0</v>
      </c>
      <c r="AA34" s="126">
        <f>SUMIFS('11 Histórico de Dividendos'!$K$8:$K$3007,'11 Histórico de Dividendos'!$N$8:$N$3007,$P34,'11 Histórico de Dividendos'!$M$8:$M$3007,EOMONTH(DATE($P34,11,1),0))</f>
        <v>0</v>
      </c>
      <c r="AB34" s="126">
        <f>SUMIFS('11 Histórico de Dividendos'!$K$8:$K$3007,'11 Histórico de Dividendos'!$N$8:$N$3007,$P34,'11 Histórico de Dividendos'!$M$8:$M$3007,EOMONTH(DATE($P34,12,1),0))</f>
        <v>0</v>
      </c>
      <c r="AC34" s="127">
        <f>SUM(Q34:AB34)</f>
        <v>0</v>
      </c>
    </row>
    <row r="35">
      <c r="A35" s="116" t="n"/>
      <c r="B35" s="97" t="n"/>
      <c r="C35" s="97" t="n"/>
      <c r="D35" s="132" t="n"/>
      <c r="E35" s="99" t="n"/>
      <c r="F35" s="117" t="n"/>
      <c r="G35" s="101" t="n"/>
      <c r="H35" s="109" t="str">
        <f>IF(OR(A35="",B35=""),"",N(D35)*N(E35))</f>
        <v/>
      </c>
      <c r="I35" s="109" t="str">
        <f>IF(H35="","",H35-N(F35))</f>
        <v/>
      </c>
      <c r="J35" s="108" t="str">
        <f>IF(B35="","",IFERROR(INDEX('15 Base de Dados'!$F$6:$F$925,MATCH(B35,'15 Base de Dados'!$C$6:$C$925,0)),"BRL"))</f>
        <v/>
      </c>
      <c r="K35" s="134" t="str">
        <f>IF(H35="","",I35*IF(N(G35)&gt;0,G35,IFERROR(INDEX(moeda_fx,MATCH(J35,moeda_cod,0)),1)))</f>
        <v/>
      </c>
      <c r="L35" s="135" t="str">
        <f>IF(B35="","",IFERROR(INDEX('15 Base de Dados'!$A$6:$A$925,MATCH(B35,'15 Base de Dados'!$C$6:$C$925,0)),"Não encontrado"))</f>
        <v/>
      </c>
      <c r="M35" s="123" t="str">
        <f>IF(A35="","",EOMONTH(A35,0))</f>
        <v/>
      </c>
      <c r="N35" s="113" t="str">
        <f>IF(A35="","",YEAR(A35))</f>
        <v/>
      </c>
      <c r="P35" s="128">
        <f>YEAR(ref_data)-6</f>
        <v>2020</v>
      </c>
      <c r="Q35" s="129">
        <f>SUMIFS('11 Histórico de Dividendos'!$K$8:$K$3007,'11 Histórico de Dividendos'!$N$8:$N$3007,$P35,'11 Histórico de Dividendos'!$M$8:$M$3007,EOMONTH(DATE($P35,1,1),0))</f>
        <v>0</v>
      </c>
      <c r="R35" s="129">
        <f>SUMIFS('11 Histórico de Dividendos'!$K$8:$K$3007,'11 Histórico de Dividendos'!$N$8:$N$3007,$P35,'11 Histórico de Dividendos'!$M$8:$M$3007,EOMONTH(DATE($P35,2,1),0))</f>
        <v>0</v>
      </c>
      <c r="S35" s="129">
        <f>SUMIFS('11 Histórico de Dividendos'!$K$8:$K$3007,'11 Histórico de Dividendos'!$N$8:$N$3007,$P35,'11 Histórico de Dividendos'!$M$8:$M$3007,EOMONTH(DATE($P35,3,1),0))</f>
        <v>0</v>
      </c>
      <c r="T35" s="129">
        <f>SUMIFS('11 Histórico de Dividendos'!$K$8:$K$3007,'11 Histórico de Dividendos'!$N$8:$N$3007,$P35,'11 Histórico de Dividendos'!$M$8:$M$3007,EOMONTH(DATE($P35,4,1),0))</f>
        <v>0</v>
      </c>
      <c r="U35" s="129">
        <f>SUMIFS('11 Histórico de Dividendos'!$K$8:$K$3007,'11 Histórico de Dividendos'!$N$8:$N$3007,$P35,'11 Histórico de Dividendos'!$M$8:$M$3007,EOMONTH(DATE($P35,5,1),0))</f>
        <v>0</v>
      </c>
      <c r="V35" s="129">
        <f>SUMIFS('11 Histórico de Dividendos'!$K$8:$K$3007,'11 Histórico de Dividendos'!$N$8:$N$3007,$P35,'11 Histórico de Dividendos'!$M$8:$M$3007,EOMONTH(DATE($P35,6,1),0))</f>
        <v>0</v>
      </c>
      <c r="W35" s="129">
        <f>SUMIFS('11 Histórico de Dividendos'!$K$8:$K$3007,'11 Histórico de Dividendos'!$N$8:$N$3007,$P35,'11 Histórico de Dividendos'!$M$8:$M$3007,EOMONTH(DATE($P35,7,1),0))</f>
        <v>0</v>
      </c>
      <c r="X35" s="129">
        <f>SUMIFS('11 Histórico de Dividendos'!$K$8:$K$3007,'11 Histórico de Dividendos'!$N$8:$N$3007,$P35,'11 Histórico de Dividendos'!$M$8:$M$3007,EOMONTH(DATE($P35,8,1),0))</f>
        <v>0</v>
      </c>
      <c r="Y35" s="129">
        <f>SUMIFS('11 Histórico de Dividendos'!$K$8:$K$3007,'11 Histórico de Dividendos'!$N$8:$N$3007,$P35,'11 Histórico de Dividendos'!$M$8:$M$3007,EOMONTH(DATE($P35,9,1),0))</f>
        <v>0</v>
      </c>
      <c r="Z35" s="129">
        <f>SUMIFS('11 Histórico de Dividendos'!$K$8:$K$3007,'11 Histórico de Dividendos'!$N$8:$N$3007,$P35,'11 Histórico de Dividendos'!$M$8:$M$3007,EOMONTH(DATE($P35,10,1),0))</f>
        <v>0</v>
      </c>
      <c r="AA35" s="129">
        <f>SUMIFS('11 Histórico de Dividendos'!$K$8:$K$3007,'11 Histórico de Dividendos'!$N$8:$N$3007,$P35,'11 Histórico de Dividendos'!$M$8:$M$3007,EOMONTH(DATE($P35,11,1),0))</f>
        <v>0</v>
      </c>
      <c r="AB35" s="129">
        <f>SUMIFS('11 Histórico de Dividendos'!$K$8:$K$3007,'11 Histórico de Dividendos'!$N$8:$N$3007,$P35,'11 Histórico de Dividendos'!$M$8:$M$3007,EOMONTH(DATE($P35,12,1),0))</f>
        <v>0</v>
      </c>
      <c r="AC35" s="130">
        <f>SUM(Q35:AB35)</f>
        <v>0</v>
      </c>
    </row>
    <row r="36">
      <c r="A36" s="116" t="n"/>
      <c r="B36" s="97" t="n"/>
      <c r="C36" s="97" t="n"/>
      <c r="D36" s="132" t="n"/>
      <c r="E36" s="99" t="n"/>
      <c r="F36" s="117" t="n"/>
      <c r="G36" s="101" t="n"/>
      <c r="H36" s="103" t="str">
        <f>IF(OR(A36="",B36=""),"",N(D36)*N(E36))</f>
        <v/>
      </c>
      <c r="I36" s="103" t="str">
        <f>IF(H36="","",H36-N(F36))</f>
        <v/>
      </c>
      <c r="J36" s="68" t="str">
        <f>IF(B36="","",IFERROR(INDEX('15 Base de Dados'!$F$6:$F$925,MATCH(B36,'15 Base de Dados'!$C$6:$C$925,0)),"BRL"))</f>
        <v/>
      </c>
      <c r="K36" s="70" t="str">
        <f>IF(H36="","",I36*IF(N(G36)&gt;0,G36,IFERROR(INDEX(moeda_fx,MATCH(J36,moeda_cod,0)),1)))</f>
        <v/>
      </c>
      <c r="L36" s="133" t="str">
        <f>IF(B36="","",IFERROR(INDEX('15 Base de Dados'!$A$6:$A$925,MATCH(B36,'15 Base de Dados'!$C$6:$C$925,0)),"Não encontrado"))</f>
        <v/>
      </c>
      <c r="M36" s="122" t="str">
        <f>IF(A36="","",EOMONTH(A36,0))</f>
        <v/>
      </c>
      <c r="N36" s="69" t="str">
        <f>IF(A36="","",YEAR(A36))</f>
        <v/>
      </c>
      <c r="P36" s="125">
        <f>YEAR(ref_data)-5</f>
        <v>2021</v>
      </c>
      <c r="Q36" s="126">
        <f>SUMIFS('11 Histórico de Dividendos'!$K$8:$K$3007,'11 Histórico de Dividendos'!$N$8:$N$3007,$P36,'11 Histórico de Dividendos'!$M$8:$M$3007,EOMONTH(DATE($P36,1,1),0))</f>
        <v>0</v>
      </c>
      <c r="R36" s="126">
        <f>SUMIFS('11 Histórico de Dividendos'!$K$8:$K$3007,'11 Histórico de Dividendos'!$N$8:$N$3007,$P36,'11 Histórico de Dividendos'!$M$8:$M$3007,EOMONTH(DATE($P36,2,1),0))</f>
        <v>0</v>
      </c>
      <c r="S36" s="126">
        <f>SUMIFS('11 Histórico de Dividendos'!$K$8:$K$3007,'11 Histórico de Dividendos'!$N$8:$N$3007,$P36,'11 Histórico de Dividendos'!$M$8:$M$3007,EOMONTH(DATE($P36,3,1),0))</f>
        <v>0</v>
      </c>
      <c r="T36" s="126">
        <f>SUMIFS('11 Histórico de Dividendos'!$K$8:$K$3007,'11 Histórico de Dividendos'!$N$8:$N$3007,$P36,'11 Histórico de Dividendos'!$M$8:$M$3007,EOMONTH(DATE($P36,4,1),0))</f>
        <v>0</v>
      </c>
      <c r="U36" s="126">
        <f>SUMIFS('11 Histórico de Dividendos'!$K$8:$K$3007,'11 Histórico de Dividendos'!$N$8:$N$3007,$P36,'11 Histórico de Dividendos'!$M$8:$M$3007,EOMONTH(DATE($P36,5,1),0))</f>
        <v>0</v>
      </c>
      <c r="V36" s="126">
        <f>SUMIFS('11 Histórico de Dividendos'!$K$8:$K$3007,'11 Histórico de Dividendos'!$N$8:$N$3007,$P36,'11 Histórico de Dividendos'!$M$8:$M$3007,EOMONTH(DATE($P36,6,1),0))</f>
        <v>0</v>
      </c>
      <c r="W36" s="126">
        <f>SUMIFS('11 Histórico de Dividendos'!$K$8:$K$3007,'11 Histórico de Dividendos'!$N$8:$N$3007,$P36,'11 Histórico de Dividendos'!$M$8:$M$3007,EOMONTH(DATE($P36,7,1),0))</f>
        <v>0</v>
      </c>
      <c r="X36" s="126">
        <f>SUMIFS('11 Histórico de Dividendos'!$K$8:$K$3007,'11 Histórico de Dividendos'!$N$8:$N$3007,$P36,'11 Histórico de Dividendos'!$M$8:$M$3007,EOMONTH(DATE($P36,8,1),0))</f>
        <v>0</v>
      </c>
      <c r="Y36" s="126">
        <f>SUMIFS('11 Histórico de Dividendos'!$K$8:$K$3007,'11 Histórico de Dividendos'!$N$8:$N$3007,$P36,'11 Histórico de Dividendos'!$M$8:$M$3007,EOMONTH(DATE($P36,9,1),0))</f>
        <v>0</v>
      </c>
      <c r="Z36" s="126">
        <f>SUMIFS('11 Histórico de Dividendos'!$K$8:$K$3007,'11 Histórico de Dividendos'!$N$8:$N$3007,$P36,'11 Histórico de Dividendos'!$M$8:$M$3007,EOMONTH(DATE($P36,10,1),0))</f>
        <v>0</v>
      </c>
      <c r="AA36" s="126">
        <f>SUMIFS('11 Histórico de Dividendos'!$K$8:$K$3007,'11 Histórico de Dividendos'!$N$8:$N$3007,$P36,'11 Histórico de Dividendos'!$M$8:$M$3007,EOMONTH(DATE($P36,11,1),0))</f>
        <v>0</v>
      </c>
      <c r="AB36" s="126">
        <f>SUMIFS('11 Histórico de Dividendos'!$K$8:$K$3007,'11 Histórico de Dividendos'!$N$8:$N$3007,$P36,'11 Histórico de Dividendos'!$M$8:$M$3007,EOMONTH(DATE($P36,12,1),0))</f>
        <v>0</v>
      </c>
      <c r="AC36" s="127">
        <f>SUM(Q36:AB36)</f>
        <v>0</v>
      </c>
    </row>
    <row r="37">
      <c r="A37" s="116" t="n"/>
      <c r="B37" s="97" t="n"/>
      <c r="C37" s="97" t="n"/>
      <c r="D37" s="132" t="n"/>
      <c r="E37" s="99" t="n"/>
      <c r="F37" s="117" t="n"/>
      <c r="G37" s="101" t="n"/>
      <c r="H37" s="109" t="str">
        <f>IF(OR(A37="",B37=""),"",N(D37)*N(E37))</f>
        <v/>
      </c>
      <c r="I37" s="109" t="str">
        <f>IF(H37="","",H37-N(F37))</f>
        <v/>
      </c>
      <c r="J37" s="108" t="str">
        <f>IF(B37="","",IFERROR(INDEX('15 Base de Dados'!$F$6:$F$925,MATCH(B37,'15 Base de Dados'!$C$6:$C$925,0)),"BRL"))</f>
        <v/>
      </c>
      <c r="K37" s="134" t="str">
        <f>IF(H37="","",I37*IF(N(G37)&gt;0,G37,IFERROR(INDEX(moeda_fx,MATCH(J37,moeda_cod,0)),1)))</f>
        <v/>
      </c>
      <c r="L37" s="135" t="str">
        <f>IF(B37="","",IFERROR(INDEX('15 Base de Dados'!$A$6:$A$925,MATCH(B37,'15 Base de Dados'!$C$6:$C$925,0)),"Não encontrado"))</f>
        <v/>
      </c>
      <c r="M37" s="123" t="str">
        <f>IF(A37="","",EOMONTH(A37,0))</f>
        <v/>
      </c>
      <c r="N37" s="113" t="str">
        <f>IF(A37="","",YEAR(A37))</f>
        <v/>
      </c>
      <c r="P37" s="128">
        <f>YEAR(ref_data)-4</f>
        <v>2022</v>
      </c>
      <c r="Q37" s="129">
        <f>SUMIFS('11 Histórico de Dividendos'!$K$8:$K$3007,'11 Histórico de Dividendos'!$N$8:$N$3007,$P37,'11 Histórico de Dividendos'!$M$8:$M$3007,EOMONTH(DATE($P37,1,1),0))</f>
        <v>0</v>
      </c>
      <c r="R37" s="129">
        <f>SUMIFS('11 Histórico de Dividendos'!$K$8:$K$3007,'11 Histórico de Dividendos'!$N$8:$N$3007,$P37,'11 Histórico de Dividendos'!$M$8:$M$3007,EOMONTH(DATE($P37,2,1),0))</f>
        <v>0</v>
      </c>
      <c r="S37" s="129">
        <f>SUMIFS('11 Histórico de Dividendos'!$K$8:$K$3007,'11 Histórico de Dividendos'!$N$8:$N$3007,$P37,'11 Histórico de Dividendos'!$M$8:$M$3007,EOMONTH(DATE($P37,3,1),0))</f>
        <v>0</v>
      </c>
      <c r="T37" s="129">
        <f>SUMIFS('11 Histórico de Dividendos'!$K$8:$K$3007,'11 Histórico de Dividendos'!$N$8:$N$3007,$P37,'11 Histórico de Dividendos'!$M$8:$M$3007,EOMONTH(DATE($P37,4,1),0))</f>
        <v>0</v>
      </c>
      <c r="U37" s="129">
        <f>SUMIFS('11 Histórico de Dividendos'!$K$8:$K$3007,'11 Histórico de Dividendos'!$N$8:$N$3007,$P37,'11 Histórico de Dividendos'!$M$8:$M$3007,EOMONTH(DATE($P37,5,1),0))</f>
        <v>0</v>
      </c>
      <c r="V37" s="129">
        <f>SUMIFS('11 Histórico de Dividendos'!$K$8:$K$3007,'11 Histórico de Dividendos'!$N$8:$N$3007,$P37,'11 Histórico de Dividendos'!$M$8:$M$3007,EOMONTH(DATE($P37,6,1),0))</f>
        <v>0</v>
      </c>
      <c r="W37" s="129">
        <f>SUMIFS('11 Histórico de Dividendos'!$K$8:$K$3007,'11 Histórico de Dividendos'!$N$8:$N$3007,$P37,'11 Histórico de Dividendos'!$M$8:$M$3007,EOMONTH(DATE($P37,7,1),0))</f>
        <v>0</v>
      </c>
      <c r="X37" s="129">
        <f>SUMIFS('11 Histórico de Dividendos'!$K$8:$K$3007,'11 Histórico de Dividendos'!$N$8:$N$3007,$P37,'11 Histórico de Dividendos'!$M$8:$M$3007,EOMONTH(DATE($P37,8,1),0))</f>
        <v>0</v>
      </c>
      <c r="Y37" s="129">
        <f>SUMIFS('11 Histórico de Dividendos'!$K$8:$K$3007,'11 Histórico de Dividendos'!$N$8:$N$3007,$P37,'11 Histórico de Dividendos'!$M$8:$M$3007,EOMONTH(DATE($P37,9,1),0))</f>
        <v>0</v>
      </c>
      <c r="Z37" s="129">
        <f>SUMIFS('11 Histórico de Dividendos'!$K$8:$K$3007,'11 Histórico de Dividendos'!$N$8:$N$3007,$P37,'11 Histórico de Dividendos'!$M$8:$M$3007,EOMONTH(DATE($P37,10,1),0))</f>
        <v>0</v>
      </c>
      <c r="AA37" s="129">
        <f>SUMIFS('11 Histórico de Dividendos'!$K$8:$K$3007,'11 Histórico de Dividendos'!$N$8:$N$3007,$P37,'11 Histórico de Dividendos'!$M$8:$M$3007,EOMONTH(DATE($P37,11,1),0))</f>
        <v>0</v>
      </c>
      <c r="AB37" s="129">
        <f>SUMIFS('11 Histórico de Dividendos'!$K$8:$K$3007,'11 Histórico de Dividendos'!$N$8:$N$3007,$P37,'11 Histórico de Dividendos'!$M$8:$M$3007,EOMONTH(DATE($P37,12,1),0))</f>
        <v>0</v>
      </c>
      <c r="AC37" s="130">
        <f>SUM(Q37:AB37)</f>
        <v>0</v>
      </c>
    </row>
    <row r="38">
      <c r="A38" s="116" t="n"/>
      <c r="B38" s="97" t="n"/>
      <c r="C38" s="97" t="n"/>
      <c r="D38" s="132" t="n"/>
      <c r="E38" s="99" t="n"/>
      <c r="F38" s="117" t="n"/>
      <c r="G38" s="101" t="n"/>
      <c r="H38" s="103" t="str">
        <f>IF(OR(A38="",B38=""),"",N(D38)*N(E38))</f>
        <v/>
      </c>
      <c r="I38" s="103" t="str">
        <f>IF(H38="","",H38-N(F38))</f>
        <v/>
      </c>
      <c r="J38" s="68" t="str">
        <f>IF(B38="","",IFERROR(INDEX('15 Base de Dados'!$F$6:$F$925,MATCH(B38,'15 Base de Dados'!$C$6:$C$925,0)),"BRL"))</f>
        <v/>
      </c>
      <c r="K38" s="70" t="str">
        <f>IF(H38="","",I38*IF(N(G38)&gt;0,G38,IFERROR(INDEX(moeda_fx,MATCH(J38,moeda_cod,0)),1)))</f>
        <v/>
      </c>
      <c r="L38" s="133" t="str">
        <f>IF(B38="","",IFERROR(INDEX('15 Base de Dados'!$A$6:$A$925,MATCH(B38,'15 Base de Dados'!$C$6:$C$925,0)),"Não encontrado"))</f>
        <v/>
      </c>
      <c r="M38" s="122" t="str">
        <f>IF(A38="","",EOMONTH(A38,0))</f>
        <v/>
      </c>
      <c r="N38" s="69" t="str">
        <f>IF(A38="","",YEAR(A38))</f>
        <v/>
      </c>
      <c r="P38" s="125">
        <f>YEAR(ref_data)-3</f>
        <v>2023</v>
      </c>
      <c r="Q38" s="126">
        <f>SUMIFS('11 Histórico de Dividendos'!$K$8:$K$3007,'11 Histórico de Dividendos'!$N$8:$N$3007,$P38,'11 Histórico de Dividendos'!$M$8:$M$3007,EOMONTH(DATE($P38,1,1),0))</f>
        <v>0</v>
      </c>
      <c r="R38" s="126">
        <f>SUMIFS('11 Histórico de Dividendos'!$K$8:$K$3007,'11 Histórico de Dividendos'!$N$8:$N$3007,$P38,'11 Histórico de Dividendos'!$M$8:$M$3007,EOMONTH(DATE($P38,2,1),0))</f>
        <v>0</v>
      </c>
      <c r="S38" s="126">
        <f>SUMIFS('11 Histórico de Dividendos'!$K$8:$K$3007,'11 Histórico de Dividendos'!$N$8:$N$3007,$P38,'11 Histórico de Dividendos'!$M$8:$M$3007,EOMONTH(DATE($P38,3,1),0))</f>
        <v>0</v>
      </c>
      <c r="T38" s="126">
        <f>SUMIFS('11 Histórico de Dividendos'!$K$8:$K$3007,'11 Histórico de Dividendos'!$N$8:$N$3007,$P38,'11 Histórico de Dividendos'!$M$8:$M$3007,EOMONTH(DATE($P38,4,1),0))</f>
        <v>0</v>
      </c>
      <c r="U38" s="126">
        <f>SUMIFS('11 Histórico de Dividendos'!$K$8:$K$3007,'11 Histórico de Dividendos'!$N$8:$N$3007,$P38,'11 Histórico de Dividendos'!$M$8:$M$3007,EOMONTH(DATE($P38,5,1),0))</f>
        <v>0</v>
      </c>
      <c r="V38" s="126">
        <f>SUMIFS('11 Histórico de Dividendos'!$K$8:$K$3007,'11 Histórico de Dividendos'!$N$8:$N$3007,$P38,'11 Histórico de Dividendos'!$M$8:$M$3007,EOMONTH(DATE($P38,6,1),0))</f>
        <v>0</v>
      </c>
      <c r="W38" s="126">
        <f>SUMIFS('11 Histórico de Dividendos'!$K$8:$K$3007,'11 Histórico de Dividendos'!$N$8:$N$3007,$P38,'11 Histórico de Dividendos'!$M$8:$M$3007,EOMONTH(DATE($P38,7,1),0))</f>
        <v>0</v>
      </c>
      <c r="X38" s="126">
        <f>SUMIFS('11 Histórico de Dividendos'!$K$8:$K$3007,'11 Histórico de Dividendos'!$N$8:$N$3007,$P38,'11 Histórico de Dividendos'!$M$8:$M$3007,EOMONTH(DATE($P38,8,1),0))</f>
        <v>0</v>
      </c>
      <c r="Y38" s="126">
        <f>SUMIFS('11 Histórico de Dividendos'!$K$8:$K$3007,'11 Histórico de Dividendos'!$N$8:$N$3007,$P38,'11 Histórico de Dividendos'!$M$8:$M$3007,EOMONTH(DATE($P38,9,1),0))</f>
        <v>0</v>
      </c>
      <c r="Z38" s="126">
        <f>SUMIFS('11 Histórico de Dividendos'!$K$8:$K$3007,'11 Histórico de Dividendos'!$N$8:$N$3007,$P38,'11 Histórico de Dividendos'!$M$8:$M$3007,EOMONTH(DATE($P38,10,1),0))</f>
        <v>0</v>
      </c>
      <c r="AA38" s="126">
        <f>SUMIFS('11 Histórico de Dividendos'!$K$8:$K$3007,'11 Histórico de Dividendos'!$N$8:$N$3007,$P38,'11 Histórico de Dividendos'!$M$8:$M$3007,EOMONTH(DATE($P38,11,1),0))</f>
        <v>0</v>
      </c>
      <c r="AB38" s="126">
        <f>SUMIFS('11 Histórico de Dividendos'!$K$8:$K$3007,'11 Histórico de Dividendos'!$N$8:$N$3007,$P38,'11 Histórico de Dividendos'!$M$8:$M$3007,EOMONTH(DATE($P38,12,1),0))</f>
        <v>0</v>
      </c>
      <c r="AC38" s="127">
        <f>SUM(Q38:AB38)</f>
        <v>0</v>
      </c>
    </row>
    <row r="39">
      <c r="A39" s="116" t="n"/>
      <c r="B39" s="97" t="n"/>
      <c r="C39" s="97" t="n"/>
      <c r="D39" s="132" t="n"/>
      <c r="E39" s="99" t="n"/>
      <c r="F39" s="117" t="n"/>
      <c r="G39" s="101" t="n"/>
      <c r="H39" s="109" t="str">
        <f>IF(OR(A39="",B39=""),"",N(D39)*N(E39))</f>
        <v/>
      </c>
      <c r="I39" s="109" t="str">
        <f>IF(H39="","",H39-N(F39))</f>
        <v/>
      </c>
      <c r="J39" s="108" t="str">
        <f>IF(B39="","",IFERROR(INDEX('15 Base de Dados'!$F$6:$F$925,MATCH(B39,'15 Base de Dados'!$C$6:$C$925,0)),"BRL"))</f>
        <v/>
      </c>
      <c r="K39" s="134" t="str">
        <f>IF(H39="","",I39*IF(N(G39)&gt;0,G39,IFERROR(INDEX(moeda_fx,MATCH(J39,moeda_cod,0)),1)))</f>
        <v/>
      </c>
      <c r="L39" s="135" t="str">
        <f>IF(B39="","",IFERROR(INDEX('15 Base de Dados'!$A$6:$A$925,MATCH(B39,'15 Base de Dados'!$C$6:$C$925,0)),"Não encontrado"))</f>
        <v/>
      </c>
      <c r="M39" s="123" t="str">
        <f>IF(A39="","",EOMONTH(A39,0))</f>
        <v/>
      </c>
      <c r="N39" s="113" t="str">
        <f>IF(A39="","",YEAR(A39))</f>
        <v/>
      </c>
      <c r="P39" s="128">
        <f>YEAR(ref_data)-2</f>
        <v>2024</v>
      </c>
      <c r="Q39" s="129">
        <f>SUMIFS('11 Histórico de Dividendos'!$K$8:$K$3007,'11 Histórico de Dividendos'!$N$8:$N$3007,$P39,'11 Histórico de Dividendos'!$M$8:$M$3007,EOMONTH(DATE($P39,1,1),0))</f>
        <v>0</v>
      </c>
      <c r="R39" s="129">
        <f>SUMIFS('11 Histórico de Dividendos'!$K$8:$K$3007,'11 Histórico de Dividendos'!$N$8:$N$3007,$P39,'11 Histórico de Dividendos'!$M$8:$M$3007,EOMONTH(DATE($P39,2,1),0))</f>
        <v>0</v>
      </c>
      <c r="S39" s="129">
        <f>SUMIFS('11 Histórico de Dividendos'!$K$8:$K$3007,'11 Histórico de Dividendos'!$N$8:$N$3007,$P39,'11 Histórico de Dividendos'!$M$8:$M$3007,EOMONTH(DATE($P39,3,1),0))</f>
        <v>0</v>
      </c>
      <c r="T39" s="129">
        <f>SUMIFS('11 Histórico de Dividendos'!$K$8:$K$3007,'11 Histórico de Dividendos'!$N$8:$N$3007,$P39,'11 Histórico de Dividendos'!$M$8:$M$3007,EOMONTH(DATE($P39,4,1),0))</f>
        <v>0</v>
      </c>
      <c r="U39" s="129">
        <f>SUMIFS('11 Histórico de Dividendos'!$K$8:$K$3007,'11 Histórico de Dividendos'!$N$8:$N$3007,$P39,'11 Histórico de Dividendos'!$M$8:$M$3007,EOMONTH(DATE($P39,5,1),0))</f>
        <v>0</v>
      </c>
      <c r="V39" s="129">
        <f>SUMIFS('11 Histórico de Dividendos'!$K$8:$K$3007,'11 Histórico de Dividendos'!$N$8:$N$3007,$P39,'11 Histórico de Dividendos'!$M$8:$M$3007,EOMONTH(DATE($P39,6,1),0))</f>
        <v>0</v>
      </c>
      <c r="W39" s="129">
        <f>SUMIFS('11 Histórico de Dividendos'!$K$8:$K$3007,'11 Histórico de Dividendos'!$N$8:$N$3007,$P39,'11 Histórico de Dividendos'!$M$8:$M$3007,EOMONTH(DATE($P39,7,1),0))</f>
        <v>0</v>
      </c>
      <c r="X39" s="129">
        <f>SUMIFS('11 Histórico de Dividendos'!$K$8:$K$3007,'11 Histórico de Dividendos'!$N$8:$N$3007,$P39,'11 Histórico de Dividendos'!$M$8:$M$3007,EOMONTH(DATE($P39,8,1),0))</f>
        <v>0</v>
      </c>
      <c r="Y39" s="129">
        <f>SUMIFS('11 Histórico de Dividendos'!$K$8:$K$3007,'11 Histórico de Dividendos'!$N$8:$N$3007,$P39,'11 Histórico de Dividendos'!$M$8:$M$3007,EOMONTH(DATE($P39,9,1),0))</f>
        <v>0</v>
      </c>
      <c r="Z39" s="129">
        <f>SUMIFS('11 Histórico de Dividendos'!$K$8:$K$3007,'11 Histórico de Dividendos'!$N$8:$N$3007,$P39,'11 Histórico de Dividendos'!$M$8:$M$3007,EOMONTH(DATE($P39,10,1),0))</f>
        <v>0</v>
      </c>
      <c r="AA39" s="129">
        <f>SUMIFS('11 Histórico de Dividendos'!$K$8:$K$3007,'11 Histórico de Dividendos'!$N$8:$N$3007,$P39,'11 Histórico de Dividendos'!$M$8:$M$3007,EOMONTH(DATE($P39,11,1),0))</f>
        <v>0</v>
      </c>
      <c r="AB39" s="129">
        <f>SUMIFS('11 Histórico de Dividendos'!$K$8:$K$3007,'11 Histórico de Dividendos'!$N$8:$N$3007,$P39,'11 Histórico de Dividendos'!$M$8:$M$3007,EOMONTH(DATE($P39,12,1),0))</f>
        <v>0</v>
      </c>
      <c r="AC39" s="130">
        <f>SUM(Q39:AB39)</f>
        <v>0</v>
      </c>
    </row>
    <row r="40">
      <c r="A40" s="116" t="n"/>
      <c r="B40" s="97" t="n"/>
      <c r="C40" s="97" t="n"/>
      <c r="D40" s="132" t="n"/>
      <c r="E40" s="99" t="n"/>
      <c r="F40" s="117" t="n"/>
      <c r="G40" s="101" t="n"/>
      <c r="H40" s="103" t="str">
        <f>IF(OR(A40="",B40=""),"",N(D40)*N(E40))</f>
        <v/>
      </c>
      <c r="I40" s="103" t="str">
        <f>IF(H40="","",H40-N(F40))</f>
        <v/>
      </c>
      <c r="J40" s="68" t="str">
        <f>IF(B40="","",IFERROR(INDEX('15 Base de Dados'!$F$6:$F$925,MATCH(B40,'15 Base de Dados'!$C$6:$C$925,0)),"BRL"))</f>
        <v/>
      </c>
      <c r="K40" s="70" t="str">
        <f>IF(H40="","",I40*IF(N(G40)&gt;0,G40,IFERROR(INDEX(moeda_fx,MATCH(J40,moeda_cod,0)),1)))</f>
        <v/>
      </c>
      <c r="L40" s="133" t="str">
        <f>IF(B40="","",IFERROR(INDEX('15 Base de Dados'!$A$6:$A$925,MATCH(B40,'15 Base de Dados'!$C$6:$C$925,0)),"Não encontrado"))</f>
        <v/>
      </c>
      <c r="M40" s="122" t="str">
        <f>IF(A40="","",EOMONTH(A40,0))</f>
        <v/>
      </c>
      <c r="N40" s="69" t="str">
        <f>IF(A40="","",YEAR(A40))</f>
        <v/>
      </c>
      <c r="P40" s="125">
        <f>YEAR(ref_data)-1</f>
        <v>2025</v>
      </c>
      <c r="Q40" s="126">
        <f>SUMIFS('11 Histórico de Dividendos'!$K$8:$K$3007,'11 Histórico de Dividendos'!$N$8:$N$3007,$P40,'11 Histórico de Dividendos'!$M$8:$M$3007,EOMONTH(DATE($P40,1,1),0))</f>
        <v>0</v>
      </c>
      <c r="R40" s="126">
        <f>SUMIFS('11 Histórico de Dividendos'!$K$8:$K$3007,'11 Histórico de Dividendos'!$N$8:$N$3007,$P40,'11 Histórico de Dividendos'!$M$8:$M$3007,EOMONTH(DATE($P40,2,1),0))</f>
        <v>0</v>
      </c>
      <c r="S40" s="126">
        <f>SUMIFS('11 Histórico de Dividendos'!$K$8:$K$3007,'11 Histórico de Dividendos'!$N$8:$N$3007,$P40,'11 Histórico de Dividendos'!$M$8:$M$3007,EOMONTH(DATE($P40,3,1),0))</f>
        <v>0</v>
      </c>
      <c r="T40" s="126">
        <f>SUMIFS('11 Histórico de Dividendos'!$K$8:$K$3007,'11 Histórico de Dividendos'!$N$8:$N$3007,$P40,'11 Histórico de Dividendos'!$M$8:$M$3007,EOMONTH(DATE($P40,4,1),0))</f>
        <v>0</v>
      </c>
      <c r="U40" s="126">
        <f>SUMIFS('11 Histórico de Dividendos'!$K$8:$K$3007,'11 Histórico de Dividendos'!$N$8:$N$3007,$P40,'11 Histórico de Dividendos'!$M$8:$M$3007,EOMONTH(DATE($P40,5,1),0))</f>
        <v>0</v>
      </c>
      <c r="V40" s="126">
        <f>SUMIFS('11 Histórico de Dividendos'!$K$8:$K$3007,'11 Histórico de Dividendos'!$N$8:$N$3007,$P40,'11 Histórico de Dividendos'!$M$8:$M$3007,EOMONTH(DATE($P40,6,1),0))</f>
        <v>0</v>
      </c>
      <c r="W40" s="126">
        <f>SUMIFS('11 Histórico de Dividendos'!$K$8:$K$3007,'11 Histórico de Dividendos'!$N$8:$N$3007,$P40,'11 Histórico de Dividendos'!$M$8:$M$3007,EOMONTH(DATE($P40,7,1),0))</f>
        <v>0</v>
      </c>
      <c r="X40" s="126">
        <f>SUMIFS('11 Histórico de Dividendos'!$K$8:$K$3007,'11 Histórico de Dividendos'!$N$8:$N$3007,$P40,'11 Histórico de Dividendos'!$M$8:$M$3007,EOMONTH(DATE($P40,8,1),0))</f>
        <v>0</v>
      </c>
      <c r="Y40" s="126">
        <f>SUMIFS('11 Histórico de Dividendos'!$K$8:$K$3007,'11 Histórico de Dividendos'!$N$8:$N$3007,$P40,'11 Histórico de Dividendos'!$M$8:$M$3007,EOMONTH(DATE($P40,9,1),0))</f>
        <v>0</v>
      </c>
      <c r="Z40" s="126">
        <f>SUMIFS('11 Histórico de Dividendos'!$K$8:$K$3007,'11 Histórico de Dividendos'!$N$8:$N$3007,$P40,'11 Histórico de Dividendos'!$M$8:$M$3007,EOMONTH(DATE($P40,10,1),0))</f>
        <v>0</v>
      </c>
      <c r="AA40" s="126">
        <f>SUMIFS('11 Histórico de Dividendos'!$K$8:$K$3007,'11 Histórico de Dividendos'!$N$8:$N$3007,$P40,'11 Histórico de Dividendos'!$M$8:$M$3007,EOMONTH(DATE($P40,11,1),0))</f>
        <v>0</v>
      </c>
      <c r="AB40" s="126">
        <f>SUMIFS('11 Histórico de Dividendos'!$K$8:$K$3007,'11 Histórico de Dividendos'!$N$8:$N$3007,$P40,'11 Histórico de Dividendos'!$M$8:$M$3007,EOMONTH(DATE($P40,12,1),0))</f>
        <v>0</v>
      </c>
      <c r="AC40" s="127">
        <f>SUM(Q40:AB40)</f>
        <v>0</v>
      </c>
    </row>
    <row r="41">
      <c r="A41" s="116" t="n"/>
      <c r="B41" s="97" t="n"/>
      <c r="C41" s="97" t="n"/>
      <c r="D41" s="132" t="n"/>
      <c r="E41" s="99" t="n"/>
      <c r="F41" s="117" t="n"/>
      <c r="G41" s="101" t="n"/>
      <c r="H41" s="109" t="str">
        <f>IF(OR(A41="",B41=""),"",N(D41)*N(E41))</f>
        <v/>
      </c>
      <c r="I41" s="109" t="str">
        <f>IF(H41="","",H41-N(F41))</f>
        <v/>
      </c>
      <c r="J41" s="108" t="str">
        <f>IF(B41="","",IFERROR(INDEX('15 Base de Dados'!$F$6:$F$925,MATCH(B41,'15 Base de Dados'!$C$6:$C$925,0)),"BRL"))</f>
        <v/>
      </c>
      <c r="K41" s="134" t="str">
        <f>IF(H41="","",I41*IF(N(G41)&gt;0,G41,IFERROR(INDEX(moeda_fx,MATCH(J41,moeda_cod,0)),1)))</f>
        <v/>
      </c>
      <c r="L41" s="135" t="str">
        <f>IF(B41="","",IFERROR(INDEX('15 Base de Dados'!$A$6:$A$925,MATCH(B41,'15 Base de Dados'!$C$6:$C$925,0)),"Não encontrado"))</f>
        <v/>
      </c>
      <c r="M41" s="123" t="str">
        <f>IF(A41="","",EOMONTH(A41,0))</f>
        <v/>
      </c>
      <c r="N41" s="113" t="str">
        <f>IF(A41="","",YEAR(A41))</f>
        <v/>
      </c>
      <c r="P41" s="128">
        <f>YEAR(ref_data)-0</f>
        <v>2026</v>
      </c>
      <c r="Q41" s="129">
        <f>SUMIFS('11 Histórico de Dividendos'!$K$8:$K$3007,'11 Histórico de Dividendos'!$N$8:$N$3007,$P41,'11 Histórico de Dividendos'!$M$8:$M$3007,EOMONTH(DATE($P41,1,1),0))</f>
        <v>0</v>
      </c>
      <c r="R41" s="129">
        <f>SUMIFS('11 Histórico de Dividendos'!$K$8:$K$3007,'11 Histórico de Dividendos'!$N$8:$N$3007,$P41,'11 Histórico de Dividendos'!$M$8:$M$3007,EOMONTH(DATE($P41,2,1),0))</f>
        <v>0</v>
      </c>
      <c r="S41" s="129">
        <f>SUMIFS('11 Histórico de Dividendos'!$K$8:$K$3007,'11 Histórico de Dividendos'!$N$8:$N$3007,$P41,'11 Histórico de Dividendos'!$M$8:$M$3007,EOMONTH(DATE($P41,3,1),0))</f>
        <v>0</v>
      </c>
      <c r="T41" s="129">
        <f>SUMIFS('11 Histórico de Dividendos'!$K$8:$K$3007,'11 Histórico de Dividendos'!$N$8:$N$3007,$P41,'11 Histórico de Dividendos'!$M$8:$M$3007,EOMONTH(DATE($P41,4,1),0))</f>
        <v>0</v>
      </c>
      <c r="U41" s="129">
        <f>SUMIFS('11 Histórico de Dividendos'!$K$8:$K$3007,'11 Histórico de Dividendos'!$N$8:$N$3007,$P41,'11 Histórico de Dividendos'!$M$8:$M$3007,EOMONTH(DATE($P41,5,1),0))</f>
        <v>0</v>
      </c>
      <c r="V41" s="129">
        <f>SUMIFS('11 Histórico de Dividendos'!$K$8:$K$3007,'11 Histórico de Dividendos'!$N$8:$N$3007,$P41,'11 Histórico de Dividendos'!$M$8:$M$3007,EOMONTH(DATE($P41,6,1),0))</f>
        <v>0</v>
      </c>
      <c r="W41" s="129">
        <f>SUMIFS('11 Histórico de Dividendos'!$K$8:$K$3007,'11 Histórico de Dividendos'!$N$8:$N$3007,$P41,'11 Histórico de Dividendos'!$M$8:$M$3007,EOMONTH(DATE($P41,7,1),0))</f>
        <v>0</v>
      </c>
      <c r="X41" s="129">
        <f>SUMIFS('11 Histórico de Dividendos'!$K$8:$K$3007,'11 Histórico de Dividendos'!$N$8:$N$3007,$P41,'11 Histórico de Dividendos'!$M$8:$M$3007,EOMONTH(DATE($P41,8,1),0))</f>
        <v>0</v>
      </c>
      <c r="Y41" s="129">
        <f>SUMIFS('11 Histórico de Dividendos'!$K$8:$K$3007,'11 Histórico de Dividendos'!$N$8:$N$3007,$P41,'11 Histórico de Dividendos'!$M$8:$M$3007,EOMONTH(DATE($P41,9,1),0))</f>
        <v>0</v>
      </c>
      <c r="Z41" s="129">
        <f>SUMIFS('11 Histórico de Dividendos'!$K$8:$K$3007,'11 Histórico de Dividendos'!$N$8:$N$3007,$P41,'11 Histórico de Dividendos'!$M$8:$M$3007,EOMONTH(DATE($P41,10,1),0))</f>
        <v>0</v>
      </c>
      <c r="AA41" s="129">
        <f>SUMIFS('11 Histórico de Dividendos'!$K$8:$K$3007,'11 Histórico de Dividendos'!$N$8:$N$3007,$P41,'11 Histórico de Dividendos'!$M$8:$M$3007,EOMONTH(DATE($P41,11,1),0))</f>
        <v>0</v>
      </c>
      <c r="AB41" s="129">
        <f>SUMIFS('11 Histórico de Dividendos'!$K$8:$K$3007,'11 Histórico de Dividendos'!$N$8:$N$3007,$P41,'11 Histórico de Dividendos'!$M$8:$M$3007,EOMONTH(DATE($P41,12,1),0))</f>
        <v>0</v>
      </c>
      <c r="AC41" s="130">
        <f>SUM(Q41:AB41)</f>
        <v>0</v>
      </c>
    </row>
    <row r="42">
      <c r="A42" s="116" t="n"/>
      <c r="B42" s="97" t="n"/>
      <c r="C42" s="97" t="n"/>
      <c r="D42" s="132" t="n"/>
      <c r="E42" s="99" t="n"/>
      <c r="F42" s="117" t="n"/>
      <c r="G42" s="101" t="n"/>
      <c r="H42" s="103" t="str">
        <f>IF(OR(A42="",B42=""),"",N(D42)*N(E42))</f>
        <v/>
      </c>
      <c r="I42" s="103" t="str">
        <f>IF(H42="","",H42-N(F42))</f>
        <v/>
      </c>
      <c r="J42" s="68" t="str">
        <f>IF(B42="","",IFERROR(INDEX('15 Base de Dados'!$F$6:$F$925,MATCH(B42,'15 Base de Dados'!$C$6:$C$925,0)),"BRL"))</f>
        <v/>
      </c>
      <c r="K42" s="70" t="str">
        <f>IF(H42="","",I42*IF(N(G42)&gt;0,G42,IFERROR(INDEX(moeda_fx,MATCH(J42,moeda_cod,0)),1)))</f>
        <v/>
      </c>
      <c r="L42" s="133" t="str">
        <f>IF(B42="","",IFERROR(INDEX('15 Base de Dados'!$A$6:$A$925,MATCH(B42,'15 Base de Dados'!$C$6:$C$925,0)),"Não encontrado"))</f>
        <v/>
      </c>
      <c r="M42" s="122" t="str">
        <f>IF(A42="","",EOMONTH(A42,0))</f>
        <v/>
      </c>
      <c r="N42" s="69" t="str">
        <f>IF(A42="","",YEAR(A42))</f>
        <v/>
      </c>
    </row>
    <row r="43">
      <c r="A43" s="116" t="n"/>
      <c r="B43" s="97" t="n"/>
      <c r="C43" s="97" t="n"/>
      <c r="D43" s="132" t="n"/>
      <c r="E43" s="99" t="n"/>
      <c r="F43" s="117" t="n"/>
      <c r="G43" s="101" t="n"/>
      <c r="H43" s="109" t="str">
        <f>IF(OR(A43="",B43=""),"",N(D43)*N(E43))</f>
        <v/>
      </c>
      <c r="I43" s="109" t="str">
        <f>IF(H43="","",H43-N(F43))</f>
        <v/>
      </c>
      <c r="J43" s="108" t="str">
        <f>IF(B43="","",IFERROR(INDEX('15 Base de Dados'!$F$6:$F$925,MATCH(B43,'15 Base de Dados'!$C$6:$C$925,0)),"BRL"))</f>
        <v/>
      </c>
      <c r="K43" s="134" t="str">
        <f>IF(H43="","",I43*IF(N(G43)&gt;0,G43,IFERROR(INDEX(moeda_fx,MATCH(J43,moeda_cod,0)),1)))</f>
        <v/>
      </c>
      <c r="L43" s="135" t="str">
        <f>IF(B43="","",IFERROR(INDEX('15 Base de Dados'!$A$6:$A$925,MATCH(B43,'15 Base de Dados'!$C$6:$C$925,0)),"Não encontrado"))</f>
        <v/>
      </c>
      <c r="M43" s="123" t="str">
        <f>IF(A43="","",EOMONTH(A43,0))</f>
        <v/>
      </c>
      <c r="N43" s="113" t="str">
        <f>IF(A43="","",YEAR(A43))</f>
        <v/>
      </c>
    </row>
    <row r="44">
      <c r="A44" s="116" t="n"/>
      <c r="B44" s="97" t="n"/>
      <c r="C44" s="97" t="n"/>
      <c r="D44" s="132" t="n"/>
      <c r="E44" s="99" t="n"/>
      <c r="F44" s="117" t="n"/>
      <c r="G44" s="101" t="n"/>
      <c r="H44" s="103" t="str">
        <f>IF(OR(A44="",B44=""),"",N(D44)*N(E44))</f>
        <v/>
      </c>
      <c r="I44" s="103" t="str">
        <f>IF(H44="","",H44-N(F44))</f>
        <v/>
      </c>
      <c r="J44" s="68" t="str">
        <f>IF(B44="","",IFERROR(INDEX('15 Base de Dados'!$F$6:$F$925,MATCH(B44,'15 Base de Dados'!$C$6:$C$925,0)),"BRL"))</f>
        <v/>
      </c>
      <c r="K44" s="70" t="str">
        <f>IF(H44="","",I44*IF(N(G44)&gt;0,G44,IFERROR(INDEX(moeda_fx,MATCH(J44,moeda_cod,0)),1)))</f>
        <v/>
      </c>
      <c r="L44" s="133" t="str">
        <f>IF(B44="","",IFERROR(INDEX('15 Base de Dados'!$A$6:$A$925,MATCH(B44,'15 Base de Dados'!$C$6:$C$925,0)),"Não encontrado"))</f>
        <v/>
      </c>
      <c r="M44" s="122" t="str">
        <f>IF(A44="","",EOMONTH(A44,0))</f>
        <v/>
      </c>
      <c r="N44" s="69" t="str">
        <f>IF(A44="","",YEAR(A44))</f>
        <v/>
      </c>
    </row>
    <row r="45">
      <c r="A45" s="116" t="n"/>
      <c r="B45" s="97" t="n"/>
      <c r="C45" s="97" t="n"/>
      <c r="D45" s="132" t="n"/>
      <c r="E45" s="99" t="n"/>
      <c r="F45" s="117" t="n"/>
      <c r="G45" s="101" t="n"/>
      <c r="H45" s="109" t="str">
        <f>IF(OR(A45="",B45=""),"",N(D45)*N(E45))</f>
        <v/>
      </c>
      <c r="I45" s="109" t="str">
        <f>IF(H45="","",H45-N(F45))</f>
        <v/>
      </c>
      <c r="J45" s="108" t="str">
        <f>IF(B45="","",IFERROR(INDEX('15 Base de Dados'!$F$6:$F$925,MATCH(B45,'15 Base de Dados'!$C$6:$C$925,0)),"BRL"))</f>
        <v/>
      </c>
      <c r="K45" s="134" t="str">
        <f>IF(H45="","",I45*IF(N(G45)&gt;0,G45,IFERROR(INDEX(moeda_fx,MATCH(J45,moeda_cod,0)),1)))</f>
        <v/>
      </c>
      <c r="L45" s="135" t="str">
        <f>IF(B45="","",IFERROR(INDEX('15 Base de Dados'!$A$6:$A$925,MATCH(B45,'15 Base de Dados'!$C$6:$C$925,0)),"Não encontrado"))</f>
        <v/>
      </c>
      <c r="M45" s="123" t="str">
        <f>IF(A45="","",EOMONTH(A45,0))</f>
        <v/>
      </c>
      <c r="N45" s="113" t="str">
        <f>IF(A45="","",YEAR(A45))</f>
        <v/>
      </c>
    </row>
    <row r="46">
      <c r="A46" s="116" t="n"/>
      <c r="B46" s="97" t="n"/>
      <c r="C46" s="97" t="n"/>
      <c r="D46" s="132" t="n"/>
      <c r="E46" s="99" t="n"/>
      <c r="F46" s="117" t="n"/>
      <c r="G46" s="101" t="n"/>
      <c r="H46" s="103" t="str">
        <f>IF(OR(A46="",B46=""),"",N(D46)*N(E46))</f>
        <v/>
      </c>
      <c r="I46" s="103" t="str">
        <f>IF(H46="","",H46-N(F46))</f>
        <v/>
      </c>
      <c r="J46" s="68" t="str">
        <f>IF(B46="","",IFERROR(INDEX('15 Base de Dados'!$F$6:$F$925,MATCH(B46,'15 Base de Dados'!$C$6:$C$925,0)),"BRL"))</f>
        <v/>
      </c>
      <c r="K46" s="70" t="str">
        <f>IF(H46="","",I46*IF(N(G46)&gt;0,G46,IFERROR(INDEX(moeda_fx,MATCH(J46,moeda_cod,0)),1)))</f>
        <v/>
      </c>
      <c r="L46" s="133" t="str">
        <f>IF(B46="","",IFERROR(INDEX('15 Base de Dados'!$A$6:$A$925,MATCH(B46,'15 Base de Dados'!$C$6:$C$925,0)),"Não encontrado"))</f>
        <v/>
      </c>
      <c r="M46" s="122" t="str">
        <f>IF(A46="","",EOMONTH(A46,0))</f>
        <v/>
      </c>
      <c r="N46" s="69" t="str">
        <f>IF(A46="","",YEAR(A46))</f>
        <v/>
      </c>
    </row>
    <row r="47">
      <c r="A47" s="116" t="n"/>
      <c r="B47" s="97" t="n"/>
      <c r="C47" s="97" t="n"/>
      <c r="D47" s="132" t="n"/>
      <c r="E47" s="99" t="n"/>
      <c r="F47" s="117" t="n"/>
      <c r="G47" s="101" t="n"/>
      <c r="H47" s="109" t="str">
        <f>IF(OR(A47="",B47=""),"",N(D47)*N(E47))</f>
        <v/>
      </c>
      <c r="I47" s="109" t="str">
        <f>IF(H47="","",H47-N(F47))</f>
        <v/>
      </c>
      <c r="J47" s="108" t="str">
        <f>IF(B47="","",IFERROR(INDEX('15 Base de Dados'!$F$6:$F$925,MATCH(B47,'15 Base de Dados'!$C$6:$C$925,0)),"BRL"))</f>
        <v/>
      </c>
      <c r="K47" s="134" t="str">
        <f>IF(H47="","",I47*IF(N(G47)&gt;0,G47,IFERROR(INDEX(moeda_fx,MATCH(J47,moeda_cod,0)),1)))</f>
        <v/>
      </c>
      <c r="L47" s="135" t="str">
        <f>IF(B47="","",IFERROR(INDEX('15 Base de Dados'!$A$6:$A$925,MATCH(B47,'15 Base de Dados'!$C$6:$C$925,0)),"Não encontrado"))</f>
        <v/>
      </c>
      <c r="M47" s="123" t="str">
        <f>IF(A47="","",EOMONTH(A47,0))</f>
        <v/>
      </c>
      <c r="N47" s="113" t="str">
        <f>IF(A47="","",YEAR(A47))</f>
        <v/>
      </c>
    </row>
    <row r="48">
      <c r="A48" s="116" t="n"/>
      <c r="B48" s="97" t="n"/>
      <c r="C48" s="97" t="n"/>
      <c r="D48" s="132" t="n"/>
      <c r="E48" s="99" t="n"/>
      <c r="F48" s="117" t="n"/>
      <c r="G48" s="101" t="n"/>
      <c r="H48" s="103" t="str">
        <f>IF(OR(A48="",B48=""),"",N(D48)*N(E48))</f>
        <v/>
      </c>
      <c r="I48" s="103" t="str">
        <f>IF(H48="","",H48-N(F48))</f>
        <v/>
      </c>
      <c r="J48" s="68" t="str">
        <f>IF(B48="","",IFERROR(INDEX('15 Base de Dados'!$F$6:$F$925,MATCH(B48,'15 Base de Dados'!$C$6:$C$925,0)),"BRL"))</f>
        <v/>
      </c>
      <c r="K48" s="70" t="str">
        <f>IF(H48="","",I48*IF(N(G48)&gt;0,G48,IFERROR(INDEX(moeda_fx,MATCH(J48,moeda_cod,0)),1)))</f>
        <v/>
      </c>
      <c r="L48" s="133" t="str">
        <f>IF(B48="","",IFERROR(INDEX('15 Base de Dados'!$A$6:$A$925,MATCH(B48,'15 Base de Dados'!$C$6:$C$925,0)),"Não encontrado"))</f>
        <v/>
      </c>
      <c r="M48" s="122" t="str">
        <f>IF(A48="","",EOMONTH(A48,0))</f>
        <v/>
      </c>
      <c r="N48" s="69" t="str">
        <f>IF(A48="","",YEAR(A48))</f>
        <v/>
      </c>
    </row>
    <row r="49">
      <c r="A49" s="116" t="n"/>
      <c r="B49" s="97" t="n"/>
      <c r="C49" s="97" t="n"/>
      <c r="D49" s="132" t="n"/>
      <c r="E49" s="99" t="n"/>
      <c r="F49" s="117" t="n"/>
      <c r="G49" s="101" t="n"/>
      <c r="H49" s="109" t="str">
        <f>IF(OR(A49="",B49=""),"",N(D49)*N(E49))</f>
        <v/>
      </c>
      <c r="I49" s="109" t="str">
        <f>IF(H49="","",H49-N(F49))</f>
        <v/>
      </c>
      <c r="J49" s="108" t="str">
        <f>IF(B49="","",IFERROR(INDEX('15 Base de Dados'!$F$6:$F$925,MATCH(B49,'15 Base de Dados'!$C$6:$C$925,0)),"BRL"))</f>
        <v/>
      </c>
      <c r="K49" s="134" t="str">
        <f>IF(H49="","",I49*IF(N(G49)&gt;0,G49,IFERROR(INDEX(moeda_fx,MATCH(J49,moeda_cod,0)),1)))</f>
        <v/>
      </c>
      <c r="L49" s="135" t="str">
        <f>IF(B49="","",IFERROR(INDEX('15 Base de Dados'!$A$6:$A$925,MATCH(B49,'15 Base de Dados'!$C$6:$C$925,0)),"Não encontrado"))</f>
        <v/>
      </c>
      <c r="M49" s="123" t="str">
        <f>IF(A49="","",EOMONTH(A49,0))</f>
        <v/>
      </c>
      <c r="N49" s="113" t="str">
        <f>IF(A49="","",YEAR(A49))</f>
        <v/>
      </c>
    </row>
    <row r="50">
      <c r="A50" s="116" t="n"/>
      <c r="B50" s="97" t="n"/>
      <c r="C50" s="97" t="n"/>
      <c r="D50" s="132" t="n"/>
      <c r="E50" s="99" t="n"/>
      <c r="F50" s="117" t="n"/>
      <c r="G50" s="101" t="n"/>
      <c r="H50" s="103" t="str">
        <f>IF(OR(A50="",B50=""),"",N(D50)*N(E50))</f>
        <v/>
      </c>
      <c r="I50" s="103" t="str">
        <f>IF(H50="","",H50-N(F50))</f>
        <v/>
      </c>
      <c r="J50" s="68" t="str">
        <f>IF(B50="","",IFERROR(INDEX('15 Base de Dados'!$F$6:$F$925,MATCH(B50,'15 Base de Dados'!$C$6:$C$925,0)),"BRL"))</f>
        <v/>
      </c>
      <c r="K50" s="70" t="str">
        <f>IF(H50="","",I50*IF(N(G50)&gt;0,G50,IFERROR(INDEX(moeda_fx,MATCH(J50,moeda_cod,0)),1)))</f>
        <v/>
      </c>
      <c r="L50" s="133" t="str">
        <f>IF(B50="","",IFERROR(INDEX('15 Base de Dados'!$A$6:$A$925,MATCH(B50,'15 Base de Dados'!$C$6:$C$925,0)),"Não encontrado"))</f>
        <v/>
      </c>
      <c r="M50" s="122" t="str">
        <f>IF(A50="","",EOMONTH(A50,0))</f>
        <v/>
      </c>
      <c r="N50" s="69" t="str">
        <f>IF(A50="","",YEAR(A50))</f>
        <v/>
      </c>
    </row>
    <row r="51">
      <c r="A51" s="116" t="n"/>
      <c r="B51" s="97" t="n"/>
      <c r="C51" s="97" t="n"/>
      <c r="D51" s="132" t="n"/>
      <c r="E51" s="99" t="n"/>
      <c r="F51" s="117" t="n"/>
      <c r="G51" s="101" t="n"/>
      <c r="H51" s="109" t="str">
        <f>IF(OR(A51="",B51=""),"",N(D51)*N(E51))</f>
        <v/>
      </c>
      <c r="I51" s="109" t="str">
        <f>IF(H51="","",H51-N(F51))</f>
        <v/>
      </c>
      <c r="J51" s="108" t="str">
        <f>IF(B51="","",IFERROR(INDEX('15 Base de Dados'!$F$6:$F$925,MATCH(B51,'15 Base de Dados'!$C$6:$C$925,0)),"BRL"))</f>
        <v/>
      </c>
      <c r="K51" s="134" t="str">
        <f>IF(H51="","",I51*IF(N(G51)&gt;0,G51,IFERROR(INDEX(moeda_fx,MATCH(J51,moeda_cod,0)),1)))</f>
        <v/>
      </c>
      <c r="L51" s="135" t="str">
        <f>IF(B51="","",IFERROR(INDEX('15 Base de Dados'!$A$6:$A$925,MATCH(B51,'15 Base de Dados'!$C$6:$C$925,0)),"Não encontrado"))</f>
        <v/>
      </c>
      <c r="M51" s="123" t="str">
        <f>IF(A51="","",EOMONTH(A51,0))</f>
        <v/>
      </c>
      <c r="N51" s="113" t="str">
        <f>IF(A51="","",YEAR(A51))</f>
        <v/>
      </c>
    </row>
    <row r="52">
      <c r="A52" s="116" t="n"/>
      <c r="B52" s="97" t="n"/>
      <c r="C52" s="97" t="n"/>
      <c r="D52" s="132" t="n"/>
      <c r="E52" s="99" t="n"/>
      <c r="F52" s="117" t="n"/>
      <c r="G52" s="101" t="n"/>
      <c r="H52" s="103" t="str">
        <f>IF(OR(A52="",B52=""),"",N(D52)*N(E52))</f>
        <v/>
      </c>
      <c r="I52" s="103" t="str">
        <f>IF(H52="","",H52-N(F52))</f>
        <v/>
      </c>
      <c r="J52" s="68" t="str">
        <f>IF(B52="","",IFERROR(INDEX('15 Base de Dados'!$F$6:$F$925,MATCH(B52,'15 Base de Dados'!$C$6:$C$925,0)),"BRL"))</f>
        <v/>
      </c>
      <c r="K52" s="70" t="str">
        <f>IF(H52="","",I52*IF(N(G52)&gt;0,G52,IFERROR(INDEX(moeda_fx,MATCH(J52,moeda_cod,0)),1)))</f>
        <v/>
      </c>
      <c r="L52" s="133" t="str">
        <f>IF(B52="","",IFERROR(INDEX('15 Base de Dados'!$A$6:$A$925,MATCH(B52,'15 Base de Dados'!$C$6:$C$925,0)),"Não encontrado"))</f>
        <v/>
      </c>
      <c r="M52" s="122" t="str">
        <f>IF(A52="","",EOMONTH(A52,0))</f>
        <v/>
      </c>
      <c r="N52" s="69" t="str">
        <f>IF(A52="","",YEAR(A52))</f>
        <v/>
      </c>
    </row>
    <row r="53">
      <c r="A53" s="116" t="n"/>
      <c r="B53" s="97" t="n"/>
      <c r="C53" s="97" t="n"/>
      <c r="D53" s="132" t="n"/>
      <c r="E53" s="99" t="n"/>
      <c r="F53" s="117" t="n"/>
      <c r="G53" s="101" t="n"/>
      <c r="H53" s="109" t="str">
        <f>IF(OR(A53="",B53=""),"",N(D53)*N(E53))</f>
        <v/>
      </c>
      <c r="I53" s="109" t="str">
        <f>IF(H53="","",H53-N(F53))</f>
        <v/>
      </c>
      <c r="J53" s="108" t="str">
        <f>IF(B53="","",IFERROR(INDEX('15 Base de Dados'!$F$6:$F$925,MATCH(B53,'15 Base de Dados'!$C$6:$C$925,0)),"BRL"))</f>
        <v/>
      </c>
      <c r="K53" s="134" t="str">
        <f>IF(H53="","",I53*IF(N(G53)&gt;0,G53,IFERROR(INDEX(moeda_fx,MATCH(J53,moeda_cod,0)),1)))</f>
        <v/>
      </c>
      <c r="L53" s="135" t="str">
        <f>IF(B53="","",IFERROR(INDEX('15 Base de Dados'!$A$6:$A$925,MATCH(B53,'15 Base de Dados'!$C$6:$C$925,0)),"Não encontrado"))</f>
        <v/>
      </c>
      <c r="M53" s="123" t="str">
        <f>IF(A53="","",EOMONTH(A53,0))</f>
        <v/>
      </c>
      <c r="N53" s="113" t="str">
        <f>IF(A53="","",YEAR(A53))</f>
        <v/>
      </c>
    </row>
    <row r="54">
      <c r="A54" s="116" t="n"/>
      <c r="B54" s="97" t="n"/>
      <c r="C54" s="97" t="n"/>
      <c r="D54" s="132" t="n"/>
      <c r="E54" s="99" t="n"/>
      <c r="F54" s="117" t="n"/>
      <c r="G54" s="101" t="n"/>
      <c r="H54" s="103" t="str">
        <f>IF(OR(A54="",B54=""),"",N(D54)*N(E54))</f>
        <v/>
      </c>
      <c r="I54" s="103" t="str">
        <f>IF(H54="","",H54-N(F54))</f>
        <v/>
      </c>
      <c r="J54" s="68" t="str">
        <f>IF(B54="","",IFERROR(INDEX('15 Base de Dados'!$F$6:$F$925,MATCH(B54,'15 Base de Dados'!$C$6:$C$925,0)),"BRL"))</f>
        <v/>
      </c>
      <c r="K54" s="70" t="str">
        <f>IF(H54="","",I54*IF(N(G54)&gt;0,G54,IFERROR(INDEX(moeda_fx,MATCH(J54,moeda_cod,0)),1)))</f>
        <v/>
      </c>
      <c r="L54" s="133" t="str">
        <f>IF(B54="","",IFERROR(INDEX('15 Base de Dados'!$A$6:$A$925,MATCH(B54,'15 Base de Dados'!$C$6:$C$925,0)),"Não encontrado"))</f>
        <v/>
      </c>
      <c r="M54" s="122" t="str">
        <f>IF(A54="","",EOMONTH(A54,0))</f>
        <v/>
      </c>
      <c r="N54" s="69" t="str">
        <f>IF(A54="","",YEAR(A54))</f>
        <v/>
      </c>
    </row>
    <row r="55">
      <c r="A55" s="116" t="n"/>
      <c r="B55" s="97" t="n"/>
      <c r="C55" s="97" t="n"/>
      <c r="D55" s="132" t="n"/>
      <c r="E55" s="99" t="n"/>
      <c r="F55" s="117" t="n"/>
      <c r="G55" s="101" t="n"/>
      <c r="H55" s="109" t="str">
        <f>IF(OR(A55="",B55=""),"",N(D55)*N(E55))</f>
        <v/>
      </c>
      <c r="I55" s="109" t="str">
        <f>IF(H55="","",H55-N(F55))</f>
        <v/>
      </c>
      <c r="J55" s="108" t="str">
        <f>IF(B55="","",IFERROR(INDEX('15 Base de Dados'!$F$6:$F$925,MATCH(B55,'15 Base de Dados'!$C$6:$C$925,0)),"BRL"))</f>
        <v/>
      </c>
      <c r="K55" s="134" t="str">
        <f>IF(H55="","",I55*IF(N(G55)&gt;0,G55,IFERROR(INDEX(moeda_fx,MATCH(J55,moeda_cod,0)),1)))</f>
        <v/>
      </c>
      <c r="L55" s="135" t="str">
        <f>IF(B55="","",IFERROR(INDEX('15 Base de Dados'!$A$6:$A$925,MATCH(B55,'15 Base de Dados'!$C$6:$C$925,0)),"Não encontrado"))</f>
        <v/>
      </c>
      <c r="M55" s="123" t="str">
        <f>IF(A55="","",EOMONTH(A55,0))</f>
        <v/>
      </c>
      <c r="N55" s="113" t="str">
        <f>IF(A55="","",YEAR(A55))</f>
        <v/>
      </c>
    </row>
    <row r="56">
      <c r="A56" s="116" t="n"/>
      <c r="B56" s="97" t="n"/>
      <c r="C56" s="97" t="n"/>
      <c r="D56" s="132" t="n"/>
      <c r="E56" s="99" t="n"/>
      <c r="F56" s="117" t="n"/>
      <c r="G56" s="101" t="n"/>
      <c r="H56" s="103" t="str">
        <f>IF(OR(A56="",B56=""),"",N(D56)*N(E56))</f>
        <v/>
      </c>
      <c r="I56" s="103" t="str">
        <f>IF(H56="","",H56-N(F56))</f>
        <v/>
      </c>
      <c r="J56" s="68" t="str">
        <f>IF(B56="","",IFERROR(INDEX('15 Base de Dados'!$F$6:$F$925,MATCH(B56,'15 Base de Dados'!$C$6:$C$925,0)),"BRL"))</f>
        <v/>
      </c>
      <c r="K56" s="70" t="str">
        <f>IF(H56="","",I56*IF(N(G56)&gt;0,G56,IFERROR(INDEX(moeda_fx,MATCH(J56,moeda_cod,0)),1)))</f>
        <v/>
      </c>
      <c r="L56" s="133" t="str">
        <f>IF(B56="","",IFERROR(INDEX('15 Base de Dados'!$A$6:$A$925,MATCH(B56,'15 Base de Dados'!$C$6:$C$925,0)),"Não encontrado"))</f>
        <v/>
      </c>
      <c r="M56" s="122" t="str">
        <f>IF(A56="","",EOMONTH(A56,0))</f>
        <v/>
      </c>
      <c r="N56" s="69" t="str">
        <f>IF(A56="","",YEAR(A56))</f>
        <v/>
      </c>
    </row>
    <row r="57">
      <c r="A57" s="116" t="n"/>
      <c r="B57" s="97" t="n"/>
      <c r="C57" s="97" t="n"/>
      <c r="D57" s="132" t="n"/>
      <c r="E57" s="99" t="n"/>
      <c r="F57" s="117" t="n"/>
      <c r="G57" s="101" t="n"/>
      <c r="H57" s="109" t="str">
        <f>IF(OR(A57="",B57=""),"",N(D57)*N(E57))</f>
        <v/>
      </c>
      <c r="I57" s="109" t="str">
        <f>IF(H57="","",H57-N(F57))</f>
        <v/>
      </c>
      <c r="J57" s="108" t="str">
        <f>IF(B57="","",IFERROR(INDEX('15 Base de Dados'!$F$6:$F$925,MATCH(B57,'15 Base de Dados'!$C$6:$C$925,0)),"BRL"))</f>
        <v/>
      </c>
      <c r="K57" s="134" t="str">
        <f>IF(H57="","",I57*IF(N(G57)&gt;0,G57,IFERROR(INDEX(moeda_fx,MATCH(J57,moeda_cod,0)),1)))</f>
        <v/>
      </c>
      <c r="L57" s="135" t="str">
        <f>IF(B57="","",IFERROR(INDEX('15 Base de Dados'!$A$6:$A$925,MATCH(B57,'15 Base de Dados'!$C$6:$C$925,0)),"Não encontrado"))</f>
        <v/>
      </c>
      <c r="M57" s="123" t="str">
        <f>IF(A57="","",EOMONTH(A57,0))</f>
        <v/>
      </c>
      <c r="N57" s="113" t="str">
        <f>IF(A57="","",YEAR(A57))</f>
        <v/>
      </c>
    </row>
    <row r="58">
      <c r="A58" s="116" t="n"/>
      <c r="B58" s="97" t="n"/>
      <c r="C58" s="97" t="n"/>
      <c r="D58" s="132" t="n"/>
      <c r="E58" s="99" t="n"/>
      <c r="F58" s="117" t="n"/>
      <c r="G58" s="101" t="n"/>
      <c r="H58" s="103" t="str">
        <f>IF(OR(A58="",B58=""),"",N(D58)*N(E58))</f>
        <v/>
      </c>
      <c r="I58" s="103" t="str">
        <f>IF(H58="","",H58-N(F58))</f>
        <v/>
      </c>
      <c r="J58" s="68" t="str">
        <f>IF(B58="","",IFERROR(INDEX('15 Base de Dados'!$F$6:$F$925,MATCH(B58,'15 Base de Dados'!$C$6:$C$925,0)),"BRL"))</f>
        <v/>
      </c>
      <c r="K58" s="70" t="str">
        <f>IF(H58="","",I58*IF(N(G58)&gt;0,G58,IFERROR(INDEX(moeda_fx,MATCH(J58,moeda_cod,0)),1)))</f>
        <v/>
      </c>
      <c r="L58" s="133" t="str">
        <f>IF(B58="","",IFERROR(INDEX('15 Base de Dados'!$A$6:$A$925,MATCH(B58,'15 Base de Dados'!$C$6:$C$925,0)),"Não encontrado"))</f>
        <v/>
      </c>
      <c r="M58" s="122" t="str">
        <f>IF(A58="","",EOMONTH(A58,0))</f>
        <v/>
      </c>
      <c r="N58" s="69" t="str">
        <f>IF(A58="","",YEAR(A58))</f>
        <v/>
      </c>
    </row>
    <row r="59">
      <c r="A59" s="116" t="n"/>
      <c r="B59" s="97" t="n"/>
      <c r="C59" s="97" t="n"/>
      <c r="D59" s="132" t="n"/>
      <c r="E59" s="99" t="n"/>
      <c r="F59" s="117" t="n"/>
      <c r="G59" s="101" t="n"/>
      <c r="H59" s="109" t="str">
        <f>IF(OR(A59="",B59=""),"",N(D59)*N(E59))</f>
        <v/>
      </c>
      <c r="I59" s="109" t="str">
        <f>IF(H59="","",H59-N(F59))</f>
        <v/>
      </c>
      <c r="J59" s="108" t="str">
        <f>IF(B59="","",IFERROR(INDEX('15 Base de Dados'!$F$6:$F$925,MATCH(B59,'15 Base de Dados'!$C$6:$C$925,0)),"BRL"))</f>
        <v/>
      </c>
      <c r="K59" s="134" t="str">
        <f>IF(H59="","",I59*IF(N(G59)&gt;0,G59,IFERROR(INDEX(moeda_fx,MATCH(J59,moeda_cod,0)),1)))</f>
        <v/>
      </c>
      <c r="L59" s="135" t="str">
        <f>IF(B59="","",IFERROR(INDEX('15 Base de Dados'!$A$6:$A$925,MATCH(B59,'15 Base de Dados'!$C$6:$C$925,0)),"Não encontrado"))</f>
        <v/>
      </c>
      <c r="M59" s="123" t="str">
        <f>IF(A59="","",EOMONTH(A59,0))</f>
        <v/>
      </c>
      <c r="N59" s="113" t="str">
        <f>IF(A59="","",YEAR(A59))</f>
        <v/>
      </c>
    </row>
    <row r="60">
      <c r="A60" s="116" t="n"/>
      <c r="B60" s="97" t="n"/>
      <c r="C60" s="97" t="n"/>
      <c r="D60" s="132" t="n"/>
      <c r="E60" s="99" t="n"/>
      <c r="F60" s="117" t="n"/>
      <c r="G60" s="101" t="n"/>
      <c r="H60" s="103" t="str">
        <f>IF(OR(A60="",B60=""),"",N(D60)*N(E60))</f>
        <v/>
      </c>
      <c r="I60" s="103" t="str">
        <f>IF(H60="","",H60-N(F60))</f>
        <v/>
      </c>
      <c r="J60" s="68" t="str">
        <f>IF(B60="","",IFERROR(INDEX('15 Base de Dados'!$F$6:$F$925,MATCH(B60,'15 Base de Dados'!$C$6:$C$925,0)),"BRL"))</f>
        <v/>
      </c>
      <c r="K60" s="70" t="str">
        <f>IF(H60="","",I60*IF(N(G60)&gt;0,G60,IFERROR(INDEX(moeda_fx,MATCH(J60,moeda_cod,0)),1)))</f>
        <v/>
      </c>
      <c r="L60" s="133" t="str">
        <f>IF(B60="","",IFERROR(INDEX('15 Base de Dados'!$A$6:$A$925,MATCH(B60,'15 Base de Dados'!$C$6:$C$925,0)),"Não encontrado"))</f>
        <v/>
      </c>
      <c r="M60" s="122" t="str">
        <f>IF(A60="","",EOMONTH(A60,0))</f>
        <v/>
      </c>
      <c r="N60" s="69" t="str">
        <f>IF(A60="","",YEAR(A60))</f>
        <v/>
      </c>
    </row>
    <row r="61">
      <c r="A61" s="116" t="n"/>
      <c r="B61" s="97" t="n"/>
      <c r="C61" s="97" t="n"/>
      <c r="D61" s="132" t="n"/>
      <c r="E61" s="99" t="n"/>
      <c r="F61" s="117" t="n"/>
      <c r="G61" s="101" t="n"/>
      <c r="H61" s="109" t="str">
        <f>IF(OR(A61="",B61=""),"",N(D61)*N(E61))</f>
        <v/>
      </c>
      <c r="I61" s="109" t="str">
        <f>IF(H61="","",H61-N(F61))</f>
        <v/>
      </c>
      <c r="J61" s="108" t="str">
        <f>IF(B61="","",IFERROR(INDEX('15 Base de Dados'!$F$6:$F$925,MATCH(B61,'15 Base de Dados'!$C$6:$C$925,0)),"BRL"))</f>
        <v/>
      </c>
      <c r="K61" s="134" t="str">
        <f>IF(H61="","",I61*IF(N(G61)&gt;0,G61,IFERROR(INDEX(moeda_fx,MATCH(J61,moeda_cod,0)),1)))</f>
        <v/>
      </c>
      <c r="L61" s="135" t="str">
        <f>IF(B61="","",IFERROR(INDEX('15 Base de Dados'!$A$6:$A$925,MATCH(B61,'15 Base de Dados'!$C$6:$C$925,0)),"Não encontrado"))</f>
        <v/>
      </c>
      <c r="M61" s="123" t="str">
        <f>IF(A61="","",EOMONTH(A61,0))</f>
        <v/>
      </c>
      <c r="N61" s="113" t="str">
        <f>IF(A61="","",YEAR(A61))</f>
        <v/>
      </c>
    </row>
    <row r="62">
      <c r="A62" s="116" t="n"/>
      <c r="B62" s="97" t="n"/>
      <c r="C62" s="97" t="n"/>
      <c r="D62" s="132" t="n"/>
      <c r="E62" s="99" t="n"/>
      <c r="F62" s="117" t="n"/>
      <c r="G62" s="101" t="n"/>
      <c r="H62" s="103" t="str">
        <f>IF(OR(A62="",B62=""),"",N(D62)*N(E62))</f>
        <v/>
      </c>
      <c r="I62" s="103" t="str">
        <f>IF(H62="","",H62-N(F62))</f>
        <v/>
      </c>
      <c r="J62" s="68" t="str">
        <f>IF(B62="","",IFERROR(INDEX('15 Base de Dados'!$F$6:$F$925,MATCH(B62,'15 Base de Dados'!$C$6:$C$925,0)),"BRL"))</f>
        <v/>
      </c>
      <c r="K62" s="70" t="str">
        <f>IF(H62="","",I62*IF(N(G62)&gt;0,G62,IFERROR(INDEX(moeda_fx,MATCH(J62,moeda_cod,0)),1)))</f>
        <v/>
      </c>
      <c r="L62" s="133" t="str">
        <f>IF(B62="","",IFERROR(INDEX('15 Base de Dados'!$A$6:$A$925,MATCH(B62,'15 Base de Dados'!$C$6:$C$925,0)),"Não encontrado"))</f>
        <v/>
      </c>
      <c r="M62" s="122" t="str">
        <f>IF(A62="","",EOMONTH(A62,0))</f>
        <v/>
      </c>
      <c r="N62" s="69" t="str">
        <f>IF(A62="","",YEAR(A62))</f>
        <v/>
      </c>
    </row>
    <row r="63">
      <c r="A63" s="116" t="n"/>
      <c r="B63" s="97" t="n"/>
      <c r="C63" s="97" t="n"/>
      <c r="D63" s="132" t="n"/>
      <c r="E63" s="99" t="n"/>
      <c r="F63" s="117" t="n"/>
      <c r="G63" s="101" t="n"/>
      <c r="H63" s="109" t="str">
        <f>IF(OR(A63="",B63=""),"",N(D63)*N(E63))</f>
        <v/>
      </c>
      <c r="I63" s="109" t="str">
        <f>IF(H63="","",H63-N(F63))</f>
        <v/>
      </c>
      <c r="J63" s="108" t="str">
        <f>IF(B63="","",IFERROR(INDEX('15 Base de Dados'!$F$6:$F$925,MATCH(B63,'15 Base de Dados'!$C$6:$C$925,0)),"BRL"))</f>
        <v/>
      </c>
      <c r="K63" s="134" t="str">
        <f>IF(H63="","",I63*IF(N(G63)&gt;0,G63,IFERROR(INDEX(moeda_fx,MATCH(J63,moeda_cod,0)),1)))</f>
        <v/>
      </c>
      <c r="L63" s="135" t="str">
        <f>IF(B63="","",IFERROR(INDEX('15 Base de Dados'!$A$6:$A$925,MATCH(B63,'15 Base de Dados'!$C$6:$C$925,0)),"Não encontrado"))</f>
        <v/>
      </c>
      <c r="M63" s="123" t="str">
        <f>IF(A63="","",EOMONTH(A63,0))</f>
        <v/>
      </c>
      <c r="N63" s="113" t="str">
        <f>IF(A63="","",YEAR(A63))</f>
        <v/>
      </c>
    </row>
    <row r="64">
      <c r="A64" s="116" t="n"/>
      <c r="B64" s="97" t="n"/>
      <c r="C64" s="97" t="n"/>
      <c r="D64" s="132" t="n"/>
      <c r="E64" s="99" t="n"/>
      <c r="F64" s="117" t="n"/>
      <c r="G64" s="101" t="n"/>
      <c r="H64" s="103" t="str">
        <f>IF(OR(A64="",B64=""),"",N(D64)*N(E64))</f>
        <v/>
      </c>
      <c r="I64" s="103" t="str">
        <f>IF(H64="","",H64-N(F64))</f>
        <v/>
      </c>
      <c r="J64" s="68" t="str">
        <f>IF(B64="","",IFERROR(INDEX('15 Base de Dados'!$F$6:$F$925,MATCH(B64,'15 Base de Dados'!$C$6:$C$925,0)),"BRL"))</f>
        <v/>
      </c>
      <c r="K64" s="70" t="str">
        <f>IF(H64="","",I64*IF(N(G64)&gt;0,G64,IFERROR(INDEX(moeda_fx,MATCH(J64,moeda_cod,0)),1)))</f>
        <v/>
      </c>
      <c r="L64" s="133" t="str">
        <f>IF(B64="","",IFERROR(INDEX('15 Base de Dados'!$A$6:$A$925,MATCH(B64,'15 Base de Dados'!$C$6:$C$925,0)),"Não encontrado"))</f>
        <v/>
      </c>
      <c r="M64" s="122" t="str">
        <f>IF(A64="","",EOMONTH(A64,0))</f>
        <v/>
      </c>
      <c r="N64" s="69" t="str">
        <f>IF(A64="","",YEAR(A64))</f>
        <v/>
      </c>
    </row>
    <row r="65">
      <c r="A65" s="116" t="n"/>
      <c r="B65" s="97" t="n"/>
      <c r="C65" s="97" t="n"/>
      <c r="D65" s="132" t="n"/>
      <c r="E65" s="99" t="n"/>
      <c r="F65" s="117" t="n"/>
      <c r="G65" s="101" t="n"/>
      <c r="H65" s="109" t="str">
        <f>IF(OR(A65="",B65=""),"",N(D65)*N(E65))</f>
        <v/>
      </c>
      <c r="I65" s="109" t="str">
        <f>IF(H65="","",H65-N(F65))</f>
        <v/>
      </c>
      <c r="J65" s="108" t="str">
        <f>IF(B65="","",IFERROR(INDEX('15 Base de Dados'!$F$6:$F$925,MATCH(B65,'15 Base de Dados'!$C$6:$C$925,0)),"BRL"))</f>
        <v/>
      </c>
      <c r="K65" s="134" t="str">
        <f>IF(H65="","",I65*IF(N(G65)&gt;0,G65,IFERROR(INDEX(moeda_fx,MATCH(J65,moeda_cod,0)),1)))</f>
        <v/>
      </c>
      <c r="L65" s="135" t="str">
        <f>IF(B65="","",IFERROR(INDEX('15 Base de Dados'!$A$6:$A$925,MATCH(B65,'15 Base de Dados'!$C$6:$C$925,0)),"Não encontrado"))</f>
        <v/>
      </c>
      <c r="M65" s="123" t="str">
        <f>IF(A65="","",EOMONTH(A65,0))</f>
        <v/>
      </c>
      <c r="N65" s="113" t="str">
        <f>IF(A65="","",YEAR(A65))</f>
        <v/>
      </c>
    </row>
    <row r="66">
      <c r="A66" s="116" t="n"/>
      <c r="B66" s="97" t="n"/>
      <c r="C66" s="97" t="n"/>
      <c r="D66" s="132" t="n"/>
      <c r="E66" s="99" t="n"/>
      <c r="F66" s="117" t="n"/>
      <c r="G66" s="101" t="n"/>
      <c r="H66" s="103" t="str">
        <f>IF(OR(A66="",B66=""),"",N(D66)*N(E66))</f>
        <v/>
      </c>
      <c r="I66" s="103" t="str">
        <f>IF(H66="","",H66-N(F66))</f>
        <v/>
      </c>
      <c r="J66" s="68" t="str">
        <f>IF(B66="","",IFERROR(INDEX('15 Base de Dados'!$F$6:$F$925,MATCH(B66,'15 Base de Dados'!$C$6:$C$925,0)),"BRL"))</f>
        <v/>
      </c>
      <c r="K66" s="70" t="str">
        <f>IF(H66="","",I66*IF(N(G66)&gt;0,G66,IFERROR(INDEX(moeda_fx,MATCH(J66,moeda_cod,0)),1)))</f>
        <v/>
      </c>
      <c r="L66" s="133" t="str">
        <f>IF(B66="","",IFERROR(INDEX('15 Base de Dados'!$A$6:$A$925,MATCH(B66,'15 Base de Dados'!$C$6:$C$925,0)),"Não encontrado"))</f>
        <v/>
      </c>
      <c r="M66" s="122" t="str">
        <f>IF(A66="","",EOMONTH(A66,0))</f>
        <v/>
      </c>
      <c r="N66" s="69" t="str">
        <f>IF(A66="","",YEAR(A66))</f>
        <v/>
      </c>
    </row>
    <row r="67">
      <c r="A67" s="116" t="n"/>
      <c r="B67" s="97" t="n"/>
      <c r="C67" s="97" t="n"/>
      <c r="D67" s="132" t="n"/>
      <c r="E67" s="99" t="n"/>
      <c r="F67" s="117" t="n"/>
      <c r="G67" s="101" t="n"/>
      <c r="H67" s="109" t="str">
        <f>IF(OR(A67="",B67=""),"",N(D67)*N(E67))</f>
        <v/>
      </c>
      <c r="I67" s="109" t="str">
        <f>IF(H67="","",H67-N(F67))</f>
        <v/>
      </c>
      <c r="J67" s="108" t="str">
        <f>IF(B67="","",IFERROR(INDEX('15 Base de Dados'!$F$6:$F$925,MATCH(B67,'15 Base de Dados'!$C$6:$C$925,0)),"BRL"))</f>
        <v/>
      </c>
      <c r="K67" s="134" t="str">
        <f>IF(H67="","",I67*IF(N(G67)&gt;0,G67,IFERROR(INDEX(moeda_fx,MATCH(J67,moeda_cod,0)),1)))</f>
        <v/>
      </c>
      <c r="L67" s="135" t="str">
        <f>IF(B67="","",IFERROR(INDEX('15 Base de Dados'!$A$6:$A$925,MATCH(B67,'15 Base de Dados'!$C$6:$C$925,0)),"Não encontrado"))</f>
        <v/>
      </c>
      <c r="M67" s="123" t="str">
        <f>IF(A67="","",EOMONTH(A67,0))</f>
        <v/>
      </c>
      <c r="N67" s="113" t="str">
        <f>IF(A67="","",YEAR(A67))</f>
        <v/>
      </c>
    </row>
    <row r="68">
      <c r="A68" s="116" t="n"/>
      <c r="B68" s="97" t="n"/>
      <c r="C68" s="97" t="n"/>
      <c r="D68" s="132" t="n"/>
      <c r="E68" s="99" t="n"/>
      <c r="F68" s="117" t="n"/>
      <c r="G68" s="101" t="n"/>
      <c r="H68" s="103" t="str">
        <f>IF(OR(A68="",B68=""),"",N(D68)*N(E68))</f>
        <v/>
      </c>
      <c r="I68" s="103" t="str">
        <f>IF(H68="","",H68-N(F68))</f>
        <v/>
      </c>
      <c r="J68" s="68" t="str">
        <f>IF(B68="","",IFERROR(INDEX('15 Base de Dados'!$F$6:$F$925,MATCH(B68,'15 Base de Dados'!$C$6:$C$925,0)),"BRL"))</f>
        <v/>
      </c>
      <c r="K68" s="70" t="str">
        <f>IF(H68="","",I68*IF(N(G68)&gt;0,G68,IFERROR(INDEX(moeda_fx,MATCH(J68,moeda_cod,0)),1)))</f>
        <v/>
      </c>
      <c r="L68" s="133" t="str">
        <f>IF(B68="","",IFERROR(INDEX('15 Base de Dados'!$A$6:$A$925,MATCH(B68,'15 Base de Dados'!$C$6:$C$925,0)),"Não encontrado"))</f>
        <v/>
      </c>
      <c r="M68" s="122" t="str">
        <f>IF(A68="","",EOMONTH(A68,0))</f>
        <v/>
      </c>
      <c r="N68" s="69" t="str">
        <f>IF(A68="","",YEAR(A68))</f>
        <v/>
      </c>
    </row>
    <row r="69">
      <c r="A69" s="116" t="n"/>
      <c r="B69" s="97" t="n"/>
      <c r="C69" s="97" t="n"/>
      <c r="D69" s="132" t="n"/>
      <c r="E69" s="99" t="n"/>
      <c r="F69" s="117" t="n"/>
      <c r="G69" s="101" t="n"/>
      <c r="H69" s="109" t="str">
        <f>IF(OR(A69="",B69=""),"",N(D69)*N(E69))</f>
        <v/>
      </c>
      <c r="I69" s="109" t="str">
        <f>IF(H69="","",H69-N(F69))</f>
        <v/>
      </c>
      <c r="J69" s="108" t="str">
        <f>IF(B69="","",IFERROR(INDEX('15 Base de Dados'!$F$6:$F$925,MATCH(B69,'15 Base de Dados'!$C$6:$C$925,0)),"BRL"))</f>
        <v/>
      </c>
      <c r="K69" s="134" t="str">
        <f>IF(H69="","",I69*IF(N(G69)&gt;0,G69,IFERROR(INDEX(moeda_fx,MATCH(J69,moeda_cod,0)),1)))</f>
        <v/>
      </c>
      <c r="L69" s="135" t="str">
        <f>IF(B69="","",IFERROR(INDEX('15 Base de Dados'!$A$6:$A$925,MATCH(B69,'15 Base de Dados'!$C$6:$C$925,0)),"Não encontrado"))</f>
        <v/>
      </c>
      <c r="M69" s="123" t="str">
        <f>IF(A69="","",EOMONTH(A69,0))</f>
        <v/>
      </c>
      <c r="N69" s="113" t="str">
        <f>IF(A69="","",YEAR(A69))</f>
        <v/>
      </c>
    </row>
    <row r="70">
      <c r="A70" s="116" t="n"/>
      <c r="B70" s="97" t="n"/>
      <c r="C70" s="97" t="n"/>
      <c r="D70" s="132" t="n"/>
      <c r="E70" s="99" t="n"/>
      <c r="F70" s="117" t="n"/>
      <c r="G70" s="101" t="n"/>
      <c r="H70" s="103" t="str">
        <f>IF(OR(A70="",B70=""),"",N(D70)*N(E70))</f>
        <v/>
      </c>
      <c r="I70" s="103" t="str">
        <f>IF(H70="","",H70-N(F70))</f>
        <v/>
      </c>
      <c r="J70" s="68" t="str">
        <f>IF(B70="","",IFERROR(INDEX('15 Base de Dados'!$F$6:$F$925,MATCH(B70,'15 Base de Dados'!$C$6:$C$925,0)),"BRL"))</f>
        <v/>
      </c>
      <c r="K70" s="70" t="str">
        <f>IF(H70="","",I70*IF(N(G70)&gt;0,G70,IFERROR(INDEX(moeda_fx,MATCH(J70,moeda_cod,0)),1)))</f>
        <v/>
      </c>
      <c r="L70" s="133" t="str">
        <f>IF(B70="","",IFERROR(INDEX('15 Base de Dados'!$A$6:$A$925,MATCH(B70,'15 Base de Dados'!$C$6:$C$925,0)),"Não encontrado"))</f>
        <v/>
      </c>
      <c r="M70" s="122" t="str">
        <f>IF(A70="","",EOMONTH(A70,0))</f>
        <v/>
      </c>
      <c r="N70" s="69" t="str">
        <f>IF(A70="","",YEAR(A70))</f>
        <v/>
      </c>
    </row>
    <row r="71">
      <c r="A71" s="116" t="n"/>
      <c r="B71" s="97" t="n"/>
      <c r="C71" s="97" t="n"/>
      <c r="D71" s="132" t="n"/>
      <c r="E71" s="99" t="n"/>
      <c r="F71" s="117" t="n"/>
      <c r="G71" s="101" t="n"/>
      <c r="H71" s="109" t="str">
        <f>IF(OR(A71="",B71=""),"",N(D71)*N(E71))</f>
        <v/>
      </c>
      <c r="I71" s="109" t="str">
        <f>IF(H71="","",H71-N(F71))</f>
        <v/>
      </c>
      <c r="J71" s="108" t="str">
        <f>IF(B71="","",IFERROR(INDEX('15 Base de Dados'!$F$6:$F$925,MATCH(B71,'15 Base de Dados'!$C$6:$C$925,0)),"BRL"))</f>
        <v/>
      </c>
      <c r="K71" s="134" t="str">
        <f>IF(H71="","",I71*IF(N(G71)&gt;0,G71,IFERROR(INDEX(moeda_fx,MATCH(J71,moeda_cod,0)),1)))</f>
        <v/>
      </c>
      <c r="L71" s="135" t="str">
        <f>IF(B71="","",IFERROR(INDEX('15 Base de Dados'!$A$6:$A$925,MATCH(B71,'15 Base de Dados'!$C$6:$C$925,0)),"Não encontrado"))</f>
        <v/>
      </c>
      <c r="M71" s="123" t="str">
        <f>IF(A71="","",EOMONTH(A71,0))</f>
        <v/>
      </c>
      <c r="N71" s="113" t="str">
        <f>IF(A71="","",YEAR(A71))</f>
        <v/>
      </c>
    </row>
    <row r="72">
      <c r="A72" s="116" t="n"/>
      <c r="B72" s="97" t="n"/>
      <c r="C72" s="97" t="n"/>
      <c r="D72" s="132" t="n"/>
      <c r="E72" s="99" t="n"/>
      <c r="F72" s="117" t="n"/>
      <c r="G72" s="101" t="n"/>
      <c r="H72" s="103" t="str">
        <f>IF(OR(A72="",B72=""),"",N(D72)*N(E72))</f>
        <v/>
      </c>
      <c r="I72" s="103" t="str">
        <f>IF(H72="","",H72-N(F72))</f>
        <v/>
      </c>
      <c r="J72" s="68" t="str">
        <f>IF(B72="","",IFERROR(INDEX('15 Base de Dados'!$F$6:$F$925,MATCH(B72,'15 Base de Dados'!$C$6:$C$925,0)),"BRL"))</f>
        <v/>
      </c>
      <c r="K72" s="70" t="str">
        <f>IF(H72="","",I72*IF(N(G72)&gt;0,G72,IFERROR(INDEX(moeda_fx,MATCH(J72,moeda_cod,0)),1)))</f>
        <v/>
      </c>
      <c r="L72" s="133" t="str">
        <f>IF(B72="","",IFERROR(INDEX('15 Base de Dados'!$A$6:$A$925,MATCH(B72,'15 Base de Dados'!$C$6:$C$925,0)),"Não encontrado"))</f>
        <v/>
      </c>
      <c r="M72" s="122" t="str">
        <f>IF(A72="","",EOMONTH(A72,0))</f>
        <v/>
      </c>
      <c r="N72" s="69" t="str">
        <f>IF(A72="","",YEAR(A72))</f>
        <v/>
      </c>
    </row>
    <row r="73">
      <c r="A73" s="116" t="n"/>
      <c r="B73" s="97" t="n"/>
      <c r="C73" s="97" t="n"/>
      <c r="D73" s="132" t="n"/>
      <c r="E73" s="99" t="n"/>
      <c r="F73" s="117" t="n"/>
      <c r="G73" s="101" t="n"/>
      <c r="H73" s="109" t="str">
        <f>IF(OR(A73="",B73=""),"",N(D73)*N(E73))</f>
        <v/>
      </c>
      <c r="I73" s="109" t="str">
        <f>IF(H73="","",H73-N(F73))</f>
        <v/>
      </c>
      <c r="J73" s="108" t="str">
        <f>IF(B73="","",IFERROR(INDEX('15 Base de Dados'!$F$6:$F$925,MATCH(B73,'15 Base de Dados'!$C$6:$C$925,0)),"BRL"))</f>
        <v/>
      </c>
      <c r="K73" s="134" t="str">
        <f>IF(H73="","",I73*IF(N(G73)&gt;0,G73,IFERROR(INDEX(moeda_fx,MATCH(J73,moeda_cod,0)),1)))</f>
        <v/>
      </c>
      <c r="L73" s="135" t="str">
        <f>IF(B73="","",IFERROR(INDEX('15 Base de Dados'!$A$6:$A$925,MATCH(B73,'15 Base de Dados'!$C$6:$C$925,0)),"Não encontrado"))</f>
        <v/>
      </c>
      <c r="M73" s="123" t="str">
        <f>IF(A73="","",EOMONTH(A73,0))</f>
        <v/>
      </c>
      <c r="N73" s="113" t="str">
        <f>IF(A73="","",YEAR(A73))</f>
        <v/>
      </c>
    </row>
    <row r="74">
      <c r="A74" s="116" t="n"/>
      <c r="B74" s="97" t="n"/>
      <c r="C74" s="97" t="n"/>
      <c r="D74" s="132" t="n"/>
      <c r="E74" s="99" t="n"/>
      <c r="F74" s="117" t="n"/>
      <c r="G74" s="101" t="n"/>
      <c r="H74" s="103" t="str">
        <f>IF(OR(A74="",B74=""),"",N(D74)*N(E74))</f>
        <v/>
      </c>
      <c r="I74" s="103" t="str">
        <f>IF(H74="","",H74-N(F74))</f>
        <v/>
      </c>
      <c r="J74" s="68" t="str">
        <f>IF(B74="","",IFERROR(INDEX('15 Base de Dados'!$F$6:$F$925,MATCH(B74,'15 Base de Dados'!$C$6:$C$925,0)),"BRL"))</f>
        <v/>
      </c>
      <c r="K74" s="70" t="str">
        <f>IF(H74="","",I74*IF(N(G74)&gt;0,G74,IFERROR(INDEX(moeda_fx,MATCH(J74,moeda_cod,0)),1)))</f>
        <v/>
      </c>
      <c r="L74" s="133" t="str">
        <f>IF(B74="","",IFERROR(INDEX('15 Base de Dados'!$A$6:$A$925,MATCH(B74,'15 Base de Dados'!$C$6:$C$925,0)),"Não encontrado"))</f>
        <v/>
      </c>
      <c r="M74" s="122" t="str">
        <f>IF(A74="","",EOMONTH(A74,0))</f>
        <v/>
      </c>
      <c r="N74" s="69" t="str">
        <f>IF(A74="","",YEAR(A74))</f>
        <v/>
      </c>
    </row>
    <row r="75">
      <c r="A75" s="116" t="n"/>
      <c r="B75" s="97" t="n"/>
      <c r="C75" s="97" t="n"/>
      <c r="D75" s="132" t="n"/>
      <c r="E75" s="99" t="n"/>
      <c r="F75" s="117" t="n"/>
      <c r="G75" s="101" t="n"/>
      <c r="H75" s="109" t="str">
        <f>IF(OR(A75="",B75=""),"",N(D75)*N(E75))</f>
        <v/>
      </c>
      <c r="I75" s="109" t="str">
        <f>IF(H75="","",H75-N(F75))</f>
        <v/>
      </c>
      <c r="J75" s="108" t="str">
        <f>IF(B75="","",IFERROR(INDEX('15 Base de Dados'!$F$6:$F$925,MATCH(B75,'15 Base de Dados'!$C$6:$C$925,0)),"BRL"))</f>
        <v/>
      </c>
      <c r="K75" s="134" t="str">
        <f>IF(H75="","",I75*IF(N(G75)&gt;0,G75,IFERROR(INDEX(moeda_fx,MATCH(J75,moeda_cod,0)),1)))</f>
        <v/>
      </c>
      <c r="L75" s="135" t="str">
        <f>IF(B75="","",IFERROR(INDEX('15 Base de Dados'!$A$6:$A$925,MATCH(B75,'15 Base de Dados'!$C$6:$C$925,0)),"Não encontrado"))</f>
        <v/>
      </c>
      <c r="M75" s="123" t="str">
        <f>IF(A75="","",EOMONTH(A75,0))</f>
        <v/>
      </c>
      <c r="N75" s="113" t="str">
        <f>IF(A75="","",YEAR(A75))</f>
        <v/>
      </c>
    </row>
    <row r="76">
      <c r="A76" s="116" t="n"/>
      <c r="B76" s="97" t="n"/>
      <c r="C76" s="97" t="n"/>
      <c r="D76" s="132" t="n"/>
      <c r="E76" s="99" t="n"/>
      <c r="F76" s="117" t="n"/>
      <c r="G76" s="101" t="n"/>
      <c r="H76" s="103" t="str">
        <f>IF(OR(A76="",B76=""),"",N(D76)*N(E76))</f>
        <v/>
      </c>
      <c r="I76" s="103" t="str">
        <f>IF(H76="","",H76-N(F76))</f>
        <v/>
      </c>
      <c r="J76" s="68" t="str">
        <f>IF(B76="","",IFERROR(INDEX('15 Base de Dados'!$F$6:$F$925,MATCH(B76,'15 Base de Dados'!$C$6:$C$925,0)),"BRL"))</f>
        <v/>
      </c>
      <c r="K76" s="70" t="str">
        <f>IF(H76="","",I76*IF(N(G76)&gt;0,G76,IFERROR(INDEX(moeda_fx,MATCH(J76,moeda_cod,0)),1)))</f>
        <v/>
      </c>
      <c r="L76" s="133" t="str">
        <f>IF(B76="","",IFERROR(INDEX('15 Base de Dados'!$A$6:$A$925,MATCH(B76,'15 Base de Dados'!$C$6:$C$925,0)),"Não encontrado"))</f>
        <v/>
      </c>
      <c r="M76" s="122" t="str">
        <f>IF(A76="","",EOMONTH(A76,0))</f>
        <v/>
      </c>
      <c r="N76" s="69" t="str">
        <f>IF(A76="","",YEAR(A76))</f>
        <v/>
      </c>
    </row>
    <row r="77">
      <c r="A77" s="116" t="n"/>
      <c r="B77" s="97" t="n"/>
      <c r="C77" s="97" t="n"/>
      <c r="D77" s="132" t="n"/>
      <c r="E77" s="99" t="n"/>
      <c r="F77" s="117" t="n"/>
      <c r="G77" s="101" t="n"/>
      <c r="H77" s="109" t="str">
        <f>IF(OR(A77="",B77=""),"",N(D77)*N(E77))</f>
        <v/>
      </c>
      <c r="I77" s="109" t="str">
        <f>IF(H77="","",H77-N(F77))</f>
        <v/>
      </c>
      <c r="J77" s="108" t="str">
        <f>IF(B77="","",IFERROR(INDEX('15 Base de Dados'!$F$6:$F$925,MATCH(B77,'15 Base de Dados'!$C$6:$C$925,0)),"BRL"))</f>
        <v/>
      </c>
      <c r="K77" s="134" t="str">
        <f>IF(H77="","",I77*IF(N(G77)&gt;0,G77,IFERROR(INDEX(moeda_fx,MATCH(J77,moeda_cod,0)),1)))</f>
        <v/>
      </c>
      <c r="L77" s="135" t="str">
        <f>IF(B77="","",IFERROR(INDEX('15 Base de Dados'!$A$6:$A$925,MATCH(B77,'15 Base de Dados'!$C$6:$C$925,0)),"Não encontrado"))</f>
        <v/>
      </c>
      <c r="M77" s="123" t="str">
        <f>IF(A77="","",EOMONTH(A77,0))</f>
        <v/>
      </c>
      <c r="N77" s="113" t="str">
        <f>IF(A77="","",YEAR(A77))</f>
        <v/>
      </c>
    </row>
    <row r="78">
      <c r="A78" s="116" t="n"/>
      <c r="B78" s="97" t="n"/>
      <c r="C78" s="97" t="n"/>
      <c r="D78" s="132" t="n"/>
      <c r="E78" s="99" t="n"/>
      <c r="F78" s="117" t="n"/>
      <c r="G78" s="101" t="n"/>
      <c r="H78" s="103" t="str">
        <f>IF(OR(A78="",B78=""),"",N(D78)*N(E78))</f>
        <v/>
      </c>
      <c r="I78" s="103" t="str">
        <f>IF(H78="","",H78-N(F78))</f>
        <v/>
      </c>
      <c r="J78" s="68" t="str">
        <f>IF(B78="","",IFERROR(INDEX('15 Base de Dados'!$F$6:$F$925,MATCH(B78,'15 Base de Dados'!$C$6:$C$925,0)),"BRL"))</f>
        <v/>
      </c>
      <c r="K78" s="70" t="str">
        <f>IF(H78="","",I78*IF(N(G78)&gt;0,G78,IFERROR(INDEX(moeda_fx,MATCH(J78,moeda_cod,0)),1)))</f>
        <v/>
      </c>
      <c r="L78" s="133" t="str">
        <f>IF(B78="","",IFERROR(INDEX('15 Base de Dados'!$A$6:$A$925,MATCH(B78,'15 Base de Dados'!$C$6:$C$925,0)),"Não encontrado"))</f>
        <v/>
      </c>
      <c r="M78" s="122" t="str">
        <f>IF(A78="","",EOMONTH(A78,0))</f>
        <v/>
      </c>
      <c r="N78" s="69" t="str">
        <f>IF(A78="","",YEAR(A78))</f>
        <v/>
      </c>
    </row>
    <row r="79">
      <c r="A79" s="116" t="n"/>
      <c r="B79" s="97" t="n"/>
      <c r="C79" s="97" t="n"/>
      <c r="D79" s="132" t="n"/>
      <c r="E79" s="99" t="n"/>
      <c r="F79" s="117" t="n"/>
      <c r="G79" s="101" t="n"/>
      <c r="H79" s="109" t="str">
        <f>IF(OR(A79="",B79=""),"",N(D79)*N(E79))</f>
        <v/>
      </c>
      <c r="I79" s="109" t="str">
        <f>IF(H79="","",H79-N(F79))</f>
        <v/>
      </c>
      <c r="J79" s="108" t="str">
        <f>IF(B79="","",IFERROR(INDEX('15 Base de Dados'!$F$6:$F$925,MATCH(B79,'15 Base de Dados'!$C$6:$C$925,0)),"BRL"))</f>
        <v/>
      </c>
      <c r="K79" s="134" t="str">
        <f>IF(H79="","",I79*IF(N(G79)&gt;0,G79,IFERROR(INDEX(moeda_fx,MATCH(J79,moeda_cod,0)),1)))</f>
        <v/>
      </c>
      <c r="L79" s="135" t="str">
        <f>IF(B79="","",IFERROR(INDEX('15 Base de Dados'!$A$6:$A$925,MATCH(B79,'15 Base de Dados'!$C$6:$C$925,0)),"Não encontrado"))</f>
        <v/>
      </c>
      <c r="M79" s="123" t="str">
        <f>IF(A79="","",EOMONTH(A79,0))</f>
        <v/>
      </c>
      <c r="N79" s="113" t="str">
        <f>IF(A79="","",YEAR(A79))</f>
        <v/>
      </c>
    </row>
    <row r="80">
      <c r="A80" s="116" t="n"/>
      <c r="B80" s="97" t="n"/>
      <c r="C80" s="97" t="n"/>
      <c r="D80" s="132" t="n"/>
      <c r="E80" s="99" t="n"/>
      <c r="F80" s="117" t="n"/>
      <c r="G80" s="101" t="n"/>
      <c r="H80" s="103" t="str">
        <f>IF(OR(A80="",B80=""),"",N(D80)*N(E80))</f>
        <v/>
      </c>
      <c r="I80" s="103" t="str">
        <f>IF(H80="","",H80-N(F80))</f>
        <v/>
      </c>
      <c r="J80" s="68" t="str">
        <f>IF(B80="","",IFERROR(INDEX('15 Base de Dados'!$F$6:$F$925,MATCH(B80,'15 Base de Dados'!$C$6:$C$925,0)),"BRL"))</f>
        <v/>
      </c>
      <c r="K80" s="70" t="str">
        <f>IF(H80="","",I80*IF(N(G80)&gt;0,G80,IFERROR(INDEX(moeda_fx,MATCH(J80,moeda_cod,0)),1)))</f>
        <v/>
      </c>
      <c r="L80" s="133" t="str">
        <f>IF(B80="","",IFERROR(INDEX('15 Base de Dados'!$A$6:$A$925,MATCH(B80,'15 Base de Dados'!$C$6:$C$925,0)),"Não encontrado"))</f>
        <v/>
      </c>
      <c r="M80" s="122" t="str">
        <f>IF(A80="","",EOMONTH(A80,0))</f>
        <v/>
      </c>
      <c r="N80" s="69" t="str">
        <f>IF(A80="","",YEAR(A80))</f>
        <v/>
      </c>
    </row>
    <row r="81">
      <c r="A81" s="116" t="n"/>
      <c r="B81" s="97" t="n"/>
      <c r="C81" s="97" t="n"/>
      <c r="D81" s="132" t="n"/>
      <c r="E81" s="99" t="n"/>
      <c r="F81" s="117" t="n"/>
      <c r="G81" s="101" t="n"/>
      <c r="H81" s="109" t="str">
        <f>IF(OR(A81="",B81=""),"",N(D81)*N(E81))</f>
        <v/>
      </c>
      <c r="I81" s="109" t="str">
        <f>IF(H81="","",H81-N(F81))</f>
        <v/>
      </c>
      <c r="J81" s="108" t="str">
        <f>IF(B81="","",IFERROR(INDEX('15 Base de Dados'!$F$6:$F$925,MATCH(B81,'15 Base de Dados'!$C$6:$C$925,0)),"BRL"))</f>
        <v/>
      </c>
      <c r="K81" s="134" t="str">
        <f>IF(H81="","",I81*IF(N(G81)&gt;0,G81,IFERROR(INDEX(moeda_fx,MATCH(J81,moeda_cod,0)),1)))</f>
        <v/>
      </c>
      <c r="L81" s="135" t="str">
        <f>IF(B81="","",IFERROR(INDEX('15 Base de Dados'!$A$6:$A$925,MATCH(B81,'15 Base de Dados'!$C$6:$C$925,0)),"Não encontrado"))</f>
        <v/>
      </c>
      <c r="M81" s="123" t="str">
        <f>IF(A81="","",EOMONTH(A81,0))</f>
        <v/>
      </c>
      <c r="N81" s="113" t="str">
        <f>IF(A81="","",YEAR(A81))</f>
        <v/>
      </c>
    </row>
    <row r="82">
      <c r="A82" s="116" t="n"/>
      <c r="B82" s="97" t="n"/>
      <c r="C82" s="97" t="n"/>
      <c r="D82" s="132" t="n"/>
      <c r="E82" s="99" t="n"/>
      <c r="F82" s="117" t="n"/>
      <c r="G82" s="101" t="n"/>
      <c r="H82" s="103" t="str">
        <f>IF(OR(A82="",B82=""),"",N(D82)*N(E82))</f>
        <v/>
      </c>
      <c r="I82" s="103" t="str">
        <f>IF(H82="","",H82-N(F82))</f>
        <v/>
      </c>
      <c r="J82" s="68" t="str">
        <f>IF(B82="","",IFERROR(INDEX('15 Base de Dados'!$F$6:$F$925,MATCH(B82,'15 Base de Dados'!$C$6:$C$925,0)),"BRL"))</f>
        <v/>
      </c>
      <c r="K82" s="70" t="str">
        <f>IF(H82="","",I82*IF(N(G82)&gt;0,G82,IFERROR(INDEX(moeda_fx,MATCH(J82,moeda_cod,0)),1)))</f>
        <v/>
      </c>
      <c r="L82" s="133" t="str">
        <f>IF(B82="","",IFERROR(INDEX('15 Base de Dados'!$A$6:$A$925,MATCH(B82,'15 Base de Dados'!$C$6:$C$925,0)),"Não encontrado"))</f>
        <v/>
      </c>
      <c r="M82" s="122" t="str">
        <f>IF(A82="","",EOMONTH(A82,0))</f>
        <v/>
      </c>
      <c r="N82" s="69" t="str">
        <f>IF(A82="","",YEAR(A82))</f>
        <v/>
      </c>
    </row>
    <row r="83">
      <c r="A83" s="116" t="n"/>
      <c r="B83" s="97" t="n"/>
      <c r="C83" s="97" t="n"/>
      <c r="D83" s="132" t="n"/>
      <c r="E83" s="99" t="n"/>
      <c r="F83" s="117" t="n"/>
      <c r="G83" s="101" t="n"/>
      <c r="H83" s="109" t="str">
        <f>IF(OR(A83="",B83=""),"",N(D83)*N(E83))</f>
        <v/>
      </c>
      <c r="I83" s="109" t="str">
        <f>IF(H83="","",H83-N(F83))</f>
        <v/>
      </c>
      <c r="J83" s="108" t="str">
        <f>IF(B83="","",IFERROR(INDEX('15 Base de Dados'!$F$6:$F$925,MATCH(B83,'15 Base de Dados'!$C$6:$C$925,0)),"BRL"))</f>
        <v/>
      </c>
      <c r="K83" s="134" t="str">
        <f>IF(H83="","",I83*IF(N(G83)&gt;0,G83,IFERROR(INDEX(moeda_fx,MATCH(J83,moeda_cod,0)),1)))</f>
        <v/>
      </c>
      <c r="L83" s="135" t="str">
        <f>IF(B83="","",IFERROR(INDEX('15 Base de Dados'!$A$6:$A$925,MATCH(B83,'15 Base de Dados'!$C$6:$C$925,0)),"Não encontrado"))</f>
        <v/>
      </c>
      <c r="M83" s="123" t="str">
        <f>IF(A83="","",EOMONTH(A83,0))</f>
        <v/>
      </c>
      <c r="N83" s="113" t="str">
        <f>IF(A83="","",YEAR(A83))</f>
        <v/>
      </c>
    </row>
    <row r="84">
      <c r="A84" s="116" t="n"/>
      <c r="B84" s="97" t="n"/>
      <c r="C84" s="97" t="n"/>
      <c r="D84" s="132" t="n"/>
      <c r="E84" s="99" t="n"/>
      <c r="F84" s="117" t="n"/>
      <c r="G84" s="101" t="n"/>
      <c r="H84" s="103" t="str">
        <f>IF(OR(A84="",B84=""),"",N(D84)*N(E84))</f>
        <v/>
      </c>
      <c r="I84" s="103" t="str">
        <f>IF(H84="","",H84-N(F84))</f>
        <v/>
      </c>
      <c r="J84" s="68" t="str">
        <f>IF(B84="","",IFERROR(INDEX('15 Base de Dados'!$F$6:$F$925,MATCH(B84,'15 Base de Dados'!$C$6:$C$925,0)),"BRL"))</f>
        <v/>
      </c>
      <c r="K84" s="70" t="str">
        <f>IF(H84="","",I84*IF(N(G84)&gt;0,G84,IFERROR(INDEX(moeda_fx,MATCH(J84,moeda_cod,0)),1)))</f>
        <v/>
      </c>
      <c r="L84" s="133" t="str">
        <f>IF(B84="","",IFERROR(INDEX('15 Base de Dados'!$A$6:$A$925,MATCH(B84,'15 Base de Dados'!$C$6:$C$925,0)),"Não encontrado"))</f>
        <v/>
      </c>
      <c r="M84" s="122" t="str">
        <f>IF(A84="","",EOMONTH(A84,0))</f>
        <v/>
      </c>
      <c r="N84" s="69" t="str">
        <f>IF(A84="","",YEAR(A84))</f>
        <v/>
      </c>
    </row>
    <row r="85">
      <c r="A85" s="116" t="n"/>
      <c r="B85" s="97" t="n"/>
      <c r="C85" s="97" t="n"/>
      <c r="D85" s="132" t="n"/>
      <c r="E85" s="99" t="n"/>
      <c r="F85" s="117" t="n"/>
      <c r="G85" s="101" t="n"/>
      <c r="H85" s="109" t="str">
        <f>IF(OR(A85="",B85=""),"",N(D85)*N(E85))</f>
        <v/>
      </c>
      <c r="I85" s="109" t="str">
        <f>IF(H85="","",H85-N(F85))</f>
        <v/>
      </c>
      <c r="J85" s="108" t="str">
        <f>IF(B85="","",IFERROR(INDEX('15 Base de Dados'!$F$6:$F$925,MATCH(B85,'15 Base de Dados'!$C$6:$C$925,0)),"BRL"))</f>
        <v/>
      </c>
      <c r="K85" s="134" t="str">
        <f>IF(H85="","",I85*IF(N(G85)&gt;0,G85,IFERROR(INDEX(moeda_fx,MATCH(J85,moeda_cod,0)),1)))</f>
        <v/>
      </c>
      <c r="L85" s="135" t="str">
        <f>IF(B85="","",IFERROR(INDEX('15 Base de Dados'!$A$6:$A$925,MATCH(B85,'15 Base de Dados'!$C$6:$C$925,0)),"Não encontrado"))</f>
        <v/>
      </c>
      <c r="M85" s="123" t="str">
        <f>IF(A85="","",EOMONTH(A85,0))</f>
        <v/>
      </c>
      <c r="N85" s="113" t="str">
        <f>IF(A85="","",YEAR(A85))</f>
        <v/>
      </c>
    </row>
    <row r="86">
      <c r="A86" s="116" t="n"/>
      <c r="B86" s="97" t="n"/>
      <c r="C86" s="97" t="n"/>
      <c r="D86" s="132" t="n"/>
      <c r="E86" s="99" t="n"/>
      <c r="F86" s="117" t="n"/>
      <c r="G86" s="101" t="n"/>
      <c r="H86" s="103" t="str">
        <f>IF(OR(A86="",B86=""),"",N(D86)*N(E86))</f>
        <v/>
      </c>
      <c r="I86" s="103" t="str">
        <f>IF(H86="","",H86-N(F86))</f>
        <v/>
      </c>
      <c r="J86" s="68" t="str">
        <f>IF(B86="","",IFERROR(INDEX('15 Base de Dados'!$F$6:$F$925,MATCH(B86,'15 Base de Dados'!$C$6:$C$925,0)),"BRL"))</f>
        <v/>
      </c>
      <c r="K86" s="70" t="str">
        <f>IF(H86="","",I86*IF(N(G86)&gt;0,G86,IFERROR(INDEX(moeda_fx,MATCH(J86,moeda_cod,0)),1)))</f>
        <v/>
      </c>
      <c r="L86" s="133" t="str">
        <f>IF(B86="","",IFERROR(INDEX('15 Base de Dados'!$A$6:$A$925,MATCH(B86,'15 Base de Dados'!$C$6:$C$925,0)),"Não encontrado"))</f>
        <v/>
      </c>
      <c r="M86" s="122" t="str">
        <f>IF(A86="","",EOMONTH(A86,0))</f>
        <v/>
      </c>
      <c r="N86" s="69" t="str">
        <f>IF(A86="","",YEAR(A86))</f>
        <v/>
      </c>
    </row>
    <row r="87">
      <c r="A87" s="116" t="n"/>
      <c r="B87" s="97" t="n"/>
      <c r="C87" s="97" t="n"/>
      <c r="D87" s="132" t="n"/>
      <c r="E87" s="99" t="n"/>
      <c r="F87" s="117" t="n"/>
      <c r="G87" s="101" t="n"/>
      <c r="H87" s="109" t="str">
        <f>IF(OR(A87="",B87=""),"",N(D87)*N(E87))</f>
        <v/>
      </c>
      <c r="I87" s="109" t="str">
        <f>IF(H87="","",H87-N(F87))</f>
        <v/>
      </c>
      <c r="J87" s="108" t="str">
        <f>IF(B87="","",IFERROR(INDEX('15 Base de Dados'!$F$6:$F$925,MATCH(B87,'15 Base de Dados'!$C$6:$C$925,0)),"BRL"))</f>
        <v/>
      </c>
      <c r="K87" s="134" t="str">
        <f>IF(H87="","",I87*IF(N(G87)&gt;0,G87,IFERROR(INDEX(moeda_fx,MATCH(J87,moeda_cod,0)),1)))</f>
        <v/>
      </c>
      <c r="L87" s="135" t="str">
        <f>IF(B87="","",IFERROR(INDEX('15 Base de Dados'!$A$6:$A$925,MATCH(B87,'15 Base de Dados'!$C$6:$C$925,0)),"Não encontrado"))</f>
        <v/>
      </c>
      <c r="M87" s="123" t="str">
        <f>IF(A87="","",EOMONTH(A87,0))</f>
        <v/>
      </c>
      <c r="N87" s="113" t="str">
        <f>IF(A87="","",YEAR(A87))</f>
        <v/>
      </c>
    </row>
    <row r="88">
      <c r="A88" s="116" t="n"/>
      <c r="B88" s="97" t="n"/>
      <c r="C88" s="97" t="n"/>
      <c r="D88" s="132" t="n"/>
      <c r="E88" s="99" t="n"/>
      <c r="F88" s="117" t="n"/>
      <c r="G88" s="101" t="n"/>
      <c r="H88" s="103" t="str">
        <f>IF(OR(A88="",B88=""),"",N(D88)*N(E88))</f>
        <v/>
      </c>
      <c r="I88" s="103" t="str">
        <f>IF(H88="","",H88-N(F88))</f>
        <v/>
      </c>
      <c r="J88" s="68" t="str">
        <f>IF(B88="","",IFERROR(INDEX('15 Base de Dados'!$F$6:$F$925,MATCH(B88,'15 Base de Dados'!$C$6:$C$925,0)),"BRL"))</f>
        <v/>
      </c>
      <c r="K88" s="70" t="str">
        <f>IF(H88="","",I88*IF(N(G88)&gt;0,G88,IFERROR(INDEX(moeda_fx,MATCH(J88,moeda_cod,0)),1)))</f>
        <v/>
      </c>
      <c r="L88" s="133" t="str">
        <f>IF(B88="","",IFERROR(INDEX('15 Base de Dados'!$A$6:$A$925,MATCH(B88,'15 Base de Dados'!$C$6:$C$925,0)),"Não encontrado"))</f>
        <v/>
      </c>
      <c r="M88" s="122" t="str">
        <f>IF(A88="","",EOMONTH(A88,0))</f>
        <v/>
      </c>
      <c r="N88" s="69" t="str">
        <f>IF(A88="","",YEAR(A88))</f>
        <v/>
      </c>
    </row>
    <row r="89">
      <c r="A89" s="116" t="n"/>
      <c r="B89" s="97" t="n"/>
      <c r="C89" s="97" t="n"/>
      <c r="D89" s="132" t="n"/>
      <c r="E89" s="99" t="n"/>
      <c r="F89" s="117" t="n"/>
      <c r="G89" s="101" t="n"/>
      <c r="H89" s="109" t="str">
        <f>IF(OR(A89="",B89=""),"",N(D89)*N(E89))</f>
        <v/>
      </c>
      <c r="I89" s="109" t="str">
        <f>IF(H89="","",H89-N(F89))</f>
        <v/>
      </c>
      <c r="J89" s="108" t="str">
        <f>IF(B89="","",IFERROR(INDEX('15 Base de Dados'!$F$6:$F$925,MATCH(B89,'15 Base de Dados'!$C$6:$C$925,0)),"BRL"))</f>
        <v/>
      </c>
      <c r="K89" s="134" t="str">
        <f>IF(H89="","",I89*IF(N(G89)&gt;0,G89,IFERROR(INDEX(moeda_fx,MATCH(J89,moeda_cod,0)),1)))</f>
        <v/>
      </c>
      <c r="L89" s="135" t="str">
        <f>IF(B89="","",IFERROR(INDEX('15 Base de Dados'!$A$6:$A$925,MATCH(B89,'15 Base de Dados'!$C$6:$C$925,0)),"Não encontrado"))</f>
        <v/>
      </c>
      <c r="M89" s="123" t="str">
        <f>IF(A89="","",EOMONTH(A89,0))</f>
        <v/>
      </c>
      <c r="N89" s="113" t="str">
        <f>IF(A89="","",YEAR(A89))</f>
        <v/>
      </c>
    </row>
    <row r="90">
      <c r="A90" s="116" t="n"/>
      <c r="B90" s="97" t="n"/>
      <c r="C90" s="97" t="n"/>
      <c r="D90" s="132" t="n"/>
      <c r="E90" s="99" t="n"/>
      <c r="F90" s="117" t="n"/>
      <c r="G90" s="101" t="n"/>
      <c r="H90" s="103" t="str">
        <f>IF(OR(A90="",B90=""),"",N(D90)*N(E90))</f>
        <v/>
      </c>
      <c r="I90" s="103" t="str">
        <f>IF(H90="","",H90-N(F90))</f>
        <v/>
      </c>
      <c r="J90" s="68" t="str">
        <f>IF(B90="","",IFERROR(INDEX('15 Base de Dados'!$F$6:$F$925,MATCH(B90,'15 Base de Dados'!$C$6:$C$925,0)),"BRL"))</f>
        <v/>
      </c>
      <c r="K90" s="70" t="str">
        <f>IF(H90="","",I90*IF(N(G90)&gt;0,G90,IFERROR(INDEX(moeda_fx,MATCH(J90,moeda_cod,0)),1)))</f>
        <v/>
      </c>
      <c r="L90" s="133" t="str">
        <f>IF(B90="","",IFERROR(INDEX('15 Base de Dados'!$A$6:$A$925,MATCH(B90,'15 Base de Dados'!$C$6:$C$925,0)),"Não encontrado"))</f>
        <v/>
      </c>
      <c r="M90" s="122" t="str">
        <f>IF(A90="","",EOMONTH(A90,0))</f>
        <v/>
      </c>
      <c r="N90" s="69" t="str">
        <f>IF(A90="","",YEAR(A90))</f>
        <v/>
      </c>
    </row>
    <row r="91">
      <c r="A91" s="116" t="n"/>
      <c r="B91" s="97" t="n"/>
      <c r="C91" s="97" t="n"/>
      <c r="D91" s="132" t="n"/>
      <c r="E91" s="99" t="n"/>
      <c r="F91" s="117" t="n"/>
      <c r="G91" s="101" t="n"/>
      <c r="H91" s="109" t="str">
        <f>IF(OR(A91="",B91=""),"",N(D91)*N(E91))</f>
        <v/>
      </c>
      <c r="I91" s="109" t="str">
        <f>IF(H91="","",H91-N(F91))</f>
        <v/>
      </c>
      <c r="J91" s="108" t="str">
        <f>IF(B91="","",IFERROR(INDEX('15 Base de Dados'!$F$6:$F$925,MATCH(B91,'15 Base de Dados'!$C$6:$C$925,0)),"BRL"))</f>
        <v/>
      </c>
      <c r="K91" s="134" t="str">
        <f>IF(H91="","",I91*IF(N(G91)&gt;0,G91,IFERROR(INDEX(moeda_fx,MATCH(J91,moeda_cod,0)),1)))</f>
        <v/>
      </c>
      <c r="L91" s="135" t="str">
        <f>IF(B91="","",IFERROR(INDEX('15 Base de Dados'!$A$6:$A$925,MATCH(B91,'15 Base de Dados'!$C$6:$C$925,0)),"Não encontrado"))</f>
        <v/>
      </c>
      <c r="M91" s="123" t="str">
        <f>IF(A91="","",EOMONTH(A91,0))</f>
        <v/>
      </c>
      <c r="N91" s="113" t="str">
        <f>IF(A91="","",YEAR(A91))</f>
        <v/>
      </c>
    </row>
    <row r="92">
      <c r="A92" s="116" t="n"/>
      <c r="B92" s="97" t="n"/>
      <c r="C92" s="97" t="n"/>
      <c r="D92" s="132" t="n"/>
      <c r="E92" s="99" t="n"/>
      <c r="F92" s="117" t="n"/>
      <c r="G92" s="101" t="n"/>
      <c r="H92" s="103" t="str">
        <f>IF(OR(A92="",B92=""),"",N(D92)*N(E92))</f>
        <v/>
      </c>
      <c r="I92" s="103" t="str">
        <f>IF(H92="","",H92-N(F92))</f>
        <v/>
      </c>
      <c r="J92" s="68" t="str">
        <f>IF(B92="","",IFERROR(INDEX('15 Base de Dados'!$F$6:$F$925,MATCH(B92,'15 Base de Dados'!$C$6:$C$925,0)),"BRL"))</f>
        <v/>
      </c>
      <c r="K92" s="70" t="str">
        <f>IF(H92="","",I92*IF(N(G92)&gt;0,G92,IFERROR(INDEX(moeda_fx,MATCH(J92,moeda_cod,0)),1)))</f>
        <v/>
      </c>
      <c r="L92" s="133" t="str">
        <f>IF(B92="","",IFERROR(INDEX('15 Base de Dados'!$A$6:$A$925,MATCH(B92,'15 Base de Dados'!$C$6:$C$925,0)),"Não encontrado"))</f>
        <v/>
      </c>
      <c r="M92" s="122" t="str">
        <f>IF(A92="","",EOMONTH(A92,0))</f>
        <v/>
      </c>
      <c r="N92" s="69" t="str">
        <f>IF(A92="","",YEAR(A92))</f>
        <v/>
      </c>
    </row>
    <row r="93">
      <c r="A93" s="116" t="n"/>
      <c r="B93" s="97" t="n"/>
      <c r="C93" s="97" t="n"/>
      <c r="D93" s="132" t="n"/>
      <c r="E93" s="99" t="n"/>
      <c r="F93" s="117" t="n"/>
      <c r="G93" s="101" t="n"/>
      <c r="H93" s="109" t="str">
        <f>IF(OR(A93="",B93=""),"",N(D93)*N(E93))</f>
        <v/>
      </c>
      <c r="I93" s="109" t="str">
        <f>IF(H93="","",H93-N(F93))</f>
        <v/>
      </c>
      <c r="J93" s="108" t="str">
        <f>IF(B93="","",IFERROR(INDEX('15 Base de Dados'!$F$6:$F$925,MATCH(B93,'15 Base de Dados'!$C$6:$C$925,0)),"BRL"))</f>
        <v/>
      </c>
      <c r="K93" s="134" t="str">
        <f>IF(H93="","",I93*IF(N(G93)&gt;0,G93,IFERROR(INDEX(moeda_fx,MATCH(J93,moeda_cod,0)),1)))</f>
        <v/>
      </c>
      <c r="L93" s="135" t="str">
        <f>IF(B93="","",IFERROR(INDEX('15 Base de Dados'!$A$6:$A$925,MATCH(B93,'15 Base de Dados'!$C$6:$C$925,0)),"Não encontrado"))</f>
        <v/>
      </c>
      <c r="M93" s="123" t="str">
        <f>IF(A93="","",EOMONTH(A93,0))</f>
        <v/>
      </c>
      <c r="N93" s="113" t="str">
        <f>IF(A93="","",YEAR(A93))</f>
        <v/>
      </c>
    </row>
    <row r="94">
      <c r="A94" s="116" t="n"/>
      <c r="B94" s="97" t="n"/>
      <c r="C94" s="97" t="n"/>
      <c r="D94" s="132" t="n"/>
      <c r="E94" s="99" t="n"/>
      <c r="F94" s="117" t="n"/>
      <c r="G94" s="101" t="n"/>
      <c r="H94" s="103" t="str">
        <f>IF(OR(A94="",B94=""),"",N(D94)*N(E94))</f>
        <v/>
      </c>
      <c r="I94" s="103" t="str">
        <f>IF(H94="","",H94-N(F94))</f>
        <v/>
      </c>
      <c r="J94" s="68" t="str">
        <f>IF(B94="","",IFERROR(INDEX('15 Base de Dados'!$F$6:$F$925,MATCH(B94,'15 Base de Dados'!$C$6:$C$925,0)),"BRL"))</f>
        <v/>
      </c>
      <c r="K94" s="70" t="str">
        <f>IF(H94="","",I94*IF(N(G94)&gt;0,G94,IFERROR(INDEX(moeda_fx,MATCH(J94,moeda_cod,0)),1)))</f>
        <v/>
      </c>
      <c r="L94" s="133" t="str">
        <f>IF(B94="","",IFERROR(INDEX('15 Base de Dados'!$A$6:$A$925,MATCH(B94,'15 Base de Dados'!$C$6:$C$925,0)),"Não encontrado"))</f>
        <v/>
      </c>
      <c r="M94" s="122" t="str">
        <f>IF(A94="","",EOMONTH(A94,0))</f>
        <v/>
      </c>
      <c r="N94" s="69" t="str">
        <f>IF(A94="","",YEAR(A94))</f>
        <v/>
      </c>
    </row>
    <row r="95">
      <c r="A95" s="116" t="n"/>
      <c r="B95" s="97" t="n"/>
      <c r="C95" s="97" t="n"/>
      <c r="D95" s="132" t="n"/>
      <c r="E95" s="99" t="n"/>
      <c r="F95" s="117" t="n"/>
      <c r="G95" s="101" t="n"/>
      <c r="H95" s="109" t="str">
        <f>IF(OR(A95="",B95=""),"",N(D95)*N(E95))</f>
        <v/>
      </c>
      <c r="I95" s="109" t="str">
        <f>IF(H95="","",H95-N(F95))</f>
        <v/>
      </c>
      <c r="J95" s="108" t="str">
        <f>IF(B95="","",IFERROR(INDEX('15 Base de Dados'!$F$6:$F$925,MATCH(B95,'15 Base de Dados'!$C$6:$C$925,0)),"BRL"))</f>
        <v/>
      </c>
      <c r="K95" s="134" t="str">
        <f>IF(H95="","",I95*IF(N(G95)&gt;0,G95,IFERROR(INDEX(moeda_fx,MATCH(J95,moeda_cod,0)),1)))</f>
        <v/>
      </c>
      <c r="L95" s="135" t="str">
        <f>IF(B95="","",IFERROR(INDEX('15 Base de Dados'!$A$6:$A$925,MATCH(B95,'15 Base de Dados'!$C$6:$C$925,0)),"Não encontrado"))</f>
        <v/>
      </c>
      <c r="M95" s="123" t="str">
        <f>IF(A95="","",EOMONTH(A95,0))</f>
        <v/>
      </c>
      <c r="N95" s="113" t="str">
        <f>IF(A95="","",YEAR(A95))</f>
        <v/>
      </c>
    </row>
    <row r="96">
      <c r="A96" s="116" t="n"/>
      <c r="B96" s="97" t="n"/>
      <c r="C96" s="97" t="n"/>
      <c r="D96" s="132" t="n"/>
      <c r="E96" s="99" t="n"/>
      <c r="F96" s="117" t="n"/>
      <c r="G96" s="101" t="n"/>
      <c r="H96" s="103" t="str">
        <f>IF(OR(A96="",B96=""),"",N(D96)*N(E96))</f>
        <v/>
      </c>
      <c r="I96" s="103" t="str">
        <f>IF(H96="","",H96-N(F96))</f>
        <v/>
      </c>
      <c r="J96" s="68" t="str">
        <f>IF(B96="","",IFERROR(INDEX('15 Base de Dados'!$F$6:$F$925,MATCH(B96,'15 Base de Dados'!$C$6:$C$925,0)),"BRL"))</f>
        <v/>
      </c>
      <c r="K96" s="70" t="str">
        <f>IF(H96="","",I96*IF(N(G96)&gt;0,G96,IFERROR(INDEX(moeda_fx,MATCH(J96,moeda_cod,0)),1)))</f>
        <v/>
      </c>
      <c r="L96" s="133" t="str">
        <f>IF(B96="","",IFERROR(INDEX('15 Base de Dados'!$A$6:$A$925,MATCH(B96,'15 Base de Dados'!$C$6:$C$925,0)),"Não encontrado"))</f>
        <v/>
      </c>
      <c r="M96" s="122" t="str">
        <f>IF(A96="","",EOMONTH(A96,0))</f>
        <v/>
      </c>
      <c r="N96" s="69" t="str">
        <f>IF(A96="","",YEAR(A96))</f>
        <v/>
      </c>
    </row>
    <row r="97">
      <c r="A97" s="116" t="n"/>
      <c r="B97" s="97" t="n"/>
      <c r="C97" s="97" t="n"/>
      <c r="D97" s="132" t="n"/>
      <c r="E97" s="99" t="n"/>
      <c r="F97" s="117" t="n"/>
      <c r="G97" s="101" t="n"/>
      <c r="H97" s="109" t="str">
        <f>IF(OR(A97="",B97=""),"",N(D97)*N(E97))</f>
        <v/>
      </c>
      <c r="I97" s="109" t="str">
        <f>IF(H97="","",H97-N(F97))</f>
        <v/>
      </c>
      <c r="J97" s="108" t="str">
        <f>IF(B97="","",IFERROR(INDEX('15 Base de Dados'!$F$6:$F$925,MATCH(B97,'15 Base de Dados'!$C$6:$C$925,0)),"BRL"))</f>
        <v/>
      </c>
      <c r="K97" s="134" t="str">
        <f>IF(H97="","",I97*IF(N(G97)&gt;0,G97,IFERROR(INDEX(moeda_fx,MATCH(J97,moeda_cod,0)),1)))</f>
        <v/>
      </c>
      <c r="L97" s="135" t="str">
        <f>IF(B97="","",IFERROR(INDEX('15 Base de Dados'!$A$6:$A$925,MATCH(B97,'15 Base de Dados'!$C$6:$C$925,0)),"Não encontrado"))</f>
        <v/>
      </c>
      <c r="M97" s="123" t="str">
        <f>IF(A97="","",EOMONTH(A97,0))</f>
        <v/>
      </c>
      <c r="N97" s="113" t="str">
        <f>IF(A97="","",YEAR(A97))</f>
        <v/>
      </c>
    </row>
    <row r="98">
      <c r="A98" s="116" t="n"/>
      <c r="B98" s="97" t="n"/>
      <c r="C98" s="97" t="n"/>
      <c r="D98" s="132" t="n"/>
      <c r="E98" s="99" t="n"/>
      <c r="F98" s="117" t="n"/>
      <c r="G98" s="101" t="n"/>
      <c r="H98" s="103" t="str">
        <f>IF(OR(A98="",B98=""),"",N(D98)*N(E98))</f>
        <v/>
      </c>
      <c r="I98" s="103" t="str">
        <f>IF(H98="","",H98-N(F98))</f>
        <v/>
      </c>
      <c r="J98" s="68" t="str">
        <f>IF(B98="","",IFERROR(INDEX('15 Base de Dados'!$F$6:$F$925,MATCH(B98,'15 Base de Dados'!$C$6:$C$925,0)),"BRL"))</f>
        <v/>
      </c>
      <c r="K98" s="70" t="str">
        <f>IF(H98="","",I98*IF(N(G98)&gt;0,G98,IFERROR(INDEX(moeda_fx,MATCH(J98,moeda_cod,0)),1)))</f>
        <v/>
      </c>
      <c r="L98" s="133" t="str">
        <f>IF(B98="","",IFERROR(INDEX('15 Base de Dados'!$A$6:$A$925,MATCH(B98,'15 Base de Dados'!$C$6:$C$925,0)),"Não encontrado"))</f>
        <v/>
      </c>
      <c r="M98" s="122" t="str">
        <f>IF(A98="","",EOMONTH(A98,0))</f>
        <v/>
      </c>
      <c r="N98" s="69" t="str">
        <f>IF(A98="","",YEAR(A98))</f>
        <v/>
      </c>
    </row>
    <row r="99">
      <c r="A99" s="116" t="n"/>
      <c r="B99" s="97" t="n"/>
      <c r="C99" s="97" t="n"/>
      <c r="D99" s="132" t="n"/>
      <c r="E99" s="99" t="n"/>
      <c r="F99" s="117" t="n"/>
      <c r="G99" s="101" t="n"/>
      <c r="H99" s="109" t="str">
        <f>IF(OR(A99="",B99=""),"",N(D99)*N(E99))</f>
        <v/>
      </c>
      <c r="I99" s="109" t="str">
        <f>IF(H99="","",H99-N(F99))</f>
        <v/>
      </c>
      <c r="J99" s="108" t="str">
        <f>IF(B99="","",IFERROR(INDEX('15 Base de Dados'!$F$6:$F$925,MATCH(B99,'15 Base de Dados'!$C$6:$C$925,0)),"BRL"))</f>
        <v/>
      </c>
      <c r="K99" s="134" t="str">
        <f>IF(H99="","",I99*IF(N(G99)&gt;0,G99,IFERROR(INDEX(moeda_fx,MATCH(J99,moeda_cod,0)),1)))</f>
        <v/>
      </c>
      <c r="L99" s="135" t="str">
        <f>IF(B99="","",IFERROR(INDEX('15 Base de Dados'!$A$6:$A$925,MATCH(B99,'15 Base de Dados'!$C$6:$C$925,0)),"Não encontrado"))</f>
        <v/>
      </c>
      <c r="M99" s="123" t="str">
        <f>IF(A99="","",EOMONTH(A99,0))</f>
        <v/>
      </c>
      <c r="N99" s="113" t="str">
        <f>IF(A99="","",YEAR(A99))</f>
        <v/>
      </c>
    </row>
    <row r="100">
      <c r="A100" s="116" t="n"/>
      <c r="B100" s="97" t="n"/>
      <c r="C100" s="97" t="n"/>
      <c r="D100" s="132" t="n"/>
      <c r="E100" s="99" t="n"/>
      <c r="F100" s="117" t="n"/>
      <c r="G100" s="101" t="n"/>
      <c r="H100" s="103" t="str">
        <f>IF(OR(A100="",B100=""),"",N(D100)*N(E100))</f>
        <v/>
      </c>
      <c r="I100" s="103" t="str">
        <f>IF(H100="","",H100-N(F100))</f>
        <v/>
      </c>
      <c r="J100" s="68" t="str">
        <f>IF(B100="","",IFERROR(INDEX('15 Base de Dados'!$F$6:$F$925,MATCH(B100,'15 Base de Dados'!$C$6:$C$925,0)),"BRL"))</f>
        <v/>
      </c>
      <c r="K100" s="70" t="str">
        <f>IF(H100="","",I100*IF(N(G100)&gt;0,G100,IFERROR(INDEX(moeda_fx,MATCH(J100,moeda_cod,0)),1)))</f>
        <v/>
      </c>
      <c r="L100" s="133" t="str">
        <f>IF(B100="","",IFERROR(INDEX('15 Base de Dados'!$A$6:$A$925,MATCH(B100,'15 Base de Dados'!$C$6:$C$925,0)),"Não encontrado"))</f>
        <v/>
      </c>
      <c r="M100" s="122" t="str">
        <f>IF(A100="","",EOMONTH(A100,0))</f>
        <v/>
      </c>
      <c r="N100" s="69" t="str">
        <f>IF(A100="","",YEAR(A100))</f>
        <v/>
      </c>
    </row>
    <row r="101">
      <c r="A101" s="116" t="n"/>
      <c r="B101" s="97" t="n"/>
      <c r="C101" s="97" t="n"/>
      <c r="D101" s="132" t="n"/>
      <c r="E101" s="99" t="n"/>
      <c r="F101" s="117" t="n"/>
      <c r="G101" s="101" t="n"/>
      <c r="H101" s="109" t="str">
        <f>IF(OR(A101="",B101=""),"",N(D101)*N(E101))</f>
        <v/>
      </c>
      <c r="I101" s="109" t="str">
        <f>IF(H101="","",H101-N(F101))</f>
        <v/>
      </c>
      <c r="J101" s="108" t="str">
        <f>IF(B101="","",IFERROR(INDEX('15 Base de Dados'!$F$6:$F$925,MATCH(B101,'15 Base de Dados'!$C$6:$C$925,0)),"BRL"))</f>
        <v/>
      </c>
      <c r="K101" s="134" t="str">
        <f>IF(H101="","",I101*IF(N(G101)&gt;0,G101,IFERROR(INDEX(moeda_fx,MATCH(J101,moeda_cod,0)),1)))</f>
        <v/>
      </c>
      <c r="L101" s="135" t="str">
        <f>IF(B101="","",IFERROR(INDEX('15 Base de Dados'!$A$6:$A$925,MATCH(B101,'15 Base de Dados'!$C$6:$C$925,0)),"Não encontrado"))</f>
        <v/>
      </c>
      <c r="M101" s="123" t="str">
        <f>IF(A101="","",EOMONTH(A101,0))</f>
        <v/>
      </c>
      <c r="N101" s="113" t="str">
        <f>IF(A101="","",YEAR(A101))</f>
        <v/>
      </c>
    </row>
    <row r="102">
      <c r="A102" s="116" t="n"/>
      <c r="B102" s="97" t="n"/>
      <c r="C102" s="97" t="n"/>
      <c r="D102" s="132" t="n"/>
      <c r="E102" s="99" t="n"/>
      <c r="F102" s="117" t="n"/>
      <c r="G102" s="101" t="n"/>
      <c r="H102" s="103" t="str">
        <f>IF(OR(A102="",B102=""),"",N(D102)*N(E102))</f>
        <v/>
      </c>
      <c r="I102" s="103" t="str">
        <f>IF(H102="","",H102-N(F102))</f>
        <v/>
      </c>
      <c r="J102" s="68" t="str">
        <f>IF(B102="","",IFERROR(INDEX('15 Base de Dados'!$F$6:$F$925,MATCH(B102,'15 Base de Dados'!$C$6:$C$925,0)),"BRL"))</f>
        <v/>
      </c>
      <c r="K102" s="70" t="str">
        <f>IF(H102="","",I102*IF(N(G102)&gt;0,G102,IFERROR(INDEX(moeda_fx,MATCH(J102,moeda_cod,0)),1)))</f>
        <v/>
      </c>
      <c r="L102" s="133" t="str">
        <f>IF(B102="","",IFERROR(INDEX('15 Base de Dados'!$A$6:$A$925,MATCH(B102,'15 Base de Dados'!$C$6:$C$925,0)),"Não encontrado"))</f>
        <v/>
      </c>
      <c r="M102" s="122" t="str">
        <f>IF(A102="","",EOMONTH(A102,0))</f>
        <v/>
      </c>
      <c r="N102" s="69" t="str">
        <f>IF(A102="","",YEAR(A102))</f>
        <v/>
      </c>
    </row>
    <row r="103">
      <c r="A103" s="116" t="n"/>
      <c r="B103" s="97" t="n"/>
      <c r="C103" s="97" t="n"/>
      <c r="D103" s="132" t="n"/>
      <c r="E103" s="99" t="n"/>
      <c r="F103" s="117" t="n"/>
      <c r="G103" s="101" t="n"/>
      <c r="H103" s="109" t="str">
        <f>IF(OR(A103="",B103=""),"",N(D103)*N(E103))</f>
        <v/>
      </c>
      <c r="I103" s="109" t="str">
        <f>IF(H103="","",H103-N(F103))</f>
        <v/>
      </c>
      <c r="J103" s="108" t="str">
        <f>IF(B103="","",IFERROR(INDEX('15 Base de Dados'!$F$6:$F$925,MATCH(B103,'15 Base de Dados'!$C$6:$C$925,0)),"BRL"))</f>
        <v/>
      </c>
      <c r="K103" s="134" t="str">
        <f>IF(H103="","",I103*IF(N(G103)&gt;0,G103,IFERROR(INDEX(moeda_fx,MATCH(J103,moeda_cod,0)),1)))</f>
        <v/>
      </c>
      <c r="L103" s="135" t="str">
        <f>IF(B103="","",IFERROR(INDEX('15 Base de Dados'!$A$6:$A$925,MATCH(B103,'15 Base de Dados'!$C$6:$C$925,0)),"Não encontrado"))</f>
        <v/>
      </c>
      <c r="M103" s="123" t="str">
        <f>IF(A103="","",EOMONTH(A103,0))</f>
        <v/>
      </c>
      <c r="N103" s="113" t="str">
        <f>IF(A103="","",YEAR(A103))</f>
        <v/>
      </c>
    </row>
    <row r="104">
      <c r="A104" s="116" t="n"/>
      <c r="B104" s="97" t="n"/>
      <c r="C104" s="97" t="n"/>
      <c r="D104" s="132" t="n"/>
      <c r="E104" s="99" t="n"/>
      <c r="F104" s="117" t="n"/>
      <c r="G104" s="101" t="n"/>
      <c r="H104" s="103" t="str">
        <f>IF(OR(A104="",B104=""),"",N(D104)*N(E104))</f>
        <v/>
      </c>
      <c r="I104" s="103" t="str">
        <f>IF(H104="","",H104-N(F104))</f>
        <v/>
      </c>
      <c r="J104" s="68" t="str">
        <f>IF(B104="","",IFERROR(INDEX('15 Base de Dados'!$F$6:$F$925,MATCH(B104,'15 Base de Dados'!$C$6:$C$925,0)),"BRL"))</f>
        <v/>
      </c>
      <c r="K104" s="70" t="str">
        <f>IF(H104="","",I104*IF(N(G104)&gt;0,G104,IFERROR(INDEX(moeda_fx,MATCH(J104,moeda_cod,0)),1)))</f>
        <v/>
      </c>
      <c r="L104" s="133" t="str">
        <f>IF(B104="","",IFERROR(INDEX('15 Base de Dados'!$A$6:$A$925,MATCH(B104,'15 Base de Dados'!$C$6:$C$925,0)),"Não encontrado"))</f>
        <v/>
      </c>
      <c r="M104" s="122" t="str">
        <f>IF(A104="","",EOMONTH(A104,0))</f>
        <v/>
      </c>
      <c r="N104" s="69" t="str">
        <f>IF(A104="","",YEAR(A104))</f>
        <v/>
      </c>
    </row>
    <row r="105">
      <c r="A105" s="116" t="n"/>
      <c r="B105" s="97" t="n"/>
      <c r="C105" s="97" t="n"/>
      <c r="D105" s="132" t="n"/>
      <c r="E105" s="99" t="n"/>
      <c r="F105" s="117" t="n"/>
      <c r="G105" s="101" t="n"/>
      <c r="H105" s="109" t="str">
        <f>IF(OR(A105="",B105=""),"",N(D105)*N(E105))</f>
        <v/>
      </c>
      <c r="I105" s="109" t="str">
        <f>IF(H105="","",H105-N(F105))</f>
        <v/>
      </c>
      <c r="J105" s="108" t="str">
        <f>IF(B105="","",IFERROR(INDEX('15 Base de Dados'!$F$6:$F$925,MATCH(B105,'15 Base de Dados'!$C$6:$C$925,0)),"BRL"))</f>
        <v/>
      </c>
      <c r="K105" s="134" t="str">
        <f>IF(H105="","",I105*IF(N(G105)&gt;0,G105,IFERROR(INDEX(moeda_fx,MATCH(J105,moeda_cod,0)),1)))</f>
        <v/>
      </c>
      <c r="L105" s="135" t="str">
        <f>IF(B105="","",IFERROR(INDEX('15 Base de Dados'!$A$6:$A$925,MATCH(B105,'15 Base de Dados'!$C$6:$C$925,0)),"Não encontrado"))</f>
        <v/>
      </c>
      <c r="M105" s="123" t="str">
        <f>IF(A105="","",EOMONTH(A105,0))</f>
        <v/>
      </c>
      <c r="N105" s="113" t="str">
        <f>IF(A105="","",YEAR(A105))</f>
        <v/>
      </c>
    </row>
    <row r="106">
      <c r="A106" s="116" t="n"/>
      <c r="B106" s="97" t="n"/>
      <c r="C106" s="97" t="n"/>
      <c r="D106" s="132" t="n"/>
      <c r="E106" s="99" t="n"/>
      <c r="F106" s="117" t="n"/>
      <c r="G106" s="101" t="n"/>
      <c r="H106" s="103" t="str">
        <f>IF(OR(A106="",B106=""),"",N(D106)*N(E106))</f>
        <v/>
      </c>
      <c r="I106" s="103" t="str">
        <f>IF(H106="","",H106-N(F106))</f>
        <v/>
      </c>
      <c r="J106" s="68" t="str">
        <f>IF(B106="","",IFERROR(INDEX('15 Base de Dados'!$F$6:$F$925,MATCH(B106,'15 Base de Dados'!$C$6:$C$925,0)),"BRL"))</f>
        <v/>
      </c>
      <c r="K106" s="70" t="str">
        <f>IF(H106="","",I106*IF(N(G106)&gt;0,G106,IFERROR(INDEX(moeda_fx,MATCH(J106,moeda_cod,0)),1)))</f>
        <v/>
      </c>
      <c r="L106" s="133" t="str">
        <f>IF(B106="","",IFERROR(INDEX('15 Base de Dados'!$A$6:$A$925,MATCH(B106,'15 Base de Dados'!$C$6:$C$925,0)),"Não encontrado"))</f>
        <v/>
      </c>
      <c r="M106" s="122" t="str">
        <f>IF(A106="","",EOMONTH(A106,0))</f>
        <v/>
      </c>
      <c r="N106" s="69" t="str">
        <f>IF(A106="","",YEAR(A106))</f>
        <v/>
      </c>
    </row>
    <row r="107">
      <c r="A107" s="116" t="n"/>
      <c r="B107" s="97" t="n"/>
      <c r="C107" s="97" t="n"/>
      <c r="D107" s="132" t="n"/>
      <c r="E107" s="99" t="n"/>
      <c r="F107" s="117" t="n"/>
      <c r="G107" s="101" t="n"/>
      <c r="H107" s="109" t="str">
        <f>IF(OR(A107="",B107=""),"",N(D107)*N(E107))</f>
        <v/>
      </c>
      <c r="I107" s="109" t="str">
        <f>IF(H107="","",H107-N(F107))</f>
        <v/>
      </c>
      <c r="J107" s="108" t="str">
        <f>IF(B107="","",IFERROR(INDEX('15 Base de Dados'!$F$6:$F$925,MATCH(B107,'15 Base de Dados'!$C$6:$C$925,0)),"BRL"))</f>
        <v/>
      </c>
      <c r="K107" s="134" t="str">
        <f>IF(H107="","",I107*IF(N(G107)&gt;0,G107,IFERROR(INDEX(moeda_fx,MATCH(J107,moeda_cod,0)),1)))</f>
        <v/>
      </c>
      <c r="L107" s="135" t="str">
        <f>IF(B107="","",IFERROR(INDEX('15 Base de Dados'!$A$6:$A$925,MATCH(B107,'15 Base de Dados'!$C$6:$C$925,0)),"Não encontrado"))</f>
        <v/>
      </c>
      <c r="M107" s="123" t="str">
        <f>IF(A107="","",EOMONTH(A107,0))</f>
        <v/>
      </c>
      <c r="N107" s="113" t="str">
        <f>IF(A107="","",YEAR(A107))</f>
        <v/>
      </c>
    </row>
    <row r="108">
      <c r="A108" s="116" t="n"/>
      <c r="B108" s="97" t="n"/>
      <c r="C108" s="97" t="n"/>
      <c r="D108" s="132" t="n"/>
      <c r="E108" s="99" t="n"/>
      <c r="F108" s="117" t="n"/>
      <c r="G108" s="101" t="n"/>
      <c r="H108" s="103" t="str">
        <f>IF(OR(A108="",B108=""),"",N(D108)*N(E108))</f>
        <v/>
      </c>
      <c r="I108" s="103" t="str">
        <f>IF(H108="","",H108-N(F108))</f>
        <v/>
      </c>
      <c r="J108" s="68" t="str">
        <f>IF(B108="","",IFERROR(INDEX('15 Base de Dados'!$F$6:$F$925,MATCH(B108,'15 Base de Dados'!$C$6:$C$925,0)),"BRL"))</f>
        <v/>
      </c>
      <c r="K108" s="70" t="str">
        <f>IF(H108="","",I108*IF(N(G108)&gt;0,G108,IFERROR(INDEX(moeda_fx,MATCH(J108,moeda_cod,0)),1)))</f>
        <v/>
      </c>
      <c r="L108" s="133" t="str">
        <f>IF(B108="","",IFERROR(INDEX('15 Base de Dados'!$A$6:$A$925,MATCH(B108,'15 Base de Dados'!$C$6:$C$925,0)),"Não encontrado"))</f>
        <v/>
      </c>
      <c r="M108" s="122" t="str">
        <f>IF(A108="","",EOMONTH(A108,0))</f>
        <v/>
      </c>
      <c r="N108" s="69" t="str">
        <f>IF(A108="","",YEAR(A108))</f>
        <v/>
      </c>
    </row>
    <row r="109">
      <c r="A109" s="116" t="n"/>
      <c r="B109" s="97" t="n"/>
      <c r="C109" s="97" t="n"/>
      <c r="D109" s="132" t="n"/>
      <c r="E109" s="99" t="n"/>
      <c r="F109" s="117" t="n"/>
      <c r="G109" s="101" t="n"/>
      <c r="H109" s="109" t="str">
        <f>IF(OR(A109="",B109=""),"",N(D109)*N(E109))</f>
        <v/>
      </c>
      <c r="I109" s="109" t="str">
        <f>IF(H109="","",H109-N(F109))</f>
        <v/>
      </c>
      <c r="J109" s="108" t="str">
        <f>IF(B109="","",IFERROR(INDEX('15 Base de Dados'!$F$6:$F$925,MATCH(B109,'15 Base de Dados'!$C$6:$C$925,0)),"BRL"))</f>
        <v/>
      </c>
      <c r="K109" s="134" t="str">
        <f>IF(H109="","",I109*IF(N(G109)&gt;0,G109,IFERROR(INDEX(moeda_fx,MATCH(J109,moeda_cod,0)),1)))</f>
        <v/>
      </c>
      <c r="L109" s="135" t="str">
        <f>IF(B109="","",IFERROR(INDEX('15 Base de Dados'!$A$6:$A$925,MATCH(B109,'15 Base de Dados'!$C$6:$C$925,0)),"Não encontrado"))</f>
        <v/>
      </c>
      <c r="M109" s="123" t="str">
        <f>IF(A109="","",EOMONTH(A109,0))</f>
        <v/>
      </c>
      <c r="N109" s="113" t="str">
        <f>IF(A109="","",YEAR(A109))</f>
        <v/>
      </c>
    </row>
    <row r="110">
      <c r="A110" s="116" t="n"/>
      <c r="B110" s="97" t="n"/>
      <c r="C110" s="97" t="n"/>
      <c r="D110" s="132" t="n"/>
      <c r="E110" s="99" t="n"/>
      <c r="F110" s="117" t="n"/>
      <c r="G110" s="101" t="n"/>
      <c r="H110" s="103" t="str">
        <f>IF(OR(A110="",B110=""),"",N(D110)*N(E110))</f>
        <v/>
      </c>
      <c r="I110" s="103" t="str">
        <f>IF(H110="","",H110-N(F110))</f>
        <v/>
      </c>
      <c r="J110" s="68" t="str">
        <f>IF(B110="","",IFERROR(INDEX('15 Base de Dados'!$F$6:$F$925,MATCH(B110,'15 Base de Dados'!$C$6:$C$925,0)),"BRL"))</f>
        <v/>
      </c>
      <c r="K110" s="70" t="str">
        <f>IF(H110="","",I110*IF(N(G110)&gt;0,G110,IFERROR(INDEX(moeda_fx,MATCH(J110,moeda_cod,0)),1)))</f>
        <v/>
      </c>
      <c r="L110" s="133" t="str">
        <f>IF(B110="","",IFERROR(INDEX('15 Base de Dados'!$A$6:$A$925,MATCH(B110,'15 Base de Dados'!$C$6:$C$925,0)),"Não encontrado"))</f>
        <v/>
      </c>
      <c r="M110" s="122" t="str">
        <f>IF(A110="","",EOMONTH(A110,0))</f>
        <v/>
      </c>
      <c r="N110" s="69" t="str">
        <f>IF(A110="","",YEAR(A110))</f>
        <v/>
      </c>
    </row>
    <row r="111">
      <c r="A111" s="116" t="n"/>
      <c r="B111" s="97" t="n"/>
      <c r="C111" s="97" t="n"/>
      <c r="D111" s="132" t="n"/>
      <c r="E111" s="99" t="n"/>
      <c r="F111" s="117" t="n"/>
      <c r="G111" s="101" t="n"/>
      <c r="H111" s="109" t="str">
        <f>IF(OR(A111="",B111=""),"",N(D111)*N(E111))</f>
        <v/>
      </c>
      <c r="I111" s="109" t="str">
        <f>IF(H111="","",H111-N(F111))</f>
        <v/>
      </c>
      <c r="J111" s="108" t="str">
        <f>IF(B111="","",IFERROR(INDEX('15 Base de Dados'!$F$6:$F$925,MATCH(B111,'15 Base de Dados'!$C$6:$C$925,0)),"BRL"))</f>
        <v/>
      </c>
      <c r="K111" s="134" t="str">
        <f>IF(H111="","",I111*IF(N(G111)&gt;0,G111,IFERROR(INDEX(moeda_fx,MATCH(J111,moeda_cod,0)),1)))</f>
        <v/>
      </c>
      <c r="L111" s="135" t="str">
        <f>IF(B111="","",IFERROR(INDEX('15 Base de Dados'!$A$6:$A$925,MATCH(B111,'15 Base de Dados'!$C$6:$C$925,0)),"Não encontrado"))</f>
        <v/>
      </c>
      <c r="M111" s="123" t="str">
        <f>IF(A111="","",EOMONTH(A111,0))</f>
        <v/>
      </c>
      <c r="N111" s="113" t="str">
        <f>IF(A111="","",YEAR(A111))</f>
        <v/>
      </c>
    </row>
    <row r="112">
      <c r="A112" s="116" t="n"/>
      <c r="B112" s="97" t="n"/>
      <c r="C112" s="97" t="n"/>
      <c r="D112" s="132" t="n"/>
      <c r="E112" s="99" t="n"/>
      <c r="F112" s="117" t="n"/>
      <c r="G112" s="101" t="n"/>
      <c r="H112" s="103" t="str">
        <f>IF(OR(A112="",B112=""),"",N(D112)*N(E112))</f>
        <v/>
      </c>
      <c r="I112" s="103" t="str">
        <f>IF(H112="","",H112-N(F112))</f>
        <v/>
      </c>
      <c r="J112" s="68" t="str">
        <f>IF(B112="","",IFERROR(INDEX('15 Base de Dados'!$F$6:$F$925,MATCH(B112,'15 Base de Dados'!$C$6:$C$925,0)),"BRL"))</f>
        <v/>
      </c>
      <c r="K112" s="70" t="str">
        <f>IF(H112="","",I112*IF(N(G112)&gt;0,G112,IFERROR(INDEX(moeda_fx,MATCH(J112,moeda_cod,0)),1)))</f>
        <v/>
      </c>
      <c r="L112" s="133" t="str">
        <f>IF(B112="","",IFERROR(INDEX('15 Base de Dados'!$A$6:$A$925,MATCH(B112,'15 Base de Dados'!$C$6:$C$925,0)),"Não encontrado"))</f>
        <v/>
      </c>
      <c r="M112" s="122" t="str">
        <f>IF(A112="","",EOMONTH(A112,0))</f>
        <v/>
      </c>
      <c r="N112" s="69" t="str">
        <f>IF(A112="","",YEAR(A112))</f>
        <v/>
      </c>
    </row>
    <row r="113">
      <c r="A113" s="116" t="n"/>
      <c r="B113" s="97" t="n"/>
      <c r="C113" s="97" t="n"/>
      <c r="D113" s="132" t="n"/>
      <c r="E113" s="99" t="n"/>
      <c r="F113" s="117" t="n"/>
      <c r="G113" s="101" t="n"/>
      <c r="H113" s="109" t="str">
        <f>IF(OR(A113="",B113=""),"",N(D113)*N(E113))</f>
        <v/>
      </c>
      <c r="I113" s="109" t="str">
        <f>IF(H113="","",H113-N(F113))</f>
        <v/>
      </c>
      <c r="J113" s="108" t="str">
        <f>IF(B113="","",IFERROR(INDEX('15 Base de Dados'!$F$6:$F$925,MATCH(B113,'15 Base de Dados'!$C$6:$C$925,0)),"BRL"))</f>
        <v/>
      </c>
      <c r="K113" s="134" t="str">
        <f>IF(H113="","",I113*IF(N(G113)&gt;0,G113,IFERROR(INDEX(moeda_fx,MATCH(J113,moeda_cod,0)),1)))</f>
        <v/>
      </c>
      <c r="L113" s="135" t="str">
        <f>IF(B113="","",IFERROR(INDEX('15 Base de Dados'!$A$6:$A$925,MATCH(B113,'15 Base de Dados'!$C$6:$C$925,0)),"Não encontrado"))</f>
        <v/>
      </c>
      <c r="M113" s="123" t="str">
        <f>IF(A113="","",EOMONTH(A113,0))</f>
        <v/>
      </c>
      <c r="N113" s="113" t="str">
        <f>IF(A113="","",YEAR(A113))</f>
        <v/>
      </c>
    </row>
    <row r="114">
      <c r="A114" s="116" t="n"/>
      <c r="B114" s="97" t="n"/>
      <c r="C114" s="97" t="n"/>
      <c r="D114" s="132" t="n"/>
      <c r="E114" s="99" t="n"/>
      <c r="F114" s="117" t="n"/>
      <c r="G114" s="101" t="n"/>
      <c r="H114" s="103" t="str">
        <f>IF(OR(A114="",B114=""),"",N(D114)*N(E114))</f>
        <v/>
      </c>
      <c r="I114" s="103" t="str">
        <f>IF(H114="","",H114-N(F114))</f>
        <v/>
      </c>
      <c r="J114" s="68" t="str">
        <f>IF(B114="","",IFERROR(INDEX('15 Base de Dados'!$F$6:$F$925,MATCH(B114,'15 Base de Dados'!$C$6:$C$925,0)),"BRL"))</f>
        <v/>
      </c>
      <c r="K114" s="70" t="str">
        <f>IF(H114="","",I114*IF(N(G114)&gt;0,G114,IFERROR(INDEX(moeda_fx,MATCH(J114,moeda_cod,0)),1)))</f>
        <v/>
      </c>
      <c r="L114" s="133" t="str">
        <f>IF(B114="","",IFERROR(INDEX('15 Base de Dados'!$A$6:$A$925,MATCH(B114,'15 Base de Dados'!$C$6:$C$925,0)),"Não encontrado"))</f>
        <v/>
      </c>
      <c r="M114" s="122" t="str">
        <f>IF(A114="","",EOMONTH(A114,0))</f>
        <v/>
      </c>
      <c r="N114" s="69" t="str">
        <f>IF(A114="","",YEAR(A114))</f>
        <v/>
      </c>
    </row>
    <row r="115">
      <c r="A115" s="116" t="n"/>
      <c r="B115" s="97" t="n"/>
      <c r="C115" s="97" t="n"/>
      <c r="D115" s="132" t="n"/>
      <c r="E115" s="99" t="n"/>
      <c r="F115" s="117" t="n"/>
      <c r="G115" s="101" t="n"/>
      <c r="H115" s="109" t="str">
        <f>IF(OR(A115="",B115=""),"",N(D115)*N(E115))</f>
        <v/>
      </c>
      <c r="I115" s="109" t="str">
        <f>IF(H115="","",H115-N(F115))</f>
        <v/>
      </c>
      <c r="J115" s="108" t="str">
        <f>IF(B115="","",IFERROR(INDEX('15 Base de Dados'!$F$6:$F$925,MATCH(B115,'15 Base de Dados'!$C$6:$C$925,0)),"BRL"))</f>
        <v/>
      </c>
      <c r="K115" s="134" t="str">
        <f>IF(H115="","",I115*IF(N(G115)&gt;0,G115,IFERROR(INDEX(moeda_fx,MATCH(J115,moeda_cod,0)),1)))</f>
        <v/>
      </c>
      <c r="L115" s="135" t="str">
        <f>IF(B115="","",IFERROR(INDEX('15 Base de Dados'!$A$6:$A$925,MATCH(B115,'15 Base de Dados'!$C$6:$C$925,0)),"Não encontrado"))</f>
        <v/>
      </c>
      <c r="M115" s="123" t="str">
        <f>IF(A115="","",EOMONTH(A115,0))</f>
        <v/>
      </c>
      <c r="N115" s="113" t="str">
        <f>IF(A115="","",YEAR(A115))</f>
        <v/>
      </c>
    </row>
    <row r="116">
      <c r="A116" s="116" t="n"/>
      <c r="B116" s="97" t="n"/>
      <c r="C116" s="97" t="n"/>
      <c r="D116" s="132" t="n"/>
      <c r="E116" s="99" t="n"/>
      <c r="F116" s="117" t="n"/>
      <c r="G116" s="101" t="n"/>
      <c r="H116" s="103" t="str">
        <f>IF(OR(A116="",B116=""),"",N(D116)*N(E116))</f>
        <v/>
      </c>
      <c r="I116" s="103" t="str">
        <f>IF(H116="","",H116-N(F116))</f>
        <v/>
      </c>
      <c r="J116" s="68" t="str">
        <f>IF(B116="","",IFERROR(INDEX('15 Base de Dados'!$F$6:$F$925,MATCH(B116,'15 Base de Dados'!$C$6:$C$925,0)),"BRL"))</f>
        <v/>
      </c>
      <c r="K116" s="70" t="str">
        <f>IF(H116="","",I116*IF(N(G116)&gt;0,G116,IFERROR(INDEX(moeda_fx,MATCH(J116,moeda_cod,0)),1)))</f>
        <v/>
      </c>
      <c r="L116" s="133" t="str">
        <f>IF(B116="","",IFERROR(INDEX('15 Base de Dados'!$A$6:$A$925,MATCH(B116,'15 Base de Dados'!$C$6:$C$925,0)),"Não encontrado"))</f>
        <v/>
      </c>
      <c r="M116" s="122" t="str">
        <f>IF(A116="","",EOMONTH(A116,0))</f>
        <v/>
      </c>
      <c r="N116" s="69" t="str">
        <f>IF(A116="","",YEAR(A116))</f>
        <v/>
      </c>
    </row>
    <row r="117">
      <c r="A117" s="116" t="n"/>
      <c r="B117" s="97" t="n"/>
      <c r="C117" s="97" t="n"/>
      <c r="D117" s="132" t="n"/>
      <c r="E117" s="99" t="n"/>
      <c r="F117" s="117" t="n"/>
      <c r="G117" s="101" t="n"/>
      <c r="H117" s="109" t="str">
        <f>IF(OR(A117="",B117=""),"",N(D117)*N(E117))</f>
        <v/>
      </c>
      <c r="I117" s="109" t="str">
        <f>IF(H117="","",H117-N(F117))</f>
        <v/>
      </c>
      <c r="J117" s="108" t="str">
        <f>IF(B117="","",IFERROR(INDEX('15 Base de Dados'!$F$6:$F$925,MATCH(B117,'15 Base de Dados'!$C$6:$C$925,0)),"BRL"))</f>
        <v/>
      </c>
      <c r="K117" s="134" t="str">
        <f>IF(H117="","",I117*IF(N(G117)&gt;0,G117,IFERROR(INDEX(moeda_fx,MATCH(J117,moeda_cod,0)),1)))</f>
        <v/>
      </c>
      <c r="L117" s="135" t="str">
        <f>IF(B117="","",IFERROR(INDEX('15 Base de Dados'!$A$6:$A$925,MATCH(B117,'15 Base de Dados'!$C$6:$C$925,0)),"Não encontrado"))</f>
        <v/>
      </c>
      <c r="M117" s="123" t="str">
        <f>IF(A117="","",EOMONTH(A117,0))</f>
        <v/>
      </c>
      <c r="N117" s="113" t="str">
        <f>IF(A117="","",YEAR(A117))</f>
        <v/>
      </c>
    </row>
    <row r="118">
      <c r="A118" s="116" t="n"/>
      <c r="B118" s="97" t="n"/>
      <c r="C118" s="97" t="n"/>
      <c r="D118" s="132" t="n"/>
      <c r="E118" s="99" t="n"/>
      <c r="F118" s="117" t="n"/>
      <c r="G118" s="101" t="n"/>
      <c r="H118" s="103" t="str">
        <f>IF(OR(A118="",B118=""),"",N(D118)*N(E118))</f>
        <v/>
      </c>
      <c r="I118" s="103" t="str">
        <f>IF(H118="","",H118-N(F118))</f>
        <v/>
      </c>
      <c r="J118" s="68" t="str">
        <f>IF(B118="","",IFERROR(INDEX('15 Base de Dados'!$F$6:$F$925,MATCH(B118,'15 Base de Dados'!$C$6:$C$925,0)),"BRL"))</f>
        <v/>
      </c>
      <c r="K118" s="70" t="str">
        <f>IF(H118="","",I118*IF(N(G118)&gt;0,G118,IFERROR(INDEX(moeda_fx,MATCH(J118,moeda_cod,0)),1)))</f>
        <v/>
      </c>
      <c r="L118" s="133" t="str">
        <f>IF(B118="","",IFERROR(INDEX('15 Base de Dados'!$A$6:$A$925,MATCH(B118,'15 Base de Dados'!$C$6:$C$925,0)),"Não encontrado"))</f>
        <v/>
      </c>
      <c r="M118" s="122" t="str">
        <f>IF(A118="","",EOMONTH(A118,0))</f>
        <v/>
      </c>
      <c r="N118" s="69" t="str">
        <f>IF(A118="","",YEAR(A118))</f>
        <v/>
      </c>
    </row>
    <row r="119">
      <c r="A119" s="116" t="n"/>
      <c r="B119" s="97" t="n"/>
      <c r="C119" s="97" t="n"/>
      <c r="D119" s="132" t="n"/>
      <c r="E119" s="99" t="n"/>
      <c r="F119" s="117" t="n"/>
      <c r="G119" s="101" t="n"/>
      <c r="H119" s="109" t="str">
        <f>IF(OR(A119="",B119=""),"",N(D119)*N(E119))</f>
        <v/>
      </c>
      <c r="I119" s="109" t="str">
        <f>IF(H119="","",H119-N(F119))</f>
        <v/>
      </c>
      <c r="J119" s="108" t="str">
        <f>IF(B119="","",IFERROR(INDEX('15 Base de Dados'!$F$6:$F$925,MATCH(B119,'15 Base de Dados'!$C$6:$C$925,0)),"BRL"))</f>
        <v/>
      </c>
      <c r="K119" s="134" t="str">
        <f>IF(H119="","",I119*IF(N(G119)&gt;0,G119,IFERROR(INDEX(moeda_fx,MATCH(J119,moeda_cod,0)),1)))</f>
        <v/>
      </c>
      <c r="L119" s="135" t="str">
        <f>IF(B119="","",IFERROR(INDEX('15 Base de Dados'!$A$6:$A$925,MATCH(B119,'15 Base de Dados'!$C$6:$C$925,0)),"Não encontrado"))</f>
        <v/>
      </c>
      <c r="M119" s="123" t="str">
        <f>IF(A119="","",EOMONTH(A119,0))</f>
        <v/>
      </c>
      <c r="N119" s="113" t="str">
        <f>IF(A119="","",YEAR(A119))</f>
        <v/>
      </c>
    </row>
    <row r="120">
      <c r="A120" s="116" t="n"/>
      <c r="B120" s="97" t="n"/>
      <c r="C120" s="97" t="n"/>
      <c r="D120" s="132" t="n"/>
      <c r="E120" s="99" t="n"/>
      <c r="F120" s="117" t="n"/>
      <c r="G120" s="101" t="n"/>
      <c r="H120" s="103" t="str">
        <f>IF(OR(A120="",B120=""),"",N(D120)*N(E120))</f>
        <v/>
      </c>
      <c r="I120" s="103" t="str">
        <f>IF(H120="","",H120-N(F120))</f>
        <v/>
      </c>
      <c r="J120" s="68" t="str">
        <f>IF(B120="","",IFERROR(INDEX('15 Base de Dados'!$F$6:$F$925,MATCH(B120,'15 Base de Dados'!$C$6:$C$925,0)),"BRL"))</f>
        <v/>
      </c>
      <c r="K120" s="70" t="str">
        <f>IF(H120="","",I120*IF(N(G120)&gt;0,G120,IFERROR(INDEX(moeda_fx,MATCH(J120,moeda_cod,0)),1)))</f>
        <v/>
      </c>
      <c r="L120" s="133" t="str">
        <f>IF(B120="","",IFERROR(INDEX('15 Base de Dados'!$A$6:$A$925,MATCH(B120,'15 Base de Dados'!$C$6:$C$925,0)),"Não encontrado"))</f>
        <v/>
      </c>
      <c r="M120" s="122" t="str">
        <f>IF(A120="","",EOMONTH(A120,0))</f>
        <v/>
      </c>
      <c r="N120" s="69" t="str">
        <f>IF(A120="","",YEAR(A120))</f>
        <v/>
      </c>
    </row>
    <row r="121">
      <c r="A121" s="116" t="n"/>
      <c r="B121" s="97" t="n"/>
      <c r="C121" s="97" t="n"/>
      <c r="D121" s="132" t="n"/>
      <c r="E121" s="99" t="n"/>
      <c r="F121" s="117" t="n"/>
      <c r="G121" s="101" t="n"/>
      <c r="H121" s="109" t="str">
        <f>IF(OR(A121="",B121=""),"",N(D121)*N(E121))</f>
        <v/>
      </c>
      <c r="I121" s="109" t="str">
        <f>IF(H121="","",H121-N(F121))</f>
        <v/>
      </c>
      <c r="J121" s="108" t="str">
        <f>IF(B121="","",IFERROR(INDEX('15 Base de Dados'!$F$6:$F$925,MATCH(B121,'15 Base de Dados'!$C$6:$C$925,0)),"BRL"))</f>
        <v/>
      </c>
      <c r="K121" s="134" t="str">
        <f>IF(H121="","",I121*IF(N(G121)&gt;0,G121,IFERROR(INDEX(moeda_fx,MATCH(J121,moeda_cod,0)),1)))</f>
        <v/>
      </c>
      <c r="L121" s="135" t="str">
        <f>IF(B121="","",IFERROR(INDEX('15 Base de Dados'!$A$6:$A$925,MATCH(B121,'15 Base de Dados'!$C$6:$C$925,0)),"Não encontrado"))</f>
        <v/>
      </c>
      <c r="M121" s="123" t="str">
        <f>IF(A121="","",EOMONTH(A121,0))</f>
        <v/>
      </c>
      <c r="N121" s="113" t="str">
        <f>IF(A121="","",YEAR(A121))</f>
        <v/>
      </c>
    </row>
    <row r="122">
      <c r="A122" s="116" t="n"/>
      <c r="B122" s="97" t="n"/>
      <c r="C122" s="97" t="n"/>
      <c r="D122" s="132" t="n"/>
      <c r="E122" s="99" t="n"/>
      <c r="F122" s="117" t="n"/>
      <c r="G122" s="101" t="n"/>
      <c r="H122" s="103" t="str">
        <f>IF(OR(A122="",B122=""),"",N(D122)*N(E122))</f>
        <v/>
      </c>
      <c r="I122" s="103" t="str">
        <f>IF(H122="","",H122-N(F122))</f>
        <v/>
      </c>
      <c r="J122" s="68" t="str">
        <f>IF(B122="","",IFERROR(INDEX('15 Base de Dados'!$F$6:$F$925,MATCH(B122,'15 Base de Dados'!$C$6:$C$925,0)),"BRL"))</f>
        <v/>
      </c>
      <c r="K122" s="70" t="str">
        <f>IF(H122="","",I122*IF(N(G122)&gt;0,G122,IFERROR(INDEX(moeda_fx,MATCH(J122,moeda_cod,0)),1)))</f>
        <v/>
      </c>
      <c r="L122" s="133" t="str">
        <f>IF(B122="","",IFERROR(INDEX('15 Base de Dados'!$A$6:$A$925,MATCH(B122,'15 Base de Dados'!$C$6:$C$925,0)),"Não encontrado"))</f>
        <v/>
      </c>
      <c r="M122" s="122" t="str">
        <f>IF(A122="","",EOMONTH(A122,0))</f>
        <v/>
      </c>
      <c r="N122" s="69" t="str">
        <f>IF(A122="","",YEAR(A122))</f>
        <v/>
      </c>
    </row>
    <row r="123">
      <c r="A123" s="116" t="n"/>
      <c r="B123" s="97" t="n"/>
      <c r="C123" s="97" t="n"/>
      <c r="D123" s="132" t="n"/>
      <c r="E123" s="99" t="n"/>
      <c r="F123" s="117" t="n"/>
      <c r="G123" s="101" t="n"/>
      <c r="H123" s="109" t="str">
        <f>IF(OR(A123="",B123=""),"",N(D123)*N(E123))</f>
        <v/>
      </c>
      <c r="I123" s="109" t="str">
        <f>IF(H123="","",H123-N(F123))</f>
        <v/>
      </c>
      <c r="J123" s="108" t="str">
        <f>IF(B123="","",IFERROR(INDEX('15 Base de Dados'!$F$6:$F$925,MATCH(B123,'15 Base de Dados'!$C$6:$C$925,0)),"BRL"))</f>
        <v/>
      </c>
      <c r="K123" s="134" t="str">
        <f>IF(H123="","",I123*IF(N(G123)&gt;0,G123,IFERROR(INDEX(moeda_fx,MATCH(J123,moeda_cod,0)),1)))</f>
        <v/>
      </c>
      <c r="L123" s="135" t="str">
        <f>IF(B123="","",IFERROR(INDEX('15 Base de Dados'!$A$6:$A$925,MATCH(B123,'15 Base de Dados'!$C$6:$C$925,0)),"Não encontrado"))</f>
        <v/>
      </c>
      <c r="M123" s="123" t="str">
        <f>IF(A123="","",EOMONTH(A123,0))</f>
        <v/>
      </c>
      <c r="N123" s="113" t="str">
        <f>IF(A123="","",YEAR(A123))</f>
        <v/>
      </c>
    </row>
    <row r="124">
      <c r="A124" s="116" t="n"/>
      <c r="B124" s="97" t="n"/>
      <c r="C124" s="97" t="n"/>
      <c r="D124" s="132" t="n"/>
      <c r="E124" s="99" t="n"/>
      <c r="F124" s="117" t="n"/>
      <c r="G124" s="101" t="n"/>
      <c r="H124" s="103" t="str">
        <f>IF(OR(A124="",B124=""),"",N(D124)*N(E124))</f>
        <v/>
      </c>
      <c r="I124" s="103" t="str">
        <f>IF(H124="","",H124-N(F124))</f>
        <v/>
      </c>
      <c r="J124" s="68" t="str">
        <f>IF(B124="","",IFERROR(INDEX('15 Base de Dados'!$F$6:$F$925,MATCH(B124,'15 Base de Dados'!$C$6:$C$925,0)),"BRL"))</f>
        <v/>
      </c>
      <c r="K124" s="70" t="str">
        <f>IF(H124="","",I124*IF(N(G124)&gt;0,G124,IFERROR(INDEX(moeda_fx,MATCH(J124,moeda_cod,0)),1)))</f>
        <v/>
      </c>
      <c r="L124" s="133" t="str">
        <f>IF(B124="","",IFERROR(INDEX('15 Base de Dados'!$A$6:$A$925,MATCH(B124,'15 Base de Dados'!$C$6:$C$925,0)),"Não encontrado"))</f>
        <v/>
      </c>
      <c r="M124" s="122" t="str">
        <f>IF(A124="","",EOMONTH(A124,0))</f>
        <v/>
      </c>
      <c r="N124" s="69" t="str">
        <f>IF(A124="","",YEAR(A124))</f>
        <v/>
      </c>
    </row>
    <row r="125">
      <c r="A125" s="116" t="n"/>
      <c r="B125" s="97" t="n"/>
      <c r="C125" s="97" t="n"/>
      <c r="D125" s="132" t="n"/>
      <c r="E125" s="99" t="n"/>
      <c r="F125" s="117" t="n"/>
      <c r="G125" s="101" t="n"/>
      <c r="H125" s="109" t="str">
        <f>IF(OR(A125="",B125=""),"",N(D125)*N(E125))</f>
        <v/>
      </c>
      <c r="I125" s="109" t="str">
        <f>IF(H125="","",H125-N(F125))</f>
        <v/>
      </c>
      <c r="J125" s="108" t="str">
        <f>IF(B125="","",IFERROR(INDEX('15 Base de Dados'!$F$6:$F$925,MATCH(B125,'15 Base de Dados'!$C$6:$C$925,0)),"BRL"))</f>
        <v/>
      </c>
      <c r="K125" s="134" t="str">
        <f>IF(H125="","",I125*IF(N(G125)&gt;0,G125,IFERROR(INDEX(moeda_fx,MATCH(J125,moeda_cod,0)),1)))</f>
        <v/>
      </c>
      <c r="L125" s="135" t="str">
        <f>IF(B125="","",IFERROR(INDEX('15 Base de Dados'!$A$6:$A$925,MATCH(B125,'15 Base de Dados'!$C$6:$C$925,0)),"Não encontrado"))</f>
        <v/>
      </c>
      <c r="M125" s="123" t="str">
        <f>IF(A125="","",EOMONTH(A125,0))</f>
        <v/>
      </c>
      <c r="N125" s="113" t="str">
        <f>IF(A125="","",YEAR(A125))</f>
        <v/>
      </c>
    </row>
    <row r="126">
      <c r="A126" s="116" t="n"/>
      <c r="B126" s="97" t="n"/>
      <c r="C126" s="97" t="n"/>
      <c r="D126" s="132" t="n"/>
      <c r="E126" s="99" t="n"/>
      <c r="F126" s="117" t="n"/>
      <c r="G126" s="101" t="n"/>
      <c r="H126" s="103" t="str">
        <f>IF(OR(A126="",B126=""),"",N(D126)*N(E126))</f>
        <v/>
      </c>
      <c r="I126" s="103" t="str">
        <f>IF(H126="","",H126-N(F126))</f>
        <v/>
      </c>
      <c r="J126" s="68" t="str">
        <f>IF(B126="","",IFERROR(INDEX('15 Base de Dados'!$F$6:$F$925,MATCH(B126,'15 Base de Dados'!$C$6:$C$925,0)),"BRL"))</f>
        <v/>
      </c>
      <c r="K126" s="70" t="str">
        <f>IF(H126="","",I126*IF(N(G126)&gt;0,G126,IFERROR(INDEX(moeda_fx,MATCH(J126,moeda_cod,0)),1)))</f>
        <v/>
      </c>
      <c r="L126" s="133" t="str">
        <f>IF(B126="","",IFERROR(INDEX('15 Base de Dados'!$A$6:$A$925,MATCH(B126,'15 Base de Dados'!$C$6:$C$925,0)),"Não encontrado"))</f>
        <v/>
      </c>
      <c r="M126" s="122" t="str">
        <f>IF(A126="","",EOMONTH(A126,0))</f>
        <v/>
      </c>
      <c r="N126" s="69" t="str">
        <f>IF(A126="","",YEAR(A126))</f>
        <v/>
      </c>
    </row>
    <row r="127">
      <c r="A127" s="116" t="n"/>
      <c r="B127" s="97" t="n"/>
      <c r="C127" s="97" t="n"/>
      <c r="D127" s="132" t="n"/>
      <c r="E127" s="99" t="n"/>
      <c r="F127" s="117" t="n"/>
      <c r="G127" s="101" t="n"/>
      <c r="H127" s="109" t="str">
        <f>IF(OR(A127="",B127=""),"",N(D127)*N(E127))</f>
        <v/>
      </c>
      <c r="I127" s="109" t="str">
        <f>IF(H127="","",H127-N(F127))</f>
        <v/>
      </c>
      <c r="J127" s="108" t="str">
        <f>IF(B127="","",IFERROR(INDEX('15 Base de Dados'!$F$6:$F$925,MATCH(B127,'15 Base de Dados'!$C$6:$C$925,0)),"BRL"))</f>
        <v/>
      </c>
      <c r="K127" s="134" t="str">
        <f>IF(H127="","",I127*IF(N(G127)&gt;0,G127,IFERROR(INDEX(moeda_fx,MATCH(J127,moeda_cod,0)),1)))</f>
        <v/>
      </c>
      <c r="L127" s="135" t="str">
        <f>IF(B127="","",IFERROR(INDEX('15 Base de Dados'!$A$6:$A$925,MATCH(B127,'15 Base de Dados'!$C$6:$C$925,0)),"Não encontrado"))</f>
        <v/>
      </c>
      <c r="M127" s="123" t="str">
        <f>IF(A127="","",EOMONTH(A127,0))</f>
        <v/>
      </c>
      <c r="N127" s="113" t="str">
        <f>IF(A127="","",YEAR(A127))</f>
        <v/>
      </c>
    </row>
    <row r="128">
      <c r="A128" s="116" t="n"/>
      <c r="B128" s="97" t="n"/>
      <c r="C128" s="97" t="n"/>
      <c r="D128" s="132" t="n"/>
      <c r="E128" s="99" t="n"/>
      <c r="F128" s="117" t="n"/>
      <c r="G128" s="101" t="n"/>
      <c r="H128" s="103" t="str">
        <f>IF(OR(A128="",B128=""),"",N(D128)*N(E128))</f>
        <v/>
      </c>
      <c r="I128" s="103" t="str">
        <f>IF(H128="","",H128-N(F128))</f>
        <v/>
      </c>
      <c r="J128" s="68" t="str">
        <f>IF(B128="","",IFERROR(INDEX('15 Base de Dados'!$F$6:$F$925,MATCH(B128,'15 Base de Dados'!$C$6:$C$925,0)),"BRL"))</f>
        <v/>
      </c>
      <c r="K128" s="70" t="str">
        <f>IF(H128="","",I128*IF(N(G128)&gt;0,G128,IFERROR(INDEX(moeda_fx,MATCH(J128,moeda_cod,0)),1)))</f>
        <v/>
      </c>
      <c r="L128" s="133" t="str">
        <f>IF(B128="","",IFERROR(INDEX('15 Base de Dados'!$A$6:$A$925,MATCH(B128,'15 Base de Dados'!$C$6:$C$925,0)),"Não encontrado"))</f>
        <v/>
      </c>
      <c r="M128" s="122" t="str">
        <f>IF(A128="","",EOMONTH(A128,0))</f>
        <v/>
      </c>
      <c r="N128" s="69" t="str">
        <f>IF(A128="","",YEAR(A128))</f>
        <v/>
      </c>
    </row>
    <row r="129">
      <c r="A129" s="116" t="n"/>
      <c r="B129" s="97" t="n"/>
      <c r="C129" s="97" t="n"/>
      <c r="D129" s="132" t="n"/>
      <c r="E129" s="99" t="n"/>
      <c r="F129" s="117" t="n"/>
      <c r="G129" s="101" t="n"/>
      <c r="H129" s="109" t="str">
        <f>IF(OR(A129="",B129=""),"",N(D129)*N(E129))</f>
        <v/>
      </c>
      <c r="I129" s="109" t="str">
        <f>IF(H129="","",H129-N(F129))</f>
        <v/>
      </c>
      <c r="J129" s="108" t="str">
        <f>IF(B129="","",IFERROR(INDEX('15 Base de Dados'!$F$6:$F$925,MATCH(B129,'15 Base de Dados'!$C$6:$C$925,0)),"BRL"))</f>
        <v/>
      </c>
      <c r="K129" s="134" t="str">
        <f>IF(H129="","",I129*IF(N(G129)&gt;0,G129,IFERROR(INDEX(moeda_fx,MATCH(J129,moeda_cod,0)),1)))</f>
        <v/>
      </c>
      <c r="L129" s="135" t="str">
        <f>IF(B129="","",IFERROR(INDEX('15 Base de Dados'!$A$6:$A$925,MATCH(B129,'15 Base de Dados'!$C$6:$C$925,0)),"Não encontrado"))</f>
        <v/>
      </c>
      <c r="M129" s="123" t="str">
        <f>IF(A129="","",EOMONTH(A129,0))</f>
        <v/>
      </c>
      <c r="N129" s="113" t="str">
        <f>IF(A129="","",YEAR(A129))</f>
        <v/>
      </c>
    </row>
    <row r="130">
      <c r="A130" s="116" t="n"/>
      <c r="B130" s="97" t="n"/>
      <c r="C130" s="97" t="n"/>
      <c r="D130" s="132" t="n"/>
      <c r="E130" s="99" t="n"/>
      <c r="F130" s="117" t="n"/>
      <c r="G130" s="101" t="n"/>
      <c r="H130" s="103" t="str">
        <f>IF(OR(A130="",B130=""),"",N(D130)*N(E130))</f>
        <v/>
      </c>
      <c r="I130" s="103" t="str">
        <f>IF(H130="","",H130-N(F130))</f>
        <v/>
      </c>
      <c r="J130" s="68" t="str">
        <f>IF(B130="","",IFERROR(INDEX('15 Base de Dados'!$F$6:$F$925,MATCH(B130,'15 Base de Dados'!$C$6:$C$925,0)),"BRL"))</f>
        <v/>
      </c>
      <c r="K130" s="70" t="str">
        <f>IF(H130="","",I130*IF(N(G130)&gt;0,G130,IFERROR(INDEX(moeda_fx,MATCH(J130,moeda_cod,0)),1)))</f>
        <v/>
      </c>
      <c r="L130" s="133" t="str">
        <f>IF(B130="","",IFERROR(INDEX('15 Base de Dados'!$A$6:$A$925,MATCH(B130,'15 Base de Dados'!$C$6:$C$925,0)),"Não encontrado"))</f>
        <v/>
      </c>
      <c r="M130" s="122" t="str">
        <f>IF(A130="","",EOMONTH(A130,0))</f>
        <v/>
      </c>
      <c r="N130" s="69" t="str">
        <f>IF(A130="","",YEAR(A130))</f>
        <v/>
      </c>
    </row>
    <row r="131">
      <c r="A131" s="116" t="n"/>
      <c r="B131" s="97" t="n"/>
      <c r="C131" s="97" t="n"/>
      <c r="D131" s="132" t="n"/>
      <c r="E131" s="99" t="n"/>
      <c r="F131" s="117" t="n"/>
      <c r="G131" s="101" t="n"/>
      <c r="H131" s="109" t="str">
        <f>IF(OR(A131="",B131=""),"",N(D131)*N(E131))</f>
        <v/>
      </c>
      <c r="I131" s="109" t="str">
        <f>IF(H131="","",H131-N(F131))</f>
        <v/>
      </c>
      <c r="J131" s="108" t="str">
        <f>IF(B131="","",IFERROR(INDEX('15 Base de Dados'!$F$6:$F$925,MATCH(B131,'15 Base de Dados'!$C$6:$C$925,0)),"BRL"))</f>
        <v/>
      </c>
      <c r="K131" s="134" t="str">
        <f>IF(H131="","",I131*IF(N(G131)&gt;0,G131,IFERROR(INDEX(moeda_fx,MATCH(J131,moeda_cod,0)),1)))</f>
        <v/>
      </c>
      <c r="L131" s="135" t="str">
        <f>IF(B131="","",IFERROR(INDEX('15 Base de Dados'!$A$6:$A$925,MATCH(B131,'15 Base de Dados'!$C$6:$C$925,0)),"Não encontrado"))</f>
        <v/>
      </c>
      <c r="M131" s="123" t="str">
        <f>IF(A131="","",EOMONTH(A131,0))</f>
        <v/>
      </c>
      <c r="N131" s="113" t="str">
        <f>IF(A131="","",YEAR(A131))</f>
        <v/>
      </c>
    </row>
    <row r="132">
      <c r="A132" s="116" t="n"/>
      <c r="B132" s="97" t="n"/>
      <c r="C132" s="97" t="n"/>
      <c r="D132" s="132" t="n"/>
      <c r="E132" s="99" t="n"/>
      <c r="F132" s="117" t="n"/>
      <c r="G132" s="101" t="n"/>
      <c r="H132" s="103" t="str">
        <f>IF(OR(A132="",B132=""),"",N(D132)*N(E132))</f>
        <v/>
      </c>
      <c r="I132" s="103" t="str">
        <f>IF(H132="","",H132-N(F132))</f>
        <v/>
      </c>
      <c r="J132" s="68" t="str">
        <f>IF(B132="","",IFERROR(INDEX('15 Base de Dados'!$F$6:$F$925,MATCH(B132,'15 Base de Dados'!$C$6:$C$925,0)),"BRL"))</f>
        <v/>
      </c>
      <c r="K132" s="70" t="str">
        <f>IF(H132="","",I132*IF(N(G132)&gt;0,G132,IFERROR(INDEX(moeda_fx,MATCH(J132,moeda_cod,0)),1)))</f>
        <v/>
      </c>
      <c r="L132" s="133" t="str">
        <f>IF(B132="","",IFERROR(INDEX('15 Base de Dados'!$A$6:$A$925,MATCH(B132,'15 Base de Dados'!$C$6:$C$925,0)),"Não encontrado"))</f>
        <v/>
      </c>
      <c r="M132" s="122" t="str">
        <f>IF(A132="","",EOMONTH(A132,0))</f>
        <v/>
      </c>
      <c r="N132" s="69" t="str">
        <f>IF(A132="","",YEAR(A132))</f>
        <v/>
      </c>
    </row>
    <row r="133">
      <c r="A133" s="116" t="n"/>
      <c r="B133" s="97" t="n"/>
      <c r="C133" s="97" t="n"/>
      <c r="D133" s="132" t="n"/>
      <c r="E133" s="99" t="n"/>
      <c r="F133" s="117" t="n"/>
      <c r="G133" s="101" t="n"/>
      <c r="H133" s="109" t="str">
        <f>IF(OR(A133="",B133=""),"",N(D133)*N(E133))</f>
        <v/>
      </c>
      <c r="I133" s="109" t="str">
        <f>IF(H133="","",H133-N(F133))</f>
        <v/>
      </c>
      <c r="J133" s="108" t="str">
        <f>IF(B133="","",IFERROR(INDEX('15 Base de Dados'!$F$6:$F$925,MATCH(B133,'15 Base de Dados'!$C$6:$C$925,0)),"BRL"))</f>
        <v/>
      </c>
      <c r="K133" s="134" t="str">
        <f>IF(H133="","",I133*IF(N(G133)&gt;0,G133,IFERROR(INDEX(moeda_fx,MATCH(J133,moeda_cod,0)),1)))</f>
        <v/>
      </c>
      <c r="L133" s="135" t="str">
        <f>IF(B133="","",IFERROR(INDEX('15 Base de Dados'!$A$6:$A$925,MATCH(B133,'15 Base de Dados'!$C$6:$C$925,0)),"Não encontrado"))</f>
        <v/>
      </c>
      <c r="M133" s="123" t="str">
        <f>IF(A133="","",EOMONTH(A133,0))</f>
        <v/>
      </c>
      <c r="N133" s="113" t="str">
        <f>IF(A133="","",YEAR(A133))</f>
        <v/>
      </c>
    </row>
    <row r="134">
      <c r="A134" s="116" t="n"/>
      <c r="B134" s="97" t="n"/>
      <c r="C134" s="97" t="n"/>
      <c r="D134" s="132" t="n"/>
      <c r="E134" s="99" t="n"/>
      <c r="F134" s="117" t="n"/>
      <c r="G134" s="101" t="n"/>
      <c r="H134" s="103" t="str">
        <f>IF(OR(A134="",B134=""),"",N(D134)*N(E134))</f>
        <v/>
      </c>
      <c r="I134" s="103" t="str">
        <f>IF(H134="","",H134-N(F134))</f>
        <v/>
      </c>
      <c r="J134" s="68" t="str">
        <f>IF(B134="","",IFERROR(INDEX('15 Base de Dados'!$F$6:$F$925,MATCH(B134,'15 Base de Dados'!$C$6:$C$925,0)),"BRL"))</f>
        <v/>
      </c>
      <c r="K134" s="70" t="str">
        <f>IF(H134="","",I134*IF(N(G134)&gt;0,G134,IFERROR(INDEX(moeda_fx,MATCH(J134,moeda_cod,0)),1)))</f>
        <v/>
      </c>
      <c r="L134" s="133" t="str">
        <f>IF(B134="","",IFERROR(INDEX('15 Base de Dados'!$A$6:$A$925,MATCH(B134,'15 Base de Dados'!$C$6:$C$925,0)),"Não encontrado"))</f>
        <v/>
      </c>
      <c r="M134" s="122" t="str">
        <f>IF(A134="","",EOMONTH(A134,0))</f>
        <v/>
      </c>
      <c r="N134" s="69" t="str">
        <f>IF(A134="","",YEAR(A134))</f>
        <v/>
      </c>
    </row>
    <row r="135">
      <c r="A135" s="116" t="n"/>
      <c r="B135" s="97" t="n"/>
      <c r="C135" s="97" t="n"/>
      <c r="D135" s="132" t="n"/>
      <c r="E135" s="99" t="n"/>
      <c r="F135" s="117" t="n"/>
      <c r="G135" s="101" t="n"/>
      <c r="H135" s="109" t="str">
        <f>IF(OR(A135="",B135=""),"",N(D135)*N(E135))</f>
        <v/>
      </c>
      <c r="I135" s="109" t="str">
        <f>IF(H135="","",H135-N(F135))</f>
        <v/>
      </c>
      <c r="J135" s="108" t="str">
        <f>IF(B135="","",IFERROR(INDEX('15 Base de Dados'!$F$6:$F$925,MATCH(B135,'15 Base de Dados'!$C$6:$C$925,0)),"BRL"))</f>
        <v/>
      </c>
      <c r="K135" s="134" t="str">
        <f>IF(H135="","",I135*IF(N(G135)&gt;0,G135,IFERROR(INDEX(moeda_fx,MATCH(J135,moeda_cod,0)),1)))</f>
        <v/>
      </c>
      <c r="L135" s="135" t="str">
        <f>IF(B135="","",IFERROR(INDEX('15 Base de Dados'!$A$6:$A$925,MATCH(B135,'15 Base de Dados'!$C$6:$C$925,0)),"Não encontrado"))</f>
        <v/>
      </c>
      <c r="M135" s="123" t="str">
        <f>IF(A135="","",EOMONTH(A135,0))</f>
        <v/>
      </c>
      <c r="N135" s="113" t="str">
        <f>IF(A135="","",YEAR(A135))</f>
        <v/>
      </c>
    </row>
    <row r="136">
      <c r="A136" s="116" t="n"/>
      <c r="B136" s="97" t="n"/>
      <c r="C136" s="97" t="n"/>
      <c r="D136" s="132" t="n"/>
      <c r="E136" s="99" t="n"/>
      <c r="F136" s="117" t="n"/>
      <c r="G136" s="101" t="n"/>
      <c r="H136" s="103" t="str">
        <f>IF(OR(A136="",B136=""),"",N(D136)*N(E136))</f>
        <v/>
      </c>
      <c r="I136" s="103" t="str">
        <f>IF(H136="","",H136-N(F136))</f>
        <v/>
      </c>
      <c r="J136" s="68" t="str">
        <f>IF(B136="","",IFERROR(INDEX('15 Base de Dados'!$F$6:$F$925,MATCH(B136,'15 Base de Dados'!$C$6:$C$925,0)),"BRL"))</f>
        <v/>
      </c>
      <c r="K136" s="70" t="str">
        <f>IF(H136="","",I136*IF(N(G136)&gt;0,G136,IFERROR(INDEX(moeda_fx,MATCH(J136,moeda_cod,0)),1)))</f>
        <v/>
      </c>
      <c r="L136" s="133" t="str">
        <f>IF(B136="","",IFERROR(INDEX('15 Base de Dados'!$A$6:$A$925,MATCH(B136,'15 Base de Dados'!$C$6:$C$925,0)),"Não encontrado"))</f>
        <v/>
      </c>
      <c r="M136" s="122" t="str">
        <f>IF(A136="","",EOMONTH(A136,0))</f>
        <v/>
      </c>
      <c r="N136" s="69" t="str">
        <f>IF(A136="","",YEAR(A136))</f>
        <v/>
      </c>
    </row>
    <row r="137">
      <c r="A137" s="116" t="n"/>
      <c r="B137" s="97" t="n"/>
      <c r="C137" s="97" t="n"/>
      <c r="D137" s="132" t="n"/>
      <c r="E137" s="99" t="n"/>
      <c r="F137" s="117" t="n"/>
      <c r="G137" s="101" t="n"/>
      <c r="H137" s="109" t="str">
        <f>IF(OR(A137="",B137=""),"",N(D137)*N(E137))</f>
        <v/>
      </c>
      <c r="I137" s="109" t="str">
        <f>IF(H137="","",H137-N(F137))</f>
        <v/>
      </c>
      <c r="J137" s="108" t="str">
        <f>IF(B137="","",IFERROR(INDEX('15 Base de Dados'!$F$6:$F$925,MATCH(B137,'15 Base de Dados'!$C$6:$C$925,0)),"BRL"))</f>
        <v/>
      </c>
      <c r="K137" s="134" t="str">
        <f>IF(H137="","",I137*IF(N(G137)&gt;0,G137,IFERROR(INDEX(moeda_fx,MATCH(J137,moeda_cod,0)),1)))</f>
        <v/>
      </c>
      <c r="L137" s="135" t="str">
        <f>IF(B137="","",IFERROR(INDEX('15 Base de Dados'!$A$6:$A$925,MATCH(B137,'15 Base de Dados'!$C$6:$C$925,0)),"Não encontrado"))</f>
        <v/>
      </c>
      <c r="M137" s="123" t="str">
        <f>IF(A137="","",EOMONTH(A137,0))</f>
        <v/>
      </c>
      <c r="N137" s="113" t="str">
        <f>IF(A137="","",YEAR(A137))</f>
        <v/>
      </c>
    </row>
    <row r="138">
      <c r="A138" s="116" t="n"/>
      <c r="B138" s="97" t="n"/>
      <c r="C138" s="97" t="n"/>
      <c r="D138" s="132" t="n"/>
      <c r="E138" s="99" t="n"/>
      <c r="F138" s="117" t="n"/>
      <c r="G138" s="101" t="n"/>
      <c r="H138" s="103" t="str">
        <f>IF(OR(A138="",B138=""),"",N(D138)*N(E138))</f>
        <v/>
      </c>
      <c r="I138" s="103" t="str">
        <f>IF(H138="","",H138-N(F138))</f>
        <v/>
      </c>
      <c r="J138" s="68" t="str">
        <f>IF(B138="","",IFERROR(INDEX('15 Base de Dados'!$F$6:$F$925,MATCH(B138,'15 Base de Dados'!$C$6:$C$925,0)),"BRL"))</f>
        <v/>
      </c>
      <c r="K138" s="70" t="str">
        <f>IF(H138="","",I138*IF(N(G138)&gt;0,G138,IFERROR(INDEX(moeda_fx,MATCH(J138,moeda_cod,0)),1)))</f>
        <v/>
      </c>
      <c r="L138" s="133" t="str">
        <f>IF(B138="","",IFERROR(INDEX('15 Base de Dados'!$A$6:$A$925,MATCH(B138,'15 Base de Dados'!$C$6:$C$925,0)),"Não encontrado"))</f>
        <v/>
      </c>
      <c r="M138" s="122" t="str">
        <f>IF(A138="","",EOMONTH(A138,0))</f>
        <v/>
      </c>
      <c r="N138" s="69" t="str">
        <f>IF(A138="","",YEAR(A138))</f>
        <v/>
      </c>
    </row>
    <row r="139">
      <c r="A139" s="116" t="n"/>
      <c r="B139" s="97" t="n"/>
      <c r="C139" s="97" t="n"/>
      <c r="D139" s="132" t="n"/>
      <c r="E139" s="99" t="n"/>
      <c r="F139" s="117" t="n"/>
      <c r="G139" s="101" t="n"/>
      <c r="H139" s="109" t="str">
        <f>IF(OR(A139="",B139=""),"",N(D139)*N(E139))</f>
        <v/>
      </c>
      <c r="I139" s="109" t="str">
        <f>IF(H139="","",H139-N(F139))</f>
        <v/>
      </c>
      <c r="J139" s="108" t="str">
        <f>IF(B139="","",IFERROR(INDEX('15 Base de Dados'!$F$6:$F$925,MATCH(B139,'15 Base de Dados'!$C$6:$C$925,0)),"BRL"))</f>
        <v/>
      </c>
      <c r="K139" s="134" t="str">
        <f>IF(H139="","",I139*IF(N(G139)&gt;0,G139,IFERROR(INDEX(moeda_fx,MATCH(J139,moeda_cod,0)),1)))</f>
        <v/>
      </c>
      <c r="L139" s="135" t="str">
        <f>IF(B139="","",IFERROR(INDEX('15 Base de Dados'!$A$6:$A$925,MATCH(B139,'15 Base de Dados'!$C$6:$C$925,0)),"Não encontrado"))</f>
        <v/>
      </c>
      <c r="M139" s="123" t="str">
        <f>IF(A139="","",EOMONTH(A139,0))</f>
        <v/>
      </c>
      <c r="N139" s="113" t="str">
        <f>IF(A139="","",YEAR(A139))</f>
        <v/>
      </c>
    </row>
    <row r="140">
      <c r="A140" s="116" t="n"/>
      <c r="B140" s="97" t="n"/>
      <c r="C140" s="97" t="n"/>
      <c r="D140" s="132" t="n"/>
      <c r="E140" s="99" t="n"/>
      <c r="F140" s="117" t="n"/>
      <c r="G140" s="101" t="n"/>
      <c r="H140" s="103" t="str">
        <f>IF(OR(A140="",B140=""),"",N(D140)*N(E140))</f>
        <v/>
      </c>
      <c r="I140" s="103" t="str">
        <f>IF(H140="","",H140-N(F140))</f>
        <v/>
      </c>
      <c r="J140" s="68" t="str">
        <f>IF(B140="","",IFERROR(INDEX('15 Base de Dados'!$F$6:$F$925,MATCH(B140,'15 Base de Dados'!$C$6:$C$925,0)),"BRL"))</f>
        <v/>
      </c>
      <c r="K140" s="70" t="str">
        <f>IF(H140="","",I140*IF(N(G140)&gt;0,G140,IFERROR(INDEX(moeda_fx,MATCH(J140,moeda_cod,0)),1)))</f>
        <v/>
      </c>
      <c r="L140" s="133" t="str">
        <f>IF(B140="","",IFERROR(INDEX('15 Base de Dados'!$A$6:$A$925,MATCH(B140,'15 Base de Dados'!$C$6:$C$925,0)),"Não encontrado"))</f>
        <v/>
      </c>
      <c r="M140" s="122" t="str">
        <f>IF(A140="","",EOMONTH(A140,0))</f>
        <v/>
      </c>
      <c r="N140" s="69" t="str">
        <f>IF(A140="","",YEAR(A140))</f>
        <v/>
      </c>
    </row>
    <row r="141">
      <c r="A141" s="116" t="n"/>
      <c r="B141" s="97" t="n"/>
      <c r="C141" s="97" t="n"/>
      <c r="D141" s="132" t="n"/>
      <c r="E141" s="99" t="n"/>
      <c r="F141" s="117" t="n"/>
      <c r="G141" s="101" t="n"/>
      <c r="H141" s="109" t="str">
        <f>IF(OR(A141="",B141=""),"",N(D141)*N(E141))</f>
        <v/>
      </c>
      <c r="I141" s="109" t="str">
        <f>IF(H141="","",H141-N(F141))</f>
        <v/>
      </c>
      <c r="J141" s="108" t="str">
        <f>IF(B141="","",IFERROR(INDEX('15 Base de Dados'!$F$6:$F$925,MATCH(B141,'15 Base de Dados'!$C$6:$C$925,0)),"BRL"))</f>
        <v/>
      </c>
      <c r="K141" s="134" t="str">
        <f>IF(H141="","",I141*IF(N(G141)&gt;0,G141,IFERROR(INDEX(moeda_fx,MATCH(J141,moeda_cod,0)),1)))</f>
        <v/>
      </c>
      <c r="L141" s="135" t="str">
        <f>IF(B141="","",IFERROR(INDEX('15 Base de Dados'!$A$6:$A$925,MATCH(B141,'15 Base de Dados'!$C$6:$C$925,0)),"Não encontrado"))</f>
        <v/>
      </c>
      <c r="M141" s="123" t="str">
        <f>IF(A141="","",EOMONTH(A141,0))</f>
        <v/>
      </c>
      <c r="N141" s="113" t="str">
        <f>IF(A141="","",YEAR(A141))</f>
        <v/>
      </c>
    </row>
    <row r="142">
      <c r="A142" s="116" t="n"/>
      <c r="B142" s="97" t="n"/>
      <c r="C142" s="97" t="n"/>
      <c r="D142" s="132" t="n"/>
      <c r="E142" s="99" t="n"/>
      <c r="F142" s="117" t="n"/>
      <c r="G142" s="101" t="n"/>
      <c r="H142" s="103" t="str">
        <f>IF(OR(A142="",B142=""),"",N(D142)*N(E142))</f>
        <v/>
      </c>
      <c r="I142" s="103" t="str">
        <f>IF(H142="","",H142-N(F142))</f>
        <v/>
      </c>
      <c r="J142" s="68" t="str">
        <f>IF(B142="","",IFERROR(INDEX('15 Base de Dados'!$F$6:$F$925,MATCH(B142,'15 Base de Dados'!$C$6:$C$925,0)),"BRL"))</f>
        <v/>
      </c>
      <c r="K142" s="70" t="str">
        <f>IF(H142="","",I142*IF(N(G142)&gt;0,G142,IFERROR(INDEX(moeda_fx,MATCH(J142,moeda_cod,0)),1)))</f>
        <v/>
      </c>
      <c r="L142" s="133" t="str">
        <f>IF(B142="","",IFERROR(INDEX('15 Base de Dados'!$A$6:$A$925,MATCH(B142,'15 Base de Dados'!$C$6:$C$925,0)),"Não encontrado"))</f>
        <v/>
      </c>
      <c r="M142" s="122" t="str">
        <f>IF(A142="","",EOMONTH(A142,0))</f>
        <v/>
      </c>
      <c r="N142" s="69" t="str">
        <f>IF(A142="","",YEAR(A142))</f>
        <v/>
      </c>
    </row>
    <row r="143">
      <c r="A143" s="116" t="n"/>
      <c r="B143" s="97" t="n"/>
      <c r="C143" s="97" t="n"/>
      <c r="D143" s="132" t="n"/>
      <c r="E143" s="99" t="n"/>
      <c r="F143" s="117" t="n"/>
      <c r="G143" s="101" t="n"/>
      <c r="H143" s="109" t="str">
        <f>IF(OR(A143="",B143=""),"",N(D143)*N(E143))</f>
        <v/>
      </c>
      <c r="I143" s="109" t="str">
        <f>IF(H143="","",H143-N(F143))</f>
        <v/>
      </c>
      <c r="J143" s="108" t="str">
        <f>IF(B143="","",IFERROR(INDEX('15 Base de Dados'!$F$6:$F$925,MATCH(B143,'15 Base de Dados'!$C$6:$C$925,0)),"BRL"))</f>
        <v/>
      </c>
      <c r="K143" s="134" t="str">
        <f>IF(H143="","",I143*IF(N(G143)&gt;0,G143,IFERROR(INDEX(moeda_fx,MATCH(J143,moeda_cod,0)),1)))</f>
        <v/>
      </c>
      <c r="L143" s="135" t="str">
        <f>IF(B143="","",IFERROR(INDEX('15 Base de Dados'!$A$6:$A$925,MATCH(B143,'15 Base de Dados'!$C$6:$C$925,0)),"Não encontrado"))</f>
        <v/>
      </c>
      <c r="M143" s="123" t="str">
        <f>IF(A143="","",EOMONTH(A143,0))</f>
        <v/>
      </c>
      <c r="N143" s="113" t="str">
        <f>IF(A143="","",YEAR(A143))</f>
        <v/>
      </c>
    </row>
    <row r="144">
      <c r="A144" s="116" t="n"/>
      <c r="B144" s="97" t="n"/>
      <c r="C144" s="97" t="n"/>
      <c r="D144" s="132" t="n"/>
      <c r="E144" s="99" t="n"/>
      <c r="F144" s="117" t="n"/>
      <c r="G144" s="101" t="n"/>
      <c r="H144" s="103" t="str">
        <f>IF(OR(A144="",B144=""),"",N(D144)*N(E144))</f>
        <v/>
      </c>
      <c r="I144" s="103" t="str">
        <f>IF(H144="","",H144-N(F144))</f>
        <v/>
      </c>
      <c r="J144" s="68" t="str">
        <f>IF(B144="","",IFERROR(INDEX('15 Base de Dados'!$F$6:$F$925,MATCH(B144,'15 Base de Dados'!$C$6:$C$925,0)),"BRL"))</f>
        <v/>
      </c>
      <c r="K144" s="70" t="str">
        <f>IF(H144="","",I144*IF(N(G144)&gt;0,G144,IFERROR(INDEX(moeda_fx,MATCH(J144,moeda_cod,0)),1)))</f>
        <v/>
      </c>
      <c r="L144" s="133" t="str">
        <f>IF(B144="","",IFERROR(INDEX('15 Base de Dados'!$A$6:$A$925,MATCH(B144,'15 Base de Dados'!$C$6:$C$925,0)),"Não encontrado"))</f>
        <v/>
      </c>
      <c r="M144" s="122" t="str">
        <f>IF(A144="","",EOMONTH(A144,0))</f>
        <v/>
      </c>
      <c r="N144" s="69" t="str">
        <f>IF(A144="","",YEAR(A144))</f>
        <v/>
      </c>
    </row>
    <row r="145">
      <c r="A145" s="116" t="n"/>
      <c r="B145" s="97" t="n"/>
      <c r="C145" s="97" t="n"/>
      <c r="D145" s="132" t="n"/>
      <c r="E145" s="99" t="n"/>
      <c r="F145" s="117" t="n"/>
      <c r="G145" s="101" t="n"/>
      <c r="H145" s="109" t="str">
        <f>IF(OR(A145="",B145=""),"",N(D145)*N(E145))</f>
        <v/>
      </c>
      <c r="I145" s="109" t="str">
        <f>IF(H145="","",H145-N(F145))</f>
        <v/>
      </c>
      <c r="J145" s="108" t="str">
        <f>IF(B145="","",IFERROR(INDEX('15 Base de Dados'!$F$6:$F$925,MATCH(B145,'15 Base de Dados'!$C$6:$C$925,0)),"BRL"))</f>
        <v/>
      </c>
      <c r="K145" s="134" t="str">
        <f>IF(H145="","",I145*IF(N(G145)&gt;0,G145,IFERROR(INDEX(moeda_fx,MATCH(J145,moeda_cod,0)),1)))</f>
        <v/>
      </c>
      <c r="L145" s="135" t="str">
        <f>IF(B145="","",IFERROR(INDEX('15 Base de Dados'!$A$6:$A$925,MATCH(B145,'15 Base de Dados'!$C$6:$C$925,0)),"Não encontrado"))</f>
        <v/>
      </c>
      <c r="M145" s="123" t="str">
        <f>IF(A145="","",EOMONTH(A145,0))</f>
        <v/>
      </c>
      <c r="N145" s="113" t="str">
        <f>IF(A145="","",YEAR(A145))</f>
        <v/>
      </c>
    </row>
    <row r="146">
      <c r="A146" s="116" t="n"/>
      <c r="B146" s="97" t="n"/>
      <c r="C146" s="97" t="n"/>
      <c r="D146" s="132" t="n"/>
      <c r="E146" s="99" t="n"/>
      <c r="F146" s="117" t="n"/>
      <c r="G146" s="101" t="n"/>
      <c r="H146" s="103" t="str">
        <f>IF(OR(A146="",B146=""),"",N(D146)*N(E146))</f>
        <v/>
      </c>
      <c r="I146" s="103" t="str">
        <f>IF(H146="","",H146-N(F146))</f>
        <v/>
      </c>
      <c r="J146" s="68" t="str">
        <f>IF(B146="","",IFERROR(INDEX('15 Base de Dados'!$F$6:$F$925,MATCH(B146,'15 Base de Dados'!$C$6:$C$925,0)),"BRL"))</f>
        <v/>
      </c>
      <c r="K146" s="70" t="str">
        <f>IF(H146="","",I146*IF(N(G146)&gt;0,G146,IFERROR(INDEX(moeda_fx,MATCH(J146,moeda_cod,0)),1)))</f>
        <v/>
      </c>
      <c r="L146" s="133" t="str">
        <f>IF(B146="","",IFERROR(INDEX('15 Base de Dados'!$A$6:$A$925,MATCH(B146,'15 Base de Dados'!$C$6:$C$925,0)),"Não encontrado"))</f>
        <v/>
      </c>
      <c r="M146" s="122" t="str">
        <f>IF(A146="","",EOMONTH(A146,0))</f>
        <v/>
      </c>
      <c r="N146" s="69" t="str">
        <f>IF(A146="","",YEAR(A146))</f>
        <v/>
      </c>
    </row>
    <row r="147">
      <c r="A147" s="116" t="n"/>
      <c r="B147" s="97" t="n"/>
      <c r="C147" s="97" t="n"/>
      <c r="D147" s="132" t="n"/>
      <c r="E147" s="99" t="n"/>
      <c r="F147" s="117" t="n"/>
      <c r="G147" s="101" t="n"/>
      <c r="H147" s="109" t="str">
        <f>IF(OR(A147="",B147=""),"",N(D147)*N(E147))</f>
        <v/>
      </c>
      <c r="I147" s="109" t="str">
        <f>IF(H147="","",H147-N(F147))</f>
        <v/>
      </c>
      <c r="J147" s="108" t="str">
        <f>IF(B147="","",IFERROR(INDEX('15 Base de Dados'!$F$6:$F$925,MATCH(B147,'15 Base de Dados'!$C$6:$C$925,0)),"BRL"))</f>
        <v/>
      </c>
      <c r="K147" s="134" t="str">
        <f>IF(H147="","",I147*IF(N(G147)&gt;0,G147,IFERROR(INDEX(moeda_fx,MATCH(J147,moeda_cod,0)),1)))</f>
        <v/>
      </c>
      <c r="L147" s="135" t="str">
        <f>IF(B147="","",IFERROR(INDEX('15 Base de Dados'!$A$6:$A$925,MATCH(B147,'15 Base de Dados'!$C$6:$C$925,0)),"Não encontrado"))</f>
        <v/>
      </c>
      <c r="M147" s="123" t="str">
        <f>IF(A147="","",EOMONTH(A147,0))</f>
        <v/>
      </c>
      <c r="N147" s="113" t="str">
        <f>IF(A147="","",YEAR(A147))</f>
        <v/>
      </c>
    </row>
    <row r="148">
      <c r="A148" s="116" t="n"/>
      <c r="B148" s="97" t="n"/>
      <c r="C148" s="97" t="n"/>
      <c r="D148" s="132" t="n"/>
      <c r="E148" s="99" t="n"/>
      <c r="F148" s="117" t="n"/>
      <c r="G148" s="101" t="n"/>
      <c r="H148" s="103" t="str">
        <f>IF(OR(A148="",B148=""),"",N(D148)*N(E148))</f>
        <v/>
      </c>
      <c r="I148" s="103" t="str">
        <f>IF(H148="","",H148-N(F148))</f>
        <v/>
      </c>
      <c r="J148" s="68" t="str">
        <f>IF(B148="","",IFERROR(INDEX('15 Base de Dados'!$F$6:$F$925,MATCH(B148,'15 Base de Dados'!$C$6:$C$925,0)),"BRL"))</f>
        <v/>
      </c>
      <c r="K148" s="70" t="str">
        <f>IF(H148="","",I148*IF(N(G148)&gt;0,G148,IFERROR(INDEX(moeda_fx,MATCH(J148,moeda_cod,0)),1)))</f>
        <v/>
      </c>
      <c r="L148" s="133" t="str">
        <f>IF(B148="","",IFERROR(INDEX('15 Base de Dados'!$A$6:$A$925,MATCH(B148,'15 Base de Dados'!$C$6:$C$925,0)),"Não encontrado"))</f>
        <v/>
      </c>
      <c r="M148" s="122" t="str">
        <f>IF(A148="","",EOMONTH(A148,0))</f>
        <v/>
      </c>
      <c r="N148" s="69" t="str">
        <f>IF(A148="","",YEAR(A148))</f>
        <v/>
      </c>
    </row>
    <row r="149">
      <c r="A149" s="116" t="n"/>
      <c r="B149" s="97" t="n"/>
      <c r="C149" s="97" t="n"/>
      <c r="D149" s="132" t="n"/>
      <c r="E149" s="99" t="n"/>
      <c r="F149" s="117" t="n"/>
      <c r="G149" s="101" t="n"/>
      <c r="H149" s="109" t="str">
        <f>IF(OR(A149="",B149=""),"",N(D149)*N(E149))</f>
        <v/>
      </c>
      <c r="I149" s="109" t="str">
        <f>IF(H149="","",H149-N(F149))</f>
        <v/>
      </c>
      <c r="J149" s="108" t="str">
        <f>IF(B149="","",IFERROR(INDEX('15 Base de Dados'!$F$6:$F$925,MATCH(B149,'15 Base de Dados'!$C$6:$C$925,0)),"BRL"))</f>
        <v/>
      </c>
      <c r="K149" s="134" t="str">
        <f>IF(H149="","",I149*IF(N(G149)&gt;0,G149,IFERROR(INDEX(moeda_fx,MATCH(J149,moeda_cod,0)),1)))</f>
        <v/>
      </c>
      <c r="L149" s="135" t="str">
        <f>IF(B149="","",IFERROR(INDEX('15 Base de Dados'!$A$6:$A$925,MATCH(B149,'15 Base de Dados'!$C$6:$C$925,0)),"Não encontrado"))</f>
        <v/>
      </c>
      <c r="M149" s="123" t="str">
        <f>IF(A149="","",EOMONTH(A149,0))</f>
        <v/>
      </c>
      <c r="N149" s="113" t="str">
        <f>IF(A149="","",YEAR(A149))</f>
        <v/>
      </c>
    </row>
    <row r="150">
      <c r="A150" s="116" t="n"/>
      <c r="B150" s="97" t="n"/>
      <c r="C150" s="97" t="n"/>
      <c r="D150" s="132" t="n"/>
      <c r="E150" s="99" t="n"/>
      <c r="F150" s="117" t="n"/>
      <c r="G150" s="101" t="n"/>
      <c r="H150" s="103" t="str">
        <f>IF(OR(A150="",B150=""),"",N(D150)*N(E150))</f>
        <v/>
      </c>
      <c r="I150" s="103" t="str">
        <f>IF(H150="","",H150-N(F150))</f>
        <v/>
      </c>
      <c r="J150" s="68" t="str">
        <f>IF(B150="","",IFERROR(INDEX('15 Base de Dados'!$F$6:$F$925,MATCH(B150,'15 Base de Dados'!$C$6:$C$925,0)),"BRL"))</f>
        <v/>
      </c>
      <c r="K150" s="70" t="str">
        <f>IF(H150="","",I150*IF(N(G150)&gt;0,G150,IFERROR(INDEX(moeda_fx,MATCH(J150,moeda_cod,0)),1)))</f>
        <v/>
      </c>
      <c r="L150" s="133" t="str">
        <f>IF(B150="","",IFERROR(INDEX('15 Base de Dados'!$A$6:$A$925,MATCH(B150,'15 Base de Dados'!$C$6:$C$925,0)),"Não encontrado"))</f>
        <v/>
      </c>
      <c r="M150" s="122" t="str">
        <f>IF(A150="","",EOMONTH(A150,0))</f>
        <v/>
      </c>
      <c r="N150" s="69" t="str">
        <f>IF(A150="","",YEAR(A150))</f>
        <v/>
      </c>
    </row>
    <row r="151">
      <c r="A151" s="116" t="n"/>
      <c r="B151" s="97" t="n"/>
      <c r="C151" s="97" t="n"/>
      <c r="D151" s="132" t="n"/>
      <c r="E151" s="99" t="n"/>
      <c r="F151" s="117" t="n"/>
      <c r="G151" s="101" t="n"/>
      <c r="H151" s="109" t="str">
        <f>IF(OR(A151="",B151=""),"",N(D151)*N(E151))</f>
        <v/>
      </c>
      <c r="I151" s="109" t="str">
        <f>IF(H151="","",H151-N(F151))</f>
        <v/>
      </c>
      <c r="J151" s="108" t="str">
        <f>IF(B151="","",IFERROR(INDEX('15 Base de Dados'!$F$6:$F$925,MATCH(B151,'15 Base de Dados'!$C$6:$C$925,0)),"BRL"))</f>
        <v/>
      </c>
      <c r="K151" s="134" t="str">
        <f>IF(H151="","",I151*IF(N(G151)&gt;0,G151,IFERROR(INDEX(moeda_fx,MATCH(J151,moeda_cod,0)),1)))</f>
        <v/>
      </c>
      <c r="L151" s="135" t="str">
        <f>IF(B151="","",IFERROR(INDEX('15 Base de Dados'!$A$6:$A$925,MATCH(B151,'15 Base de Dados'!$C$6:$C$925,0)),"Não encontrado"))</f>
        <v/>
      </c>
      <c r="M151" s="123" t="str">
        <f>IF(A151="","",EOMONTH(A151,0))</f>
        <v/>
      </c>
      <c r="N151" s="113" t="str">
        <f>IF(A151="","",YEAR(A151))</f>
        <v/>
      </c>
    </row>
    <row r="152">
      <c r="A152" s="116" t="n"/>
      <c r="B152" s="97" t="n"/>
      <c r="C152" s="97" t="n"/>
      <c r="D152" s="132" t="n"/>
      <c r="E152" s="99" t="n"/>
      <c r="F152" s="117" t="n"/>
      <c r="G152" s="101" t="n"/>
      <c r="H152" s="103" t="str">
        <f>IF(OR(A152="",B152=""),"",N(D152)*N(E152))</f>
        <v/>
      </c>
      <c r="I152" s="103" t="str">
        <f>IF(H152="","",H152-N(F152))</f>
        <v/>
      </c>
      <c r="J152" s="68" t="str">
        <f>IF(B152="","",IFERROR(INDEX('15 Base de Dados'!$F$6:$F$925,MATCH(B152,'15 Base de Dados'!$C$6:$C$925,0)),"BRL"))</f>
        <v/>
      </c>
      <c r="K152" s="70" t="str">
        <f>IF(H152="","",I152*IF(N(G152)&gt;0,G152,IFERROR(INDEX(moeda_fx,MATCH(J152,moeda_cod,0)),1)))</f>
        <v/>
      </c>
      <c r="L152" s="133" t="str">
        <f>IF(B152="","",IFERROR(INDEX('15 Base de Dados'!$A$6:$A$925,MATCH(B152,'15 Base de Dados'!$C$6:$C$925,0)),"Não encontrado"))</f>
        <v/>
      </c>
      <c r="M152" s="122" t="str">
        <f>IF(A152="","",EOMONTH(A152,0))</f>
        <v/>
      </c>
      <c r="N152" s="69" t="str">
        <f>IF(A152="","",YEAR(A152))</f>
        <v/>
      </c>
    </row>
    <row r="153">
      <c r="A153" s="116" t="n"/>
      <c r="B153" s="97" t="n"/>
      <c r="C153" s="97" t="n"/>
      <c r="D153" s="132" t="n"/>
      <c r="E153" s="99" t="n"/>
      <c r="F153" s="117" t="n"/>
      <c r="G153" s="101" t="n"/>
      <c r="H153" s="109" t="str">
        <f>IF(OR(A153="",B153=""),"",N(D153)*N(E153))</f>
        <v/>
      </c>
      <c r="I153" s="109" t="str">
        <f>IF(H153="","",H153-N(F153))</f>
        <v/>
      </c>
      <c r="J153" s="108" t="str">
        <f>IF(B153="","",IFERROR(INDEX('15 Base de Dados'!$F$6:$F$925,MATCH(B153,'15 Base de Dados'!$C$6:$C$925,0)),"BRL"))</f>
        <v/>
      </c>
      <c r="K153" s="134" t="str">
        <f>IF(H153="","",I153*IF(N(G153)&gt;0,G153,IFERROR(INDEX(moeda_fx,MATCH(J153,moeda_cod,0)),1)))</f>
        <v/>
      </c>
      <c r="L153" s="135" t="str">
        <f>IF(B153="","",IFERROR(INDEX('15 Base de Dados'!$A$6:$A$925,MATCH(B153,'15 Base de Dados'!$C$6:$C$925,0)),"Não encontrado"))</f>
        <v/>
      </c>
      <c r="M153" s="123" t="str">
        <f>IF(A153="","",EOMONTH(A153,0))</f>
        <v/>
      </c>
      <c r="N153" s="113" t="str">
        <f>IF(A153="","",YEAR(A153))</f>
        <v/>
      </c>
    </row>
    <row r="154">
      <c r="A154" s="116" t="n"/>
      <c r="B154" s="97" t="n"/>
      <c r="C154" s="97" t="n"/>
      <c r="D154" s="132" t="n"/>
      <c r="E154" s="99" t="n"/>
      <c r="F154" s="117" t="n"/>
      <c r="G154" s="101" t="n"/>
      <c r="H154" s="103" t="str">
        <f>IF(OR(A154="",B154=""),"",N(D154)*N(E154))</f>
        <v/>
      </c>
      <c r="I154" s="103" t="str">
        <f>IF(H154="","",H154-N(F154))</f>
        <v/>
      </c>
      <c r="J154" s="68" t="str">
        <f>IF(B154="","",IFERROR(INDEX('15 Base de Dados'!$F$6:$F$925,MATCH(B154,'15 Base de Dados'!$C$6:$C$925,0)),"BRL"))</f>
        <v/>
      </c>
      <c r="K154" s="70" t="str">
        <f>IF(H154="","",I154*IF(N(G154)&gt;0,G154,IFERROR(INDEX(moeda_fx,MATCH(J154,moeda_cod,0)),1)))</f>
        <v/>
      </c>
      <c r="L154" s="133" t="str">
        <f>IF(B154="","",IFERROR(INDEX('15 Base de Dados'!$A$6:$A$925,MATCH(B154,'15 Base de Dados'!$C$6:$C$925,0)),"Não encontrado"))</f>
        <v/>
      </c>
      <c r="M154" s="122" t="str">
        <f>IF(A154="","",EOMONTH(A154,0))</f>
        <v/>
      </c>
      <c r="N154" s="69" t="str">
        <f>IF(A154="","",YEAR(A154))</f>
        <v/>
      </c>
    </row>
    <row r="155">
      <c r="A155" s="116" t="n"/>
      <c r="B155" s="97" t="n"/>
      <c r="C155" s="97" t="n"/>
      <c r="D155" s="132" t="n"/>
      <c r="E155" s="99" t="n"/>
      <c r="F155" s="117" t="n"/>
      <c r="G155" s="101" t="n"/>
      <c r="H155" s="109" t="str">
        <f>IF(OR(A155="",B155=""),"",N(D155)*N(E155))</f>
        <v/>
      </c>
      <c r="I155" s="109" t="str">
        <f>IF(H155="","",H155-N(F155))</f>
        <v/>
      </c>
      <c r="J155" s="108" t="str">
        <f>IF(B155="","",IFERROR(INDEX('15 Base de Dados'!$F$6:$F$925,MATCH(B155,'15 Base de Dados'!$C$6:$C$925,0)),"BRL"))</f>
        <v/>
      </c>
      <c r="K155" s="134" t="str">
        <f>IF(H155="","",I155*IF(N(G155)&gt;0,G155,IFERROR(INDEX(moeda_fx,MATCH(J155,moeda_cod,0)),1)))</f>
        <v/>
      </c>
      <c r="L155" s="135" t="str">
        <f>IF(B155="","",IFERROR(INDEX('15 Base de Dados'!$A$6:$A$925,MATCH(B155,'15 Base de Dados'!$C$6:$C$925,0)),"Não encontrado"))</f>
        <v/>
      </c>
      <c r="M155" s="123" t="str">
        <f>IF(A155="","",EOMONTH(A155,0))</f>
        <v/>
      </c>
      <c r="N155" s="113" t="str">
        <f>IF(A155="","",YEAR(A155))</f>
        <v/>
      </c>
    </row>
    <row r="156">
      <c r="A156" s="116" t="n"/>
      <c r="B156" s="97" t="n"/>
      <c r="C156" s="97" t="n"/>
      <c r="D156" s="132" t="n"/>
      <c r="E156" s="99" t="n"/>
      <c r="F156" s="117" t="n"/>
      <c r="G156" s="101" t="n"/>
      <c r="H156" s="103" t="str">
        <f>IF(OR(A156="",B156=""),"",N(D156)*N(E156))</f>
        <v/>
      </c>
      <c r="I156" s="103" t="str">
        <f>IF(H156="","",H156-N(F156))</f>
        <v/>
      </c>
      <c r="J156" s="68" t="str">
        <f>IF(B156="","",IFERROR(INDEX('15 Base de Dados'!$F$6:$F$925,MATCH(B156,'15 Base de Dados'!$C$6:$C$925,0)),"BRL"))</f>
        <v/>
      </c>
      <c r="K156" s="70" t="str">
        <f>IF(H156="","",I156*IF(N(G156)&gt;0,G156,IFERROR(INDEX(moeda_fx,MATCH(J156,moeda_cod,0)),1)))</f>
        <v/>
      </c>
      <c r="L156" s="133" t="str">
        <f>IF(B156="","",IFERROR(INDEX('15 Base de Dados'!$A$6:$A$925,MATCH(B156,'15 Base de Dados'!$C$6:$C$925,0)),"Não encontrado"))</f>
        <v/>
      </c>
      <c r="M156" s="122" t="str">
        <f>IF(A156="","",EOMONTH(A156,0))</f>
        <v/>
      </c>
      <c r="N156" s="69" t="str">
        <f>IF(A156="","",YEAR(A156))</f>
        <v/>
      </c>
    </row>
    <row r="157">
      <c r="A157" s="116" t="n"/>
      <c r="B157" s="97" t="n"/>
      <c r="C157" s="97" t="n"/>
      <c r="D157" s="132" t="n"/>
      <c r="E157" s="99" t="n"/>
      <c r="F157" s="117" t="n"/>
      <c r="G157" s="101" t="n"/>
      <c r="H157" s="109" t="str">
        <f>IF(OR(A157="",B157=""),"",N(D157)*N(E157))</f>
        <v/>
      </c>
      <c r="I157" s="109" t="str">
        <f>IF(H157="","",H157-N(F157))</f>
        <v/>
      </c>
      <c r="J157" s="108" t="str">
        <f>IF(B157="","",IFERROR(INDEX('15 Base de Dados'!$F$6:$F$925,MATCH(B157,'15 Base de Dados'!$C$6:$C$925,0)),"BRL"))</f>
        <v/>
      </c>
      <c r="K157" s="134" t="str">
        <f>IF(H157="","",I157*IF(N(G157)&gt;0,G157,IFERROR(INDEX(moeda_fx,MATCH(J157,moeda_cod,0)),1)))</f>
        <v/>
      </c>
      <c r="L157" s="135" t="str">
        <f>IF(B157="","",IFERROR(INDEX('15 Base de Dados'!$A$6:$A$925,MATCH(B157,'15 Base de Dados'!$C$6:$C$925,0)),"Não encontrado"))</f>
        <v/>
      </c>
      <c r="M157" s="123" t="str">
        <f>IF(A157="","",EOMONTH(A157,0))</f>
        <v/>
      </c>
      <c r="N157" s="113" t="str">
        <f>IF(A157="","",YEAR(A157))</f>
        <v/>
      </c>
    </row>
    <row r="158">
      <c r="A158" s="116" t="n"/>
      <c r="B158" s="97" t="n"/>
      <c r="C158" s="97" t="n"/>
      <c r="D158" s="132" t="n"/>
      <c r="E158" s="99" t="n"/>
      <c r="F158" s="117" t="n"/>
      <c r="G158" s="101" t="n"/>
      <c r="H158" s="103" t="str">
        <f>IF(OR(A158="",B158=""),"",N(D158)*N(E158))</f>
        <v/>
      </c>
      <c r="I158" s="103" t="str">
        <f>IF(H158="","",H158-N(F158))</f>
        <v/>
      </c>
      <c r="J158" s="68" t="str">
        <f>IF(B158="","",IFERROR(INDEX('15 Base de Dados'!$F$6:$F$925,MATCH(B158,'15 Base de Dados'!$C$6:$C$925,0)),"BRL"))</f>
        <v/>
      </c>
      <c r="K158" s="70" t="str">
        <f>IF(H158="","",I158*IF(N(G158)&gt;0,G158,IFERROR(INDEX(moeda_fx,MATCH(J158,moeda_cod,0)),1)))</f>
        <v/>
      </c>
      <c r="L158" s="133" t="str">
        <f>IF(B158="","",IFERROR(INDEX('15 Base de Dados'!$A$6:$A$925,MATCH(B158,'15 Base de Dados'!$C$6:$C$925,0)),"Não encontrado"))</f>
        <v/>
      </c>
      <c r="M158" s="122" t="str">
        <f>IF(A158="","",EOMONTH(A158,0))</f>
        <v/>
      </c>
      <c r="N158" s="69" t="str">
        <f>IF(A158="","",YEAR(A158))</f>
        <v/>
      </c>
    </row>
    <row r="159">
      <c r="A159" s="116" t="n"/>
      <c r="B159" s="97" t="n"/>
      <c r="C159" s="97" t="n"/>
      <c r="D159" s="132" t="n"/>
      <c r="E159" s="99" t="n"/>
      <c r="F159" s="117" t="n"/>
      <c r="G159" s="101" t="n"/>
      <c r="H159" s="109" t="str">
        <f>IF(OR(A159="",B159=""),"",N(D159)*N(E159))</f>
        <v/>
      </c>
      <c r="I159" s="109" t="str">
        <f>IF(H159="","",H159-N(F159))</f>
        <v/>
      </c>
      <c r="J159" s="108" t="str">
        <f>IF(B159="","",IFERROR(INDEX('15 Base de Dados'!$F$6:$F$925,MATCH(B159,'15 Base de Dados'!$C$6:$C$925,0)),"BRL"))</f>
        <v/>
      </c>
      <c r="K159" s="134" t="str">
        <f>IF(H159="","",I159*IF(N(G159)&gt;0,G159,IFERROR(INDEX(moeda_fx,MATCH(J159,moeda_cod,0)),1)))</f>
        <v/>
      </c>
      <c r="L159" s="135" t="str">
        <f>IF(B159="","",IFERROR(INDEX('15 Base de Dados'!$A$6:$A$925,MATCH(B159,'15 Base de Dados'!$C$6:$C$925,0)),"Não encontrado"))</f>
        <v/>
      </c>
      <c r="M159" s="123" t="str">
        <f>IF(A159="","",EOMONTH(A159,0))</f>
        <v/>
      </c>
      <c r="N159" s="113" t="str">
        <f>IF(A159="","",YEAR(A159))</f>
        <v/>
      </c>
    </row>
    <row r="160">
      <c r="A160" s="116" t="n"/>
      <c r="B160" s="97" t="n"/>
      <c r="C160" s="97" t="n"/>
      <c r="D160" s="132" t="n"/>
      <c r="E160" s="99" t="n"/>
      <c r="F160" s="117" t="n"/>
      <c r="G160" s="101" t="n"/>
      <c r="H160" s="103" t="str">
        <f>IF(OR(A160="",B160=""),"",N(D160)*N(E160))</f>
        <v/>
      </c>
      <c r="I160" s="103" t="str">
        <f>IF(H160="","",H160-N(F160))</f>
        <v/>
      </c>
      <c r="J160" s="68" t="str">
        <f>IF(B160="","",IFERROR(INDEX('15 Base de Dados'!$F$6:$F$925,MATCH(B160,'15 Base de Dados'!$C$6:$C$925,0)),"BRL"))</f>
        <v/>
      </c>
      <c r="K160" s="70" t="str">
        <f>IF(H160="","",I160*IF(N(G160)&gt;0,G160,IFERROR(INDEX(moeda_fx,MATCH(J160,moeda_cod,0)),1)))</f>
        <v/>
      </c>
      <c r="L160" s="133" t="str">
        <f>IF(B160="","",IFERROR(INDEX('15 Base de Dados'!$A$6:$A$925,MATCH(B160,'15 Base de Dados'!$C$6:$C$925,0)),"Não encontrado"))</f>
        <v/>
      </c>
      <c r="M160" s="122" t="str">
        <f>IF(A160="","",EOMONTH(A160,0))</f>
        <v/>
      </c>
      <c r="N160" s="69" t="str">
        <f>IF(A160="","",YEAR(A160))</f>
        <v/>
      </c>
    </row>
    <row r="161">
      <c r="A161" s="116" t="n"/>
      <c r="B161" s="97" t="n"/>
      <c r="C161" s="97" t="n"/>
      <c r="D161" s="132" t="n"/>
      <c r="E161" s="99" t="n"/>
      <c r="F161" s="117" t="n"/>
      <c r="G161" s="101" t="n"/>
      <c r="H161" s="109" t="str">
        <f>IF(OR(A161="",B161=""),"",N(D161)*N(E161))</f>
        <v/>
      </c>
      <c r="I161" s="109" t="str">
        <f>IF(H161="","",H161-N(F161))</f>
        <v/>
      </c>
      <c r="J161" s="108" t="str">
        <f>IF(B161="","",IFERROR(INDEX('15 Base de Dados'!$F$6:$F$925,MATCH(B161,'15 Base de Dados'!$C$6:$C$925,0)),"BRL"))</f>
        <v/>
      </c>
      <c r="K161" s="134" t="str">
        <f>IF(H161="","",I161*IF(N(G161)&gt;0,G161,IFERROR(INDEX(moeda_fx,MATCH(J161,moeda_cod,0)),1)))</f>
        <v/>
      </c>
      <c r="L161" s="135" t="str">
        <f>IF(B161="","",IFERROR(INDEX('15 Base de Dados'!$A$6:$A$925,MATCH(B161,'15 Base de Dados'!$C$6:$C$925,0)),"Não encontrado"))</f>
        <v/>
      </c>
      <c r="M161" s="123" t="str">
        <f>IF(A161="","",EOMONTH(A161,0))</f>
        <v/>
      </c>
      <c r="N161" s="113" t="str">
        <f>IF(A161="","",YEAR(A161))</f>
        <v/>
      </c>
    </row>
    <row r="162">
      <c r="A162" s="116" t="n"/>
      <c r="B162" s="97" t="n"/>
      <c r="C162" s="97" t="n"/>
      <c r="D162" s="132" t="n"/>
      <c r="E162" s="99" t="n"/>
      <c r="F162" s="117" t="n"/>
      <c r="G162" s="101" t="n"/>
      <c r="H162" s="103" t="str">
        <f>IF(OR(A162="",B162=""),"",N(D162)*N(E162))</f>
        <v/>
      </c>
      <c r="I162" s="103" t="str">
        <f>IF(H162="","",H162-N(F162))</f>
        <v/>
      </c>
      <c r="J162" s="68" t="str">
        <f>IF(B162="","",IFERROR(INDEX('15 Base de Dados'!$F$6:$F$925,MATCH(B162,'15 Base de Dados'!$C$6:$C$925,0)),"BRL"))</f>
        <v/>
      </c>
      <c r="K162" s="70" t="str">
        <f>IF(H162="","",I162*IF(N(G162)&gt;0,G162,IFERROR(INDEX(moeda_fx,MATCH(J162,moeda_cod,0)),1)))</f>
        <v/>
      </c>
      <c r="L162" s="133" t="str">
        <f>IF(B162="","",IFERROR(INDEX('15 Base de Dados'!$A$6:$A$925,MATCH(B162,'15 Base de Dados'!$C$6:$C$925,0)),"Não encontrado"))</f>
        <v/>
      </c>
      <c r="M162" s="122" t="str">
        <f>IF(A162="","",EOMONTH(A162,0))</f>
        <v/>
      </c>
      <c r="N162" s="69" t="str">
        <f>IF(A162="","",YEAR(A162))</f>
        <v/>
      </c>
    </row>
    <row r="163">
      <c r="A163" s="116" t="n"/>
      <c r="B163" s="97" t="n"/>
      <c r="C163" s="97" t="n"/>
      <c r="D163" s="132" t="n"/>
      <c r="E163" s="99" t="n"/>
      <c r="F163" s="117" t="n"/>
      <c r="G163" s="101" t="n"/>
      <c r="H163" s="109" t="str">
        <f>IF(OR(A163="",B163=""),"",N(D163)*N(E163))</f>
        <v/>
      </c>
      <c r="I163" s="109" t="str">
        <f>IF(H163="","",H163-N(F163))</f>
        <v/>
      </c>
      <c r="J163" s="108" t="str">
        <f>IF(B163="","",IFERROR(INDEX('15 Base de Dados'!$F$6:$F$925,MATCH(B163,'15 Base de Dados'!$C$6:$C$925,0)),"BRL"))</f>
        <v/>
      </c>
      <c r="K163" s="134" t="str">
        <f>IF(H163="","",I163*IF(N(G163)&gt;0,G163,IFERROR(INDEX(moeda_fx,MATCH(J163,moeda_cod,0)),1)))</f>
        <v/>
      </c>
      <c r="L163" s="135" t="str">
        <f>IF(B163="","",IFERROR(INDEX('15 Base de Dados'!$A$6:$A$925,MATCH(B163,'15 Base de Dados'!$C$6:$C$925,0)),"Não encontrado"))</f>
        <v/>
      </c>
      <c r="M163" s="123" t="str">
        <f>IF(A163="","",EOMONTH(A163,0))</f>
        <v/>
      </c>
      <c r="N163" s="113" t="str">
        <f>IF(A163="","",YEAR(A163))</f>
        <v/>
      </c>
    </row>
    <row r="164">
      <c r="A164" s="116" t="n"/>
      <c r="B164" s="97" t="n"/>
      <c r="C164" s="97" t="n"/>
      <c r="D164" s="132" t="n"/>
      <c r="E164" s="99" t="n"/>
      <c r="F164" s="117" t="n"/>
      <c r="G164" s="101" t="n"/>
      <c r="H164" s="103" t="str">
        <f>IF(OR(A164="",B164=""),"",N(D164)*N(E164))</f>
        <v/>
      </c>
      <c r="I164" s="103" t="str">
        <f>IF(H164="","",H164-N(F164))</f>
        <v/>
      </c>
      <c r="J164" s="68" t="str">
        <f>IF(B164="","",IFERROR(INDEX('15 Base de Dados'!$F$6:$F$925,MATCH(B164,'15 Base de Dados'!$C$6:$C$925,0)),"BRL"))</f>
        <v/>
      </c>
      <c r="K164" s="70" t="str">
        <f>IF(H164="","",I164*IF(N(G164)&gt;0,G164,IFERROR(INDEX(moeda_fx,MATCH(J164,moeda_cod,0)),1)))</f>
        <v/>
      </c>
      <c r="L164" s="133" t="str">
        <f>IF(B164="","",IFERROR(INDEX('15 Base de Dados'!$A$6:$A$925,MATCH(B164,'15 Base de Dados'!$C$6:$C$925,0)),"Não encontrado"))</f>
        <v/>
      </c>
      <c r="M164" s="122" t="str">
        <f>IF(A164="","",EOMONTH(A164,0))</f>
        <v/>
      </c>
      <c r="N164" s="69" t="str">
        <f>IF(A164="","",YEAR(A164))</f>
        <v/>
      </c>
    </row>
    <row r="165">
      <c r="A165" s="116" t="n"/>
      <c r="B165" s="97" t="n"/>
      <c r="C165" s="97" t="n"/>
      <c r="D165" s="132" t="n"/>
      <c r="E165" s="99" t="n"/>
      <c r="F165" s="117" t="n"/>
      <c r="G165" s="101" t="n"/>
      <c r="H165" s="109" t="str">
        <f>IF(OR(A165="",B165=""),"",N(D165)*N(E165))</f>
        <v/>
      </c>
      <c r="I165" s="109" t="str">
        <f>IF(H165="","",H165-N(F165))</f>
        <v/>
      </c>
      <c r="J165" s="108" t="str">
        <f>IF(B165="","",IFERROR(INDEX('15 Base de Dados'!$F$6:$F$925,MATCH(B165,'15 Base de Dados'!$C$6:$C$925,0)),"BRL"))</f>
        <v/>
      </c>
      <c r="K165" s="134" t="str">
        <f>IF(H165="","",I165*IF(N(G165)&gt;0,G165,IFERROR(INDEX(moeda_fx,MATCH(J165,moeda_cod,0)),1)))</f>
        <v/>
      </c>
      <c r="L165" s="135" t="str">
        <f>IF(B165="","",IFERROR(INDEX('15 Base de Dados'!$A$6:$A$925,MATCH(B165,'15 Base de Dados'!$C$6:$C$925,0)),"Não encontrado"))</f>
        <v/>
      </c>
      <c r="M165" s="123" t="str">
        <f>IF(A165="","",EOMONTH(A165,0))</f>
        <v/>
      </c>
      <c r="N165" s="113" t="str">
        <f>IF(A165="","",YEAR(A165))</f>
        <v/>
      </c>
    </row>
    <row r="166">
      <c r="A166" s="116" t="n"/>
      <c r="B166" s="97" t="n"/>
      <c r="C166" s="97" t="n"/>
      <c r="D166" s="132" t="n"/>
      <c r="E166" s="99" t="n"/>
      <c r="F166" s="117" t="n"/>
      <c r="G166" s="101" t="n"/>
      <c r="H166" s="103" t="str">
        <f>IF(OR(A166="",B166=""),"",N(D166)*N(E166))</f>
        <v/>
      </c>
      <c r="I166" s="103" t="str">
        <f>IF(H166="","",H166-N(F166))</f>
        <v/>
      </c>
      <c r="J166" s="68" t="str">
        <f>IF(B166="","",IFERROR(INDEX('15 Base de Dados'!$F$6:$F$925,MATCH(B166,'15 Base de Dados'!$C$6:$C$925,0)),"BRL"))</f>
        <v/>
      </c>
      <c r="K166" s="70" t="str">
        <f>IF(H166="","",I166*IF(N(G166)&gt;0,G166,IFERROR(INDEX(moeda_fx,MATCH(J166,moeda_cod,0)),1)))</f>
        <v/>
      </c>
      <c r="L166" s="133" t="str">
        <f>IF(B166="","",IFERROR(INDEX('15 Base de Dados'!$A$6:$A$925,MATCH(B166,'15 Base de Dados'!$C$6:$C$925,0)),"Não encontrado"))</f>
        <v/>
      </c>
      <c r="M166" s="122" t="str">
        <f>IF(A166="","",EOMONTH(A166,0))</f>
        <v/>
      </c>
      <c r="N166" s="69" t="str">
        <f>IF(A166="","",YEAR(A166))</f>
        <v/>
      </c>
    </row>
    <row r="167">
      <c r="A167" s="116" t="n"/>
      <c r="B167" s="97" t="n"/>
      <c r="C167" s="97" t="n"/>
      <c r="D167" s="132" t="n"/>
      <c r="E167" s="99" t="n"/>
      <c r="F167" s="117" t="n"/>
      <c r="G167" s="101" t="n"/>
      <c r="H167" s="109" t="str">
        <f>IF(OR(A167="",B167=""),"",N(D167)*N(E167))</f>
        <v/>
      </c>
      <c r="I167" s="109" t="str">
        <f>IF(H167="","",H167-N(F167))</f>
        <v/>
      </c>
      <c r="J167" s="108" t="str">
        <f>IF(B167="","",IFERROR(INDEX('15 Base de Dados'!$F$6:$F$925,MATCH(B167,'15 Base de Dados'!$C$6:$C$925,0)),"BRL"))</f>
        <v/>
      </c>
      <c r="K167" s="134" t="str">
        <f>IF(H167="","",I167*IF(N(G167)&gt;0,G167,IFERROR(INDEX(moeda_fx,MATCH(J167,moeda_cod,0)),1)))</f>
        <v/>
      </c>
      <c r="L167" s="135" t="str">
        <f>IF(B167="","",IFERROR(INDEX('15 Base de Dados'!$A$6:$A$925,MATCH(B167,'15 Base de Dados'!$C$6:$C$925,0)),"Não encontrado"))</f>
        <v/>
      </c>
      <c r="M167" s="123" t="str">
        <f>IF(A167="","",EOMONTH(A167,0))</f>
        <v/>
      </c>
      <c r="N167" s="113" t="str">
        <f>IF(A167="","",YEAR(A167))</f>
        <v/>
      </c>
    </row>
    <row r="168">
      <c r="A168" s="116" t="n"/>
      <c r="B168" s="97" t="n"/>
      <c r="C168" s="97" t="n"/>
      <c r="D168" s="132" t="n"/>
      <c r="E168" s="99" t="n"/>
      <c r="F168" s="117" t="n"/>
      <c r="G168" s="101" t="n"/>
      <c r="H168" s="103" t="str">
        <f>IF(OR(A168="",B168=""),"",N(D168)*N(E168))</f>
        <v/>
      </c>
      <c r="I168" s="103" t="str">
        <f>IF(H168="","",H168-N(F168))</f>
        <v/>
      </c>
      <c r="J168" s="68" t="str">
        <f>IF(B168="","",IFERROR(INDEX('15 Base de Dados'!$F$6:$F$925,MATCH(B168,'15 Base de Dados'!$C$6:$C$925,0)),"BRL"))</f>
        <v/>
      </c>
      <c r="K168" s="70" t="str">
        <f>IF(H168="","",I168*IF(N(G168)&gt;0,G168,IFERROR(INDEX(moeda_fx,MATCH(J168,moeda_cod,0)),1)))</f>
        <v/>
      </c>
      <c r="L168" s="133" t="str">
        <f>IF(B168="","",IFERROR(INDEX('15 Base de Dados'!$A$6:$A$925,MATCH(B168,'15 Base de Dados'!$C$6:$C$925,0)),"Não encontrado"))</f>
        <v/>
      </c>
      <c r="M168" s="122" t="str">
        <f>IF(A168="","",EOMONTH(A168,0))</f>
        <v/>
      </c>
      <c r="N168" s="69" t="str">
        <f>IF(A168="","",YEAR(A168))</f>
        <v/>
      </c>
    </row>
    <row r="169">
      <c r="A169" s="116" t="n"/>
      <c r="B169" s="97" t="n"/>
      <c r="C169" s="97" t="n"/>
      <c r="D169" s="132" t="n"/>
      <c r="E169" s="99" t="n"/>
      <c r="F169" s="117" t="n"/>
      <c r="G169" s="101" t="n"/>
      <c r="H169" s="109" t="str">
        <f>IF(OR(A169="",B169=""),"",N(D169)*N(E169))</f>
        <v/>
      </c>
      <c r="I169" s="109" t="str">
        <f>IF(H169="","",H169-N(F169))</f>
        <v/>
      </c>
      <c r="J169" s="108" t="str">
        <f>IF(B169="","",IFERROR(INDEX('15 Base de Dados'!$F$6:$F$925,MATCH(B169,'15 Base de Dados'!$C$6:$C$925,0)),"BRL"))</f>
        <v/>
      </c>
      <c r="K169" s="134" t="str">
        <f>IF(H169="","",I169*IF(N(G169)&gt;0,G169,IFERROR(INDEX(moeda_fx,MATCH(J169,moeda_cod,0)),1)))</f>
        <v/>
      </c>
      <c r="L169" s="135" t="str">
        <f>IF(B169="","",IFERROR(INDEX('15 Base de Dados'!$A$6:$A$925,MATCH(B169,'15 Base de Dados'!$C$6:$C$925,0)),"Não encontrado"))</f>
        <v/>
      </c>
      <c r="M169" s="123" t="str">
        <f>IF(A169="","",EOMONTH(A169,0))</f>
        <v/>
      </c>
      <c r="N169" s="113" t="str">
        <f>IF(A169="","",YEAR(A169))</f>
        <v/>
      </c>
    </row>
    <row r="170">
      <c r="A170" s="116" t="n"/>
      <c r="B170" s="97" t="n"/>
      <c r="C170" s="97" t="n"/>
      <c r="D170" s="132" t="n"/>
      <c r="E170" s="99" t="n"/>
      <c r="F170" s="117" t="n"/>
      <c r="G170" s="101" t="n"/>
      <c r="H170" s="103" t="str">
        <f>IF(OR(A170="",B170=""),"",N(D170)*N(E170))</f>
        <v/>
      </c>
      <c r="I170" s="103" t="str">
        <f>IF(H170="","",H170-N(F170))</f>
        <v/>
      </c>
      <c r="J170" s="68" t="str">
        <f>IF(B170="","",IFERROR(INDEX('15 Base de Dados'!$F$6:$F$925,MATCH(B170,'15 Base de Dados'!$C$6:$C$925,0)),"BRL"))</f>
        <v/>
      </c>
      <c r="K170" s="70" t="str">
        <f>IF(H170="","",I170*IF(N(G170)&gt;0,G170,IFERROR(INDEX(moeda_fx,MATCH(J170,moeda_cod,0)),1)))</f>
        <v/>
      </c>
      <c r="L170" s="133" t="str">
        <f>IF(B170="","",IFERROR(INDEX('15 Base de Dados'!$A$6:$A$925,MATCH(B170,'15 Base de Dados'!$C$6:$C$925,0)),"Não encontrado"))</f>
        <v/>
      </c>
      <c r="M170" s="122" t="str">
        <f>IF(A170="","",EOMONTH(A170,0))</f>
        <v/>
      </c>
      <c r="N170" s="69" t="str">
        <f>IF(A170="","",YEAR(A170))</f>
        <v/>
      </c>
    </row>
    <row r="171">
      <c r="A171" s="116" t="n"/>
      <c r="B171" s="97" t="n"/>
      <c r="C171" s="97" t="n"/>
      <c r="D171" s="132" t="n"/>
      <c r="E171" s="99" t="n"/>
      <c r="F171" s="117" t="n"/>
      <c r="G171" s="101" t="n"/>
      <c r="H171" s="109" t="str">
        <f>IF(OR(A171="",B171=""),"",N(D171)*N(E171))</f>
        <v/>
      </c>
      <c r="I171" s="109" t="str">
        <f>IF(H171="","",H171-N(F171))</f>
        <v/>
      </c>
      <c r="J171" s="108" t="str">
        <f>IF(B171="","",IFERROR(INDEX('15 Base de Dados'!$F$6:$F$925,MATCH(B171,'15 Base de Dados'!$C$6:$C$925,0)),"BRL"))</f>
        <v/>
      </c>
      <c r="K171" s="134" t="str">
        <f>IF(H171="","",I171*IF(N(G171)&gt;0,G171,IFERROR(INDEX(moeda_fx,MATCH(J171,moeda_cod,0)),1)))</f>
        <v/>
      </c>
      <c r="L171" s="135" t="str">
        <f>IF(B171="","",IFERROR(INDEX('15 Base de Dados'!$A$6:$A$925,MATCH(B171,'15 Base de Dados'!$C$6:$C$925,0)),"Não encontrado"))</f>
        <v/>
      </c>
      <c r="M171" s="123" t="str">
        <f>IF(A171="","",EOMONTH(A171,0))</f>
        <v/>
      </c>
      <c r="N171" s="113" t="str">
        <f>IF(A171="","",YEAR(A171))</f>
        <v/>
      </c>
    </row>
    <row r="172">
      <c r="A172" s="116" t="n"/>
      <c r="B172" s="97" t="n"/>
      <c r="C172" s="97" t="n"/>
      <c r="D172" s="132" t="n"/>
      <c r="E172" s="99" t="n"/>
      <c r="F172" s="117" t="n"/>
      <c r="G172" s="101" t="n"/>
      <c r="H172" s="103" t="str">
        <f>IF(OR(A172="",B172=""),"",N(D172)*N(E172))</f>
        <v/>
      </c>
      <c r="I172" s="103" t="str">
        <f>IF(H172="","",H172-N(F172))</f>
        <v/>
      </c>
      <c r="J172" s="68" t="str">
        <f>IF(B172="","",IFERROR(INDEX('15 Base de Dados'!$F$6:$F$925,MATCH(B172,'15 Base de Dados'!$C$6:$C$925,0)),"BRL"))</f>
        <v/>
      </c>
      <c r="K172" s="70" t="str">
        <f>IF(H172="","",I172*IF(N(G172)&gt;0,G172,IFERROR(INDEX(moeda_fx,MATCH(J172,moeda_cod,0)),1)))</f>
        <v/>
      </c>
      <c r="L172" s="133" t="str">
        <f>IF(B172="","",IFERROR(INDEX('15 Base de Dados'!$A$6:$A$925,MATCH(B172,'15 Base de Dados'!$C$6:$C$925,0)),"Não encontrado"))</f>
        <v/>
      </c>
      <c r="M172" s="122" t="str">
        <f>IF(A172="","",EOMONTH(A172,0))</f>
        <v/>
      </c>
      <c r="N172" s="69" t="str">
        <f>IF(A172="","",YEAR(A172))</f>
        <v/>
      </c>
    </row>
    <row r="173">
      <c r="A173" s="116" t="n"/>
      <c r="B173" s="97" t="n"/>
      <c r="C173" s="97" t="n"/>
      <c r="D173" s="132" t="n"/>
      <c r="E173" s="99" t="n"/>
      <c r="F173" s="117" t="n"/>
      <c r="G173" s="101" t="n"/>
      <c r="H173" s="109" t="str">
        <f>IF(OR(A173="",B173=""),"",N(D173)*N(E173))</f>
        <v/>
      </c>
      <c r="I173" s="109" t="str">
        <f>IF(H173="","",H173-N(F173))</f>
        <v/>
      </c>
      <c r="J173" s="108" t="str">
        <f>IF(B173="","",IFERROR(INDEX('15 Base de Dados'!$F$6:$F$925,MATCH(B173,'15 Base de Dados'!$C$6:$C$925,0)),"BRL"))</f>
        <v/>
      </c>
      <c r="K173" s="134" t="str">
        <f>IF(H173="","",I173*IF(N(G173)&gt;0,G173,IFERROR(INDEX(moeda_fx,MATCH(J173,moeda_cod,0)),1)))</f>
        <v/>
      </c>
      <c r="L173" s="135" t="str">
        <f>IF(B173="","",IFERROR(INDEX('15 Base de Dados'!$A$6:$A$925,MATCH(B173,'15 Base de Dados'!$C$6:$C$925,0)),"Não encontrado"))</f>
        <v/>
      </c>
      <c r="M173" s="123" t="str">
        <f>IF(A173="","",EOMONTH(A173,0))</f>
        <v/>
      </c>
      <c r="N173" s="113" t="str">
        <f>IF(A173="","",YEAR(A173))</f>
        <v/>
      </c>
    </row>
    <row r="174">
      <c r="A174" s="116" t="n"/>
      <c r="B174" s="97" t="n"/>
      <c r="C174" s="97" t="n"/>
      <c r="D174" s="132" t="n"/>
      <c r="E174" s="99" t="n"/>
      <c r="F174" s="117" t="n"/>
      <c r="G174" s="101" t="n"/>
      <c r="H174" s="103" t="str">
        <f>IF(OR(A174="",B174=""),"",N(D174)*N(E174))</f>
        <v/>
      </c>
      <c r="I174" s="103" t="str">
        <f>IF(H174="","",H174-N(F174))</f>
        <v/>
      </c>
      <c r="J174" s="68" t="str">
        <f>IF(B174="","",IFERROR(INDEX('15 Base de Dados'!$F$6:$F$925,MATCH(B174,'15 Base de Dados'!$C$6:$C$925,0)),"BRL"))</f>
        <v/>
      </c>
      <c r="K174" s="70" t="str">
        <f>IF(H174="","",I174*IF(N(G174)&gt;0,G174,IFERROR(INDEX(moeda_fx,MATCH(J174,moeda_cod,0)),1)))</f>
        <v/>
      </c>
      <c r="L174" s="133" t="str">
        <f>IF(B174="","",IFERROR(INDEX('15 Base de Dados'!$A$6:$A$925,MATCH(B174,'15 Base de Dados'!$C$6:$C$925,0)),"Não encontrado"))</f>
        <v/>
      </c>
      <c r="M174" s="122" t="str">
        <f>IF(A174="","",EOMONTH(A174,0))</f>
        <v/>
      </c>
      <c r="N174" s="69" t="str">
        <f>IF(A174="","",YEAR(A174))</f>
        <v/>
      </c>
    </row>
    <row r="175">
      <c r="A175" s="116" t="n"/>
      <c r="B175" s="97" t="n"/>
      <c r="C175" s="97" t="n"/>
      <c r="D175" s="132" t="n"/>
      <c r="E175" s="99" t="n"/>
      <c r="F175" s="117" t="n"/>
      <c r="G175" s="101" t="n"/>
      <c r="H175" s="109" t="str">
        <f>IF(OR(A175="",B175=""),"",N(D175)*N(E175))</f>
        <v/>
      </c>
      <c r="I175" s="109" t="str">
        <f>IF(H175="","",H175-N(F175))</f>
        <v/>
      </c>
      <c r="J175" s="108" t="str">
        <f>IF(B175="","",IFERROR(INDEX('15 Base de Dados'!$F$6:$F$925,MATCH(B175,'15 Base de Dados'!$C$6:$C$925,0)),"BRL"))</f>
        <v/>
      </c>
      <c r="K175" s="134" t="str">
        <f>IF(H175="","",I175*IF(N(G175)&gt;0,G175,IFERROR(INDEX(moeda_fx,MATCH(J175,moeda_cod,0)),1)))</f>
        <v/>
      </c>
      <c r="L175" s="135" t="str">
        <f>IF(B175="","",IFERROR(INDEX('15 Base de Dados'!$A$6:$A$925,MATCH(B175,'15 Base de Dados'!$C$6:$C$925,0)),"Não encontrado"))</f>
        <v/>
      </c>
      <c r="M175" s="123" t="str">
        <f>IF(A175="","",EOMONTH(A175,0))</f>
        <v/>
      </c>
      <c r="N175" s="113" t="str">
        <f>IF(A175="","",YEAR(A175))</f>
        <v/>
      </c>
    </row>
    <row r="176">
      <c r="A176" s="116" t="n"/>
      <c r="B176" s="97" t="n"/>
      <c r="C176" s="97" t="n"/>
      <c r="D176" s="132" t="n"/>
      <c r="E176" s="99" t="n"/>
      <c r="F176" s="117" t="n"/>
      <c r="G176" s="101" t="n"/>
      <c r="H176" s="103" t="str">
        <f>IF(OR(A176="",B176=""),"",N(D176)*N(E176))</f>
        <v/>
      </c>
      <c r="I176" s="103" t="str">
        <f>IF(H176="","",H176-N(F176))</f>
        <v/>
      </c>
      <c r="J176" s="68" t="str">
        <f>IF(B176="","",IFERROR(INDEX('15 Base de Dados'!$F$6:$F$925,MATCH(B176,'15 Base de Dados'!$C$6:$C$925,0)),"BRL"))</f>
        <v/>
      </c>
      <c r="K176" s="70" t="str">
        <f>IF(H176="","",I176*IF(N(G176)&gt;0,G176,IFERROR(INDEX(moeda_fx,MATCH(J176,moeda_cod,0)),1)))</f>
        <v/>
      </c>
      <c r="L176" s="133" t="str">
        <f>IF(B176="","",IFERROR(INDEX('15 Base de Dados'!$A$6:$A$925,MATCH(B176,'15 Base de Dados'!$C$6:$C$925,0)),"Não encontrado"))</f>
        <v/>
      </c>
      <c r="M176" s="122" t="str">
        <f>IF(A176="","",EOMONTH(A176,0))</f>
        <v/>
      </c>
      <c r="N176" s="69" t="str">
        <f>IF(A176="","",YEAR(A176))</f>
        <v/>
      </c>
    </row>
    <row r="177">
      <c r="A177" s="116" t="n"/>
      <c r="B177" s="97" t="n"/>
      <c r="C177" s="97" t="n"/>
      <c r="D177" s="132" t="n"/>
      <c r="E177" s="99" t="n"/>
      <c r="F177" s="117" t="n"/>
      <c r="G177" s="101" t="n"/>
      <c r="H177" s="109" t="str">
        <f>IF(OR(A177="",B177=""),"",N(D177)*N(E177))</f>
        <v/>
      </c>
      <c r="I177" s="109" t="str">
        <f>IF(H177="","",H177-N(F177))</f>
        <v/>
      </c>
      <c r="J177" s="108" t="str">
        <f>IF(B177="","",IFERROR(INDEX('15 Base de Dados'!$F$6:$F$925,MATCH(B177,'15 Base de Dados'!$C$6:$C$925,0)),"BRL"))</f>
        <v/>
      </c>
      <c r="K177" s="134" t="str">
        <f>IF(H177="","",I177*IF(N(G177)&gt;0,G177,IFERROR(INDEX(moeda_fx,MATCH(J177,moeda_cod,0)),1)))</f>
        <v/>
      </c>
      <c r="L177" s="135" t="str">
        <f>IF(B177="","",IFERROR(INDEX('15 Base de Dados'!$A$6:$A$925,MATCH(B177,'15 Base de Dados'!$C$6:$C$925,0)),"Não encontrado"))</f>
        <v/>
      </c>
      <c r="M177" s="123" t="str">
        <f>IF(A177="","",EOMONTH(A177,0))</f>
        <v/>
      </c>
      <c r="N177" s="113" t="str">
        <f>IF(A177="","",YEAR(A177))</f>
        <v/>
      </c>
    </row>
    <row r="178">
      <c r="A178" s="116" t="n"/>
      <c r="B178" s="97" t="n"/>
      <c r="C178" s="97" t="n"/>
      <c r="D178" s="132" t="n"/>
      <c r="E178" s="99" t="n"/>
      <c r="F178" s="117" t="n"/>
      <c r="G178" s="101" t="n"/>
      <c r="H178" s="103" t="str">
        <f>IF(OR(A178="",B178=""),"",N(D178)*N(E178))</f>
        <v/>
      </c>
      <c r="I178" s="103" t="str">
        <f>IF(H178="","",H178-N(F178))</f>
        <v/>
      </c>
      <c r="J178" s="68" t="str">
        <f>IF(B178="","",IFERROR(INDEX('15 Base de Dados'!$F$6:$F$925,MATCH(B178,'15 Base de Dados'!$C$6:$C$925,0)),"BRL"))</f>
        <v/>
      </c>
      <c r="K178" s="70" t="str">
        <f>IF(H178="","",I178*IF(N(G178)&gt;0,G178,IFERROR(INDEX(moeda_fx,MATCH(J178,moeda_cod,0)),1)))</f>
        <v/>
      </c>
      <c r="L178" s="133" t="str">
        <f>IF(B178="","",IFERROR(INDEX('15 Base de Dados'!$A$6:$A$925,MATCH(B178,'15 Base de Dados'!$C$6:$C$925,0)),"Não encontrado"))</f>
        <v/>
      </c>
      <c r="M178" s="122" t="str">
        <f>IF(A178="","",EOMONTH(A178,0))</f>
        <v/>
      </c>
      <c r="N178" s="69" t="str">
        <f>IF(A178="","",YEAR(A178))</f>
        <v/>
      </c>
    </row>
    <row r="179">
      <c r="A179" s="116" t="n"/>
      <c r="B179" s="97" t="n"/>
      <c r="C179" s="97" t="n"/>
      <c r="D179" s="132" t="n"/>
      <c r="E179" s="99" t="n"/>
      <c r="F179" s="117" t="n"/>
      <c r="G179" s="101" t="n"/>
      <c r="H179" s="109" t="str">
        <f>IF(OR(A179="",B179=""),"",N(D179)*N(E179))</f>
        <v/>
      </c>
      <c r="I179" s="109" t="str">
        <f>IF(H179="","",H179-N(F179))</f>
        <v/>
      </c>
      <c r="J179" s="108" t="str">
        <f>IF(B179="","",IFERROR(INDEX('15 Base de Dados'!$F$6:$F$925,MATCH(B179,'15 Base de Dados'!$C$6:$C$925,0)),"BRL"))</f>
        <v/>
      </c>
      <c r="K179" s="134" t="str">
        <f>IF(H179="","",I179*IF(N(G179)&gt;0,G179,IFERROR(INDEX(moeda_fx,MATCH(J179,moeda_cod,0)),1)))</f>
        <v/>
      </c>
      <c r="L179" s="135" t="str">
        <f>IF(B179="","",IFERROR(INDEX('15 Base de Dados'!$A$6:$A$925,MATCH(B179,'15 Base de Dados'!$C$6:$C$925,0)),"Não encontrado"))</f>
        <v/>
      </c>
      <c r="M179" s="123" t="str">
        <f>IF(A179="","",EOMONTH(A179,0))</f>
        <v/>
      </c>
      <c r="N179" s="113" t="str">
        <f>IF(A179="","",YEAR(A179))</f>
        <v/>
      </c>
    </row>
    <row r="180">
      <c r="A180" s="116" t="n"/>
      <c r="B180" s="97" t="n"/>
      <c r="C180" s="97" t="n"/>
      <c r="D180" s="132" t="n"/>
      <c r="E180" s="99" t="n"/>
      <c r="F180" s="117" t="n"/>
      <c r="G180" s="101" t="n"/>
      <c r="H180" s="103" t="str">
        <f>IF(OR(A180="",B180=""),"",N(D180)*N(E180))</f>
        <v/>
      </c>
      <c r="I180" s="103" t="str">
        <f>IF(H180="","",H180-N(F180))</f>
        <v/>
      </c>
      <c r="J180" s="68" t="str">
        <f>IF(B180="","",IFERROR(INDEX('15 Base de Dados'!$F$6:$F$925,MATCH(B180,'15 Base de Dados'!$C$6:$C$925,0)),"BRL"))</f>
        <v/>
      </c>
      <c r="K180" s="70" t="str">
        <f>IF(H180="","",I180*IF(N(G180)&gt;0,G180,IFERROR(INDEX(moeda_fx,MATCH(J180,moeda_cod,0)),1)))</f>
        <v/>
      </c>
      <c r="L180" s="133" t="str">
        <f>IF(B180="","",IFERROR(INDEX('15 Base de Dados'!$A$6:$A$925,MATCH(B180,'15 Base de Dados'!$C$6:$C$925,0)),"Não encontrado"))</f>
        <v/>
      </c>
      <c r="M180" s="122" t="str">
        <f>IF(A180="","",EOMONTH(A180,0))</f>
        <v/>
      </c>
      <c r="N180" s="69" t="str">
        <f>IF(A180="","",YEAR(A180))</f>
        <v/>
      </c>
    </row>
    <row r="181">
      <c r="A181" s="116" t="n"/>
      <c r="B181" s="97" t="n"/>
      <c r="C181" s="97" t="n"/>
      <c r="D181" s="132" t="n"/>
      <c r="E181" s="99" t="n"/>
      <c r="F181" s="117" t="n"/>
      <c r="G181" s="101" t="n"/>
      <c r="H181" s="109" t="str">
        <f>IF(OR(A181="",B181=""),"",N(D181)*N(E181))</f>
        <v/>
      </c>
      <c r="I181" s="109" t="str">
        <f>IF(H181="","",H181-N(F181))</f>
        <v/>
      </c>
      <c r="J181" s="108" t="str">
        <f>IF(B181="","",IFERROR(INDEX('15 Base de Dados'!$F$6:$F$925,MATCH(B181,'15 Base de Dados'!$C$6:$C$925,0)),"BRL"))</f>
        <v/>
      </c>
      <c r="K181" s="134" t="str">
        <f>IF(H181="","",I181*IF(N(G181)&gt;0,G181,IFERROR(INDEX(moeda_fx,MATCH(J181,moeda_cod,0)),1)))</f>
        <v/>
      </c>
      <c r="L181" s="135" t="str">
        <f>IF(B181="","",IFERROR(INDEX('15 Base de Dados'!$A$6:$A$925,MATCH(B181,'15 Base de Dados'!$C$6:$C$925,0)),"Não encontrado"))</f>
        <v/>
      </c>
      <c r="M181" s="123" t="str">
        <f>IF(A181="","",EOMONTH(A181,0))</f>
        <v/>
      </c>
      <c r="N181" s="113" t="str">
        <f>IF(A181="","",YEAR(A181))</f>
        <v/>
      </c>
    </row>
    <row r="182">
      <c r="A182" s="116" t="n"/>
      <c r="B182" s="97" t="n"/>
      <c r="C182" s="97" t="n"/>
      <c r="D182" s="132" t="n"/>
      <c r="E182" s="99" t="n"/>
      <c r="F182" s="117" t="n"/>
      <c r="G182" s="101" t="n"/>
      <c r="H182" s="103" t="str">
        <f>IF(OR(A182="",B182=""),"",N(D182)*N(E182))</f>
        <v/>
      </c>
      <c r="I182" s="103" t="str">
        <f>IF(H182="","",H182-N(F182))</f>
        <v/>
      </c>
      <c r="J182" s="68" t="str">
        <f>IF(B182="","",IFERROR(INDEX('15 Base de Dados'!$F$6:$F$925,MATCH(B182,'15 Base de Dados'!$C$6:$C$925,0)),"BRL"))</f>
        <v/>
      </c>
      <c r="K182" s="70" t="str">
        <f>IF(H182="","",I182*IF(N(G182)&gt;0,G182,IFERROR(INDEX(moeda_fx,MATCH(J182,moeda_cod,0)),1)))</f>
        <v/>
      </c>
      <c r="L182" s="133" t="str">
        <f>IF(B182="","",IFERROR(INDEX('15 Base de Dados'!$A$6:$A$925,MATCH(B182,'15 Base de Dados'!$C$6:$C$925,0)),"Não encontrado"))</f>
        <v/>
      </c>
      <c r="M182" s="122" t="str">
        <f>IF(A182="","",EOMONTH(A182,0))</f>
        <v/>
      </c>
      <c r="N182" s="69" t="str">
        <f>IF(A182="","",YEAR(A182))</f>
        <v/>
      </c>
    </row>
    <row r="183">
      <c r="A183" s="116" t="n"/>
      <c r="B183" s="97" t="n"/>
      <c r="C183" s="97" t="n"/>
      <c r="D183" s="132" t="n"/>
      <c r="E183" s="99" t="n"/>
      <c r="F183" s="117" t="n"/>
      <c r="G183" s="101" t="n"/>
      <c r="H183" s="109" t="str">
        <f>IF(OR(A183="",B183=""),"",N(D183)*N(E183))</f>
        <v/>
      </c>
      <c r="I183" s="109" t="str">
        <f>IF(H183="","",H183-N(F183))</f>
        <v/>
      </c>
      <c r="J183" s="108" t="str">
        <f>IF(B183="","",IFERROR(INDEX('15 Base de Dados'!$F$6:$F$925,MATCH(B183,'15 Base de Dados'!$C$6:$C$925,0)),"BRL"))</f>
        <v/>
      </c>
      <c r="K183" s="134" t="str">
        <f>IF(H183="","",I183*IF(N(G183)&gt;0,G183,IFERROR(INDEX(moeda_fx,MATCH(J183,moeda_cod,0)),1)))</f>
        <v/>
      </c>
      <c r="L183" s="135" t="str">
        <f>IF(B183="","",IFERROR(INDEX('15 Base de Dados'!$A$6:$A$925,MATCH(B183,'15 Base de Dados'!$C$6:$C$925,0)),"Não encontrado"))</f>
        <v/>
      </c>
      <c r="M183" s="123" t="str">
        <f>IF(A183="","",EOMONTH(A183,0))</f>
        <v/>
      </c>
      <c r="N183" s="113" t="str">
        <f>IF(A183="","",YEAR(A183))</f>
        <v/>
      </c>
    </row>
    <row r="184">
      <c r="A184" s="116" t="n"/>
      <c r="B184" s="97" t="n"/>
      <c r="C184" s="97" t="n"/>
      <c r="D184" s="132" t="n"/>
      <c r="E184" s="99" t="n"/>
      <c r="F184" s="117" t="n"/>
      <c r="G184" s="101" t="n"/>
      <c r="H184" s="103" t="str">
        <f>IF(OR(A184="",B184=""),"",N(D184)*N(E184))</f>
        <v/>
      </c>
      <c r="I184" s="103" t="str">
        <f>IF(H184="","",H184-N(F184))</f>
        <v/>
      </c>
      <c r="J184" s="68" t="str">
        <f>IF(B184="","",IFERROR(INDEX('15 Base de Dados'!$F$6:$F$925,MATCH(B184,'15 Base de Dados'!$C$6:$C$925,0)),"BRL"))</f>
        <v/>
      </c>
      <c r="K184" s="70" t="str">
        <f>IF(H184="","",I184*IF(N(G184)&gt;0,G184,IFERROR(INDEX(moeda_fx,MATCH(J184,moeda_cod,0)),1)))</f>
        <v/>
      </c>
      <c r="L184" s="133" t="str">
        <f>IF(B184="","",IFERROR(INDEX('15 Base de Dados'!$A$6:$A$925,MATCH(B184,'15 Base de Dados'!$C$6:$C$925,0)),"Não encontrado"))</f>
        <v/>
      </c>
      <c r="M184" s="122" t="str">
        <f>IF(A184="","",EOMONTH(A184,0))</f>
        <v/>
      </c>
      <c r="N184" s="69" t="str">
        <f>IF(A184="","",YEAR(A184))</f>
        <v/>
      </c>
    </row>
    <row r="185">
      <c r="A185" s="116" t="n"/>
      <c r="B185" s="97" t="n"/>
      <c r="C185" s="97" t="n"/>
      <c r="D185" s="132" t="n"/>
      <c r="E185" s="99" t="n"/>
      <c r="F185" s="117" t="n"/>
      <c r="G185" s="101" t="n"/>
      <c r="H185" s="109" t="str">
        <f>IF(OR(A185="",B185=""),"",N(D185)*N(E185))</f>
        <v/>
      </c>
      <c r="I185" s="109" t="str">
        <f>IF(H185="","",H185-N(F185))</f>
        <v/>
      </c>
      <c r="J185" s="108" t="str">
        <f>IF(B185="","",IFERROR(INDEX('15 Base de Dados'!$F$6:$F$925,MATCH(B185,'15 Base de Dados'!$C$6:$C$925,0)),"BRL"))</f>
        <v/>
      </c>
      <c r="K185" s="134" t="str">
        <f>IF(H185="","",I185*IF(N(G185)&gt;0,G185,IFERROR(INDEX(moeda_fx,MATCH(J185,moeda_cod,0)),1)))</f>
        <v/>
      </c>
      <c r="L185" s="135" t="str">
        <f>IF(B185="","",IFERROR(INDEX('15 Base de Dados'!$A$6:$A$925,MATCH(B185,'15 Base de Dados'!$C$6:$C$925,0)),"Não encontrado"))</f>
        <v/>
      </c>
      <c r="M185" s="123" t="str">
        <f>IF(A185="","",EOMONTH(A185,0))</f>
        <v/>
      </c>
      <c r="N185" s="113" t="str">
        <f>IF(A185="","",YEAR(A185))</f>
        <v/>
      </c>
    </row>
    <row r="186">
      <c r="A186" s="116" t="n"/>
      <c r="B186" s="97" t="n"/>
      <c r="C186" s="97" t="n"/>
      <c r="D186" s="132" t="n"/>
      <c r="E186" s="99" t="n"/>
      <c r="F186" s="117" t="n"/>
      <c r="G186" s="101" t="n"/>
      <c r="H186" s="103" t="str">
        <f>IF(OR(A186="",B186=""),"",N(D186)*N(E186))</f>
        <v/>
      </c>
      <c r="I186" s="103" t="str">
        <f>IF(H186="","",H186-N(F186))</f>
        <v/>
      </c>
      <c r="J186" s="68" t="str">
        <f>IF(B186="","",IFERROR(INDEX('15 Base de Dados'!$F$6:$F$925,MATCH(B186,'15 Base de Dados'!$C$6:$C$925,0)),"BRL"))</f>
        <v/>
      </c>
      <c r="K186" s="70" t="str">
        <f>IF(H186="","",I186*IF(N(G186)&gt;0,G186,IFERROR(INDEX(moeda_fx,MATCH(J186,moeda_cod,0)),1)))</f>
        <v/>
      </c>
      <c r="L186" s="133" t="str">
        <f>IF(B186="","",IFERROR(INDEX('15 Base de Dados'!$A$6:$A$925,MATCH(B186,'15 Base de Dados'!$C$6:$C$925,0)),"Não encontrado"))</f>
        <v/>
      </c>
      <c r="M186" s="122" t="str">
        <f>IF(A186="","",EOMONTH(A186,0))</f>
        <v/>
      </c>
      <c r="N186" s="69" t="str">
        <f>IF(A186="","",YEAR(A186))</f>
        <v/>
      </c>
    </row>
    <row r="187">
      <c r="A187" s="116" t="n"/>
      <c r="B187" s="97" t="n"/>
      <c r="C187" s="97" t="n"/>
      <c r="D187" s="132" t="n"/>
      <c r="E187" s="99" t="n"/>
      <c r="F187" s="117" t="n"/>
      <c r="G187" s="101" t="n"/>
      <c r="H187" s="109" t="str">
        <f>IF(OR(A187="",B187=""),"",N(D187)*N(E187))</f>
        <v/>
      </c>
      <c r="I187" s="109" t="str">
        <f>IF(H187="","",H187-N(F187))</f>
        <v/>
      </c>
      <c r="J187" s="108" t="str">
        <f>IF(B187="","",IFERROR(INDEX('15 Base de Dados'!$F$6:$F$925,MATCH(B187,'15 Base de Dados'!$C$6:$C$925,0)),"BRL"))</f>
        <v/>
      </c>
      <c r="K187" s="134" t="str">
        <f>IF(H187="","",I187*IF(N(G187)&gt;0,G187,IFERROR(INDEX(moeda_fx,MATCH(J187,moeda_cod,0)),1)))</f>
        <v/>
      </c>
      <c r="L187" s="135" t="str">
        <f>IF(B187="","",IFERROR(INDEX('15 Base de Dados'!$A$6:$A$925,MATCH(B187,'15 Base de Dados'!$C$6:$C$925,0)),"Não encontrado"))</f>
        <v/>
      </c>
      <c r="M187" s="123" t="str">
        <f>IF(A187="","",EOMONTH(A187,0))</f>
        <v/>
      </c>
      <c r="N187" s="113" t="str">
        <f>IF(A187="","",YEAR(A187))</f>
        <v/>
      </c>
    </row>
    <row r="188">
      <c r="A188" s="116" t="n"/>
      <c r="B188" s="97" t="n"/>
      <c r="C188" s="97" t="n"/>
      <c r="D188" s="132" t="n"/>
      <c r="E188" s="99" t="n"/>
      <c r="F188" s="117" t="n"/>
      <c r="G188" s="101" t="n"/>
      <c r="H188" s="103" t="str">
        <f>IF(OR(A188="",B188=""),"",N(D188)*N(E188))</f>
        <v/>
      </c>
      <c r="I188" s="103" t="str">
        <f>IF(H188="","",H188-N(F188))</f>
        <v/>
      </c>
      <c r="J188" s="68" t="str">
        <f>IF(B188="","",IFERROR(INDEX('15 Base de Dados'!$F$6:$F$925,MATCH(B188,'15 Base de Dados'!$C$6:$C$925,0)),"BRL"))</f>
        <v/>
      </c>
      <c r="K188" s="70" t="str">
        <f>IF(H188="","",I188*IF(N(G188)&gt;0,G188,IFERROR(INDEX(moeda_fx,MATCH(J188,moeda_cod,0)),1)))</f>
        <v/>
      </c>
      <c r="L188" s="133" t="str">
        <f>IF(B188="","",IFERROR(INDEX('15 Base de Dados'!$A$6:$A$925,MATCH(B188,'15 Base de Dados'!$C$6:$C$925,0)),"Não encontrado"))</f>
        <v/>
      </c>
      <c r="M188" s="122" t="str">
        <f>IF(A188="","",EOMONTH(A188,0))</f>
        <v/>
      </c>
      <c r="N188" s="69" t="str">
        <f>IF(A188="","",YEAR(A188))</f>
        <v/>
      </c>
    </row>
    <row r="189">
      <c r="A189" s="116" t="n"/>
      <c r="B189" s="97" t="n"/>
      <c r="C189" s="97" t="n"/>
      <c r="D189" s="132" t="n"/>
      <c r="E189" s="99" t="n"/>
      <c r="F189" s="117" t="n"/>
      <c r="G189" s="101" t="n"/>
      <c r="H189" s="109" t="str">
        <f>IF(OR(A189="",B189=""),"",N(D189)*N(E189))</f>
        <v/>
      </c>
      <c r="I189" s="109" t="str">
        <f>IF(H189="","",H189-N(F189))</f>
        <v/>
      </c>
      <c r="J189" s="108" t="str">
        <f>IF(B189="","",IFERROR(INDEX('15 Base de Dados'!$F$6:$F$925,MATCH(B189,'15 Base de Dados'!$C$6:$C$925,0)),"BRL"))</f>
        <v/>
      </c>
      <c r="K189" s="134" t="str">
        <f>IF(H189="","",I189*IF(N(G189)&gt;0,G189,IFERROR(INDEX(moeda_fx,MATCH(J189,moeda_cod,0)),1)))</f>
        <v/>
      </c>
      <c r="L189" s="135" t="str">
        <f>IF(B189="","",IFERROR(INDEX('15 Base de Dados'!$A$6:$A$925,MATCH(B189,'15 Base de Dados'!$C$6:$C$925,0)),"Não encontrado"))</f>
        <v/>
      </c>
      <c r="M189" s="123" t="str">
        <f>IF(A189="","",EOMONTH(A189,0))</f>
        <v/>
      </c>
      <c r="N189" s="113" t="str">
        <f>IF(A189="","",YEAR(A189))</f>
        <v/>
      </c>
    </row>
    <row r="190">
      <c r="A190" s="116" t="n"/>
      <c r="B190" s="97" t="n"/>
      <c r="C190" s="97" t="n"/>
      <c r="D190" s="132" t="n"/>
      <c r="E190" s="99" t="n"/>
      <c r="F190" s="117" t="n"/>
      <c r="G190" s="101" t="n"/>
      <c r="H190" s="103" t="str">
        <f>IF(OR(A190="",B190=""),"",N(D190)*N(E190))</f>
        <v/>
      </c>
      <c r="I190" s="103" t="str">
        <f>IF(H190="","",H190-N(F190))</f>
        <v/>
      </c>
      <c r="J190" s="68" t="str">
        <f>IF(B190="","",IFERROR(INDEX('15 Base de Dados'!$F$6:$F$925,MATCH(B190,'15 Base de Dados'!$C$6:$C$925,0)),"BRL"))</f>
        <v/>
      </c>
      <c r="K190" s="70" t="str">
        <f>IF(H190="","",I190*IF(N(G190)&gt;0,G190,IFERROR(INDEX(moeda_fx,MATCH(J190,moeda_cod,0)),1)))</f>
        <v/>
      </c>
      <c r="L190" s="133" t="str">
        <f>IF(B190="","",IFERROR(INDEX('15 Base de Dados'!$A$6:$A$925,MATCH(B190,'15 Base de Dados'!$C$6:$C$925,0)),"Não encontrado"))</f>
        <v/>
      </c>
      <c r="M190" s="122" t="str">
        <f>IF(A190="","",EOMONTH(A190,0))</f>
        <v/>
      </c>
      <c r="N190" s="69" t="str">
        <f>IF(A190="","",YEAR(A190))</f>
        <v/>
      </c>
    </row>
    <row r="191">
      <c r="A191" s="116" t="n"/>
      <c r="B191" s="97" t="n"/>
      <c r="C191" s="97" t="n"/>
      <c r="D191" s="132" t="n"/>
      <c r="E191" s="99" t="n"/>
      <c r="F191" s="117" t="n"/>
      <c r="G191" s="101" t="n"/>
      <c r="H191" s="109" t="str">
        <f>IF(OR(A191="",B191=""),"",N(D191)*N(E191))</f>
        <v/>
      </c>
      <c r="I191" s="109" t="str">
        <f>IF(H191="","",H191-N(F191))</f>
        <v/>
      </c>
      <c r="J191" s="108" t="str">
        <f>IF(B191="","",IFERROR(INDEX('15 Base de Dados'!$F$6:$F$925,MATCH(B191,'15 Base de Dados'!$C$6:$C$925,0)),"BRL"))</f>
        <v/>
      </c>
      <c r="K191" s="134" t="str">
        <f>IF(H191="","",I191*IF(N(G191)&gt;0,G191,IFERROR(INDEX(moeda_fx,MATCH(J191,moeda_cod,0)),1)))</f>
        <v/>
      </c>
      <c r="L191" s="135" t="str">
        <f>IF(B191="","",IFERROR(INDEX('15 Base de Dados'!$A$6:$A$925,MATCH(B191,'15 Base de Dados'!$C$6:$C$925,0)),"Não encontrado"))</f>
        <v/>
      </c>
      <c r="M191" s="123" t="str">
        <f>IF(A191="","",EOMONTH(A191,0))</f>
        <v/>
      </c>
      <c r="N191" s="113" t="str">
        <f>IF(A191="","",YEAR(A191))</f>
        <v/>
      </c>
    </row>
    <row r="192">
      <c r="A192" s="116" t="n"/>
      <c r="B192" s="97" t="n"/>
      <c r="C192" s="97" t="n"/>
      <c r="D192" s="132" t="n"/>
      <c r="E192" s="99" t="n"/>
      <c r="F192" s="117" t="n"/>
      <c r="G192" s="101" t="n"/>
      <c r="H192" s="103" t="str">
        <f>IF(OR(A192="",B192=""),"",N(D192)*N(E192))</f>
        <v/>
      </c>
      <c r="I192" s="103" t="str">
        <f>IF(H192="","",H192-N(F192))</f>
        <v/>
      </c>
      <c r="J192" s="68" t="str">
        <f>IF(B192="","",IFERROR(INDEX('15 Base de Dados'!$F$6:$F$925,MATCH(B192,'15 Base de Dados'!$C$6:$C$925,0)),"BRL"))</f>
        <v/>
      </c>
      <c r="K192" s="70" t="str">
        <f>IF(H192="","",I192*IF(N(G192)&gt;0,G192,IFERROR(INDEX(moeda_fx,MATCH(J192,moeda_cod,0)),1)))</f>
        <v/>
      </c>
      <c r="L192" s="133" t="str">
        <f>IF(B192="","",IFERROR(INDEX('15 Base de Dados'!$A$6:$A$925,MATCH(B192,'15 Base de Dados'!$C$6:$C$925,0)),"Não encontrado"))</f>
        <v/>
      </c>
      <c r="M192" s="122" t="str">
        <f>IF(A192="","",EOMONTH(A192,0))</f>
        <v/>
      </c>
      <c r="N192" s="69" t="str">
        <f>IF(A192="","",YEAR(A192))</f>
        <v/>
      </c>
    </row>
    <row r="193">
      <c r="A193" s="116" t="n"/>
      <c r="B193" s="97" t="n"/>
      <c r="C193" s="97" t="n"/>
      <c r="D193" s="132" t="n"/>
      <c r="E193" s="99" t="n"/>
      <c r="F193" s="117" t="n"/>
      <c r="G193" s="101" t="n"/>
      <c r="H193" s="109" t="str">
        <f>IF(OR(A193="",B193=""),"",N(D193)*N(E193))</f>
        <v/>
      </c>
      <c r="I193" s="109" t="str">
        <f>IF(H193="","",H193-N(F193))</f>
        <v/>
      </c>
      <c r="J193" s="108" t="str">
        <f>IF(B193="","",IFERROR(INDEX('15 Base de Dados'!$F$6:$F$925,MATCH(B193,'15 Base de Dados'!$C$6:$C$925,0)),"BRL"))</f>
        <v/>
      </c>
      <c r="K193" s="134" t="str">
        <f>IF(H193="","",I193*IF(N(G193)&gt;0,G193,IFERROR(INDEX(moeda_fx,MATCH(J193,moeda_cod,0)),1)))</f>
        <v/>
      </c>
      <c r="L193" s="135" t="str">
        <f>IF(B193="","",IFERROR(INDEX('15 Base de Dados'!$A$6:$A$925,MATCH(B193,'15 Base de Dados'!$C$6:$C$925,0)),"Não encontrado"))</f>
        <v/>
      </c>
      <c r="M193" s="123" t="str">
        <f>IF(A193="","",EOMONTH(A193,0))</f>
        <v/>
      </c>
      <c r="N193" s="113" t="str">
        <f>IF(A193="","",YEAR(A193))</f>
        <v/>
      </c>
    </row>
    <row r="194">
      <c r="A194" s="116" t="n"/>
      <c r="B194" s="97" t="n"/>
      <c r="C194" s="97" t="n"/>
      <c r="D194" s="132" t="n"/>
      <c r="E194" s="99" t="n"/>
      <c r="F194" s="117" t="n"/>
      <c r="G194" s="101" t="n"/>
      <c r="H194" s="103" t="str">
        <f>IF(OR(A194="",B194=""),"",N(D194)*N(E194))</f>
        <v/>
      </c>
      <c r="I194" s="103" t="str">
        <f>IF(H194="","",H194-N(F194))</f>
        <v/>
      </c>
      <c r="J194" s="68" t="str">
        <f>IF(B194="","",IFERROR(INDEX('15 Base de Dados'!$F$6:$F$925,MATCH(B194,'15 Base de Dados'!$C$6:$C$925,0)),"BRL"))</f>
        <v/>
      </c>
      <c r="K194" s="70" t="str">
        <f>IF(H194="","",I194*IF(N(G194)&gt;0,G194,IFERROR(INDEX(moeda_fx,MATCH(J194,moeda_cod,0)),1)))</f>
        <v/>
      </c>
      <c r="L194" s="133" t="str">
        <f>IF(B194="","",IFERROR(INDEX('15 Base de Dados'!$A$6:$A$925,MATCH(B194,'15 Base de Dados'!$C$6:$C$925,0)),"Não encontrado"))</f>
        <v/>
      </c>
      <c r="M194" s="122" t="str">
        <f>IF(A194="","",EOMONTH(A194,0))</f>
        <v/>
      </c>
      <c r="N194" s="69" t="str">
        <f>IF(A194="","",YEAR(A194))</f>
        <v/>
      </c>
    </row>
    <row r="195">
      <c r="A195" s="116" t="n"/>
      <c r="B195" s="97" t="n"/>
      <c r="C195" s="97" t="n"/>
      <c r="D195" s="132" t="n"/>
      <c r="E195" s="99" t="n"/>
      <c r="F195" s="117" t="n"/>
      <c r="G195" s="101" t="n"/>
      <c r="H195" s="109" t="str">
        <f>IF(OR(A195="",B195=""),"",N(D195)*N(E195))</f>
        <v/>
      </c>
      <c r="I195" s="109" t="str">
        <f>IF(H195="","",H195-N(F195))</f>
        <v/>
      </c>
      <c r="J195" s="108" t="str">
        <f>IF(B195="","",IFERROR(INDEX('15 Base de Dados'!$F$6:$F$925,MATCH(B195,'15 Base de Dados'!$C$6:$C$925,0)),"BRL"))</f>
        <v/>
      </c>
      <c r="K195" s="134" t="str">
        <f>IF(H195="","",I195*IF(N(G195)&gt;0,G195,IFERROR(INDEX(moeda_fx,MATCH(J195,moeda_cod,0)),1)))</f>
        <v/>
      </c>
      <c r="L195" s="135" t="str">
        <f>IF(B195="","",IFERROR(INDEX('15 Base de Dados'!$A$6:$A$925,MATCH(B195,'15 Base de Dados'!$C$6:$C$925,0)),"Não encontrado"))</f>
        <v/>
      </c>
      <c r="M195" s="123" t="str">
        <f>IF(A195="","",EOMONTH(A195,0))</f>
        <v/>
      </c>
      <c r="N195" s="113" t="str">
        <f>IF(A195="","",YEAR(A195))</f>
        <v/>
      </c>
    </row>
    <row r="196">
      <c r="A196" s="116" t="n"/>
      <c r="B196" s="97" t="n"/>
      <c r="C196" s="97" t="n"/>
      <c r="D196" s="132" t="n"/>
      <c r="E196" s="99" t="n"/>
      <c r="F196" s="117" t="n"/>
      <c r="G196" s="101" t="n"/>
      <c r="H196" s="103" t="str">
        <f>IF(OR(A196="",B196=""),"",N(D196)*N(E196))</f>
        <v/>
      </c>
      <c r="I196" s="103" t="str">
        <f>IF(H196="","",H196-N(F196))</f>
        <v/>
      </c>
      <c r="J196" s="68" t="str">
        <f>IF(B196="","",IFERROR(INDEX('15 Base de Dados'!$F$6:$F$925,MATCH(B196,'15 Base de Dados'!$C$6:$C$925,0)),"BRL"))</f>
        <v/>
      </c>
      <c r="K196" s="70" t="str">
        <f>IF(H196="","",I196*IF(N(G196)&gt;0,G196,IFERROR(INDEX(moeda_fx,MATCH(J196,moeda_cod,0)),1)))</f>
        <v/>
      </c>
      <c r="L196" s="133" t="str">
        <f>IF(B196="","",IFERROR(INDEX('15 Base de Dados'!$A$6:$A$925,MATCH(B196,'15 Base de Dados'!$C$6:$C$925,0)),"Não encontrado"))</f>
        <v/>
      </c>
      <c r="M196" s="122" t="str">
        <f>IF(A196="","",EOMONTH(A196,0))</f>
        <v/>
      </c>
      <c r="N196" s="69" t="str">
        <f>IF(A196="","",YEAR(A196))</f>
        <v/>
      </c>
    </row>
    <row r="197">
      <c r="A197" s="116" t="n"/>
      <c r="B197" s="97" t="n"/>
      <c r="C197" s="97" t="n"/>
      <c r="D197" s="132" t="n"/>
      <c r="E197" s="99" t="n"/>
      <c r="F197" s="117" t="n"/>
      <c r="G197" s="101" t="n"/>
      <c r="H197" s="109" t="str">
        <f>IF(OR(A197="",B197=""),"",N(D197)*N(E197))</f>
        <v/>
      </c>
      <c r="I197" s="109" t="str">
        <f>IF(H197="","",H197-N(F197))</f>
        <v/>
      </c>
      <c r="J197" s="108" t="str">
        <f>IF(B197="","",IFERROR(INDEX('15 Base de Dados'!$F$6:$F$925,MATCH(B197,'15 Base de Dados'!$C$6:$C$925,0)),"BRL"))</f>
        <v/>
      </c>
      <c r="K197" s="134" t="str">
        <f>IF(H197="","",I197*IF(N(G197)&gt;0,G197,IFERROR(INDEX(moeda_fx,MATCH(J197,moeda_cod,0)),1)))</f>
        <v/>
      </c>
      <c r="L197" s="135" t="str">
        <f>IF(B197="","",IFERROR(INDEX('15 Base de Dados'!$A$6:$A$925,MATCH(B197,'15 Base de Dados'!$C$6:$C$925,0)),"Não encontrado"))</f>
        <v/>
      </c>
      <c r="M197" s="123" t="str">
        <f>IF(A197="","",EOMONTH(A197,0))</f>
        <v/>
      </c>
      <c r="N197" s="113" t="str">
        <f>IF(A197="","",YEAR(A197))</f>
        <v/>
      </c>
    </row>
    <row r="198">
      <c r="A198" s="116" t="n"/>
      <c r="B198" s="97" t="n"/>
      <c r="C198" s="97" t="n"/>
      <c r="D198" s="132" t="n"/>
      <c r="E198" s="99" t="n"/>
      <c r="F198" s="117" t="n"/>
      <c r="G198" s="101" t="n"/>
      <c r="H198" s="103" t="str">
        <f>IF(OR(A198="",B198=""),"",N(D198)*N(E198))</f>
        <v/>
      </c>
      <c r="I198" s="103" t="str">
        <f>IF(H198="","",H198-N(F198))</f>
        <v/>
      </c>
      <c r="J198" s="68" t="str">
        <f>IF(B198="","",IFERROR(INDEX('15 Base de Dados'!$F$6:$F$925,MATCH(B198,'15 Base de Dados'!$C$6:$C$925,0)),"BRL"))</f>
        <v/>
      </c>
      <c r="K198" s="70" t="str">
        <f>IF(H198="","",I198*IF(N(G198)&gt;0,G198,IFERROR(INDEX(moeda_fx,MATCH(J198,moeda_cod,0)),1)))</f>
        <v/>
      </c>
      <c r="L198" s="133" t="str">
        <f>IF(B198="","",IFERROR(INDEX('15 Base de Dados'!$A$6:$A$925,MATCH(B198,'15 Base de Dados'!$C$6:$C$925,0)),"Não encontrado"))</f>
        <v/>
      </c>
      <c r="M198" s="122" t="str">
        <f>IF(A198="","",EOMONTH(A198,0))</f>
        <v/>
      </c>
      <c r="N198" s="69" t="str">
        <f>IF(A198="","",YEAR(A198))</f>
        <v/>
      </c>
    </row>
    <row r="199">
      <c r="A199" s="116" t="n"/>
      <c r="B199" s="97" t="n"/>
      <c r="C199" s="97" t="n"/>
      <c r="D199" s="132" t="n"/>
      <c r="E199" s="99" t="n"/>
      <c r="F199" s="117" t="n"/>
      <c r="G199" s="101" t="n"/>
      <c r="H199" s="109" t="str">
        <f>IF(OR(A199="",B199=""),"",N(D199)*N(E199))</f>
        <v/>
      </c>
      <c r="I199" s="109" t="str">
        <f>IF(H199="","",H199-N(F199))</f>
        <v/>
      </c>
      <c r="J199" s="108" t="str">
        <f>IF(B199="","",IFERROR(INDEX('15 Base de Dados'!$F$6:$F$925,MATCH(B199,'15 Base de Dados'!$C$6:$C$925,0)),"BRL"))</f>
        <v/>
      </c>
      <c r="K199" s="134" t="str">
        <f>IF(H199="","",I199*IF(N(G199)&gt;0,G199,IFERROR(INDEX(moeda_fx,MATCH(J199,moeda_cod,0)),1)))</f>
        <v/>
      </c>
      <c r="L199" s="135" t="str">
        <f>IF(B199="","",IFERROR(INDEX('15 Base de Dados'!$A$6:$A$925,MATCH(B199,'15 Base de Dados'!$C$6:$C$925,0)),"Não encontrado"))</f>
        <v/>
      </c>
      <c r="M199" s="123" t="str">
        <f>IF(A199="","",EOMONTH(A199,0))</f>
        <v/>
      </c>
      <c r="N199" s="113" t="str">
        <f>IF(A199="","",YEAR(A199))</f>
        <v/>
      </c>
    </row>
    <row r="200">
      <c r="A200" s="116" t="n"/>
      <c r="B200" s="97" t="n"/>
      <c r="C200" s="97" t="n"/>
      <c r="D200" s="132" t="n"/>
      <c r="E200" s="99" t="n"/>
      <c r="F200" s="117" t="n"/>
      <c r="G200" s="101" t="n"/>
      <c r="H200" s="103" t="str">
        <f>IF(OR(A200="",B200=""),"",N(D200)*N(E200))</f>
        <v/>
      </c>
      <c r="I200" s="103" t="str">
        <f>IF(H200="","",H200-N(F200))</f>
        <v/>
      </c>
      <c r="J200" s="68" t="str">
        <f>IF(B200="","",IFERROR(INDEX('15 Base de Dados'!$F$6:$F$925,MATCH(B200,'15 Base de Dados'!$C$6:$C$925,0)),"BRL"))</f>
        <v/>
      </c>
      <c r="K200" s="70" t="str">
        <f>IF(H200="","",I200*IF(N(G200)&gt;0,G200,IFERROR(INDEX(moeda_fx,MATCH(J200,moeda_cod,0)),1)))</f>
        <v/>
      </c>
      <c r="L200" s="133" t="str">
        <f>IF(B200="","",IFERROR(INDEX('15 Base de Dados'!$A$6:$A$925,MATCH(B200,'15 Base de Dados'!$C$6:$C$925,0)),"Não encontrado"))</f>
        <v/>
      </c>
      <c r="M200" s="122" t="str">
        <f>IF(A200="","",EOMONTH(A200,0))</f>
        <v/>
      </c>
      <c r="N200" s="69" t="str">
        <f>IF(A200="","",YEAR(A200))</f>
        <v/>
      </c>
    </row>
    <row r="201">
      <c r="A201" s="116" t="n"/>
      <c r="B201" s="97" t="n"/>
      <c r="C201" s="97" t="n"/>
      <c r="D201" s="132" t="n"/>
      <c r="E201" s="99" t="n"/>
      <c r="F201" s="117" t="n"/>
      <c r="G201" s="101" t="n"/>
      <c r="H201" s="109" t="str">
        <f>IF(OR(A201="",B201=""),"",N(D201)*N(E201))</f>
        <v/>
      </c>
      <c r="I201" s="109" t="str">
        <f>IF(H201="","",H201-N(F201))</f>
        <v/>
      </c>
      <c r="J201" s="108" t="str">
        <f>IF(B201="","",IFERROR(INDEX('15 Base de Dados'!$F$6:$F$925,MATCH(B201,'15 Base de Dados'!$C$6:$C$925,0)),"BRL"))</f>
        <v/>
      </c>
      <c r="K201" s="134" t="str">
        <f>IF(H201="","",I201*IF(N(G201)&gt;0,G201,IFERROR(INDEX(moeda_fx,MATCH(J201,moeda_cod,0)),1)))</f>
        <v/>
      </c>
      <c r="L201" s="135" t="str">
        <f>IF(B201="","",IFERROR(INDEX('15 Base de Dados'!$A$6:$A$925,MATCH(B201,'15 Base de Dados'!$C$6:$C$925,0)),"Não encontrado"))</f>
        <v/>
      </c>
      <c r="M201" s="123" t="str">
        <f>IF(A201="","",EOMONTH(A201,0))</f>
        <v/>
      </c>
      <c r="N201" s="113" t="str">
        <f>IF(A201="","",YEAR(A201))</f>
        <v/>
      </c>
    </row>
    <row r="202">
      <c r="A202" s="116" t="n"/>
      <c r="B202" s="97" t="n"/>
      <c r="C202" s="97" t="n"/>
      <c r="D202" s="132" t="n"/>
      <c r="E202" s="99" t="n"/>
      <c r="F202" s="117" t="n"/>
      <c r="G202" s="101" t="n"/>
      <c r="H202" s="103" t="str">
        <f>IF(OR(A202="",B202=""),"",N(D202)*N(E202))</f>
        <v/>
      </c>
      <c r="I202" s="103" t="str">
        <f>IF(H202="","",H202-N(F202))</f>
        <v/>
      </c>
      <c r="J202" s="68" t="str">
        <f>IF(B202="","",IFERROR(INDEX('15 Base de Dados'!$F$6:$F$925,MATCH(B202,'15 Base de Dados'!$C$6:$C$925,0)),"BRL"))</f>
        <v/>
      </c>
      <c r="K202" s="70" t="str">
        <f>IF(H202="","",I202*IF(N(G202)&gt;0,G202,IFERROR(INDEX(moeda_fx,MATCH(J202,moeda_cod,0)),1)))</f>
        <v/>
      </c>
      <c r="L202" s="133" t="str">
        <f>IF(B202="","",IFERROR(INDEX('15 Base de Dados'!$A$6:$A$925,MATCH(B202,'15 Base de Dados'!$C$6:$C$925,0)),"Não encontrado"))</f>
        <v/>
      </c>
      <c r="M202" s="122" t="str">
        <f>IF(A202="","",EOMONTH(A202,0))</f>
        <v/>
      </c>
      <c r="N202" s="69" t="str">
        <f>IF(A202="","",YEAR(A202))</f>
        <v/>
      </c>
    </row>
    <row r="203">
      <c r="A203" s="116" t="n"/>
      <c r="B203" s="97" t="n"/>
      <c r="C203" s="97" t="n"/>
      <c r="D203" s="132" t="n"/>
      <c r="E203" s="99" t="n"/>
      <c r="F203" s="117" t="n"/>
      <c r="G203" s="101" t="n"/>
      <c r="H203" s="109" t="str">
        <f>IF(OR(A203="",B203=""),"",N(D203)*N(E203))</f>
        <v/>
      </c>
      <c r="I203" s="109" t="str">
        <f>IF(H203="","",H203-N(F203))</f>
        <v/>
      </c>
      <c r="J203" s="108" t="str">
        <f>IF(B203="","",IFERROR(INDEX('15 Base de Dados'!$F$6:$F$925,MATCH(B203,'15 Base de Dados'!$C$6:$C$925,0)),"BRL"))</f>
        <v/>
      </c>
      <c r="K203" s="134" t="str">
        <f>IF(H203="","",I203*IF(N(G203)&gt;0,G203,IFERROR(INDEX(moeda_fx,MATCH(J203,moeda_cod,0)),1)))</f>
        <v/>
      </c>
      <c r="L203" s="135" t="str">
        <f>IF(B203="","",IFERROR(INDEX('15 Base de Dados'!$A$6:$A$925,MATCH(B203,'15 Base de Dados'!$C$6:$C$925,0)),"Não encontrado"))</f>
        <v/>
      </c>
      <c r="M203" s="123" t="str">
        <f>IF(A203="","",EOMONTH(A203,0))</f>
        <v/>
      </c>
      <c r="N203" s="113" t="str">
        <f>IF(A203="","",YEAR(A203))</f>
        <v/>
      </c>
    </row>
    <row r="204">
      <c r="A204" s="116" t="n"/>
      <c r="B204" s="97" t="n"/>
      <c r="C204" s="97" t="n"/>
      <c r="D204" s="132" t="n"/>
      <c r="E204" s="99" t="n"/>
      <c r="F204" s="117" t="n"/>
      <c r="G204" s="101" t="n"/>
      <c r="H204" s="103" t="str">
        <f>IF(OR(A204="",B204=""),"",N(D204)*N(E204))</f>
        <v/>
      </c>
      <c r="I204" s="103" t="str">
        <f>IF(H204="","",H204-N(F204))</f>
        <v/>
      </c>
      <c r="J204" s="68" t="str">
        <f>IF(B204="","",IFERROR(INDEX('15 Base de Dados'!$F$6:$F$925,MATCH(B204,'15 Base de Dados'!$C$6:$C$925,0)),"BRL"))</f>
        <v/>
      </c>
      <c r="K204" s="70" t="str">
        <f>IF(H204="","",I204*IF(N(G204)&gt;0,G204,IFERROR(INDEX(moeda_fx,MATCH(J204,moeda_cod,0)),1)))</f>
        <v/>
      </c>
      <c r="L204" s="133" t="str">
        <f>IF(B204="","",IFERROR(INDEX('15 Base de Dados'!$A$6:$A$925,MATCH(B204,'15 Base de Dados'!$C$6:$C$925,0)),"Não encontrado"))</f>
        <v/>
      </c>
      <c r="M204" s="122" t="str">
        <f>IF(A204="","",EOMONTH(A204,0))</f>
        <v/>
      </c>
      <c r="N204" s="69" t="str">
        <f>IF(A204="","",YEAR(A204))</f>
        <v/>
      </c>
    </row>
    <row r="205">
      <c r="A205" s="116" t="n"/>
      <c r="B205" s="97" t="n"/>
      <c r="C205" s="97" t="n"/>
      <c r="D205" s="132" t="n"/>
      <c r="E205" s="99" t="n"/>
      <c r="F205" s="117" t="n"/>
      <c r="G205" s="101" t="n"/>
      <c r="H205" s="109" t="str">
        <f>IF(OR(A205="",B205=""),"",N(D205)*N(E205))</f>
        <v/>
      </c>
      <c r="I205" s="109" t="str">
        <f>IF(H205="","",H205-N(F205))</f>
        <v/>
      </c>
      <c r="J205" s="108" t="str">
        <f>IF(B205="","",IFERROR(INDEX('15 Base de Dados'!$F$6:$F$925,MATCH(B205,'15 Base de Dados'!$C$6:$C$925,0)),"BRL"))</f>
        <v/>
      </c>
      <c r="K205" s="134" t="str">
        <f>IF(H205="","",I205*IF(N(G205)&gt;0,G205,IFERROR(INDEX(moeda_fx,MATCH(J205,moeda_cod,0)),1)))</f>
        <v/>
      </c>
      <c r="L205" s="135" t="str">
        <f>IF(B205="","",IFERROR(INDEX('15 Base de Dados'!$A$6:$A$925,MATCH(B205,'15 Base de Dados'!$C$6:$C$925,0)),"Não encontrado"))</f>
        <v/>
      </c>
      <c r="M205" s="123" t="str">
        <f>IF(A205="","",EOMONTH(A205,0))</f>
        <v/>
      </c>
      <c r="N205" s="113" t="str">
        <f>IF(A205="","",YEAR(A205))</f>
        <v/>
      </c>
    </row>
    <row r="206">
      <c r="A206" s="116" t="n"/>
      <c r="B206" s="97" t="n"/>
      <c r="C206" s="97" t="n"/>
      <c r="D206" s="132" t="n"/>
      <c r="E206" s="99" t="n"/>
      <c r="F206" s="117" t="n"/>
      <c r="G206" s="101" t="n"/>
      <c r="H206" s="103" t="str">
        <f>IF(OR(A206="",B206=""),"",N(D206)*N(E206))</f>
        <v/>
      </c>
      <c r="I206" s="103" t="str">
        <f>IF(H206="","",H206-N(F206))</f>
        <v/>
      </c>
      <c r="J206" s="68" t="str">
        <f>IF(B206="","",IFERROR(INDEX('15 Base de Dados'!$F$6:$F$925,MATCH(B206,'15 Base de Dados'!$C$6:$C$925,0)),"BRL"))</f>
        <v/>
      </c>
      <c r="K206" s="70" t="str">
        <f>IF(H206="","",I206*IF(N(G206)&gt;0,G206,IFERROR(INDEX(moeda_fx,MATCH(J206,moeda_cod,0)),1)))</f>
        <v/>
      </c>
      <c r="L206" s="133" t="str">
        <f>IF(B206="","",IFERROR(INDEX('15 Base de Dados'!$A$6:$A$925,MATCH(B206,'15 Base de Dados'!$C$6:$C$925,0)),"Não encontrado"))</f>
        <v/>
      </c>
      <c r="M206" s="122" t="str">
        <f>IF(A206="","",EOMONTH(A206,0))</f>
        <v/>
      </c>
      <c r="N206" s="69" t="str">
        <f>IF(A206="","",YEAR(A206))</f>
        <v/>
      </c>
    </row>
    <row r="207">
      <c r="A207" s="116" t="n"/>
      <c r="B207" s="97" t="n"/>
      <c r="C207" s="97" t="n"/>
      <c r="D207" s="132" t="n"/>
      <c r="E207" s="99" t="n"/>
      <c r="F207" s="117" t="n"/>
      <c r="G207" s="101" t="n"/>
      <c r="H207" s="109" t="str">
        <f>IF(OR(A207="",B207=""),"",N(D207)*N(E207))</f>
        <v/>
      </c>
      <c r="I207" s="109" t="str">
        <f>IF(H207="","",H207-N(F207))</f>
        <v/>
      </c>
      <c r="J207" s="108" t="str">
        <f>IF(B207="","",IFERROR(INDEX('15 Base de Dados'!$F$6:$F$925,MATCH(B207,'15 Base de Dados'!$C$6:$C$925,0)),"BRL"))</f>
        <v/>
      </c>
      <c r="K207" s="134" t="str">
        <f>IF(H207="","",I207*IF(N(G207)&gt;0,G207,IFERROR(INDEX(moeda_fx,MATCH(J207,moeda_cod,0)),1)))</f>
        <v/>
      </c>
      <c r="L207" s="135" t="str">
        <f>IF(B207="","",IFERROR(INDEX('15 Base de Dados'!$A$6:$A$925,MATCH(B207,'15 Base de Dados'!$C$6:$C$925,0)),"Não encontrado"))</f>
        <v/>
      </c>
      <c r="M207" s="123" t="str">
        <f>IF(A207="","",EOMONTH(A207,0))</f>
        <v/>
      </c>
      <c r="N207" s="113" t="str">
        <f>IF(A207="","",YEAR(A207))</f>
        <v/>
      </c>
    </row>
    <row r="208">
      <c r="A208" s="116" t="n"/>
      <c r="B208" s="97" t="n"/>
      <c r="C208" s="97" t="n"/>
      <c r="D208" s="132" t="n"/>
      <c r="E208" s="99" t="n"/>
      <c r="F208" s="117" t="n"/>
      <c r="G208" s="101" t="n"/>
      <c r="H208" s="103" t="str">
        <f>IF(OR(A208="",B208=""),"",N(D208)*N(E208))</f>
        <v/>
      </c>
      <c r="I208" s="103" t="str">
        <f>IF(H208="","",H208-N(F208))</f>
        <v/>
      </c>
      <c r="J208" s="68" t="str">
        <f>IF(B208="","",IFERROR(INDEX('15 Base de Dados'!$F$6:$F$925,MATCH(B208,'15 Base de Dados'!$C$6:$C$925,0)),"BRL"))</f>
        <v/>
      </c>
      <c r="K208" s="70" t="str">
        <f>IF(H208="","",I208*IF(N(G208)&gt;0,G208,IFERROR(INDEX(moeda_fx,MATCH(J208,moeda_cod,0)),1)))</f>
        <v/>
      </c>
      <c r="L208" s="133" t="str">
        <f>IF(B208="","",IFERROR(INDEX('15 Base de Dados'!$A$6:$A$925,MATCH(B208,'15 Base de Dados'!$C$6:$C$925,0)),"Não encontrado"))</f>
        <v/>
      </c>
      <c r="M208" s="122" t="str">
        <f>IF(A208="","",EOMONTH(A208,0))</f>
        <v/>
      </c>
      <c r="N208" s="69" t="str">
        <f>IF(A208="","",YEAR(A208))</f>
        <v/>
      </c>
    </row>
    <row r="209">
      <c r="A209" s="116" t="n"/>
      <c r="B209" s="97" t="n"/>
      <c r="C209" s="97" t="n"/>
      <c r="D209" s="132" t="n"/>
      <c r="E209" s="99" t="n"/>
      <c r="F209" s="117" t="n"/>
      <c r="G209" s="101" t="n"/>
      <c r="H209" s="109" t="str">
        <f>IF(OR(A209="",B209=""),"",N(D209)*N(E209))</f>
        <v/>
      </c>
      <c r="I209" s="109" t="str">
        <f>IF(H209="","",H209-N(F209))</f>
        <v/>
      </c>
      <c r="J209" s="108" t="str">
        <f>IF(B209="","",IFERROR(INDEX('15 Base de Dados'!$F$6:$F$925,MATCH(B209,'15 Base de Dados'!$C$6:$C$925,0)),"BRL"))</f>
        <v/>
      </c>
      <c r="K209" s="134" t="str">
        <f>IF(H209="","",I209*IF(N(G209)&gt;0,G209,IFERROR(INDEX(moeda_fx,MATCH(J209,moeda_cod,0)),1)))</f>
        <v/>
      </c>
      <c r="L209" s="135" t="str">
        <f>IF(B209="","",IFERROR(INDEX('15 Base de Dados'!$A$6:$A$925,MATCH(B209,'15 Base de Dados'!$C$6:$C$925,0)),"Não encontrado"))</f>
        <v/>
      </c>
      <c r="M209" s="123" t="str">
        <f>IF(A209="","",EOMONTH(A209,0))</f>
        <v/>
      </c>
      <c r="N209" s="113" t="str">
        <f>IF(A209="","",YEAR(A209))</f>
        <v/>
      </c>
    </row>
    <row r="210">
      <c r="A210" s="116" t="n"/>
      <c r="B210" s="97" t="n"/>
      <c r="C210" s="97" t="n"/>
      <c r="D210" s="132" t="n"/>
      <c r="E210" s="99" t="n"/>
      <c r="F210" s="117" t="n"/>
      <c r="G210" s="101" t="n"/>
      <c r="H210" s="103" t="str">
        <f>IF(OR(A210="",B210=""),"",N(D210)*N(E210))</f>
        <v/>
      </c>
      <c r="I210" s="103" t="str">
        <f>IF(H210="","",H210-N(F210))</f>
        <v/>
      </c>
      <c r="J210" s="68" t="str">
        <f>IF(B210="","",IFERROR(INDEX('15 Base de Dados'!$F$6:$F$925,MATCH(B210,'15 Base de Dados'!$C$6:$C$925,0)),"BRL"))</f>
        <v/>
      </c>
      <c r="K210" s="70" t="str">
        <f>IF(H210="","",I210*IF(N(G210)&gt;0,G210,IFERROR(INDEX(moeda_fx,MATCH(J210,moeda_cod,0)),1)))</f>
        <v/>
      </c>
      <c r="L210" s="133" t="str">
        <f>IF(B210="","",IFERROR(INDEX('15 Base de Dados'!$A$6:$A$925,MATCH(B210,'15 Base de Dados'!$C$6:$C$925,0)),"Não encontrado"))</f>
        <v/>
      </c>
      <c r="M210" s="122" t="str">
        <f>IF(A210="","",EOMONTH(A210,0))</f>
        <v/>
      </c>
      <c r="N210" s="69" t="str">
        <f>IF(A210="","",YEAR(A210))</f>
        <v/>
      </c>
    </row>
    <row r="211">
      <c r="A211" s="116" t="n"/>
      <c r="B211" s="97" t="n"/>
      <c r="C211" s="97" t="n"/>
      <c r="D211" s="132" t="n"/>
      <c r="E211" s="99" t="n"/>
      <c r="F211" s="117" t="n"/>
      <c r="G211" s="101" t="n"/>
      <c r="H211" s="109" t="str">
        <f>IF(OR(A211="",B211=""),"",N(D211)*N(E211))</f>
        <v/>
      </c>
      <c r="I211" s="109" t="str">
        <f>IF(H211="","",H211-N(F211))</f>
        <v/>
      </c>
      <c r="J211" s="108" t="str">
        <f>IF(B211="","",IFERROR(INDEX('15 Base de Dados'!$F$6:$F$925,MATCH(B211,'15 Base de Dados'!$C$6:$C$925,0)),"BRL"))</f>
        <v/>
      </c>
      <c r="K211" s="134" t="str">
        <f>IF(H211="","",I211*IF(N(G211)&gt;0,G211,IFERROR(INDEX(moeda_fx,MATCH(J211,moeda_cod,0)),1)))</f>
        <v/>
      </c>
      <c r="L211" s="135" t="str">
        <f>IF(B211="","",IFERROR(INDEX('15 Base de Dados'!$A$6:$A$925,MATCH(B211,'15 Base de Dados'!$C$6:$C$925,0)),"Não encontrado"))</f>
        <v/>
      </c>
      <c r="M211" s="123" t="str">
        <f>IF(A211="","",EOMONTH(A211,0))</f>
        <v/>
      </c>
      <c r="N211" s="113" t="str">
        <f>IF(A211="","",YEAR(A211))</f>
        <v/>
      </c>
    </row>
    <row r="212">
      <c r="A212" s="116" t="n"/>
      <c r="B212" s="97" t="n"/>
      <c r="C212" s="97" t="n"/>
      <c r="D212" s="132" t="n"/>
      <c r="E212" s="99" t="n"/>
      <c r="F212" s="117" t="n"/>
      <c r="G212" s="101" t="n"/>
      <c r="H212" s="103" t="str">
        <f>IF(OR(A212="",B212=""),"",N(D212)*N(E212))</f>
        <v/>
      </c>
      <c r="I212" s="103" t="str">
        <f>IF(H212="","",H212-N(F212))</f>
        <v/>
      </c>
      <c r="J212" s="68" t="str">
        <f>IF(B212="","",IFERROR(INDEX('15 Base de Dados'!$F$6:$F$925,MATCH(B212,'15 Base de Dados'!$C$6:$C$925,0)),"BRL"))</f>
        <v/>
      </c>
      <c r="K212" s="70" t="str">
        <f>IF(H212="","",I212*IF(N(G212)&gt;0,G212,IFERROR(INDEX(moeda_fx,MATCH(J212,moeda_cod,0)),1)))</f>
        <v/>
      </c>
      <c r="L212" s="133" t="str">
        <f>IF(B212="","",IFERROR(INDEX('15 Base de Dados'!$A$6:$A$925,MATCH(B212,'15 Base de Dados'!$C$6:$C$925,0)),"Não encontrado"))</f>
        <v/>
      </c>
      <c r="M212" s="122" t="str">
        <f>IF(A212="","",EOMONTH(A212,0))</f>
        <v/>
      </c>
      <c r="N212" s="69" t="str">
        <f>IF(A212="","",YEAR(A212))</f>
        <v/>
      </c>
    </row>
    <row r="213">
      <c r="A213" s="116" t="n"/>
      <c r="B213" s="97" t="n"/>
      <c r="C213" s="97" t="n"/>
      <c r="D213" s="132" t="n"/>
      <c r="E213" s="99" t="n"/>
      <c r="F213" s="117" t="n"/>
      <c r="G213" s="101" t="n"/>
      <c r="H213" s="109" t="str">
        <f>IF(OR(A213="",B213=""),"",N(D213)*N(E213))</f>
        <v/>
      </c>
      <c r="I213" s="109" t="str">
        <f>IF(H213="","",H213-N(F213))</f>
        <v/>
      </c>
      <c r="J213" s="108" t="str">
        <f>IF(B213="","",IFERROR(INDEX('15 Base de Dados'!$F$6:$F$925,MATCH(B213,'15 Base de Dados'!$C$6:$C$925,0)),"BRL"))</f>
        <v/>
      </c>
      <c r="K213" s="134" t="str">
        <f>IF(H213="","",I213*IF(N(G213)&gt;0,G213,IFERROR(INDEX(moeda_fx,MATCH(J213,moeda_cod,0)),1)))</f>
        <v/>
      </c>
      <c r="L213" s="135" t="str">
        <f>IF(B213="","",IFERROR(INDEX('15 Base de Dados'!$A$6:$A$925,MATCH(B213,'15 Base de Dados'!$C$6:$C$925,0)),"Não encontrado"))</f>
        <v/>
      </c>
      <c r="M213" s="123" t="str">
        <f>IF(A213="","",EOMONTH(A213,0))</f>
        <v/>
      </c>
      <c r="N213" s="113" t="str">
        <f>IF(A213="","",YEAR(A213))</f>
        <v/>
      </c>
    </row>
    <row r="214">
      <c r="A214" s="116" t="n"/>
      <c r="B214" s="97" t="n"/>
      <c r="C214" s="97" t="n"/>
      <c r="D214" s="132" t="n"/>
      <c r="E214" s="99" t="n"/>
      <c r="F214" s="117" t="n"/>
      <c r="G214" s="101" t="n"/>
      <c r="H214" s="103" t="str">
        <f>IF(OR(A214="",B214=""),"",N(D214)*N(E214))</f>
        <v/>
      </c>
      <c r="I214" s="103" t="str">
        <f>IF(H214="","",H214-N(F214))</f>
        <v/>
      </c>
      <c r="J214" s="68" t="str">
        <f>IF(B214="","",IFERROR(INDEX('15 Base de Dados'!$F$6:$F$925,MATCH(B214,'15 Base de Dados'!$C$6:$C$925,0)),"BRL"))</f>
        <v/>
      </c>
      <c r="K214" s="70" t="str">
        <f>IF(H214="","",I214*IF(N(G214)&gt;0,G214,IFERROR(INDEX(moeda_fx,MATCH(J214,moeda_cod,0)),1)))</f>
        <v/>
      </c>
      <c r="L214" s="133" t="str">
        <f>IF(B214="","",IFERROR(INDEX('15 Base de Dados'!$A$6:$A$925,MATCH(B214,'15 Base de Dados'!$C$6:$C$925,0)),"Não encontrado"))</f>
        <v/>
      </c>
      <c r="M214" s="122" t="str">
        <f>IF(A214="","",EOMONTH(A214,0))</f>
        <v/>
      </c>
      <c r="N214" s="69" t="str">
        <f>IF(A214="","",YEAR(A214))</f>
        <v/>
      </c>
    </row>
    <row r="215">
      <c r="A215" s="116" t="n"/>
      <c r="B215" s="97" t="n"/>
      <c r="C215" s="97" t="n"/>
      <c r="D215" s="132" t="n"/>
      <c r="E215" s="99" t="n"/>
      <c r="F215" s="117" t="n"/>
      <c r="G215" s="101" t="n"/>
      <c r="H215" s="109" t="str">
        <f>IF(OR(A215="",B215=""),"",N(D215)*N(E215))</f>
        <v/>
      </c>
      <c r="I215" s="109" t="str">
        <f>IF(H215="","",H215-N(F215))</f>
        <v/>
      </c>
      <c r="J215" s="108" t="str">
        <f>IF(B215="","",IFERROR(INDEX('15 Base de Dados'!$F$6:$F$925,MATCH(B215,'15 Base de Dados'!$C$6:$C$925,0)),"BRL"))</f>
        <v/>
      </c>
      <c r="K215" s="134" t="str">
        <f>IF(H215="","",I215*IF(N(G215)&gt;0,G215,IFERROR(INDEX(moeda_fx,MATCH(J215,moeda_cod,0)),1)))</f>
        <v/>
      </c>
      <c r="L215" s="135" t="str">
        <f>IF(B215="","",IFERROR(INDEX('15 Base de Dados'!$A$6:$A$925,MATCH(B215,'15 Base de Dados'!$C$6:$C$925,0)),"Não encontrado"))</f>
        <v/>
      </c>
      <c r="M215" s="123" t="str">
        <f>IF(A215="","",EOMONTH(A215,0))</f>
        <v/>
      </c>
      <c r="N215" s="113" t="str">
        <f>IF(A215="","",YEAR(A215))</f>
        <v/>
      </c>
    </row>
    <row r="216">
      <c r="A216" s="116" t="n"/>
      <c r="B216" s="97" t="n"/>
      <c r="C216" s="97" t="n"/>
      <c r="D216" s="132" t="n"/>
      <c r="E216" s="99" t="n"/>
      <c r="F216" s="117" t="n"/>
      <c r="G216" s="101" t="n"/>
      <c r="H216" s="103" t="str">
        <f>IF(OR(A216="",B216=""),"",N(D216)*N(E216))</f>
        <v/>
      </c>
      <c r="I216" s="103" t="str">
        <f>IF(H216="","",H216-N(F216))</f>
        <v/>
      </c>
      <c r="J216" s="68" t="str">
        <f>IF(B216="","",IFERROR(INDEX('15 Base de Dados'!$F$6:$F$925,MATCH(B216,'15 Base de Dados'!$C$6:$C$925,0)),"BRL"))</f>
        <v/>
      </c>
      <c r="K216" s="70" t="str">
        <f>IF(H216="","",I216*IF(N(G216)&gt;0,G216,IFERROR(INDEX(moeda_fx,MATCH(J216,moeda_cod,0)),1)))</f>
        <v/>
      </c>
      <c r="L216" s="133" t="str">
        <f>IF(B216="","",IFERROR(INDEX('15 Base de Dados'!$A$6:$A$925,MATCH(B216,'15 Base de Dados'!$C$6:$C$925,0)),"Não encontrado"))</f>
        <v/>
      </c>
      <c r="M216" s="122" t="str">
        <f>IF(A216="","",EOMONTH(A216,0))</f>
        <v/>
      </c>
      <c r="N216" s="69" t="str">
        <f>IF(A216="","",YEAR(A216))</f>
        <v/>
      </c>
    </row>
    <row r="217">
      <c r="A217" s="116" t="n"/>
      <c r="B217" s="97" t="n"/>
      <c r="C217" s="97" t="n"/>
      <c r="D217" s="132" t="n"/>
      <c r="E217" s="99" t="n"/>
      <c r="F217" s="117" t="n"/>
      <c r="G217" s="101" t="n"/>
      <c r="H217" s="109" t="str">
        <f>IF(OR(A217="",B217=""),"",N(D217)*N(E217))</f>
        <v/>
      </c>
      <c r="I217" s="109" t="str">
        <f>IF(H217="","",H217-N(F217))</f>
        <v/>
      </c>
      <c r="J217" s="108" t="str">
        <f>IF(B217="","",IFERROR(INDEX('15 Base de Dados'!$F$6:$F$925,MATCH(B217,'15 Base de Dados'!$C$6:$C$925,0)),"BRL"))</f>
        <v/>
      </c>
      <c r="K217" s="134" t="str">
        <f>IF(H217="","",I217*IF(N(G217)&gt;0,G217,IFERROR(INDEX(moeda_fx,MATCH(J217,moeda_cod,0)),1)))</f>
        <v/>
      </c>
      <c r="L217" s="135" t="str">
        <f>IF(B217="","",IFERROR(INDEX('15 Base de Dados'!$A$6:$A$925,MATCH(B217,'15 Base de Dados'!$C$6:$C$925,0)),"Não encontrado"))</f>
        <v/>
      </c>
      <c r="M217" s="123" t="str">
        <f>IF(A217="","",EOMONTH(A217,0))</f>
        <v/>
      </c>
      <c r="N217" s="113" t="str">
        <f>IF(A217="","",YEAR(A217))</f>
        <v/>
      </c>
    </row>
    <row r="218">
      <c r="A218" s="116" t="n"/>
      <c r="B218" s="97" t="n"/>
      <c r="C218" s="97" t="n"/>
      <c r="D218" s="132" t="n"/>
      <c r="E218" s="99" t="n"/>
      <c r="F218" s="117" t="n"/>
      <c r="G218" s="101" t="n"/>
      <c r="H218" s="103" t="str">
        <f>IF(OR(A218="",B218=""),"",N(D218)*N(E218))</f>
        <v/>
      </c>
      <c r="I218" s="103" t="str">
        <f>IF(H218="","",H218-N(F218))</f>
        <v/>
      </c>
      <c r="J218" s="68" t="str">
        <f>IF(B218="","",IFERROR(INDEX('15 Base de Dados'!$F$6:$F$925,MATCH(B218,'15 Base de Dados'!$C$6:$C$925,0)),"BRL"))</f>
        <v/>
      </c>
      <c r="K218" s="70" t="str">
        <f>IF(H218="","",I218*IF(N(G218)&gt;0,G218,IFERROR(INDEX(moeda_fx,MATCH(J218,moeda_cod,0)),1)))</f>
        <v/>
      </c>
      <c r="L218" s="133" t="str">
        <f>IF(B218="","",IFERROR(INDEX('15 Base de Dados'!$A$6:$A$925,MATCH(B218,'15 Base de Dados'!$C$6:$C$925,0)),"Não encontrado"))</f>
        <v/>
      </c>
      <c r="M218" s="122" t="str">
        <f>IF(A218="","",EOMONTH(A218,0))</f>
        <v/>
      </c>
      <c r="N218" s="69" t="str">
        <f>IF(A218="","",YEAR(A218))</f>
        <v/>
      </c>
    </row>
    <row r="219">
      <c r="A219" s="116" t="n"/>
      <c r="B219" s="97" t="n"/>
      <c r="C219" s="97" t="n"/>
      <c r="D219" s="132" t="n"/>
      <c r="E219" s="99" t="n"/>
      <c r="F219" s="117" t="n"/>
      <c r="G219" s="101" t="n"/>
      <c r="H219" s="109" t="str">
        <f>IF(OR(A219="",B219=""),"",N(D219)*N(E219))</f>
        <v/>
      </c>
      <c r="I219" s="109" t="str">
        <f>IF(H219="","",H219-N(F219))</f>
        <v/>
      </c>
      <c r="J219" s="108" t="str">
        <f>IF(B219="","",IFERROR(INDEX('15 Base de Dados'!$F$6:$F$925,MATCH(B219,'15 Base de Dados'!$C$6:$C$925,0)),"BRL"))</f>
        <v/>
      </c>
      <c r="K219" s="134" t="str">
        <f>IF(H219="","",I219*IF(N(G219)&gt;0,G219,IFERROR(INDEX(moeda_fx,MATCH(J219,moeda_cod,0)),1)))</f>
        <v/>
      </c>
      <c r="L219" s="135" t="str">
        <f>IF(B219="","",IFERROR(INDEX('15 Base de Dados'!$A$6:$A$925,MATCH(B219,'15 Base de Dados'!$C$6:$C$925,0)),"Não encontrado"))</f>
        <v/>
      </c>
      <c r="M219" s="123" t="str">
        <f>IF(A219="","",EOMONTH(A219,0))</f>
        <v/>
      </c>
      <c r="N219" s="113" t="str">
        <f>IF(A219="","",YEAR(A219))</f>
        <v/>
      </c>
    </row>
    <row r="220">
      <c r="A220" s="116" t="n"/>
      <c r="B220" s="97" t="n"/>
      <c r="C220" s="97" t="n"/>
      <c r="D220" s="132" t="n"/>
      <c r="E220" s="99" t="n"/>
      <c r="F220" s="117" t="n"/>
      <c r="G220" s="101" t="n"/>
      <c r="H220" s="103" t="str">
        <f>IF(OR(A220="",B220=""),"",N(D220)*N(E220))</f>
        <v/>
      </c>
      <c r="I220" s="103" t="str">
        <f>IF(H220="","",H220-N(F220))</f>
        <v/>
      </c>
      <c r="J220" s="68" t="str">
        <f>IF(B220="","",IFERROR(INDEX('15 Base de Dados'!$F$6:$F$925,MATCH(B220,'15 Base de Dados'!$C$6:$C$925,0)),"BRL"))</f>
        <v/>
      </c>
      <c r="K220" s="70" t="str">
        <f>IF(H220="","",I220*IF(N(G220)&gt;0,G220,IFERROR(INDEX(moeda_fx,MATCH(J220,moeda_cod,0)),1)))</f>
        <v/>
      </c>
      <c r="L220" s="133" t="str">
        <f>IF(B220="","",IFERROR(INDEX('15 Base de Dados'!$A$6:$A$925,MATCH(B220,'15 Base de Dados'!$C$6:$C$925,0)),"Não encontrado"))</f>
        <v/>
      </c>
      <c r="M220" s="122" t="str">
        <f>IF(A220="","",EOMONTH(A220,0))</f>
        <v/>
      </c>
      <c r="N220" s="69" t="str">
        <f>IF(A220="","",YEAR(A220))</f>
        <v/>
      </c>
    </row>
    <row r="221">
      <c r="A221" s="116" t="n"/>
      <c r="B221" s="97" t="n"/>
      <c r="C221" s="97" t="n"/>
      <c r="D221" s="132" t="n"/>
      <c r="E221" s="99" t="n"/>
      <c r="F221" s="117" t="n"/>
      <c r="G221" s="101" t="n"/>
      <c r="H221" s="109" t="str">
        <f>IF(OR(A221="",B221=""),"",N(D221)*N(E221))</f>
        <v/>
      </c>
      <c r="I221" s="109" t="str">
        <f>IF(H221="","",H221-N(F221))</f>
        <v/>
      </c>
      <c r="J221" s="108" t="str">
        <f>IF(B221="","",IFERROR(INDEX('15 Base de Dados'!$F$6:$F$925,MATCH(B221,'15 Base de Dados'!$C$6:$C$925,0)),"BRL"))</f>
        <v/>
      </c>
      <c r="K221" s="134" t="str">
        <f>IF(H221="","",I221*IF(N(G221)&gt;0,G221,IFERROR(INDEX(moeda_fx,MATCH(J221,moeda_cod,0)),1)))</f>
        <v/>
      </c>
      <c r="L221" s="135" t="str">
        <f>IF(B221="","",IFERROR(INDEX('15 Base de Dados'!$A$6:$A$925,MATCH(B221,'15 Base de Dados'!$C$6:$C$925,0)),"Não encontrado"))</f>
        <v/>
      </c>
      <c r="M221" s="123" t="str">
        <f>IF(A221="","",EOMONTH(A221,0))</f>
        <v/>
      </c>
      <c r="N221" s="113" t="str">
        <f>IF(A221="","",YEAR(A221))</f>
        <v/>
      </c>
    </row>
    <row r="222">
      <c r="A222" s="116" t="n"/>
      <c r="B222" s="97" t="n"/>
      <c r="C222" s="97" t="n"/>
      <c r="D222" s="132" t="n"/>
      <c r="E222" s="99" t="n"/>
      <c r="F222" s="117" t="n"/>
      <c r="G222" s="101" t="n"/>
      <c r="H222" s="103" t="str">
        <f>IF(OR(A222="",B222=""),"",N(D222)*N(E222))</f>
        <v/>
      </c>
      <c r="I222" s="103" t="str">
        <f>IF(H222="","",H222-N(F222))</f>
        <v/>
      </c>
      <c r="J222" s="68" t="str">
        <f>IF(B222="","",IFERROR(INDEX('15 Base de Dados'!$F$6:$F$925,MATCH(B222,'15 Base de Dados'!$C$6:$C$925,0)),"BRL"))</f>
        <v/>
      </c>
      <c r="K222" s="70" t="str">
        <f>IF(H222="","",I222*IF(N(G222)&gt;0,G222,IFERROR(INDEX(moeda_fx,MATCH(J222,moeda_cod,0)),1)))</f>
        <v/>
      </c>
      <c r="L222" s="133" t="str">
        <f>IF(B222="","",IFERROR(INDEX('15 Base de Dados'!$A$6:$A$925,MATCH(B222,'15 Base de Dados'!$C$6:$C$925,0)),"Não encontrado"))</f>
        <v/>
      </c>
      <c r="M222" s="122" t="str">
        <f>IF(A222="","",EOMONTH(A222,0))</f>
        <v/>
      </c>
      <c r="N222" s="69" t="str">
        <f>IF(A222="","",YEAR(A222))</f>
        <v/>
      </c>
    </row>
    <row r="223">
      <c r="A223" s="116" t="n"/>
      <c r="B223" s="97" t="n"/>
      <c r="C223" s="97" t="n"/>
      <c r="D223" s="132" t="n"/>
      <c r="E223" s="99" t="n"/>
      <c r="F223" s="117" t="n"/>
      <c r="G223" s="101" t="n"/>
      <c r="H223" s="109" t="str">
        <f>IF(OR(A223="",B223=""),"",N(D223)*N(E223))</f>
        <v/>
      </c>
      <c r="I223" s="109" t="str">
        <f>IF(H223="","",H223-N(F223))</f>
        <v/>
      </c>
      <c r="J223" s="108" t="str">
        <f>IF(B223="","",IFERROR(INDEX('15 Base de Dados'!$F$6:$F$925,MATCH(B223,'15 Base de Dados'!$C$6:$C$925,0)),"BRL"))</f>
        <v/>
      </c>
      <c r="K223" s="134" t="str">
        <f>IF(H223="","",I223*IF(N(G223)&gt;0,G223,IFERROR(INDEX(moeda_fx,MATCH(J223,moeda_cod,0)),1)))</f>
        <v/>
      </c>
      <c r="L223" s="135" t="str">
        <f>IF(B223="","",IFERROR(INDEX('15 Base de Dados'!$A$6:$A$925,MATCH(B223,'15 Base de Dados'!$C$6:$C$925,0)),"Não encontrado"))</f>
        <v/>
      </c>
      <c r="M223" s="123" t="str">
        <f>IF(A223="","",EOMONTH(A223,0))</f>
        <v/>
      </c>
      <c r="N223" s="113" t="str">
        <f>IF(A223="","",YEAR(A223))</f>
        <v/>
      </c>
    </row>
    <row r="224">
      <c r="A224" s="116" t="n"/>
      <c r="B224" s="97" t="n"/>
      <c r="C224" s="97" t="n"/>
      <c r="D224" s="132" t="n"/>
      <c r="E224" s="99" t="n"/>
      <c r="F224" s="117" t="n"/>
      <c r="G224" s="101" t="n"/>
      <c r="H224" s="103" t="str">
        <f>IF(OR(A224="",B224=""),"",N(D224)*N(E224))</f>
        <v/>
      </c>
      <c r="I224" s="103" t="str">
        <f>IF(H224="","",H224-N(F224))</f>
        <v/>
      </c>
      <c r="J224" s="68" t="str">
        <f>IF(B224="","",IFERROR(INDEX('15 Base de Dados'!$F$6:$F$925,MATCH(B224,'15 Base de Dados'!$C$6:$C$925,0)),"BRL"))</f>
        <v/>
      </c>
      <c r="K224" s="70" t="str">
        <f>IF(H224="","",I224*IF(N(G224)&gt;0,G224,IFERROR(INDEX(moeda_fx,MATCH(J224,moeda_cod,0)),1)))</f>
        <v/>
      </c>
      <c r="L224" s="133" t="str">
        <f>IF(B224="","",IFERROR(INDEX('15 Base de Dados'!$A$6:$A$925,MATCH(B224,'15 Base de Dados'!$C$6:$C$925,0)),"Não encontrado"))</f>
        <v/>
      </c>
      <c r="M224" s="122" t="str">
        <f>IF(A224="","",EOMONTH(A224,0))</f>
        <v/>
      </c>
      <c r="N224" s="69" t="str">
        <f>IF(A224="","",YEAR(A224))</f>
        <v/>
      </c>
    </row>
    <row r="225">
      <c r="A225" s="116" t="n"/>
      <c r="B225" s="97" t="n"/>
      <c r="C225" s="97" t="n"/>
      <c r="D225" s="132" t="n"/>
      <c r="E225" s="99" t="n"/>
      <c r="F225" s="117" t="n"/>
      <c r="G225" s="101" t="n"/>
      <c r="H225" s="109" t="str">
        <f>IF(OR(A225="",B225=""),"",N(D225)*N(E225))</f>
        <v/>
      </c>
      <c r="I225" s="109" t="str">
        <f>IF(H225="","",H225-N(F225))</f>
        <v/>
      </c>
      <c r="J225" s="108" t="str">
        <f>IF(B225="","",IFERROR(INDEX('15 Base de Dados'!$F$6:$F$925,MATCH(B225,'15 Base de Dados'!$C$6:$C$925,0)),"BRL"))</f>
        <v/>
      </c>
      <c r="K225" s="134" t="str">
        <f>IF(H225="","",I225*IF(N(G225)&gt;0,G225,IFERROR(INDEX(moeda_fx,MATCH(J225,moeda_cod,0)),1)))</f>
        <v/>
      </c>
      <c r="L225" s="135" t="str">
        <f>IF(B225="","",IFERROR(INDEX('15 Base de Dados'!$A$6:$A$925,MATCH(B225,'15 Base de Dados'!$C$6:$C$925,0)),"Não encontrado"))</f>
        <v/>
      </c>
      <c r="M225" s="123" t="str">
        <f>IF(A225="","",EOMONTH(A225,0))</f>
        <v/>
      </c>
      <c r="N225" s="113" t="str">
        <f>IF(A225="","",YEAR(A225))</f>
        <v/>
      </c>
    </row>
    <row r="226">
      <c r="A226" s="116" t="n"/>
      <c r="B226" s="97" t="n"/>
      <c r="C226" s="97" t="n"/>
      <c r="D226" s="132" t="n"/>
      <c r="E226" s="99" t="n"/>
      <c r="F226" s="117" t="n"/>
      <c r="G226" s="101" t="n"/>
      <c r="H226" s="103" t="str">
        <f>IF(OR(A226="",B226=""),"",N(D226)*N(E226))</f>
        <v/>
      </c>
      <c r="I226" s="103" t="str">
        <f>IF(H226="","",H226-N(F226))</f>
        <v/>
      </c>
      <c r="J226" s="68" t="str">
        <f>IF(B226="","",IFERROR(INDEX('15 Base de Dados'!$F$6:$F$925,MATCH(B226,'15 Base de Dados'!$C$6:$C$925,0)),"BRL"))</f>
        <v/>
      </c>
      <c r="K226" s="70" t="str">
        <f>IF(H226="","",I226*IF(N(G226)&gt;0,G226,IFERROR(INDEX(moeda_fx,MATCH(J226,moeda_cod,0)),1)))</f>
        <v/>
      </c>
      <c r="L226" s="133" t="str">
        <f>IF(B226="","",IFERROR(INDEX('15 Base de Dados'!$A$6:$A$925,MATCH(B226,'15 Base de Dados'!$C$6:$C$925,0)),"Não encontrado"))</f>
        <v/>
      </c>
      <c r="M226" s="122" t="str">
        <f>IF(A226="","",EOMONTH(A226,0))</f>
        <v/>
      </c>
      <c r="N226" s="69" t="str">
        <f>IF(A226="","",YEAR(A226))</f>
        <v/>
      </c>
    </row>
    <row r="227">
      <c r="A227" s="116" t="n"/>
      <c r="B227" s="97" t="n"/>
      <c r="C227" s="97" t="n"/>
      <c r="D227" s="132" t="n"/>
      <c r="E227" s="99" t="n"/>
      <c r="F227" s="117" t="n"/>
      <c r="G227" s="101" t="n"/>
      <c r="H227" s="109" t="str">
        <f>IF(OR(A227="",B227=""),"",N(D227)*N(E227))</f>
        <v/>
      </c>
      <c r="I227" s="109" t="str">
        <f>IF(H227="","",H227-N(F227))</f>
        <v/>
      </c>
      <c r="J227" s="108" t="str">
        <f>IF(B227="","",IFERROR(INDEX('15 Base de Dados'!$F$6:$F$925,MATCH(B227,'15 Base de Dados'!$C$6:$C$925,0)),"BRL"))</f>
        <v/>
      </c>
      <c r="K227" s="134" t="str">
        <f>IF(H227="","",I227*IF(N(G227)&gt;0,G227,IFERROR(INDEX(moeda_fx,MATCH(J227,moeda_cod,0)),1)))</f>
        <v/>
      </c>
      <c r="L227" s="135" t="str">
        <f>IF(B227="","",IFERROR(INDEX('15 Base de Dados'!$A$6:$A$925,MATCH(B227,'15 Base de Dados'!$C$6:$C$925,0)),"Não encontrado"))</f>
        <v/>
      </c>
      <c r="M227" s="123" t="str">
        <f>IF(A227="","",EOMONTH(A227,0))</f>
        <v/>
      </c>
      <c r="N227" s="113" t="str">
        <f>IF(A227="","",YEAR(A227))</f>
        <v/>
      </c>
    </row>
    <row r="228">
      <c r="A228" s="116" t="n"/>
      <c r="B228" s="97" t="n"/>
      <c r="C228" s="97" t="n"/>
      <c r="D228" s="132" t="n"/>
      <c r="E228" s="99" t="n"/>
      <c r="F228" s="117" t="n"/>
      <c r="G228" s="101" t="n"/>
      <c r="H228" s="103" t="str">
        <f>IF(OR(A228="",B228=""),"",N(D228)*N(E228))</f>
        <v/>
      </c>
      <c r="I228" s="103" t="str">
        <f>IF(H228="","",H228-N(F228))</f>
        <v/>
      </c>
      <c r="J228" s="68" t="str">
        <f>IF(B228="","",IFERROR(INDEX('15 Base de Dados'!$F$6:$F$925,MATCH(B228,'15 Base de Dados'!$C$6:$C$925,0)),"BRL"))</f>
        <v/>
      </c>
      <c r="K228" s="70" t="str">
        <f>IF(H228="","",I228*IF(N(G228)&gt;0,G228,IFERROR(INDEX(moeda_fx,MATCH(J228,moeda_cod,0)),1)))</f>
        <v/>
      </c>
      <c r="L228" s="133" t="str">
        <f>IF(B228="","",IFERROR(INDEX('15 Base de Dados'!$A$6:$A$925,MATCH(B228,'15 Base de Dados'!$C$6:$C$925,0)),"Não encontrado"))</f>
        <v/>
      </c>
      <c r="M228" s="122" t="str">
        <f>IF(A228="","",EOMONTH(A228,0))</f>
        <v/>
      </c>
      <c r="N228" s="69" t="str">
        <f>IF(A228="","",YEAR(A228))</f>
        <v/>
      </c>
    </row>
    <row r="229">
      <c r="A229" s="116" t="n"/>
      <c r="B229" s="97" t="n"/>
      <c r="C229" s="97" t="n"/>
      <c r="D229" s="132" t="n"/>
      <c r="E229" s="99" t="n"/>
      <c r="F229" s="117" t="n"/>
      <c r="G229" s="101" t="n"/>
      <c r="H229" s="109" t="str">
        <f>IF(OR(A229="",B229=""),"",N(D229)*N(E229))</f>
        <v/>
      </c>
      <c r="I229" s="109" t="str">
        <f>IF(H229="","",H229-N(F229))</f>
        <v/>
      </c>
      <c r="J229" s="108" t="str">
        <f>IF(B229="","",IFERROR(INDEX('15 Base de Dados'!$F$6:$F$925,MATCH(B229,'15 Base de Dados'!$C$6:$C$925,0)),"BRL"))</f>
        <v/>
      </c>
      <c r="K229" s="134" t="str">
        <f>IF(H229="","",I229*IF(N(G229)&gt;0,G229,IFERROR(INDEX(moeda_fx,MATCH(J229,moeda_cod,0)),1)))</f>
        <v/>
      </c>
      <c r="L229" s="135" t="str">
        <f>IF(B229="","",IFERROR(INDEX('15 Base de Dados'!$A$6:$A$925,MATCH(B229,'15 Base de Dados'!$C$6:$C$925,0)),"Não encontrado"))</f>
        <v/>
      </c>
      <c r="M229" s="123" t="str">
        <f>IF(A229="","",EOMONTH(A229,0))</f>
        <v/>
      </c>
      <c r="N229" s="113" t="str">
        <f>IF(A229="","",YEAR(A229))</f>
        <v/>
      </c>
    </row>
    <row r="230">
      <c r="A230" s="116" t="n"/>
      <c r="B230" s="97" t="n"/>
      <c r="C230" s="97" t="n"/>
      <c r="D230" s="132" t="n"/>
      <c r="E230" s="99" t="n"/>
      <c r="F230" s="117" t="n"/>
      <c r="G230" s="101" t="n"/>
      <c r="H230" s="103" t="str">
        <f>IF(OR(A230="",B230=""),"",N(D230)*N(E230))</f>
        <v/>
      </c>
      <c r="I230" s="103" t="str">
        <f>IF(H230="","",H230-N(F230))</f>
        <v/>
      </c>
      <c r="J230" s="68" t="str">
        <f>IF(B230="","",IFERROR(INDEX('15 Base de Dados'!$F$6:$F$925,MATCH(B230,'15 Base de Dados'!$C$6:$C$925,0)),"BRL"))</f>
        <v/>
      </c>
      <c r="K230" s="70" t="str">
        <f>IF(H230="","",I230*IF(N(G230)&gt;0,G230,IFERROR(INDEX(moeda_fx,MATCH(J230,moeda_cod,0)),1)))</f>
        <v/>
      </c>
      <c r="L230" s="133" t="str">
        <f>IF(B230="","",IFERROR(INDEX('15 Base de Dados'!$A$6:$A$925,MATCH(B230,'15 Base de Dados'!$C$6:$C$925,0)),"Não encontrado"))</f>
        <v/>
      </c>
      <c r="M230" s="122" t="str">
        <f>IF(A230="","",EOMONTH(A230,0))</f>
        <v/>
      </c>
      <c r="N230" s="69" t="str">
        <f>IF(A230="","",YEAR(A230))</f>
        <v/>
      </c>
    </row>
    <row r="231">
      <c r="A231" s="116" t="n"/>
      <c r="B231" s="97" t="n"/>
      <c r="C231" s="97" t="n"/>
      <c r="D231" s="132" t="n"/>
      <c r="E231" s="99" t="n"/>
      <c r="F231" s="117" t="n"/>
      <c r="G231" s="101" t="n"/>
      <c r="H231" s="109" t="str">
        <f>IF(OR(A231="",B231=""),"",N(D231)*N(E231))</f>
        <v/>
      </c>
      <c r="I231" s="109" t="str">
        <f>IF(H231="","",H231-N(F231))</f>
        <v/>
      </c>
      <c r="J231" s="108" t="str">
        <f>IF(B231="","",IFERROR(INDEX('15 Base de Dados'!$F$6:$F$925,MATCH(B231,'15 Base de Dados'!$C$6:$C$925,0)),"BRL"))</f>
        <v/>
      </c>
      <c r="K231" s="134" t="str">
        <f>IF(H231="","",I231*IF(N(G231)&gt;0,G231,IFERROR(INDEX(moeda_fx,MATCH(J231,moeda_cod,0)),1)))</f>
        <v/>
      </c>
      <c r="L231" s="135" t="str">
        <f>IF(B231="","",IFERROR(INDEX('15 Base de Dados'!$A$6:$A$925,MATCH(B231,'15 Base de Dados'!$C$6:$C$925,0)),"Não encontrado"))</f>
        <v/>
      </c>
      <c r="M231" s="123" t="str">
        <f>IF(A231="","",EOMONTH(A231,0))</f>
        <v/>
      </c>
      <c r="N231" s="113" t="str">
        <f>IF(A231="","",YEAR(A231))</f>
        <v/>
      </c>
    </row>
    <row r="232">
      <c r="A232" s="116" t="n"/>
      <c r="B232" s="97" t="n"/>
      <c r="C232" s="97" t="n"/>
      <c r="D232" s="132" t="n"/>
      <c r="E232" s="99" t="n"/>
      <c r="F232" s="117" t="n"/>
      <c r="G232" s="101" t="n"/>
      <c r="H232" s="103" t="str">
        <f>IF(OR(A232="",B232=""),"",N(D232)*N(E232))</f>
        <v/>
      </c>
      <c r="I232" s="103" t="str">
        <f>IF(H232="","",H232-N(F232))</f>
        <v/>
      </c>
      <c r="J232" s="68" t="str">
        <f>IF(B232="","",IFERROR(INDEX('15 Base de Dados'!$F$6:$F$925,MATCH(B232,'15 Base de Dados'!$C$6:$C$925,0)),"BRL"))</f>
        <v/>
      </c>
      <c r="K232" s="70" t="str">
        <f>IF(H232="","",I232*IF(N(G232)&gt;0,G232,IFERROR(INDEX(moeda_fx,MATCH(J232,moeda_cod,0)),1)))</f>
        <v/>
      </c>
      <c r="L232" s="133" t="str">
        <f>IF(B232="","",IFERROR(INDEX('15 Base de Dados'!$A$6:$A$925,MATCH(B232,'15 Base de Dados'!$C$6:$C$925,0)),"Não encontrado"))</f>
        <v/>
      </c>
      <c r="M232" s="122" t="str">
        <f>IF(A232="","",EOMONTH(A232,0))</f>
        <v/>
      </c>
      <c r="N232" s="69" t="str">
        <f>IF(A232="","",YEAR(A232))</f>
        <v/>
      </c>
    </row>
    <row r="233">
      <c r="A233" s="116" t="n"/>
      <c r="B233" s="97" t="n"/>
      <c r="C233" s="97" t="n"/>
      <c r="D233" s="132" t="n"/>
      <c r="E233" s="99" t="n"/>
      <c r="F233" s="117" t="n"/>
      <c r="G233" s="101" t="n"/>
      <c r="H233" s="109" t="str">
        <f>IF(OR(A233="",B233=""),"",N(D233)*N(E233))</f>
        <v/>
      </c>
      <c r="I233" s="109" t="str">
        <f>IF(H233="","",H233-N(F233))</f>
        <v/>
      </c>
      <c r="J233" s="108" t="str">
        <f>IF(B233="","",IFERROR(INDEX('15 Base de Dados'!$F$6:$F$925,MATCH(B233,'15 Base de Dados'!$C$6:$C$925,0)),"BRL"))</f>
        <v/>
      </c>
      <c r="K233" s="134" t="str">
        <f>IF(H233="","",I233*IF(N(G233)&gt;0,G233,IFERROR(INDEX(moeda_fx,MATCH(J233,moeda_cod,0)),1)))</f>
        <v/>
      </c>
      <c r="L233" s="135" t="str">
        <f>IF(B233="","",IFERROR(INDEX('15 Base de Dados'!$A$6:$A$925,MATCH(B233,'15 Base de Dados'!$C$6:$C$925,0)),"Não encontrado"))</f>
        <v/>
      </c>
      <c r="M233" s="123" t="str">
        <f>IF(A233="","",EOMONTH(A233,0))</f>
        <v/>
      </c>
      <c r="N233" s="113" t="str">
        <f>IF(A233="","",YEAR(A233))</f>
        <v/>
      </c>
    </row>
    <row r="234">
      <c r="A234" s="116" t="n"/>
      <c r="B234" s="97" t="n"/>
      <c r="C234" s="97" t="n"/>
      <c r="D234" s="132" t="n"/>
      <c r="E234" s="99" t="n"/>
      <c r="F234" s="117" t="n"/>
      <c r="G234" s="101" t="n"/>
      <c r="H234" s="103" t="str">
        <f>IF(OR(A234="",B234=""),"",N(D234)*N(E234))</f>
        <v/>
      </c>
      <c r="I234" s="103" t="str">
        <f>IF(H234="","",H234-N(F234))</f>
        <v/>
      </c>
      <c r="J234" s="68" t="str">
        <f>IF(B234="","",IFERROR(INDEX('15 Base de Dados'!$F$6:$F$925,MATCH(B234,'15 Base de Dados'!$C$6:$C$925,0)),"BRL"))</f>
        <v/>
      </c>
      <c r="K234" s="70" t="str">
        <f>IF(H234="","",I234*IF(N(G234)&gt;0,G234,IFERROR(INDEX(moeda_fx,MATCH(J234,moeda_cod,0)),1)))</f>
        <v/>
      </c>
      <c r="L234" s="133" t="str">
        <f>IF(B234="","",IFERROR(INDEX('15 Base de Dados'!$A$6:$A$925,MATCH(B234,'15 Base de Dados'!$C$6:$C$925,0)),"Não encontrado"))</f>
        <v/>
      </c>
      <c r="M234" s="122" t="str">
        <f>IF(A234="","",EOMONTH(A234,0))</f>
        <v/>
      </c>
      <c r="N234" s="69" t="str">
        <f>IF(A234="","",YEAR(A234))</f>
        <v/>
      </c>
    </row>
    <row r="235">
      <c r="A235" s="116" t="n"/>
      <c r="B235" s="97" t="n"/>
      <c r="C235" s="97" t="n"/>
      <c r="D235" s="132" t="n"/>
      <c r="E235" s="99" t="n"/>
      <c r="F235" s="117" t="n"/>
      <c r="G235" s="101" t="n"/>
      <c r="H235" s="109" t="str">
        <f>IF(OR(A235="",B235=""),"",N(D235)*N(E235))</f>
        <v/>
      </c>
      <c r="I235" s="109" t="str">
        <f>IF(H235="","",H235-N(F235))</f>
        <v/>
      </c>
      <c r="J235" s="108" t="str">
        <f>IF(B235="","",IFERROR(INDEX('15 Base de Dados'!$F$6:$F$925,MATCH(B235,'15 Base de Dados'!$C$6:$C$925,0)),"BRL"))</f>
        <v/>
      </c>
      <c r="K235" s="134" t="str">
        <f>IF(H235="","",I235*IF(N(G235)&gt;0,G235,IFERROR(INDEX(moeda_fx,MATCH(J235,moeda_cod,0)),1)))</f>
        <v/>
      </c>
      <c r="L235" s="135" t="str">
        <f>IF(B235="","",IFERROR(INDEX('15 Base de Dados'!$A$6:$A$925,MATCH(B235,'15 Base de Dados'!$C$6:$C$925,0)),"Não encontrado"))</f>
        <v/>
      </c>
      <c r="M235" s="123" t="str">
        <f>IF(A235="","",EOMONTH(A235,0))</f>
        <v/>
      </c>
      <c r="N235" s="113" t="str">
        <f>IF(A235="","",YEAR(A235))</f>
        <v/>
      </c>
    </row>
    <row r="236">
      <c r="A236" s="116" t="n"/>
      <c r="B236" s="97" t="n"/>
      <c r="C236" s="97" t="n"/>
      <c r="D236" s="132" t="n"/>
      <c r="E236" s="99" t="n"/>
      <c r="F236" s="117" t="n"/>
      <c r="G236" s="101" t="n"/>
      <c r="H236" s="103" t="str">
        <f>IF(OR(A236="",B236=""),"",N(D236)*N(E236))</f>
        <v/>
      </c>
      <c r="I236" s="103" t="str">
        <f>IF(H236="","",H236-N(F236))</f>
        <v/>
      </c>
      <c r="J236" s="68" t="str">
        <f>IF(B236="","",IFERROR(INDEX('15 Base de Dados'!$F$6:$F$925,MATCH(B236,'15 Base de Dados'!$C$6:$C$925,0)),"BRL"))</f>
        <v/>
      </c>
      <c r="K236" s="70" t="str">
        <f>IF(H236="","",I236*IF(N(G236)&gt;0,G236,IFERROR(INDEX(moeda_fx,MATCH(J236,moeda_cod,0)),1)))</f>
        <v/>
      </c>
      <c r="L236" s="133" t="str">
        <f>IF(B236="","",IFERROR(INDEX('15 Base de Dados'!$A$6:$A$925,MATCH(B236,'15 Base de Dados'!$C$6:$C$925,0)),"Não encontrado"))</f>
        <v/>
      </c>
      <c r="M236" s="122" t="str">
        <f>IF(A236="","",EOMONTH(A236,0))</f>
        <v/>
      </c>
      <c r="N236" s="69" t="str">
        <f>IF(A236="","",YEAR(A236))</f>
        <v/>
      </c>
    </row>
    <row r="237">
      <c r="A237" s="116" t="n"/>
      <c r="B237" s="97" t="n"/>
      <c r="C237" s="97" t="n"/>
      <c r="D237" s="132" t="n"/>
      <c r="E237" s="99" t="n"/>
      <c r="F237" s="117" t="n"/>
      <c r="G237" s="101" t="n"/>
      <c r="H237" s="109" t="str">
        <f>IF(OR(A237="",B237=""),"",N(D237)*N(E237))</f>
        <v/>
      </c>
      <c r="I237" s="109" t="str">
        <f>IF(H237="","",H237-N(F237))</f>
        <v/>
      </c>
      <c r="J237" s="108" t="str">
        <f>IF(B237="","",IFERROR(INDEX('15 Base de Dados'!$F$6:$F$925,MATCH(B237,'15 Base de Dados'!$C$6:$C$925,0)),"BRL"))</f>
        <v/>
      </c>
      <c r="K237" s="134" t="str">
        <f>IF(H237="","",I237*IF(N(G237)&gt;0,G237,IFERROR(INDEX(moeda_fx,MATCH(J237,moeda_cod,0)),1)))</f>
        <v/>
      </c>
      <c r="L237" s="135" t="str">
        <f>IF(B237="","",IFERROR(INDEX('15 Base de Dados'!$A$6:$A$925,MATCH(B237,'15 Base de Dados'!$C$6:$C$925,0)),"Não encontrado"))</f>
        <v/>
      </c>
      <c r="M237" s="123" t="str">
        <f>IF(A237="","",EOMONTH(A237,0))</f>
        <v/>
      </c>
      <c r="N237" s="113" t="str">
        <f>IF(A237="","",YEAR(A237))</f>
        <v/>
      </c>
    </row>
    <row r="238">
      <c r="A238" s="116" t="n"/>
      <c r="B238" s="97" t="n"/>
      <c r="C238" s="97" t="n"/>
      <c r="D238" s="132" t="n"/>
      <c r="E238" s="99" t="n"/>
      <c r="F238" s="117" t="n"/>
      <c r="G238" s="101" t="n"/>
      <c r="H238" s="103" t="str">
        <f>IF(OR(A238="",B238=""),"",N(D238)*N(E238))</f>
        <v/>
      </c>
      <c r="I238" s="103" t="str">
        <f>IF(H238="","",H238-N(F238))</f>
        <v/>
      </c>
      <c r="J238" s="68" t="str">
        <f>IF(B238="","",IFERROR(INDEX('15 Base de Dados'!$F$6:$F$925,MATCH(B238,'15 Base de Dados'!$C$6:$C$925,0)),"BRL"))</f>
        <v/>
      </c>
      <c r="K238" s="70" t="str">
        <f>IF(H238="","",I238*IF(N(G238)&gt;0,G238,IFERROR(INDEX(moeda_fx,MATCH(J238,moeda_cod,0)),1)))</f>
        <v/>
      </c>
      <c r="L238" s="133" t="str">
        <f>IF(B238="","",IFERROR(INDEX('15 Base de Dados'!$A$6:$A$925,MATCH(B238,'15 Base de Dados'!$C$6:$C$925,0)),"Não encontrado"))</f>
        <v/>
      </c>
      <c r="M238" s="122" t="str">
        <f>IF(A238="","",EOMONTH(A238,0))</f>
        <v/>
      </c>
      <c r="N238" s="69" t="str">
        <f>IF(A238="","",YEAR(A238))</f>
        <v/>
      </c>
    </row>
    <row r="239">
      <c r="A239" s="116" t="n"/>
      <c r="B239" s="97" t="n"/>
      <c r="C239" s="97" t="n"/>
      <c r="D239" s="132" t="n"/>
      <c r="E239" s="99" t="n"/>
      <c r="F239" s="117" t="n"/>
      <c r="G239" s="101" t="n"/>
      <c r="H239" s="109" t="str">
        <f>IF(OR(A239="",B239=""),"",N(D239)*N(E239))</f>
        <v/>
      </c>
      <c r="I239" s="109" t="str">
        <f>IF(H239="","",H239-N(F239))</f>
        <v/>
      </c>
      <c r="J239" s="108" t="str">
        <f>IF(B239="","",IFERROR(INDEX('15 Base de Dados'!$F$6:$F$925,MATCH(B239,'15 Base de Dados'!$C$6:$C$925,0)),"BRL"))</f>
        <v/>
      </c>
      <c r="K239" s="134" t="str">
        <f>IF(H239="","",I239*IF(N(G239)&gt;0,G239,IFERROR(INDEX(moeda_fx,MATCH(J239,moeda_cod,0)),1)))</f>
        <v/>
      </c>
      <c r="L239" s="135" t="str">
        <f>IF(B239="","",IFERROR(INDEX('15 Base de Dados'!$A$6:$A$925,MATCH(B239,'15 Base de Dados'!$C$6:$C$925,0)),"Não encontrado"))</f>
        <v/>
      </c>
      <c r="M239" s="123" t="str">
        <f>IF(A239="","",EOMONTH(A239,0))</f>
        <v/>
      </c>
      <c r="N239" s="113" t="str">
        <f>IF(A239="","",YEAR(A239))</f>
        <v/>
      </c>
    </row>
    <row r="240">
      <c r="A240" s="116" t="n"/>
      <c r="B240" s="97" t="n"/>
      <c r="C240" s="97" t="n"/>
      <c r="D240" s="132" t="n"/>
      <c r="E240" s="99" t="n"/>
      <c r="F240" s="117" t="n"/>
      <c r="G240" s="101" t="n"/>
      <c r="H240" s="103" t="str">
        <f>IF(OR(A240="",B240=""),"",N(D240)*N(E240))</f>
        <v/>
      </c>
      <c r="I240" s="103" t="str">
        <f>IF(H240="","",H240-N(F240))</f>
        <v/>
      </c>
      <c r="J240" s="68" t="str">
        <f>IF(B240="","",IFERROR(INDEX('15 Base de Dados'!$F$6:$F$925,MATCH(B240,'15 Base de Dados'!$C$6:$C$925,0)),"BRL"))</f>
        <v/>
      </c>
      <c r="K240" s="70" t="str">
        <f>IF(H240="","",I240*IF(N(G240)&gt;0,G240,IFERROR(INDEX(moeda_fx,MATCH(J240,moeda_cod,0)),1)))</f>
        <v/>
      </c>
      <c r="L240" s="133" t="str">
        <f>IF(B240="","",IFERROR(INDEX('15 Base de Dados'!$A$6:$A$925,MATCH(B240,'15 Base de Dados'!$C$6:$C$925,0)),"Não encontrado"))</f>
        <v/>
      </c>
      <c r="M240" s="122" t="str">
        <f>IF(A240="","",EOMONTH(A240,0))</f>
        <v/>
      </c>
      <c r="N240" s="69" t="str">
        <f>IF(A240="","",YEAR(A240))</f>
        <v/>
      </c>
    </row>
    <row r="241">
      <c r="A241" s="116" t="n"/>
      <c r="B241" s="97" t="n"/>
      <c r="C241" s="97" t="n"/>
      <c r="D241" s="132" t="n"/>
      <c r="E241" s="99" t="n"/>
      <c r="F241" s="117" t="n"/>
      <c r="G241" s="101" t="n"/>
      <c r="H241" s="109" t="str">
        <f>IF(OR(A241="",B241=""),"",N(D241)*N(E241))</f>
        <v/>
      </c>
      <c r="I241" s="109" t="str">
        <f>IF(H241="","",H241-N(F241))</f>
        <v/>
      </c>
      <c r="J241" s="108" t="str">
        <f>IF(B241="","",IFERROR(INDEX('15 Base de Dados'!$F$6:$F$925,MATCH(B241,'15 Base de Dados'!$C$6:$C$925,0)),"BRL"))</f>
        <v/>
      </c>
      <c r="K241" s="134" t="str">
        <f>IF(H241="","",I241*IF(N(G241)&gt;0,G241,IFERROR(INDEX(moeda_fx,MATCH(J241,moeda_cod,0)),1)))</f>
        <v/>
      </c>
      <c r="L241" s="135" t="str">
        <f>IF(B241="","",IFERROR(INDEX('15 Base de Dados'!$A$6:$A$925,MATCH(B241,'15 Base de Dados'!$C$6:$C$925,0)),"Não encontrado"))</f>
        <v/>
      </c>
      <c r="M241" s="123" t="str">
        <f>IF(A241="","",EOMONTH(A241,0))</f>
        <v/>
      </c>
      <c r="N241" s="113" t="str">
        <f>IF(A241="","",YEAR(A241))</f>
        <v/>
      </c>
    </row>
    <row r="242">
      <c r="A242" s="116" t="n"/>
      <c r="B242" s="97" t="n"/>
      <c r="C242" s="97" t="n"/>
      <c r="D242" s="132" t="n"/>
      <c r="E242" s="99" t="n"/>
      <c r="F242" s="117" t="n"/>
      <c r="G242" s="101" t="n"/>
      <c r="H242" s="103" t="str">
        <f>IF(OR(A242="",B242=""),"",N(D242)*N(E242))</f>
        <v/>
      </c>
      <c r="I242" s="103" t="str">
        <f>IF(H242="","",H242-N(F242))</f>
        <v/>
      </c>
      <c r="J242" s="68" t="str">
        <f>IF(B242="","",IFERROR(INDEX('15 Base de Dados'!$F$6:$F$925,MATCH(B242,'15 Base de Dados'!$C$6:$C$925,0)),"BRL"))</f>
        <v/>
      </c>
      <c r="K242" s="70" t="str">
        <f>IF(H242="","",I242*IF(N(G242)&gt;0,G242,IFERROR(INDEX(moeda_fx,MATCH(J242,moeda_cod,0)),1)))</f>
        <v/>
      </c>
      <c r="L242" s="133" t="str">
        <f>IF(B242="","",IFERROR(INDEX('15 Base de Dados'!$A$6:$A$925,MATCH(B242,'15 Base de Dados'!$C$6:$C$925,0)),"Não encontrado"))</f>
        <v/>
      </c>
      <c r="M242" s="122" t="str">
        <f>IF(A242="","",EOMONTH(A242,0))</f>
        <v/>
      </c>
      <c r="N242" s="69" t="str">
        <f>IF(A242="","",YEAR(A242))</f>
        <v/>
      </c>
    </row>
    <row r="243">
      <c r="A243" s="116" t="n"/>
      <c r="B243" s="97" t="n"/>
      <c r="C243" s="97" t="n"/>
      <c r="D243" s="132" t="n"/>
      <c r="E243" s="99" t="n"/>
      <c r="F243" s="117" t="n"/>
      <c r="G243" s="101" t="n"/>
      <c r="H243" s="109" t="str">
        <f>IF(OR(A243="",B243=""),"",N(D243)*N(E243))</f>
        <v/>
      </c>
      <c r="I243" s="109" t="str">
        <f>IF(H243="","",H243-N(F243))</f>
        <v/>
      </c>
      <c r="J243" s="108" t="str">
        <f>IF(B243="","",IFERROR(INDEX('15 Base de Dados'!$F$6:$F$925,MATCH(B243,'15 Base de Dados'!$C$6:$C$925,0)),"BRL"))</f>
        <v/>
      </c>
      <c r="K243" s="134" t="str">
        <f>IF(H243="","",I243*IF(N(G243)&gt;0,G243,IFERROR(INDEX(moeda_fx,MATCH(J243,moeda_cod,0)),1)))</f>
        <v/>
      </c>
      <c r="L243" s="135" t="str">
        <f>IF(B243="","",IFERROR(INDEX('15 Base de Dados'!$A$6:$A$925,MATCH(B243,'15 Base de Dados'!$C$6:$C$925,0)),"Não encontrado"))</f>
        <v/>
      </c>
      <c r="M243" s="123" t="str">
        <f>IF(A243="","",EOMONTH(A243,0))</f>
        <v/>
      </c>
      <c r="N243" s="113" t="str">
        <f>IF(A243="","",YEAR(A243))</f>
        <v/>
      </c>
    </row>
    <row r="244">
      <c r="A244" s="116" t="n"/>
      <c r="B244" s="97" t="n"/>
      <c r="C244" s="97" t="n"/>
      <c r="D244" s="132" t="n"/>
      <c r="E244" s="99" t="n"/>
      <c r="F244" s="117" t="n"/>
      <c r="G244" s="101" t="n"/>
      <c r="H244" s="103" t="str">
        <f>IF(OR(A244="",B244=""),"",N(D244)*N(E244))</f>
        <v/>
      </c>
      <c r="I244" s="103" t="str">
        <f>IF(H244="","",H244-N(F244))</f>
        <v/>
      </c>
      <c r="J244" s="68" t="str">
        <f>IF(B244="","",IFERROR(INDEX('15 Base de Dados'!$F$6:$F$925,MATCH(B244,'15 Base de Dados'!$C$6:$C$925,0)),"BRL"))</f>
        <v/>
      </c>
      <c r="K244" s="70" t="str">
        <f>IF(H244="","",I244*IF(N(G244)&gt;0,G244,IFERROR(INDEX(moeda_fx,MATCH(J244,moeda_cod,0)),1)))</f>
        <v/>
      </c>
      <c r="L244" s="133" t="str">
        <f>IF(B244="","",IFERROR(INDEX('15 Base de Dados'!$A$6:$A$925,MATCH(B244,'15 Base de Dados'!$C$6:$C$925,0)),"Não encontrado"))</f>
        <v/>
      </c>
      <c r="M244" s="122" t="str">
        <f>IF(A244="","",EOMONTH(A244,0))</f>
        <v/>
      </c>
      <c r="N244" s="69" t="str">
        <f>IF(A244="","",YEAR(A244))</f>
        <v/>
      </c>
    </row>
    <row r="245">
      <c r="A245" s="116" t="n"/>
      <c r="B245" s="97" t="n"/>
      <c r="C245" s="97" t="n"/>
      <c r="D245" s="132" t="n"/>
      <c r="E245" s="99" t="n"/>
      <c r="F245" s="117" t="n"/>
      <c r="G245" s="101" t="n"/>
      <c r="H245" s="109" t="str">
        <f>IF(OR(A245="",B245=""),"",N(D245)*N(E245))</f>
        <v/>
      </c>
      <c r="I245" s="109" t="str">
        <f>IF(H245="","",H245-N(F245))</f>
        <v/>
      </c>
      <c r="J245" s="108" t="str">
        <f>IF(B245="","",IFERROR(INDEX('15 Base de Dados'!$F$6:$F$925,MATCH(B245,'15 Base de Dados'!$C$6:$C$925,0)),"BRL"))</f>
        <v/>
      </c>
      <c r="K245" s="134" t="str">
        <f>IF(H245="","",I245*IF(N(G245)&gt;0,G245,IFERROR(INDEX(moeda_fx,MATCH(J245,moeda_cod,0)),1)))</f>
        <v/>
      </c>
      <c r="L245" s="135" t="str">
        <f>IF(B245="","",IFERROR(INDEX('15 Base de Dados'!$A$6:$A$925,MATCH(B245,'15 Base de Dados'!$C$6:$C$925,0)),"Não encontrado"))</f>
        <v/>
      </c>
      <c r="M245" s="123" t="str">
        <f>IF(A245="","",EOMONTH(A245,0))</f>
        <v/>
      </c>
      <c r="N245" s="113" t="str">
        <f>IF(A245="","",YEAR(A245))</f>
        <v/>
      </c>
    </row>
    <row r="246">
      <c r="A246" s="116" t="n"/>
      <c r="B246" s="97" t="n"/>
      <c r="C246" s="97" t="n"/>
      <c r="D246" s="132" t="n"/>
      <c r="E246" s="99" t="n"/>
      <c r="F246" s="117" t="n"/>
      <c r="G246" s="101" t="n"/>
      <c r="H246" s="103" t="str">
        <f>IF(OR(A246="",B246=""),"",N(D246)*N(E246))</f>
        <v/>
      </c>
      <c r="I246" s="103" t="str">
        <f>IF(H246="","",H246-N(F246))</f>
        <v/>
      </c>
      <c r="J246" s="68" t="str">
        <f>IF(B246="","",IFERROR(INDEX('15 Base de Dados'!$F$6:$F$925,MATCH(B246,'15 Base de Dados'!$C$6:$C$925,0)),"BRL"))</f>
        <v/>
      </c>
      <c r="K246" s="70" t="str">
        <f>IF(H246="","",I246*IF(N(G246)&gt;0,G246,IFERROR(INDEX(moeda_fx,MATCH(J246,moeda_cod,0)),1)))</f>
        <v/>
      </c>
      <c r="L246" s="133" t="str">
        <f>IF(B246="","",IFERROR(INDEX('15 Base de Dados'!$A$6:$A$925,MATCH(B246,'15 Base de Dados'!$C$6:$C$925,0)),"Não encontrado"))</f>
        <v/>
      </c>
      <c r="M246" s="122" t="str">
        <f>IF(A246="","",EOMONTH(A246,0))</f>
        <v/>
      </c>
      <c r="N246" s="69" t="str">
        <f>IF(A246="","",YEAR(A246))</f>
        <v/>
      </c>
    </row>
    <row r="247">
      <c r="A247" s="116" t="n"/>
      <c r="B247" s="97" t="n"/>
      <c r="C247" s="97" t="n"/>
      <c r="D247" s="132" t="n"/>
      <c r="E247" s="99" t="n"/>
      <c r="F247" s="117" t="n"/>
      <c r="G247" s="101" t="n"/>
      <c r="H247" s="109" t="str">
        <f>IF(OR(A247="",B247=""),"",N(D247)*N(E247))</f>
        <v/>
      </c>
      <c r="I247" s="109" t="str">
        <f>IF(H247="","",H247-N(F247))</f>
        <v/>
      </c>
      <c r="J247" s="108" t="str">
        <f>IF(B247="","",IFERROR(INDEX('15 Base de Dados'!$F$6:$F$925,MATCH(B247,'15 Base de Dados'!$C$6:$C$925,0)),"BRL"))</f>
        <v/>
      </c>
      <c r="K247" s="134" t="str">
        <f>IF(H247="","",I247*IF(N(G247)&gt;0,G247,IFERROR(INDEX(moeda_fx,MATCH(J247,moeda_cod,0)),1)))</f>
        <v/>
      </c>
      <c r="L247" s="135" t="str">
        <f>IF(B247="","",IFERROR(INDEX('15 Base de Dados'!$A$6:$A$925,MATCH(B247,'15 Base de Dados'!$C$6:$C$925,0)),"Não encontrado"))</f>
        <v/>
      </c>
      <c r="M247" s="123" t="str">
        <f>IF(A247="","",EOMONTH(A247,0))</f>
        <v/>
      </c>
      <c r="N247" s="113" t="str">
        <f>IF(A247="","",YEAR(A247))</f>
        <v/>
      </c>
    </row>
    <row r="248">
      <c r="A248" s="116" t="n"/>
      <c r="B248" s="97" t="n"/>
      <c r="C248" s="97" t="n"/>
      <c r="D248" s="132" t="n"/>
      <c r="E248" s="99" t="n"/>
      <c r="F248" s="117" t="n"/>
      <c r="G248" s="101" t="n"/>
      <c r="H248" s="103" t="str">
        <f>IF(OR(A248="",B248=""),"",N(D248)*N(E248))</f>
        <v/>
      </c>
      <c r="I248" s="103" t="str">
        <f>IF(H248="","",H248-N(F248))</f>
        <v/>
      </c>
      <c r="J248" s="68" t="str">
        <f>IF(B248="","",IFERROR(INDEX('15 Base de Dados'!$F$6:$F$925,MATCH(B248,'15 Base de Dados'!$C$6:$C$925,0)),"BRL"))</f>
        <v/>
      </c>
      <c r="K248" s="70" t="str">
        <f>IF(H248="","",I248*IF(N(G248)&gt;0,G248,IFERROR(INDEX(moeda_fx,MATCH(J248,moeda_cod,0)),1)))</f>
        <v/>
      </c>
      <c r="L248" s="133" t="str">
        <f>IF(B248="","",IFERROR(INDEX('15 Base de Dados'!$A$6:$A$925,MATCH(B248,'15 Base de Dados'!$C$6:$C$925,0)),"Não encontrado"))</f>
        <v/>
      </c>
      <c r="M248" s="122" t="str">
        <f>IF(A248="","",EOMONTH(A248,0))</f>
        <v/>
      </c>
      <c r="N248" s="69" t="str">
        <f>IF(A248="","",YEAR(A248))</f>
        <v/>
      </c>
    </row>
    <row r="249">
      <c r="A249" s="116" t="n"/>
      <c r="B249" s="97" t="n"/>
      <c r="C249" s="97" t="n"/>
      <c r="D249" s="132" t="n"/>
      <c r="E249" s="99" t="n"/>
      <c r="F249" s="117" t="n"/>
      <c r="G249" s="101" t="n"/>
      <c r="H249" s="109" t="str">
        <f>IF(OR(A249="",B249=""),"",N(D249)*N(E249))</f>
        <v/>
      </c>
      <c r="I249" s="109" t="str">
        <f>IF(H249="","",H249-N(F249))</f>
        <v/>
      </c>
      <c r="J249" s="108" t="str">
        <f>IF(B249="","",IFERROR(INDEX('15 Base de Dados'!$F$6:$F$925,MATCH(B249,'15 Base de Dados'!$C$6:$C$925,0)),"BRL"))</f>
        <v/>
      </c>
      <c r="K249" s="134" t="str">
        <f>IF(H249="","",I249*IF(N(G249)&gt;0,G249,IFERROR(INDEX(moeda_fx,MATCH(J249,moeda_cod,0)),1)))</f>
        <v/>
      </c>
      <c r="L249" s="135" t="str">
        <f>IF(B249="","",IFERROR(INDEX('15 Base de Dados'!$A$6:$A$925,MATCH(B249,'15 Base de Dados'!$C$6:$C$925,0)),"Não encontrado"))</f>
        <v/>
      </c>
      <c r="M249" s="123" t="str">
        <f>IF(A249="","",EOMONTH(A249,0))</f>
        <v/>
      </c>
      <c r="N249" s="113" t="str">
        <f>IF(A249="","",YEAR(A249))</f>
        <v/>
      </c>
    </row>
    <row r="250">
      <c r="A250" s="116" t="n"/>
      <c r="B250" s="97" t="n"/>
      <c r="C250" s="97" t="n"/>
      <c r="D250" s="132" t="n"/>
      <c r="E250" s="99" t="n"/>
      <c r="F250" s="117" t="n"/>
      <c r="G250" s="101" t="n"/>
      <c r="H250" s="103" t="str">
        <f>IF(OR(A250="",B250=""),"",N(D250)*N(E250))</f>
        <v/>
      </c>
      <c r="I250" s="103" t="str">
        <f>IF(H250="","",H250-N(F250))</f>
        <v/>
      </c>
      <c r="J250" s="68" t="str">
        <f>IF(B250="","",IFERROR(INDEX('15 Base de Dados'!$F$6:$F$925,MATCH(B250,'15 Base de Dados'!$C$6:$C$925,0)),"BRL"))</f>
        <v/>
      </c>
      <c r="K250" s="70" t="str">
        <f>IF(H250="","",I250*IF(N(G250)&gt;0,G250,IFERROR(INDEX(moeda_fx,MATCH(J250,moeda_cod,0)),1)))</f>
        <v/>
      </c>
      <c r="L250" s="133" t="str">
        <f>IF(B250="","",IFERROR(INDEX('15 Base de Dados'!$A$6:$A$925,MATCH(B250,'15 Base de Dados'!$C$6:$C$925,0)),"Não encontrado"))</f>
        <v/>
      </c>
      <c r="M250" s="122" t="str">
        <f>IF(A250="","",EOMONTH(A250,0))</f>
        <v/>
      </c>
      <c r="N250" s="69" t="str">
        <f>IF(A250="","",YEAR(A250))</f>
        <v/>
      </c>
    </row>
    <row r="251">
      <c r="A251" s="116" t="n"/>
      <c r="B251" s="97" t="n"/>
      <c r="C251" s="97" t="n"/>
      <c r="D251" s="132" t="n"/>
      <c r="E251" s="99" t="n"/>
      <c r="F251" s="117" t="n"/>
      <c r="G251" s="101" t="n"/>
      <c r="H251" s="109" t="str">
        <f>IF(OR(A251="",B251=""),"",N(D251)*N(E251))</f>
        <v/>
      </c>
      <c r="I251" s="109" t="str">
        <f>IF(H251="","",H251-N(F251))</f>
        <v/>
      </c>
      <c r="J251" s="108" t="str">
        <f>IF(B251="","",IFERROR(INDEX('15 Base de Dados'!$F$6:$F$925,MATCH(B251,'15 Base de Dados'!$C$6:$C$925,0)),"BRL"))</f>
        <v/>
      </c>
      <c r="K251" s="134" t="str">
        <f>IF(H251="","",I251*IF(N(G251)&gt;0,G251,IFERROR(INDEX(moeda_fx,MATCH(J251,moeda_cod,0)),1)))</f>
        <v/>
      </c>
      <c r="L251" s="135" t="str">
        <f>IF(B251="","",IFERROR(INDEX('15 Base de Dados'!$A$6:$A$925,MATCH(B251,'15 Base de Dados'!$C$6:$C$925,0)),"Não encontrado"))</f>
        <v/>
      </c>
      <c r="M251" s="123" t="str">
        <f>IF(A251="","",EOMONTH(A251,0))</f>
        <v/>
      </c>
      <c r="N251" s="113" t="str">
        <f>IF(A251="","",YEAR(A251))</f>
        <v/>
      </c>
    </row>
    <row r="252">
      <c r="A252" s="116" t="n"/>
      <c r="B252" s="97" t="n"/>
      <c r="C252" s="97" t="n"/>
      <c r="D252" s="132" t="n"/>
      <c r="E252" s="99" t="n"/>
      <c r="F252" s="117" t="n"/>
      <c r="G252" s="101" t="n"/>
      <c r="H252" s="103" t="str">
        <f>IF(OR(A252="",B252=""),"",N(D252)*N(E252))</f>
        <v/>
      </c>
      <c r="I252" s="103" t="str">
        <f>IF(H252="","",H252-N(F252))</f>
        <v/>
      </c>
      <c r="J252" s="68" t="str">
        <f>IF(B252="","",IFERROR(INDEX('15 Base de Dados'!$F$6:$F$925,MATCH(B252,'15 Base de Dados'!$C$6:$C$925,0)),"BRL"))</f>
        <v/>
      </c>
      <c r="K252" s="70" t="str">
        <f>IF(H252="","",I252*IF(N(G252)&gt;0,G252,IFERROR(INDEX(moeda_fx,MATCH(J252,moeda_cod,0)),1)))</f>
        <v/>
      </c>
      <c r="L252" s="133" t="str">
        <f>IF(B252="","",IFERROR(INDEX('15 Base de Dados'!$A$6:$A$925,MATCH(B252,'15 Base de Dados'!$C$6:$C$925,0)),"Não encontrado"))</f>
        <v/>
      </c>
      <c r="M252" s="122" t="str">
        <f>IF(A252="","",EOMONTH(A252,0))</f>
        <v/>
      </c>
      <c r="N252" s="69" t="str">
        <f>IF(A252="","",YEAR(A252))</f>
        <v/>
      </c>
    </row>
    <row r="253">
      <c r="A253" s="116" t="n"/>
      <c r="B253" s="97" t="n"/>
      <c r="C253" s="97" t="n"/>
      <c r="D253" s="132" t="n"/>
      <c r="E253" s="99" t="n"/>
      <c r="F253" s="117" t="n"/>
      <c r="G253" s="101" t="n"/>
      <c r="H253" s="109" t="str">
        <f>IF(OR(A253="",B253=""),"",N(D253)*N(E253))</f>
        <v/>
      </c>
      <c r="I253" s="109" t="str">
        <f>IF(H253="","",H253-N(F253))</f>
        <v/>
      </c>
      <c r="J253" s="108" t="str">
        <f>IF(B253="","",IFERROR(INDEX('15 Base de Dados'!$F$6:$F$925,MATCH(B253,'15 Base de Dados'!$C$6:$C$925,0)),"BRL"))</f>
        <v/>
      </c>
      <c r="K253" s="134" t="str">
        <f>IF(H253="","",I253*IF(N(G253)&gt;0,G253,IFERROR(INDEX(moeda_fx,MATCH(J253,moeda_cod,0)),1)))</f>
        <v/>
      </c>
      <c r="L253" s="135" t="str">
        <f>IF(B253="","",IFERROR(INDEX('15 Base de Dados'!$A$6:$A$925,MATCH(B253,'15 Base de Dados'!$C$6:$C$925,0)),"Não encontrado"))</f>
        <v/>
      </c>
      <c r="M253" s="123" t="str">
        <f>IF(A253="","",EOMONTH(A253,0))</f>
        <v/>
      </c>
      <c r="N253" s="113" t="str">
        <f>IF(A253="","",YEAR(A253))</f>
        <v/>
      </c>
    </row>
    <row r="254">
      <c r="A254" s="116" t="n"/>
      <c r="B254" s="97" t="n"/>
      <c r="C254" s="97" t="n"/>
      <c r="D254" s="132" t="n"/>
      <c r="E254" s="99" t="n"/>
      <c r="F254" s="117" t="n"/>
      <c r="G254" s="101" t="n"/>
      <c r="H254" s="103" t="str">
        <f>IF(OR(A254="",B254=""),"",N(D254)*N(E254))</f>
        <v/>
      </c>
      <c r="I254" s="103" t="str">
        <f>IF(H254="","",H254-N(F254))</f>
        <v/>
      </c>
      <c r="J254" s="68" t="str">
        <f>IF(B254="","",IFERROR(INDEX('15 Base de Dados'!$F$6:$F$925,MATCH(B254,'15 Base de Dados'!$C$6:$C$925,0)),"BRL"))</f>
        <v/>
      </c>
      <c r="K254" s="70" t="str">
        <f>IF(H254="","",I254*IF(N(G254)&gt;0,G254,IFERROR(INDEX(moeda_fx,MATCH(J254,moeda_cod,0)),1)))</f>
        <v/>
      </c>
      <c r="L254" s="133" t="str">
        <f>IF(B254="","",IFERROR(INDEX('15 Base de Dados'!$A$6:$A$925,MATCH(B254,'15 Base de Dados'!$C$6:$C$925,0)),"Não encontrado"))</f>
        <v/>
      </c>
      <c r="M254" s="122" t="str">
        <f>IF(A254="","",EOMONTH(A254,0))</f>
        <v/>
      </c>
      <c r="N254" s="69" t="str">
        <f>IF(A254="","",YEAR(A254))</f>
        <v/>
      </c>
    </row>
    <row r="255">
      <c r="A255" s="116" t="n"/>
      <c r="B255" s="97" t="n"/>
      <c r="C255" s="97" t="n"/>
      <c r="D255" s="132" t="n"/>
      <c r="E255" s="99" t="n"/>
      <c r="F255" s="117" t="n"/>
      <c r="G255" s="101" t="n"/>
      <c r="H255" s="109" t="str">
        <f>IF(OR(A255="",B255=""),"",N(D255)*N(E255))</f>
        <v/>
      </c>
      <c r="I255" s="109" t="str">
        <f>IF(H255="","",H255-N(F255))</f>
        <v/>
      </c>
      <c r="J255" s="108" t="str">
        <f>IF(B255="","",IFERROR(INDEX('15 Base de Dados'!$F$6:$F$925,MATCH(B255,'15 Base de Dados'!$C$6:$C$925,0)),"BRL"))</f>
        <v/>
      </c>
      <c r="K255" s="134" t="str">
        <f>IF(H255="","",I255*IF(N(G255)&gt;0,G255,IFERROR(INDEX(moeda_fx,MATCH(J255,moeda_cod,0)),1)))</f>
        <v/>
      </c>
      <c r="L255" s="135" t="str">
        <f>IF(B255="","",IFERROR(INDEX('15 Base de Dados'!$A$6:$A$925,MATCH(B255,'15 Base de Dados'!$C$6:$C$925,0)),"Não encontrado"))</f>
        <v/>
      </c>
      <c r="M255" s="123" t="str">
        <f>IF(A255="","",EOMONTH(A255,0))</f>
        <v/>
      </c>
      <c r="N255" s="113" t="str">
        <f>IF(A255="","",YEAR(A255))</f>
        <v/>
      </c>
    </row>
    <row r="256">
      <c r="A256" s="116" t="n"/>
      <c r="B256" s="97" t="n"/>
      <c r="C256" s="97" t="n"/>
      <c r="D256" s="132" t="n"/>
      <c r="E256" s="99" t="n"/>
      <c r="F256" s="117" t="n"/>
      <c r="G256" s="101" t="n"/>
      <c r="H256" s="103" t="str">
        <f>IF(OR(A256="",B256=""),"",N(D256)*N(E256))</f>
        <v/>
      </c>
      <c r="I256" s="103" t="str">
        <f>IF(H256="","",H256-N(F256))</f>
        <v/>
      </c>
      <c r="J256" s="68" t="str">
        <f>IF(B256="","",IFERROR(INDEX('15 Base de Dados'!$F$6:$F$925,MATCH(B256,'15 Base de Dados'!$C$6:$C$925,0)),"BRL"))</f>
        <v/>
      </c>
      <c r="K256" s="70" t="str">
        <f>IF(H256="","",I256*IF(N(G256)&gt;0,G256,IFERROR(INDEX(moeda_fx,MATCH(J256,moeda_cod,0)),1)))</f>
        <v/>
      </c>
      <c r="L256" s="133" t="str">
        <f>IF(B256="","",IFERROR(INDEX('15 Base de Dados'!$A$6:$A$925,MATCH(B256,'15 Base de Dados'!$C$6:$C$925,0)),"Não encontrado"))</f>
        <v/>
      </c>
      <c r="M256" s="122" t="str">
        <f>IF(A256="","",EOMONTH(A256,0))</f>
        <v/>
      </c>
      <c r="N256" s="69" t="str">
        <f>IF(A256="","",YEAR(A256))</f>
        <v/>
      </c>
    </row>
    <row r="257">
      <c r="A257" s="116" t="n"/>
      <c r="B257" s="97" t="n"/>
      <c r="C257" s="97" t="n"/>
      <c r="D257" s="132" t="n"/>
      <c r="E257" s="99" t="n"/>
      <c r="F257" s="117" t="n"/>
      <c r="G257" s="101" t="n"/>
      <c r="H257" s="109" t="str">
        <f>IF(OR(A257="",B257=""),"",N(D257)*N(E257))</f>
        <v/>
      </c>
      <c r="I257" s="109" t="str">
        <f>IF(H257="","",H257-N(F257))</f>
        <v/>
      </c>
      <c r="J257" s="108" t="str">
        <f>IF(B257="","",IFERROR(INDEX('15 Base de Dados'!$F$6:$F$925,MATCH(B257,'15 Base de Dados'!$C$6:$C$925,0)),"BRL"))</f>
        <v/>
      </c>
      <c r="K257" s="134" t="str">
        <f>IF(H257="","",I257*IF(N(G257)&gt;0,G257,IFERROR(INDEX(moeda_fx,MATCH(J257,moeda_cod,0)),1)))</f>
        <v/>
      </c>
      <c r="L257" s="135" t="str">
        <f>IF(B257="","",IFERROR(INDEX('15 Base de Dados'!$A$6:$A$925,MATCH(B257,'15 Base de Dados'!$C$6:$C$925,0)),"Não encontrado"))</f>
        <v/>
      </c>
      <c r="M257" s="123" t="str">
        <f>IF(A257="","",EOMONTH(A257,0))</f>
        <v/>
      </c>
      <c r="N257" s="113" t="str">
        <f>IF(A257="","",YEAR(A257))</f>
        <v/>
      </c>
    </row>
    <row r="258">
      <c r="A258" s="116" t="n"/>
      <c r="B258" s="97" t="n"/>
      <c r="C258" s="97" t="n"/>
      <c r="D258" s="132" t="n"/>
      <c r="E258" s="99" t="n"/>
      <c r="F258" s="117" t="n"/>
      <c r="G258" s="101" t="n"/>
      <c r="H258" s="103" t="str">
        <f>IF(OR(A258="",B258=""),"",N(D258)*N(E258))</f>
        <v/>
      </c>
      <c r="I258" s="103" t="str">
        <f>IF(H258="","",H258-N(F258))</f>
        <v/>
      </c>
      <c r="J258" s="68" t="str">
        <f>IF(B258="","",IFERROR(INDEX('15 Base de Dados'!$F$6:$F$925,MATCH(B258,'15 Base de Dados'!$C$6:$C$925,0)),"BRL"))</f>
        <v/>
      </c>
      <c r="K258" s="70" t="str">
        <f>IF(H258="","",I258*IF(N(G258)&gt;0,G258,IFERROR(INDEX(moeda_fx,MATCH(J258,moeda_cod,0)),1)))</f>
        <v/>
      </c>
      <c r="L258" s="133" t="str">
        <f>IF(B258="","",IFERROR(INDEX('15 Base de Dados'!$A$6:$A$925,MATCH(B258,'15 Base de Dados'!$C$6:$C$925,0)),"Não encontrado"))</f>
        <v/>
      </c>
      <c r="M258" s="122" t="str">
        <f>IF(A258="","",EOMONTH(A258,0))</f>
        <v/>
      </c>
      <c r="N258" s="69" t="str">
        <f>IF(A258="","",YEAR(A258))</f>
        <v/>
      </c>
    </row>
    <row r="259">
      <c r="A259" s="116" t="n"/>
      <c r="B259" s="97" t="n"/>
      <c r="C259" s="97" t="n"/>
      <c r="D259" s="132" t="n"/>
      <c r="E259" s="99" t="n"/>
      <c r="F259" s="117" t="n"/>
      <c r="G259" s="101" t="n"/>
      <c r="H259" s="109" t="str">
        <f>IF(OR(A259="",B259=""),"",N(D259)*N(E259))</f>
        <v/>
      </c>
      <c r="I259" s="109" t="str">
        <f>IF(H259="","",H259-N(F259))</f>
        <v/>
      </c>
      <c r="J259" s="108" t="str">
        <f>IF(B259="","",IFERROR(INDEX('15 Base de Dados'!$F$6:$F$925,MATCH(B259,'15 Base de Dados'!$C$6:$C$925,0)),"BRL"))</f>
        <v/>
      </c>
      <c r="K259" s="134" t="str">
        <f>IF(H259="","",I259*IF(N(G259)&gt;0,G259,IFERROR(INDEX(moeda_fx,MATCH(J259,moeda_cod,0)),1)))</f>
        <v/>
      </c>
      <c r="L259" s="135" t="str">
        <f>IF(B259="","",IFERROR(INDEX('15 Base de Dados'!$A$6:$A$925,MATCH(B259,'15 Base de Dados'!$C$6:$C$925,0)),"Não encontrado"))</f>
        <v/>
      </c>
      <c r="M259" s="123" t="str">
        <f>IF(A259="","",EOMONTH(A259,0))</f>
        <v/>
      </c>
      <c r="N259" s="113" t="str">
        <f>IF(A259="","",YEAR(A259))</f>
        <v/>
      </c>
    </row>
    <row r="260">
      <c r="A260" s="116" t="n"/>
      <c r="B260" s="97" t="n"/>
      <c r="C260" s="97" t="n"/>
      <c r="D260" s="132" t="n"/>
      <c r="E260" s="99" t="n"/>
      <c r="F260" s="117" t="n"/>
      <c r="G260" s="101" t="n"/>
      <c r="H260" s="103" t="str">
        <f>IF(OR(A260="",B260=""),"",N(D260)*N(E260))</f>
        <v/>
      </c>
      <c r="I260" s="103" t="str">
        <f>IF(H260="","",H260-N(F260))</f>
        <v/>
      </c>
      <c r="J260" s="68" t="str">
        <f>IF(B260="","",IFERROR(INDEX('15 Base de Dados'!$F$6:$F$925,MATCH(B260,'15 Base de Dados'!$C$6:$C$925,0)),"BRL"))</f>
        <v/>
      </c>
      <c r="K260" s="70" t="str">
        <f>IF(H260="","",I260*IF(N(G260)&gt;0,G260,IFERROR(INDEX(moeda_fx,MATCH(J260,moeda_cod,0)),1)))</f>
        <v/>
      </c>
      <c r="L260" s="133" t="str">
        <f>IF(B260="","",IFERROR(INDEX('15 Base de Dados'!$A$6:$A$925,MATCH(B260,'15 Base de Dados'!$C$6:$C$925,0)),"Não encontrado"))</f>
        <v/>
      </c>
      <c r="M260" s="122" t="str">
        <f>IF(A260="","",EOMONTH(A260,0))</f>
        <v/>
      </c>
      <c r="N260" s="69" t="str">
        <f>IF(A260="","",YEAR(A260))</f>
        <v/>
      </c>
    </row>
    <row r="261">
      <c r="A261" s="116" t="n"/>
      <c r="B261" s="97" t="n"/>
      <c r="C261" s="97" t="n"/>
      <c r="D261" s="132" t="n"/>
      <c r="E261" s="99" t="n"/>
      <c r="F261" s="117" t="n"/>
      <c r="G261" s="101" t="n"/>
      <c r="H261" s="109" t="str">
        <f>IF(OR(A261="",B261=""),"",N(D261)*N(E261))</f>
        <v/>
      </c>
      <c r="I261" s="109" t="str">
        <f>IF(H261="","",H261-N(F261))</f>
        <v/>
      </c>
      <c r="J261" s="108" t="str">
        <f>IF(B261="","",IFERROR(INDEX('15 Base de Dados'!$F$6:$F$925,MATCH(B261,'15 Base de Dados'!$C$6:$C$925,0)),"BRL"))</f>
        <v/>
      </c>
      <c r="K261" s="134" t="str">
        <f>IF(H261="","",I261*IF(N(G261)&gt;0,G261,IFERROR(INDEX(moeda_fx,MATCH(J261,moeda_cod,0)),1)))</f>
        <v/>
      </c>
      <c r="L261" s="135" t="str">
        <f>IF(B261="","",IFERROR(INDEX('15 Base de Dados'!$A$6:$A$925,MATCH(B261,'15 Base de Dados'!$C$6:$C$925,0)),"Não encontrado"))</f>
        <v/>
      </c>
      <c r="M261" s="123" t="str">
        <f>IF(A261="","",EOMONTH(A261,0))</f>
        <v/>
      </c>
      <c r="N261" s="113" t="str">
        <f>IF(A261="","",YEAR(A261))</f>
        <v/>
      </c>
    </row>
    <row r="262">
      <c r="A262" s="116" t="n"/>
      <c r="B262" s="97" t="n"/>
      <c r="C262" s="97" t="n"/>
      <c r="D262" s="132" t="n"/>
      <c r="E262" s="99" t="n"/>
      <c r="F262" s="117" t="n"/>
      <c r="G262" s="101" t="n"/>
      <c r="H262" s="103" t="str">
        <f>IF(OR(A262="",B262=""),"",N(D262)*N(E262))</f>
        <v/>
      </c>
      <c r="I262" s="103" t="str">
        <f>IF(H262="","",H262-N(F262))</f>
        <v/>
      </c>
      <c r="J262" s="68" t="str">
        <f>IF(B262="","",IFERROR(INDEX('15 Base de Dados'!$F$6:$F$925,MATCH(B262,'15 Base de Dados'!$C$6:$C$925,0)),"BRL"))</f>
        <v/>
      </c>
      <c r="K262" s="70" t="str">
        <f>IF(H262="","",I262*IF(N(G262)&gt;0,G262,IFERROR(INDEX(moeda_fx,MATCH(J262,moeda_cod,0)),1)))</f>
        <v/>
      </c>
      <c r="L262" s="133" t="str">
        <f>IF(B262="","",IFERROR(INDEX('15 Base de Dados'!$A$6:$A$925,MATCH(B262,'15 Base de Dados'!$C$6:$C$925,0)),"Não encontrado"))</f>
        <v/>
      </c>
      <c r="M262" s="122" t="str">
        <f>IF(A262="","",EOMONTH(A262,0))</f>
        <v/>
      </c>
      <c r="N262" s="69" t="str">
        <f>IF(A262="","",YEAR(A262))</f>
        <v/>
      </c>
    </row>
    <row r="263">
      <c r="A263" s="116" t="n"/>
      <c r="B263" s="97" t="n"/>
      <c r="C263" s="97" t="n"/>
      <c r="D263" s="132" t="n"/>
      <c r="E263" s="99" t="n"/>
      <c r="F263" s="117" t="n"/>
      <c r="G263" s="101" t="n"/>
      <c r="H263" s="109" t="str">
        <f>IF(OR(A263="",B263=""),"",N(D263)*N(E263))</f>
        <v/>
      </c>
      <c r="I263" s="109" t="str">
        <f>IF(H263="","",H263-N(F263))</f>
        <v/>
      </c>
      <c r="J263" s="108" t="str">
        <f>IF(B263="","",IFERROR(INDEX('15 Base de Dados'!$F$6:$F$925,MATCH(B263,'15 Base de Dados'!$C$6:$C$925,0)),"BRL"))</f>
        <v/>
      </c>
      <c r="K263" s="134" t="str">
        <f>IF(H263="","",I263*IF(N(G263)&gt;0,G263,IFERROR(INDEX(moeda_fx,MATCH(J263,moeda_cod,0)),1)))</f>
        <v/>
      </c>
      <c r="L263" s="135" t="str">
        <f>IF(B263="","",IFERROR(INDEX('15 Base de Dados'!$A$6:$A$925,MATCH(B263,'15 Base de Dados'!$C$6:$C$925,0)),"Não encontrado"))</f>
        <v/>
      </c>
      <c r="M263" s="123" t="str">
        <f>IF(A263="","",EOMONTH(A263,0))</f>
        <v/>
      </c>
      <c r="N263" s="113" t="str">
        <f>IF(A263="","",YEAR(A263))</f>
        <v/>
      </c>
    </row>
    <row r="264">
      <c r="A264" s="116" t="n"/>
      <c r="B264" s="97" t="n"/>
      <c r="C264" s="97" t="n"/>
      <c r="D264" s="132" t="n"/>
      <c r="E264" s="99" t="n"/>
      <c r="F264" s="117" t="n"/>
      <c r="G264" s="101" t="n"/>
      <c r="H264" s="103" t="str">
        <f>IF(OR(A264="",B264=""),"",N(D264)*N(E264))</f>
        <v/>
      </c>
      <c r="I264" s="103" t="str">
        <f>IF(H264="","",H264-N(F264))</f>
        <v/>
      </c>
      <c r="J264" s="68" t="str">
        <f>IF(B264="","",IFERROR(INDEX('15 Base de Dados'!$F$6:$F$925,MATCH(B264,'15 Base de Dados'!$C$6:$C$925,0)),"BRL"))</f>
        <v/>
      </c>
      <c r="K264" s="70" t="str">
        <f>IF(H264="","",I264*IF(N(G264)&gt;0,G264,IFERROR(INDEX(moeda_fx,MATCH(J264,moeda_cod,0)),1)))</f>
        <v/>
      </c>
      <c r="L264" s="133" t="str">
        <f>IF(B264="","",IFERROR(INDEX('15 Base de Dados'!$A$6:$A$925,MATCH(B264,'15 Base de Dados'!$C$6:$C$925,0)),"Não encontrado"))</f>
        <v/>
      </c>
      <c r="M264" s="122" t="str">
        <f>IF(A264="","",EOMONTH(A264,0))</f>
        <v/>
      </c>
      <c r="N264" s="69" t="str">
        <f>IF(A264="","",YEAR(A264))</f>
        <v/>
      </c>
    </row>
    <row r="265">
      <c r="A265" s="116" t="n"/>
      <c r="B265" s="97" t="n"/>
      <c r="C265" s="97" t="n"/>
      <c r="D265" s="132" t="n"/>
      <c r="E265" s="99" t="n"/>
      <c r="F265" s="117" t="n"/>
      <c r="G265" s="101" t="n"/>
      <c r="H265" s="109" t="str">
        <f>IF(OR(A265="",B265=""),"",N(D265)*N(E265))</f>
        <v/>
      </c>
      <c r="I265" s="109" t="str">
        <f>IF(H265="","",H265-N(F265))</f>
        <v/>
      </c>
      <c r="J265" s="108" t="str">
        <f>IF(B265="","",IFERROR(INDEX('15 Base de Dados'!$F$6:$F$925,MATCH(B265,'15 Base de Dados'!$C$6:$C$925,0)),"BRL"))</f>
        <v/>
      </c>
      <c r="K265" s="134" t="str">
        <f>IF(H265="","",I265*IF(N(G265)&gt;0,G265,IFERROR(INDEX(moeda_fx,MATCH(J265,moeda_cod,0)),1)))</f>
        <v/>
      </c>
      <c r="L265" s="135" t="str">
        <f>IF(B265="","",IFERROR(INDEX('15 Base de Dados'!$A$6:$A$925,MATCH(B265,'15 Base de Dados'!$C$6:$C$925,0)),"Não encontrado"))</f>
        <v/>
      </c>
      <c r="M265" s="123" t="str">
        <f>IF(A265="","",EOMONTH(A265,0))</f>
        <v/>
      </c>
      <c r="N265" s="113" t="str">
        <f>IF(A265="","",YEAR(A265))</f>
        <v/>
      </c>
    </row>
    <row r="266">
      <c r="A266" s="116" t="n"/>
      <c r="B266" s="97" t="n"/>
      <c r="C266" s="97" t="n"/>
      <c r="D266" s="132" t="n"/>
      <c r="E266" s="99" t="n"/>
      <c r="F266" s="117" t="n"/>
      <c r="G266" s="101" t="n"/>
      <c r="H266" s="103" t="str">
        <f>IF(OR(A266="",B266=""),"",N(D266)*N(E266))</f>
        <v/>
      </c>
      <c r="I266" s="103" t="str">
        <f>IF(H266="","",H266-N(F266))</f>
        <v/>
      </c>
      <c r="J266" s="68" t="str">
        <f>IF(B266="","",IFERROR(INDEX('15 Base de Dados'!$F$6:$F$925,MATCH(B266,'15 Base de Dados'!$C$6:$C$925,0)),"BRL"))</f>
        <v/>
      </c>
      <c r="K266" s="70" t="str">
        <f>IF(H266="","",I266*IF(N(G266)&gt;0,G266,IFERROR(INDEX(moeda_fx,MATCH(J266,moeda_cod,0)),1)))</f>
        <v/>
      </c>
      <c r="L266" s="133" t="str">
        <f>IF(B266="","",IFERROR(INDEX('15 Base de Dados'!$A$6:$A$925,MATCH(B266,'15 Base de Dados'!$C$6:$C$925,0)),"Não encontrado"))</f>
        <v/>
      </c>
      <c r="M266" s="122" t="str">
        <f>IF(A266="","",EOMONTH(A266,0))</f>
        <v/>
      </c>
      <c r="N266" s="69" t="str">
        <f>IF(A266="","",YEAR(A266))</f>
        <v/>
      </c>
    </row>
    <row r="267">
      <c r="A267" s="116" t="n"/>
      <c r="B267" s="97" t="n"/>
      <c r="C267" s="97" t="n"/>
      <c r="D267" s="132" t="n"/>
      <c r="E267" s="99" t="n"/>
      <c r="F267" s="117" t="n"/>
      <c r="G267" s="101" t="n"/>
      <c r="H267" s="109" t="str">
        <f>IF(OR(A267="",B267=""),"",N(D267)*N(E267))</f>
        <v/>
      </c>
      <c r="I267" s="109" t="str">
        <f>IF(H267="","",H267-N(F267))</f>
        <v/>
      </c>
      <c r="J267" s="108" t="str">
        <f>IF(B267="","",IFERROR(INDEX('15 Base de Dados'!$F$6:$F$925,MATCH(B267,'15 Base de Dados'!$C$6:$C$925,0)),"BRL"))</f>
        <v/>
      </c>
      <c r="K267" s="134" t="str">
        <f>IF(H267="","",I267*IF(N(G267)&gt;0,G267,IFERROR(INDEX(moeda_fx,MATCH(J267,moeda_cod,0)),1)))</f>
        <v/>
      </c>
      <c r="L267" s="135" t="str">
        <f>IF(B267="","",IFERROR(INDEX('15 Base de Dados'!$A$6:$A$925,MATCH(B267,'15 Base de Dados'!$C$6:$C$925,0)),"Não encontrado"))</f>
        <v/>
      </c>
      <c r="M267" s="123" t="str">
        <f>IF(A267="","",EOMONTH(A267,0))</f>
        <v/>
      </c>
      <c r="N267" s="113" t="str">
        <f>IF(A267="","",YEAR(A267))</f>
        <v/>
      </c>
    </row>
    <row r="268">
      <c r="A268" s="116" t="n"/>
      <c r="B268" s="97" t="n"/>
      <c r="C268" s="97" t="n"/>
      <c r="D268" s="132" t="n"/>
      <c r="E268" s="99" t="n"/>
      <c r="F268" s="117" t="n"/>
      <c r="G268" s="101" t="n"/>
      <c r="H268" s="103" t="str">
        <f>IF(OR(A268="",B268=""),"",N(D268)*N(E268))</f>
        <v/>
      </c>
      <c r="I268" s="103" t="str">
        <f>IF(H268="","",H268-N(F268))</f>
        <v/>
      </c>
      <c r="J268" s="68" t="str">
        <f>IF(B268="","",IFERROR(INDEX('15 Base de Dados'!$F$6:$F$925,MATCH(B268,'15 Base de Dados'!$C$6:$C$925,0)),"BRL"))</f>
        <v/>
      </c>
      <c r="K268" s="70" t="str">
        <f>IF(H268="","",I268*IF(N(G268)&gt;0,G268,IFERROR(INDEX(moeda_fx,MATCH(J268,moeda_cod,0)),1)))</f>
        <v/>
      </c>
      <c r="L268" s="133" t="str">
        <f>IF(B268="","",IFERROR(INDEX('15 Base de Dados'!$A$6:$A$925,MATCH(B268,'15 Base de Dados'!$C$6:$C$925,0)),"Não encontrado"))</f>
        <v/>
      </c>
      <c r="M268" s="122" t="str">
        <f>IF(A268="","",EOMONTH(A268,0))</f>
        <v/>
      </c>
      <c r="N268" s="69" t="str">
        <f>IF(A268="","",YEAR(A268))</f>
        <v/>
      </c>
    </row>
    <row r="269">
      <c r="A269" s="116" t="n"/>
      <c r="B269" s="97" t="n"/>
      <c r="C269" s="97" t="n"/>
      <c r="D269" s="132" t="n"/>
      <c r="E269" s="99" t="n"/>
      <c r="F269" s="117" t="n"/>
      <c r="G269" s="101" t="n"/>
      <c r="H269" s="109" t="str">
        <f>IF(OR(A269="",B269=""),"",N(D269)*N(E269))</f>
        <v/>
      </c>
      <c r="I269" s="109" t="str">
        <f>IF(H269="","",H269-N(F269))</f>
        <v/>
      </c>
      <c r="J269" s="108" t="str">
        <f>IF(B269="","",IFERROR(INDEX('15 Base de Dados'!$F$6:$F$925,MATCH(B269,'15 Base de Dados'!$C$6:$C$925,0)),"BRL"))</f>
        <v/>
      </c>
      <c r="K269" s="134" t="str">
        <f>IF(H269="","",I269*IF(N(G269)&gt;0,G269,IFERROR(INDEX(moeda_fx,MATCH(J269,moeda_cod,0)),1)))</f>
        <v/>
      </c>
      <c r="L269" s="135" t="str">
        <f>IF(B269="","",IFERROR(INDEX('15 Base de Dados'!$A$6:$A$925,MATCH(B269,'15 Base de Dados'!$C$6:$C$925,0)),"Não encontrado"))</f>
        <v/>
      </c>
      <c r="M269" s="123" t="str">
        <f>IF(A269="","",EOMONTH(A269,0))</f>
        <v/>
      </c>
      <c r="N269" s="113" t="str">
        <f>IF(A269="","",YEAR(A269))</f>
        <v/>
      </c>
    </row>
    <row r="270">
      <c r="A270" s="116" t="n"/>
      <c r="B270" s="97" t="n"/>
      <c r="C270" s="97" t="n"/>
      <c r="D270" s="132" t="n"/>
      <c r="E270" s="99" t="n"/>
      <c r="F270" s="117" t="n"/>
      <c r="G270" s="101" t="n"/>
      <c r="H270" s="103" t="str">
        <f>IF(OR(A270="",B270=""),"",N(D270)*N(E270))</f>
        <v/>
      </c>
      <c r="I270" s="103" t="str">
        <f>IF(H270="","",H270-N(F270))</f>
        <v/>
      </c>
      <c r="J270" s="68" t="str">
        <f>IF(B270="","",IFERROR(INDEX('15 Base de Dados'!$F$6:$F$925,MATCH(B270,'15 Base de Dados'!$C$6:$C$925,0)),"BRL"))</f>
        <v/>
      </c>
      <c r="K270" s="70" t="str">
        <f>IF(H270="","",I270*IF(N(G270)&gt;0,G270,IFERROR(INDEX(moeda_fx,MATCH(J270,moeda_cod,0)),1)))</f>
        <v/>
      </c>
      <c r="L270" s="133" t="str">
        <f>IF(B270="","",IFERROR(INDEX('15 Base de Dados'!$A$6:$A$925,MATCH(B270,'15 Base de Dados'!$C$6:$C$925,0)),"Não encontrado"))</f>
        <v/>
      </c>
      <c r="M270" s="122" t="str">
        <f>IF(A270="","",EOMONTH(A270,0))</f>
        <v/>
      </c>
      <c r="N270" s="69" t="str">
        <f>IF(A270="","",YEAR(A270))</f>
        <v/>
      </c>
    </row>
    <row r="271">
      <c r="A271" s="116" t="n"/>
      <c r="B271" s="97" t="n"/>
      <c r="C271" s="97" t="n"/>
      <c r="D271" s="132" t="n"/>
      <c r="E271" s="99" t="n"/>
      <c r="F271" s="117" t="n"/>
      <c r="G271" s="101" t="n"/>
      <c r="H271" s="109" t="str">
        <f>IF(OR(A271="",B271=""),"",N(D271)*N(E271))</f>
        <v/>
      </c>
      <c r="I271" s="109" t="str">
        <f>IF(H271="","",H271-N(F271))</f>
        <v/>
      </c>
      <c r="J271" s="108" t="str">
        <f>IF(B271="","",IFERROR(INDEX('15 Base de Dados'!$F$6:$F$925,MATCH(B271,'15 Base de Dados'!$C$6:$C$925,0)),"BRL"))</f>
        <v/>
      </c>
      <c r="K271" s="134" t="str">
        <f>IF(H271="","",I271*IF(N(G271)&gt;0,G271,IFERROR(INDEX(moeda_fx,MATCH(J271,moeda_cod,0)),1)))</f>
        <v/>
      </c>
      <c r="L271" s="135" t="str">
        <f>IF(B271="","",IFERROR(INDEX('15 Base de Dados'!$A$6:$A$925,MATCH(B271,'15 Base de Dados'!$C$6:$C$925,0)),"Não encontrado"))</f>
        <v/>
      </c>
      <c r="M271" s="123" t="str">
        <f>IF(A271="","",EOMONTH(A271,0))</f>
        <v/>
      </c>
      <c r="N271" s="113" t="str">
        <f>IF(A271="","",YEAR(A271))</f>
        <v/>
      </c>
    </row>
    <row r="272">
      <c r="A272" s="116" t="n"/>
      <c r="B272" s="97" t="n"/>
      <c r="C272" s="97" t="n"/>
      <c r="D272" s="132" t="n"/>
      <c r="E272" s="99" t="n"/>
      <c r="F272" s="117" t="n"/>
      <c r="G272" s="101" t="n"/>
      <c r="H272" s="103" t="str">
        <f>IF(OR(A272="",B272=""),"",N(D272)*N(E272))</f>
        <v/>
      </c>
      <c r="I272" s="103" t="str">
        <f>IF(H272="","",H272-N(F272))</f>
        <v/>
      </c>
      <c r="J272" s="68" t="str">
        <f>IF(B272="","",IFERROR(INDEX('15 Base de Dados'!$F$6:$F$925,MATCH(B272,'15 Base de Dados'!$C$6:$C$925,0)),"BRL"))</f>
        <v/>
      </c>
      <c r="K272" s="70" t="str">
        <f>IF(H272="","",I272*IF(N(G272)&gt;0,G272,IFERROR(INDEX(moeda_fx,MATCH(J272,moeda_cod,0)),1)))</f>
        <v/>
      </c>
      <c r="L272" s="133" t="str">
        <f>IF(B272="","",IFERROR(INDEX('15 Base de Dados'!$A$6:$A$925,MATCH(B272,'15 Base de Dados'!$C$6:$C$925,0)),"Não encontrado"))</f>
        <v/>
      </c>
      <c r="M272" s="122" t="str">
        <f>IF(A272="","",EOMONTH(A272,0))</f>
        <v/>
      </c>
      <c r="N272" s="69" t="str">
        <f>IF(A272="","",YEAR(A272))</f>
        <v/>
      </c>
    </row>
    <row r="273">
      <c r="A273" s="116" t="n"/>
      <c r="B273" s="97" t="n"/>
      <c r="C273" s="97" t="n"/>
      <c r="D273" s="132" t="n"/>
      <c r="E273" s="99" t="n"/>
      <c r="F273" s="117" t="n"/>
      <c r="G273" s="101" t="n"/>
      <c r="H273" s="109" t="str">
        <f>IF(OR(A273="",B273=""),"",N(D273)*N(E273))</f>
        <v/>
      </c>
      <c r="I273" s="109" t="str">
        <f>IF(H273="","",H273-N(F273))</f>
        <v/>
      </c>
      <c r="J273" s="108" t="str">
        <f>IF(B273="","",IFERROR(INDEX('15 Base de Dados'!$F$6:$F$925,MATCH(B273,'15 Base de Dados'!$C$6:$C$925,0)),"BRL"))</f>
        <v/>
      </c>
      <c r="K273" s="134" t="str">
        <f>IF(H273="","",I273*IF(N(G273)&gt;0,G273,IFERROR(INDEX(moeda_fx,MATCH(J273,moeda_cod,0)),1)))</f>
        <v/>
      </c>
      <c r="L273" s="135" t="str">
        <f>IF(B273="","",IFERROR(INDEX('15 Base de Dados'!$A$6:$A$925,MATCH(B273,'15 Base de Dados'!$C$6:$C$925,0)),"Não encontrado"))</f>
        <v/>
      </c>
      <c r="M273" s="123" t="str">
        <f>IF(A273="","",EOMONTH(A273,0))</f>
        <v/>
      </c>
      <c r="N273" s="113" t="str">
        <f>IF(A273="","",YEAR(A273))</f>
        <v/>
      </c>
    </row>
    <row r="274">
      <c r="A274" s="116" t="n"/>
      <c r="B274" s="97" t="n"/>
      <c r="C274" s="97" t="n"/>
      <c r="D274" s="132" t="n"/>
      <c r="E274" s="99" t="n"/>
      <c r="F274" s="117" t="n"/>
      <c r="G274" s="101" t="n"/>
      <c r="H274" s="103" t="str">
        <f>IF(OR(A274="",B274=""),"",N(D274)*N(E274))</f>
        <v/>
      </c>
      <c r="I274" s="103" t="str">
        <f>IF(H274="","",H274-N(F274))</f>
        <v/>
      </c>
      <c r="J274" s="68" t="str">
        <f>IF(B274="","",IFERROR(INDEX('15 Base de Dados'!$F$6:$F$925,MATCH(B274,'15 Base de Dados'!$C$6:$C$925,0)),"BRL"))</f>
        <v/>
      </c>
      <c r="K274" s="70" t="str">
        <f>IF(H274="","",I274*IF(N(G274)&gt;0,G274,IFERROR(INDEX(moeda_fx,MATCH(J274,moeda_cod,0)),1)))</f>
        <v/>
      </c>
      <c r="L274" s="133" t="str">
        <f>IF(B274="","",IFERROR(INDEX('15 Base de Dados'!$A$6:$A$925,MATCH(B274,'15 Base de Dados'!$C$6:$C$925,0)),"Não encontrado"))</f>
        <v/>
      </c>
      <c r="M274" s="122" t="str">
        <f>IF(A274="","",EOMONTH(A274,0))</f>
        <v/>
      </c>
      <c r="N274" s="69" t="str">
        <f>IF(A274="","",YEAR(A274))</f>
        <v/>
      </c>
    </row>
    <row r="275">
      <c r="A275" s="116" t="n"/>
      <c r="B275" s="97" t="n"/>
      <c r="C275" s="97" t="n"/>
      <c r="D275" s="132" t="n"/>
      <c r="E275" s="99" t="n"/>
      <c r="F275" s="117" t="n"/>
      <c r="G275" s="101" t="n"/>
      <c r="H275" s="109" t="str">
        <f>IF(OR(A275="",B275=""),"",N(D275)*N(E275))</f>
        <v/>
      </c>
      <c r="I275" s="109" t="str">
        <f>IF(H275="","",H275-N(F275))</f>
        <v/>
      </c>
      <c r="J275" s="108" t="str">
        <f>IF(B275="","",IFERROR(INDEX('15 Base de Dados'!$F$6:$F$925,MATCH(B275,'15 Base de Dados'!$C$6:$C$925,0)),"BRL"))</f>
        <v/>
      </c>
      <c r="K275" s="134" t="str">
        <f>IF(H275="","",I275*IF(N(G275)&gt;0,G275,IFERROR(INDEX(moeda_fx,MATCH(J275,moeda_cod,0)),1)))</f>
        <v/>
      </c>
      <c r="L275" s="135" t="str">
        <f>IF(B275="","",IFERROR(INDEX('15 Base de Dados'!$A$6:$A$925,MATCH(B275,'15 Base de Dados'!$C$6:$C$925,0)),"Não encontrado"))</f>
        <v/>
      </c>
      <c r="M275" s="123" t="str">
        <f>IF(A275="","",EOMONTH(A275,0))</f>
        <v/>
      </c>
      <c r="N275" s="113" t="str">
        <f>IF(A275="","",YEAR(A275))</f>
        <v/>
      </c>
    </row>
    <row r="276">
      <c r="A276" s="116" t="n"/>
      <c r="B276" s="97" t="n"/>
      <c r="C276" s="97" t="n"/>
      <c r="D276" s="132" t="n"/>
      <c r="E276" s="99" t="n"/>
      <c r="F276" s="117" t="n"/>
      <c r="G276" s="101" t="n"/>
      <c r="H276" s="103" t="str">
        <f>IF(OR(A276="",B276=""),"",N(D276)*N(E276))</f>
        <v/>
      </c>
      <c r="I276" s="103" t="str">
        <f>IF(H276="","",H276-N(F276))</f>
        <v/>
      </c>
      <c r="J276" s="68" t="str">
        <f>IF(B276="","",IFERROR(INDEX('15 Base de Dados'!$F$6:$F$925,MATCH(B276,'15 Base de Dados'!$C$6:$C$925,0)),"BRL"))</f>
        <v/>
      </c>
      <c r="K276" s="70" t="str">
        <f>IF(H276="","",I276*IF(N(G276)&gt;0,G276,IFERROR(INDEX(moeda_fx,MATCH(J276,moeda_cod,0)),1)))</f>
        <v/>
      </c>
      <c r="L276" s="133" t="str">
        <f>IF(B276="","",IFERROR(INDEX('15 Base de Dados'!$A$6:$A$925,MATCH(B276,'15 Base de Dados'!$C$6:$C$925,0)),"Não encontrado"))</f>
        <v/>
      </c>
      <c r="M276" s="122" t="str">
        <f>IF(A276="","",EOMONTH(A276,0))</f>
        <v/>
      </c>
      <c r="N276" s="69" t="str">
        <f>IF(A276="","",YEAR(A276))</f>
        <v/>
      </c>
    </row>
    <row r="277">
      <c r="A277" s="116" t="n"/>
      <c r="B277" s="97" t="n"/>
      <c r="C277" s="97" t="n"/>
      <c r="D277" s="132" t="n"/>
      <c r="E277" s="99" t="n"/>
      <c r="F277" s="117" t="n"/>
      <c r="G277" s="101" t="n"/>
      <c r="H277" s="109" t="str">
        <f>IF(OR(A277="",B277=""),"",N(D277)*N(E277))</f>
        <v/>
      </c>
      <c r="I277" s="109" t="str">
        <f>IF(H277="","",H277-N(F277))</f>
        <v/>
      </c>
      <c r="J277" s="108" t="str">
        <f>IF(B277="","",IFERROR(INDEX('15 Base de Dados'!$F$6:$F$925,MATCH(B277,'15 Base de Dados'!$C$6:$C$925,0)),"BRL"))</f>
        <v/>
      </c>
      <c r="K277" s="134" t="str">
        <f>IF(H277="","",I277*IF(N(G277)&gt;0,G277,IFERROR(INDEX(moeda_fx,MATCH(J277,moeda_cod,0)),1)))</f>
        <v/>
      </c>
      <c r="L277" s="135" t="str">
        <f>IF(B277="","",IFERROR(INDEX('15 Base de Dados'!$A$6:$A$925,MATCH(B277,'15 Base de Dados'!$C$6:$C$925,0)),"Não encontrado"))</f>
        <v/>
      </c>
      <c r="M277" s="123" t="str">
        <f>IF(A277="","",EOMONTH(A277,0))</f>
        <v/>
      </c>
      <c r="N277" s="113" t="str">
        <f>IF(A277="","",YEAR(A277))</f>
        <v/>
      </c>
    </row>
    <row r="278">
      <c r="A278" s="116" t="n"/>
      <c r="B278" s="97" t="n"/>
      <c r="C278" s="97" t="n"/>
      <c r="D278" s="132" t="n"/>
      <c r="E278" s="99" t="n"/>
      <c r="F278" s="117" t="n"/>
      <c r="G278" s="101" t="n"/>
      <c r="H278" s="103" t="str">
        <f>IF(OR(A278="",B278=""),"",N(D278)*N(E278))</f>
        <v/>
      </c>
      <c r="I278" s="103" t="str">
        <f>IF(H278="","",H278-N(F278))</f>
        <v/>
      </c>
      <c r="J278" s="68" t="str">
        <f>IF(B278="","",IFERROR(INDEX('15 Base de Dados'!$F$6:$F$925,MATCH(B278,'15 Base de Dados'!$C$6:$C$925,0)),"BRL"))</f>
        <v/>
      </c>
      <c r="K278" s="70" t="str">
        <f>IF(H278="","",I278*IF(N(G278)&gt;0,G278,IFERROR(INDEX(moeda_fx,MATCH(J278,moeda_cod,0)),1)))</f>
        <v/>
      </c>
      <c r="L278" s="133" t="str">
        <f>IF(B278="","",IFERROR(INDEX('15 Base de Dados'!$A$6:$A$925,MATCH(B278,'15 Base de Dados'!$C$6:$C$925,0)),"Não encontrado"))</f>
        <v/>
      </c>
      <c r="M278" s="122" t="str">
        <f>IF(A278="","",EOMONTH(A278,0))</f>
        <v/>
      </c>
      <c r="N278" s="69" t="str">
        <f>IF(A278="","",YEAR(A278))</f>
        <v/>
      </c>
    </row>
    <row r="279">
      <c r="A279" s="116" t="n"/>
      <c r="B279" s="97" t="n"/>
      <c r="C279" s="97" t="n"/>
      <c r="D279" s="132" t="n"/>
      <c r="E279" s="99" t="n"/>
      <c r="F279" s="117" t="n"/>
      <c r="G279" s="101" t="n"/>
      <c r="H279" s="109" t="str">
        <f>IF(OR(A279="",B279=""),"",N(D279)*N(E279))</f>
        <v/>
      </c>
      <c r="I279" s="109" t="str">
        <f>IF(H279="","",H279-N(F279))</f>
        <v/>
      </c>
      <c r="J279" s="108" t="str">
        <f>IF(B279="","",IFERROR(INDEX('15 Base de Dados'!$F$6:$F$925,MATCH(B279,'15 Base de Dados'!$C$6:$C$925,0)),"BRL"))</f>
        <v/>
      </c>
      <c r="K279" s="134" t="str">
        <f>IF(H279="","",I279*IF(N(G279)&gt;0,G279,IFERROR(INDEX(moeda_fx,MATCH(J279,moeda_cod,0)),1)))</f>
        <v/>
      </c>
      <c r="L279" s="135" t="str">
        <f>IF(B279="","",IFERROR(INDEX('15 Base de Dados'!$A$6:$A$925,MATCH(B279,'15 Base de Dados'!$C$6:$C$925,0)),"Não encontrado"))</f>
        <v/>
      </c>
      <c r="M279" s="123" t="str">
        <f>IF(A279="","",EOMONTH(A279,0))</f>
        <v/>
      </c>
      <c r="N279" s="113" t="str">
        <f>IF(A279="","",YEAR(A279))</f>
        <v/>
      </c>
    </row>
    <row r="280">
      <c r="A280" s="116" t="n"/>
      <c r="B280" s="97" t="n"/>
      <c r="C280" s="97" t="n"/>
      <c r="D280" s="132" t="n"/>
      <c r="E280" s="99" t="n"/>
      <c r="F280" s="117" t="n"/>
      <c r="G280" s="101" t="n"/>
      <c r="H280" s="103" t="str">
        <f>IF(OR(A280="",B280=""),"",N(D280)*N(E280))</f>
        <v/>
      </c>
      <c r="I280" s="103" t="str">
        <f>IF(H280="","",H280-N(F280))</f>
        <v/>
      </c>
      <c r="J280" s="68" t="str">
        <f>IF(B280="","",IFERROR(INDEX('15 Base de Dados'!$F$6:$F$925,MATCH(B280,'15 Base de Dados'!$C$6:$C$925,0)),"BRL"))</f>
        <v/>
      </c>
      <c r="K280" s="70" t="str">
        <f>IF(H280="","",I280*IF(N(G280)&gt;0,G280,IFERROR(INDEX(moeda_fx,MATCH(J280,moeda_cod,0)),1)))</f>
        <v/>
      </c>
      <c r="L280" s="133" t="str">
        <f>IF(B280="","",IFERROR(INDEX('15 Base de Dados'!$A$6:$A$925,MATCH(B280,'15 Base de Dados'!$C$6:$C$925,0)),"Não encontrado"))</f>
        <v/>
      </c>
      <c r="M280" s="122" t="str">
        <f>IF(A280="","",EOMONTH(A280,0))</f>
        <v/>
      </c>
      <c r="N280" s="69" t="str">
        <f>IF(A280="","",YEAR(A280))</f>
        <v/>
      </c>
    </row>
    <row r="281">
      <c r="A281" s="116" t="n"/>
      <c r="B281" s="97" t="n"/>
      <c r="C281" s="97" t="n"/>
      <c r="D281" s="132" t="n"/>
      <c r="E281" s="99" t="n"/>
      <c r="F281" s="117" t="n"/>
      <c r="G281" s="101" t="n"/>
      <c r="H281" s="109" t="str">
        <f>IF(OR(A281="",B281=""),"",N(D281)*N(E281))</f>
        <v/>
      </c>
      <c r="I281" s="109" t="str">
        <f>IF(H281="","",H281-N(F281))</f>
        <v/>
      </c>
      <c r="J281" s="108" t="str">
        <f>IF(B281="","",IFERROR(INDEX('15 Base de Dados'!$F$6:$F$925,MATCH(B281,'15 Base de Dados'!$C$6:$C$925,0)),"BRL"))</f>
        <v/>
      </c>
      <c r="K281" s="134" t="str">
        <f>IF(H281="","",I281*IF(N(G281)&gt;0,G281,IFERROR(INDEX(moeda_fx,MATCH(J281,moeda_cod,0)),1)))</f>
        <v/>
      </c>
      <c r="L281" s="135" t="str">
        <f>IF(B281="","",IFERROR(INDEX('15 Base de Dados'!$A$6:$A$925,MATCH(B281,'15 Base de Dados'!$C$6:$C$925,0)),"Não encontrado"))</f>
        <v/>
      </c>
      <c r="M281" s="123" t="str">
        <f>IF(A281="","",EOMONTH(A281,0))</f>
        <v/>
      </c>
      <c r="N281" s="113" t="str">
        <f>IF(A281="","",YEAR(A281))</f>
        <v/>
      </c>
    </row>
    <row r="282">
      <c r="A282" s="116" t="n"/>
      <c r="B282" s="97" t="n"/>
      <c r="C282" s="97" t="n"/>
      <c r="D282" s="132" t="n"/>
      <c r="E282" s="99" t="n"/>
      <c r="F282" s="117" t="n"/>
      <c r="G282" s="101" t="n"/>
      <c r="H282" s="103" t="str">
        <f>IF(OR(A282="",B282=""),"",N(D282)*N(E282))</f>
        <v/>
      </c>
      <c r="I282" s="103" t="str">
        <f>IF(H282="","",H282-N(F282))</f>
        <v/>
      </c>
      <c r="J282" s="68" t="str">
        <f>IF(B282="","",IFERROR(INDEX('15 Base de Dados'!$F$6:$F$925,MATCH(B282,'15 Base de Dados'!$C$6:$C$925,0)),"BRL"))</f>
        <v/>
      </c>
      <c r="K282" s="70" t="str">
        <f>IF(H282="","",I282*IF(N(G282)&gt;0,G282,IFERROR(INDEX(moeda_fx,MATCH(J282,moeda_cod,0)),1)))</f>
        <v/>
      </c>
      <c r="L282" s="133" t="str">
        <f>IF(B282="","",IFERROR(INDEX('15 Base de Dados'!$A$6:$A$925,MATCH(B282,'15 Base de Dados'!$C$6:$C$925,0)),"Não encontrado"))</f>
        <v/>
      </c>
      <c r="M282" s="122" t="str">
        <f>IF(A282="","",EOMONTH(A282,0))</f>
        <v/>
      </c>
      <c r="N282" s="69" t="str">
        <f>IF(A282="","",YEAR(A282))</f>
        <v/>
      </c>
    </row>
    <row r="283">
      <c r="A283" s="116" t="n"/>
      <c r="B283" s="97" t="n"/>
      <c r="C283" s="97" t="n"/>
      <c r="D283" s="132" t="n"/>
      <c r="E283" s="99" t="n"/>
      <c r="F283" s="117" t="n"/>
      <c r="G283" s="101" t="n"/>
      <c r="H283" s="109" t="str">
        <f>IF(OR(A283="",B283=""),"",N(D283)*N(E283))</f>
        <v/>
      </c>
      <c r="I283" s="109" t="str">
        <f>IF(H283="","",H283-N(F283))</f>
        <v/>
      </c>
      <c r="J283" s="108" t="str">
        <f>IF(B283="","",IFERROR(INDEX('15 Base de Dados'!$F$6:$F$925,MATCH(B283,'15 Base de Dados'!$C$6:$C$925,0)),"BRL"))</f>
        <v/>
      </c>
      <c r="K283" s="134" t="str">
        <f>IF(H283="","",I283*IF(N(G283)&gt;0,G283,IFERROR(INDEX(moeda_fx,MATCH(J283,moeda_cod,0)),1)))</f>
        <v/>
      </c>
      <c r="L283" s="135" t="str">
        <f>IF(B283="","",IFERROR(INDEX('15 Base de Dados'!$A$6:$A$925,MATCH(B283,'15 Base de Dados'!$C$6:$C$925,0)),"Não encontrado"))</f>
        <v/>
      </c>
      <c r="M283" s="123" t="str">
        <f>IF(A283="","",EOMONTH(A283,0))</f>
        <v/>
      </c>
      <c r="N283" s="113" t="str">
        <f>IF(A283="","",YEAR(A283))</f>
        <v/>
      </c>
    </row>
    <row r="284">
      <c r="A284" s="116" t="n"/>
      <c r="B284" s="97" t="n"/>
      <c r="C284" s="97" t="n"/>
      <c r="D284" s="132" t="n"/>
      <c r="E284" s="99" t="n"/>
      <c r="F284" s="117" t="n"/>
      <c r="G284" s="101" t="n"/>
      <c r="H284" s="103" t="str">
        <f>IF(OR(A284="",B284=""),"",N(D284)*N(E284))</f>
        <v/>
      </c>
      <c r="I284" s="103" t="str">
        <f>IF(H284="","",H284-N(F284))</f>
        <v/>
      </c>
      <c r="J284" s="68" t="str">
        <f>IF(B284="","",IFERROR(INDEX('15 Base de Dados'!$F$6:$F$925,MATCH(B284,'15 Base de Dados'!$C$6:$C$925,0)),"BRL"))</f>
        <v/>
      </c>
      <c r="K284" s="70" t="str">
        <f>IF(H284="","",I284*IF(N(G284)&gt;0,G284,IFERROR(INDEX(moeda_fx,MATCH(J284,moeda_cod,0)),1)))</f>
        <v/>
      </c>
      <c r="L284" s="133" t="str">
        <f>IF(B284="","",IFERROR(INDEX('15 Base de Dados'!$A$6:$A$925,MATCH(B284,'15 Base de Dados'!$C$6:$C$925,0)),"Não encontrado"))</f>
        <v/>
      </c>
      <c r="M284" s="122" t="str">
        <f>IF(A284="","",EOMONTH(A284,0))</f>
        <v/>
      </c>
      <c r="N284" s="69" t="str">
        <f>IF(A284="","",YEAR(A284))</f>
        <v/>
      </c>
    </row>
    <row r="285">
      <c r="A285" s="116" t="n"/>
      <c r="B285" s="97" t="n"/>
      <c r="C285" s="97" t="n"/>
      <c r="D285" s="132" t="n"/>
      <c r="E285" s="99" t="n"/>
      <c r="F285" s="117" t="n"/>
      <c r="G285" s="101" t="n"/>
      <c r="H285" s="109" t="str">
        <f>IF(OR(A285="",B285=""),"",N(D285)*N(E285))</f>
        <v/>
      </c>
      <c r="I285" s="109" t="str">
        <f>IF(H285="","",H285-N(F285))</f>
        <v/>
      </c>
      <c r="J285" s="108" t="str">
        <f>IF(B285="","",IFERROR(INDEX('15 Base de Dados'!$F$6:$F$925,MATCH(B285,'15 Base de Dados'!$C$6:$C$925,0)),"BRL"))</f>
        <v/>
      </c>
      <c r="K285" s="134" t="str">
        <f>IF(H285="","",I285*IF(N(G285)&gt;0,G285,IFERROR(INDEX(moeda_fx,MATCH(J285,moeda_cod,0)),1)))</f>
        <v/>
      </c>
      <c r="L285" s="135" t="str">
        <f>IF(B285="","",IFERROR(INDEX('15 Base de Dados'!$A$6:$A$925,MATCH(B285,'15 Base de Dados'!$C$6:$C$925,0)),"Não encontrado"))</f>
        <v/>
      </c>
      <c r="M285" s="123" t="str">
        <f>IF(A285="","",EOMONTH(A285,0))</f>
        <v/>
      </c>
      <c r="N285" s="113" t="str">
        <f>IF(A285="","",YEAR(A285))</f>
        <v/>
      </c>
    </row>
    <row r="286">
      <c r="A286" s="116" t="n"/>
      <c r="B286" s="97" t="n"/>
      <c r="C286" s="97" t="n"/>
      <c r="D286" s="132" t="n"/>
      <c r="E286" s="99" t="n"/>
      <c r="F286" s="117" t="n"/>
      <c r="G286" s="101" t="n"/>
      <c r="H286" s="103" t="str">
        <f>IF(OR(A286="",B286=""),"",N(D286)*N(E286))</f>
        <v/>
      </c>
      <c r="I286" s="103" t="str">
        <f>IF(H286="","",H286-N(F286))</f>
        <v/>
      </c>
      <c r="J286" s="68" t="str">
        <f>IF(B286="","",IFERROR(INDEX('15 Base de Dados'!$F$6:$F$925,MATCH(B286,'15 Base de Dados'!$C$6:$C$925,0)),"BRL"))</f>
        <v/>
      </c>
      <c r="K286" s="70" t="str">
        <f>IF(H286="","",I286*IF(N(G286)&gt;0,G286,IFERROR(INDEX(moeda_fx,MATCH(J286,moeda_cod,0)),1)))</f>
        <v/>
      </c>
      <c r="L286" s="133" t="str">
        <f>IF(B286="","",IFERROR(INDEX('15 Base de Dados'!$A$6:$A$925,MATCH(B286,'15 Base de Dados'!$C$6:$C$925,0)),"Não encontrado"))</f>
        <v/>
      </c>
      <c r="M286" s="122" t="str">
        <f>IF(A286="","",EOMONTH(A286,0))</f>
        <v/>
      </c>
      <c r="N286" s="69" t="str">
        <f>IF(A286="","",YEAR(A286))</f>
        <v/>
      </c>
    </row>
    <row r="287">
      <c r="A287" s="116" t="n"/>
      <c r="B287" s="97" t="n"/>
      <c r="C287" s="97" t="n"/>
      <c r="D287" s="132" t="n"/>
      <c r="E287" s="99" t="n"/>
      <c r="F287" s="117" t="n"/>
      <c r="G287" s="101" t="n"/>
      <c r="H287" s="109" t="str">
        <f>IF(OR(A287="",B287=""),"",N(D287)*N(E287))</f>
        <v/>
      </c>
      <c r="I287" s="109" t="str">
        <f>IF(H287="","",H287-N(F287))</f>
        <v/>
      </c>
      <c r="J287" s="108" t="str">
        <f>IF(B287="","",IFERROR(INDEX('15 Base de Dados'!$F$6:$F$925,MATCH(B287,'15 Base de Dados'!$C$6:$C$925,0)),"BRL"))</f>
        <v/>
      </c>
      <c r="K287" s="134" t="str">
        <f>IF(H287="","",I287*IF(N(G287)&gt;0,G287,IFERROR(INDEX(moeda_fx,MATCH(J287,moeda_cod,0)),1)))</f>
        <v/>
      </c>
      <c r="L287" s="135" t="str">
        <f>IF(B287="","",IFERROR(INDEX('15 Base de Dados'!$A$6:$A$925,MATCH(B287,'15 Base de Dados'!$C$6:$C$925,0)),"Não encontrado"))</f>
        <v/>
      </c>
      <c r="M287" s="123" t="str">
        <f>IF(A287="","",EOMONTH(A287,0))</f>
        <v/>
      </c>
      <c r="N287" s="113" t="str">
        <f>IF(A287="","",YEAR(A287))</f>
        <v/>
      </c>
    </row>
    <row r="288">
      <c r="A288" s="116" t="n"/>
      <c r="B288" s="97" t="n"/>
      <c r="C288" s="97" t="n"/>
      <c r="D288" s="132" t="n"/>
      <c r="E288" s="99" t="n"/>
      <c r="F288" s="117" t="n"/>
      <c r="G288" s="101" t="n"/>
      <c r="H288" s="103" t="str">
        <f>IF(OR(A288="",B288=""),"",N(D288)*N(E288))</f>
        <v/>
      </c>
      <c r="I288" s="103" t="str">
        <f>IF(H288="","",H288-N(F288))</f>
        <v/>
      </c>
      <c r="J288" s="68" t="str">
        <f>IF(B288="","",IFERROR(INDEX('15 Base de Dados'!$F$6:$F$925,MATCH(B288,'15 Base de Dados'!$C$6:$C$925,0)),"BRL"))</f>
        <v/>
      </c>
      <c r="K288" s="70" t="str">
        <f>IF(H288="","",I288*IF(N(G288)&gt;0,G288,IFERROR(INDEX(moeda_fx,MATCH(J288,moeda_cod,0)),1)))</f>
        <v/>
      </c>
      <c r="L288" s="133" t="str">
        <f>IF(B288="","",IFERROR(INDEX('15 Base de Dados'!$A$6:$A$925,MATCH(B288,'15 Base de Dados'!$C$6:$C$925,0)),"Não encontrado"))</f>
        <v/>
      </c>
      <c r="M288" s="122" t="str">
        <f>IF(A288="","",EOMONTH(A288,0))</f>
        <v/>
      </c>
      <c r="N288" s="69" t="str">
        <f>IF(A288="","",YEAR(A288))</f>
        <v/>
      </c>
    </row>
    <row r="289">
      <c r="A289" s="116" t="n"/>
      <c r="B289" s="97" t="n"/>
      <c r="C289" s="97" t="n"/>
      <c r="D289" s="132" t="n"/>
      <c r="E289" s="99" t="n"/>
      <c r="F289" s="117" t="n"/>
      <c r="G289" s="101" t="n"/>
      <c r="H289" s="109" t="str">
        <f>IF(OR(A289="",B289=""),"",N(D289)*N(E289))</f>
        <v/>
      </c>
      <c r="I289" s="109" t="str">
        <f>IF(H289="","",H289-N(F289))</f>
        <v/>
      </c>
      <c r="J289" s="108" t="str">
        <f>IF(B289="","",IFERROR(INDEX('15 Base de Dados'!$F$6:$F$925,MATCH(B289,'15 Base de Dados'!$C$6:$C$925,0)),"BRL"))</f>
        <v/>
      </c>
      <c r="K289" s="134" t="str">
        <f>IF(H289="","",I289*IF(N(G289)&gt;0,G289,IFERROR(INDEX(moeda_fx,MATCH(J289,moeda_cod,0)),1)))</f>
        <v/>
      </c>
      <c r="L289" s="135" t="str">
        <f>IF(B289="","",IFERROR(INDEX('15 Base de Dados'!$A$6:$A$925,MATCH(B289,'15 Base de Dados'!$C$6:$C$925,0)),"Não encontrado"))</f>
        <v/>
      </c>
      <c r="M289" s="123" t="str">
        <f>IF(A289="","",EOMONTH(A289,0))</f>
        <v/>
      </c>
      <c r="N289" s="113" t="str">
        <f>IF(A289="","",YEAR(A289))</f>
        <v/>
      </c>
    </row>
    <row r="290">
      <c r="A290" s="116" t="n"/>
      <c r="B290" s="97" t="n"/>
      <c r="C290" s="97" t="n"/>
      <c r="D290" s="132" t="n"/>
      <c r="E290" s="99" t="n"/>
      <c r="F290" s="117" t="n"/>
      <c r="G290" s="101" t="n"/>
      <c r="H290" s="103" t="str">
        <f>IF(OR(A290="",B290=""),"",N(D290)*N(E290))</f>
        <v/>
      </c>
      <c r="I290" s="103" t="str">
        <f>IF(H290="","",H290-N(F290))</f>
        <v/>
      </c>
      <c r="J290" s="68" t="str">
        <f>IF(B290="","",IFERROR(INDEX('15 Base de Dados'!$F$6:$F$925,MATCH(B290,'15 Base de Dados'!$C$6:$C$925,0)),"BRL"))</f>
        <v/>
      </c>
      <c r="K290" s="70" t="str">
        <f>IF(H290="","",I290*IF(N(G290)&gt;0,G290,IFERROR(INDEX(moeda_fx,MATCH(J290,moeda_cod,0)),1)))</f>
        <v/>
      </c>
      <c r="L290" s="133" t="str">
        <f>IF(B290="","",IFERROR(INDEX('15 Base de Dados'!$A$6:$A$925,MATCH(B290,'15 Base de Dados'!$C$6:$C$925,0)),"Não encontrado"))</f>
        <v/>
      </c>
      <c r="M290" s="122" t="str">
        <f>IF(A290="","",EOMONTH(A290,0))</f>
        <v/>
      </c>
      <c r="N290" s="69" t="str">
        <f>IF(A290="","",YEAR(A290))</f>
        <v/>
      </c>
    </row>
    <row r="291">
      <c r="A291" s="116" t="n"/>
      <c r="B291" s="97" t="n"/>
      <c r="C291" s="97" t="n"/>
      <c r="D291" s="132" t="n"/>
      <c r="E291" s="99" t="n"/>
      <c r="F291" s="117" t="n"/>
      <c r="G291" s="101" t="n"/>
      <c r="H291" s="109" t="str">
        <f>IF(OR(A291="",B291=""),"",N(D291)*N(E291))</f>
        <v/>
      </c>
      <c r="I291" s="109" t="str">
        <f>IF(H291="","",H291-N(F291))</f>
        <v/>
      </c>
      <c r="J291" s="108" t="str">
        <f>IF(B291="","",IFERROR(INDEX('15 Base de Dados'!$F$6:$F$925,MATCH(B291,'15 Base de Dados'!$C$6:$C$925,0)),"BRL"))</f>
        <v/>
      </c>
      <c r="K291" s="134" t="str">
        <f>IF(H291="","",I291*IF(N(G291)&gt;0,G291,IFERROR(INDEX(moeda_fx,MATCH(J291,moeda_cod,0)),1)))</f>
        <v/>
      </c>
      <c r="L291" s="135" t="str">
        <f>IF(B291="","",IFERROR(INDEX('15 Base de Dados'!$A$6:$A$925,MATCH(B291,'15 Base de Dados'!$C$6:$C$925,0)),"Não encontrado"))</f>
        <v/>
      </c>
      <c r="M291" s="123" t="str">
        <f>IF(A291="","",EOMONTH(A291,0))</f>
        <v/>
      </c>
      <c r="N291" s="113" t="str">
        <f>IF(A291="","",YEAR(A291))</f>
        <v/>
      </c>
    </row>
    <row r="292">
      <c r="A292" s="116" t="n"/>
      <c r="B292" s="97" t="n"/>
      <c r="C292" s="97" t="n"/>
      <c r="D292" s="132" t="n"/>
      <c r="E292" s="99" t="n"/>
      <c r="F292" s="117" t="n"/>
      <c r="G292" s="101" t="n"/>
      <c r="H292" s="103" t="str">
        <f>IF(OR(A292="",B292=""),"",N(D292)*N(E292))</f>
        <v/>
      </c>
      <c r="I292" s="103" t="str">
        <f>IF(H292="","",H292-N(F292))</f>
        <v/>
      </c>
      <c r="J292" s="68" t="str">
        <f>IF(B292="","",IFERROR(INDEX('15 Base de Dados'!$F$6:$F$925,MATCH(B292,'15 Base de Dados'!$C$6:$C$925,0)),"BRL"))</f>
        <v/>
      </c>
      <c r="K292" s="70" t="str">
        <f>IF(H292="","",I292*IF(N(G292)&gt;0,G292,IFERROR(INDEX(moeda_fx,MATCH(J292,moeda_cod,0)),1)))</f>
        <v/>
      </c>
      <c r="L292" s="133" t="str">
        <f>IF(B292="","",IFERROR(INDEX('15 Base de Dados'!$A$6:$A$925,MATCH(B292,'15 Base de Dados'!$C$6:$C$925,0)),"Não encontrado"))</f>
        <v/>
      </c>
      <c r="M292" s="122" t="str">
        <f>IF(A292="","",EOMONTH(A292,0))</f>
        <v/>
      </c>
      <c r="N292" s="69" t="str">
        <f>IF(A292="","",YEAR(A292))</f>
        <v/>
      </c>
    </row>
    <row r="293">
      <c r="A293" s="116" t="n"/>
      <c r="B293" s="97" t="n"/>
      <c r="C293" s="97" t="n"/>
      <c r="D293" s="132" t="n"/>
      <c r="E293" s="99" t="n"/>
      <c r="F293" s="117" t="n"/>
      <c r="G293" s="101" t="n"/>
      <c r="H293" s="109" t="str">
        <f>IF(OR(A293="",B293=""),"",N(D293)*N(E293))</f>
        <v/>
      </c>
      <c r="I293" s="109" t="str">
        <f>IF(H293="","",H293-N(F293))</f>
        <v/>
      </c>
      <c r="J293" s="108" t="str">
        <f>IF(B293="","",IFERROR(INDEX('15 Base de Dados'!$F$6:$F$925,MATCH(B293,'15 Base de Dados'!$C$6:$C$925,0)),"BRL"))</f>
        <v/>
      </c>
      <c r="K293" s="134" t="str">
        <f>IF(H293="","",I293*IF(N(G293)&gt;0,G293,IFERROR(INDEX(moeda_fx,MATCH(J293,moeda_cod,0)),1)))</f>
        <v/>
      </c>
      <c r="L293" s="135" t="str">
        <f>IF(B293="","",IFERROR(INDEX('15 Base de Dados'!$A$6:$A$925,MATCH(B293,'15 Base de Dados'!$C$6:$C$925,0)),"Não encontrado"))</f>
        <v/>
      </c>
      <c r="M293" s="123" t="str">
        <f>IF(A293="","",EOMONTH(A293,0))</f>
        <v/>
      </c>
      <c r="N293" s="113" t="str">
        <f>IF(A293="","",YEAR(A293))</f>
        <v/>
      </c>
    </row>
    <row r="294">
      <c r="A294" s="116" t="n"/>
      <c r="B294" s="97" t="n"/>
      <c r="C294" s="97" t="n"/>
      <c r="D294" s="132" t="n"/>
      <c r="E294" s="99" t="n"/>
      <c r="F294" s="117" t="n"/>
      <c r="G294" s="101" t="n"/>
      <c r="H294" s="103" t="str">
        <f>IF(OR(A294="",B294=""),"",N(D294)*N(E294))</f>
        <v/>
      </c>
      <c r="I294" s="103" t="str">
        <f>IF(H294="","",H294-N(F294))</f>
        <v/>
      </c>
      <c r="J294" s="68" t="str">
        <f>IF(B294="","",IFERROR(INDEX('15 Base de Dados'!$F$6:$F$925,MATCH(B294,'15 Base de Dados'!$C$6:$C$925,0)),"BRL"))</f>
        <v/>
      </c>
      <c r="K294" s="70" t="str">
        <f>IF(H294="","",I294*IF(N(G294)&gt;0,G294,IFERROR(INDEX(moeda_fx,MATCH(J294,moeda_cod,0)),1)))</f>
        <v/>
      </c>
      <c r="L294" s="133" t="str">
        <f>IF(B294="","",IFERROR(INDEX('15 Base de Dados'!$A$6:$A$925,MATCH(B294,'15 Base de Dados'!$C$6:$C$925,0)),"Não encontrado"))</f>
        <v/>
      </c>
      <c r="M294" s="122" t="str">
        <f>IF(A294="","",EOMONTH(A294,0))</f>
        <v/>
      </c>
      <c r="N294" s="69" t="str">
        <f>IF(A294="","",YEAR(A294))</f>
        <v/>
      </c>
    </row>
    <row r="295">
      <c r="A295" s="116" t="n"/>
      <c r="B295" s="97" t="n"/>
      <c r="C295" s="97" t="n"/>
      <c r="D295" s="132" t="n"/>
      <c r="E295" s="99" t="n"/>
      <c r="F295" s="117" t="n"/>
      <c r="G295" s="101" t="n"/>
      <c r="H295" s="109" t="str">
        <f>IF(OR(A295="",B295=""),"",N(D295)*N(E295))</f>
        <v/>
      </c>
      <c r="I295" s="109" t="str">
        <f>IF(H295="","",H295-N(F295))</f>
        <v/>
      </c>
      <c r="J295" s="108" t="str">
        <f>IF(B295="","",IFERROR(INDEX('15 Base de Dados'!$F$6:$F$925,MATCH(B295,'15 Base de Dados'!$C$6:$C$925,0)),"BRL"))</f>
        <v/>
      </c>
      <c r="K295" s="134" t="str">
        <f>IF(H295="","",I295*IF(N(G295)&gt;0,G295,IFERROR(INDEX(moeda_fx,MATCH(J295,moeda_cod,0)),1)))</f>
        <v/>
      </c>
      <c r="L295" s="135" t="str">
        <f>IF(B295="","",IFERROR(INDEX('15 Base de Dados'!$A$6:$A$925,MATCH(B295,'15 Base de Dados'!$C$6:$C$925,0)),"Não encontrado"))</f>
        <v/>
      </c>
      <c r="M295" s="123" t="str">
        <f>IF(A295="","",EOMONTH(A295,0))</f>
        <v/>
      </c>
      <c r="N295" s="113" t="str">
        <f>IF(A295="","",YEAR(A295))</f>
        <v/>
      </c>
    </row>
    <row r="296">
      <c r="A296" s="116" t="n"/>
      <c r="B296" s="97" t="n"/>
      <c r="C296" s="97" t="n"/>
      <c r="D296" s="132" t="n"/>
      <c r="E296" s="99" t="n"/>
      <c r="F296" s="117" t="n"/>
      <c r="G296" s="101" t="n"/>
      <c r="H296" s="103" t="str">
        <f>IF(OR(A296="",B296=""),"",N(D296)*N(E296))</f>
        <v/>
      </c>
      <c r="I296" s="103" t="str">
        <f>IF(H296="","",H296-N(F296))</f>
        <v/>
      </c>
      <c r="J296" s="68" t="str">
        <f>IF(B296="","",IFERROR(INDEX('15 Base de Dados'!$F$6:$F$925,MATCH(B296,'15 Base de Dados'!$C$6:$C$925,0)),"BRL"))</f>
        <v/>
      </c>
      <c r="K296" s="70" t="str">
        <f>IF(H296="","",I296*IF(N(G296)&gt;0,G296,IFERROR(INDEX(moeda_fx,MATCH(J296,moeda_cod,0)),1)))</f>
        <v/>
      </c>
      <c r="L296" s="133" t="str">
        <f>IF(B296="","",IFERROR(INDEX('15 Base de Dados'!$A$6:$A$925,MATCH(B296,'15 Base de Dados'!$C$6:$C$925,0)),"Não encontrado"))</f>
        <v/>
      </c>
      <c r="M296" s="122" t="str">
        <f>IF(A296="","",EOMONTH(A296,0))</f>
        <v/>
      </c>
      <c r="N296" s="69" t="str">
        <f>IF(A296="","",YEAR(A296))</f>
        <v/>
      </c>
    </row>
    <row r="297">
      <c r="A297" s="116" t="n"/>
      <c r="B297" s="97" t="n"/>
      <c r="C297" s="97" t="n"/>
      <c r="D297" s="132" t="n"/>
      <c r="E297" s="99" t="n"/>
      <c r="F297" s="117" t="n"/>
      <c r="G297" s="101" t="n"/>
      <c r="H297" s="109" t="str">
        <f>IF(OR(A297="",B297=""),"",N(D297)*N(E297))</f>
        <v/>
      </c>
      <c r="I297" s="109" t="str">
        <f>IF(H297="","",H297-N(F297))</f>
        <v/>
      </c>
      <c r="J297" s="108" t="str">
        <f>IF(B297="","",IFERROR(INDEX('15 Base de Dados'!$F$6:$F$925,MATCH(B297,'15 Base de Dados'!$C$6:$C$925,0)),"BRL"))</f>
        <v/>
      </c>
      <c r="K297" s="134" t="str">
        <f>IF(H297="","",I297*IF(N(G297)&gt;0,G297,IFERROR(INDEX(moeda_fx,MATCH(J297,moeda_cod,0)),1)))</f>
        <v/>
      </c>
      <c r="L297" s="135" t="str">
        <f>IF(B297="","",IFERROR(INDEX('15 Base de Dados'!$A$6:$A$925,MATCH(B297,'15 Base de Dados'!$C$6:$C$925,0)),"Não encontrado"))</f>
        <v/>
      </c>
      <c r="M297" s="123" t="str">
        <f>IF(A297="","",EOMONTH(A297,0))</f>
        <v/>
      </c>
      <c r="N297" s="113" t="str">
        <f>IF(A297="","",YEAR(A297))</f>
        <v/>
      </c>
    </row>
    <row r="298">
      <c r="A298" s="116" t="n"/>
      <c r="B298" s="97" t="n"/>
      <c r="C298" s="97" t="n"/>
      <c r="D298" s="132" t="n"/>
      <c r="E298" s="99" t="n"/>
      <c r="F298" s="117" t="n"/>
      <c r="G298" s="101" t="n"/>
      <c r="H298" s="103" t="str">
        <f>IF(OR(A298="",B298=""),"",N(D298)*N(E298))</f>
        <v/>
      </c>
      <c r="I298" s="103" t="str">
        <f>IF(H298="","",H298-N(F298))</f>
        <v/>
      </c>
      <c r="J298" s="68" t="str">
        <f>IF(B298="","",IFERROR(INDEX('15 Base de Dados'!$F$6:$F$925,MATCH(B298,'15 Base de Dados'!$C$6:$C$925,0)),"BRL"))</f>
        <v/>
      </c>
      <c r="K298" s="70" t="str">
        <f>IF(H298="","",I298*IF(N(G298)&gt;0,G298,IFERROR(INDEX(moeda_fx,MATCH(J298,moeda_cod,0)),1)))</f>
        <v/>
      </c>
      <c r="L298" s="133" t="str">
        <f>IF(B298="","",IFERROR(INDEX('15 Base de Dados'!$A$6:$A$925,MATCH(B298,'15 Base de Dados'!$C$6:$C$925,0)),"Não encontrado"))</f>
        <v/>
      </c>
      <c r="M298" s="122" t="str">
        <f>IF(A298="","",EOMONTH(A298,0))</f>
        <v/>
      </c>
      <c r="N298" s="69" t="str">
        <f>IF(A298="","",YEAR(A298))</f>
        <v/>
      </c>
    </row>
    <row r="299">
      <c r="A299" s="116" t="n"/>
      <c r="B299" s="97" t="n"/>
      <c r="C299" s="97" t="n"/>
      <c r="D299" s="132" t="n"/>
      <c r="E299" s="99" t="n"/>
      <c r="F299" s="117" t="n"/>
      <c r="G299" s="101" t="n"/>
      <c r="H299" s="109" t="str">
        <f>IF(OR(A299="",B299=""),"",N(D299)*N(E299))</f>
        <v/>
      </c>
      <c r="I299" s="109" t="str">
        <f>IF(H299="","",H299-N(F299))</f>
        <v/>
      </c>
      <c r="J299" s="108" t="str">
        <f>IF(B299="","",IFERROR(INDEX('15 Base de Dados'!$F$6:$F$925,MATCH(B299,'15 Base de Dados'!$C$6:$C$925,0)),"BRL"))</f>
        <v/>
      </c>
      <c r="K299" s="134" t="str">
        <f>IF(H299="","",I299*IF(N(G299)&gt;0,G299,IFERROR(INDEX(moeda_fx,MATCH(J299,moeda_cod,0)),1)))</f>
        <v/>
      </c>
      <c r="L299" s="135" t="str">
        <f>IF(B299="","",IFERROR(INDEX('15 Base de Dados'!$A$6:$A$925,MATCH(B299,'15 Base de Dados'!$C$6:$C$925,0)),"Não encontrado"))</f>
        <v/>
      </c>
      <c r="M299" s="123" t="str">
        <f>IF(A299="","",EOMONTH(A299,0))</f>
        <v/>
      </c>
      <c r="N299" s="113" t="str">
        <f>IF(A299="","",YEAR(A299))</f>
        <v/>
      </c>
    </row>
    <row r="300">
      <c r="A300" s="116" t="n"/>
      <c r="B300" s="97" t="n"/>
      <c r="C300" s="97" t="n"/>
      <c r="D300" s="132" t="n"/>
      <c r="E300" s="99" t="n"/>
      <c r="F300" s="117" t="n"/>
      <c r="G300" s="101" t="n"/>
      <c r="H300" s="103" t="str">
        <f>IF(OR(A300="",B300=""),"",N(D300)*N(E300))</f>
        <v/>
      </c>
      <c r="I300" s="103" t="str">
        <f>IF(H300="","",H300-N(F300))</f>
        <v/>
      </c>
      <c r="J300" s="68" t="str">
        <f>IF(B300="","",IFERROR(INDEX('15 Base de Dados'!$F$6:$F$925,MATCH(B300,'15 Base de Dados'!$C$6:$C$925,0)),"BRL"))</f>
        <v/>
      </c>
      <c r="K300" s="70" t="str">
        <f>IF(H300="","",I300*IF(N(G300)&gt;0,G300,IFERROR(INDEX(moeda_fx,MATCH(J300,moeda_cod,0)),1)))</f>
        <v/>
      </c>
      <c r="L300" s="133" t="str">
        <f>IF(B300="","",IFERROR(INDEX('15 Base de Dados'!$A$6:$A$925,MATCH(B300,'15 Base de Dados'!$C$6:$C$925,0)),"Não encontrado"))</f>
        <v/>
      </c>
      <c r="M300" s="122" t="str">
        <f>IF(A300="","",EOMONTH(A300,0))</f>
        <v/>
      </c>
      <c r="N300" s="69" t="str">
        <f>IF(A300="","",YEAR(A300))</f>
        <v/>
      </c>
    </row>
    <row r="301">
      <c r="A301" s="116" t="n"/>
      <c r="B301" s="97" t="n"/>
      <c r="C301" s="97" t="n"/>
      <c r="D301" s="132" t="n"/>
      <c r="E301" s="99" t="n"/>
      <c r="F301" s="117" t="n"/>
      <c r="G301" s="101" t="n"/>
      <c r="H301" s="109" t="str">
        <f>IF(OR(A301="",B301=""),"",N(D301)*N(E301))</f>
        <v/>
      </c>
      <c r="I301" s="109" t="str">
        <f>IF(H301="","",H301-N(F301))</f>
        <v/>
      </c>
      <c r="J301" s="108" t="str">
        <f>IF(B301="","",IFERROR(INDEX('15 Base de Dados'!$F$6:$F$925,MATCH(B301,'15 Base de Dados'!$C$6:$C$925,0)),"BRL"))</f>
        <v/>
      </c>
      <c r="K301" s="134" t="str">
        <f>IF(H301="","",I301*IF(N(G301)&gt;0,G301,IFERROR(INDEX(moeda_fx,MATCH(J301,moeda_cod,0)),1)))</f>
        <v/>
      </c>
      <c r="L301" s="135" t="str">
        <f>IF(B301="","",IFERROR(INDEX('15 Base de Dados'!$A$6:$A$925,MATCH(B301,'15 Base de Dados'!$C$6:$C$925,0)),"Não encontrado"))</f>
        <v/>
      </c>
      <c r="M301" s="123" t="str">
        <f>IF(A301="","",EOMONTH(A301,0))</f>
        <v/>
      </c>
      <c r="N301" s="113" t="str">
        <f>IF(A301="","",YEAR(A301))</f>
        <v/>
      </c>
    </row>
    <row r="302">
      <c r="A302" s="116" t="n"/>
      <c r="B302" s="97" t="n"/>
      <c r="C302" s="97" t="n"/>
      <c r="D302" s="132" t="n"/>
      <c r="E302" s="99" t="n"/>
      <c r="F302" s="117" t="n"/>
      <c r="G302" s="101" t="n"/>
      <c r="H302" s="103" t="str">
        <f>IF(OR(A302="",B302=""),"",N(D302)*N(E302))</f>
        <v/>
      </c>
      <c r="I302" s="103" t="str">
        <f>IF(H302="","",H302-N(F302))</f>
        <v/>
      </c>
      <c r="J302" s="68" t="str">
        <f>IF(B302="","",IFERROR(INDEX('15 Base de Dados'!$F$6:$F$925,MATCH(B302,'15 Base de Dados'!$C$6:$C$925,0)),"BRL"))</f>
        <v/>
      </c>
      <c r="K302" s="70" t="str">
        <f>IF(H302="","",I302*IF(N(G302)&gt;0,G302,IFERROR(INDEX(moeda_fx,MATCH(J302,moeda_cod,0)),1)))</f>
        <v/>
      </c>
      <c r="L302" s="133" t="str">
        <f>IF(B302="","",IFERROR(INDEX('15 Base de Dados'!$A$6:$A$925,MATCH(B302,'15 Base de Dados'!$C$6:$C$925,0)),"Não encontrado"))</f>
        <v/>
      </c>
      <c r="M302" s="122" t="str">
        <f>IF(A302="","",EOMONTH(A302,0))</f>
        <v/>
      </c>
      <c r="N302" s="69" t="str">
        <f>IF(A302="","",YEAR(A302))</f>
        <v/>
      </c>
    </row>
    <row r="303">
      <c r="A303" s="116" t="n"/>
      <c r="B303" s="97" t="n"/>
      <c r="C303" s="97" t="n"/>
      <c r="D303" s="132" t="n"/>
      <c r="E303" s="99" t="n"/>
      <c r="F303" s="117" t="n"/>
      <c r="G303" s="101" t="n"/>
      <c r="H303" s="109" t="str">
        <f>IF(OR(A303="",B303=""),"",N(D303)*N(E303))</f>
        <v/>
      </c>
      <c r="I303" s="109" t="str">
        <f>IF(H303="","",H303-N(F303))</f>
        <v/>
      </c>
      <c r="J303" s="108" t="str">
        <f>IF(B303="","",IFERROR(INDEX('15 Base de Dados'!$F$6:$F$925,MATCH(B303,'15 Base de Dados'!$C$6:$C$925,0)),"BRL"))</f>
        <v/>
      </c>
      <c r="K303" s="134" t="str">
        <f>IF(H303="","",I303*IF(N(G303)&gt;0,G303,IFERROR(INDEX(moeda_fx,MATCH(J303,moeda_cod,0)),1)))</f>
        <v/>
      </c>
      <c r="L303" s="135" t="str">
        <f>IF(B303="","",IFERROR(INDEX('15 Base de Dados'!$A$6:$A$925,MATCH(B303,'15 Base de Dados'!$C$6:$C$925,0)),"Não encontrado"))</f>
        <v/>
      </c>
      <c r="M303" s="123" t="str">
        <f>IF(A303="","",EOMONTH(A303,0))</f>
        <v/>
      </c>
      <c r="N303" s="113" t="str">
        <f>IF(A303="","",YEAR(A303))</f>
        <v/>
      </c>
    </row>
    <row r="304">
      <c r="A304" s="116" t="n"/>
      <c r="B304" s="97" t="n"/>
      <c r="C304" s="97" t="n"/>
      <c r="D304" s="132" t="n"/>
      <c r="E304" s="99" t="n"/>
      <c r="F304" s="117" t="n"/>
      <c r="G304" s="101" t="n"/>
      <c r="H304" s="103" t="str">
        <f>IF(OR(A304="",B304=""),"",N(D304)*N(E304))</f>
        <v/>
      </c>
      <c r="I304" s="103" t="str">
        <f>IF(H304="","",H304-N(F304))</f>
        <v/>
      </c>
      <c r="J304" s="68" t="str">
        <f>IF(B304="","",IFERROR(INDEX('15 Base de Dados'!$F$6:$F$925,MATCH(B304,'15 Base de Dados'!$C$6:$C$925,0)),"BRL"))</f>
        <v/>
      </c>
      <c r="K304" s="70" t="str">
        <f>IF(H304="","",I304*IF(N(G304)&gt;0,G304,IFERROR(INDEX(moeda_fx,MATCH(J304,moeda_cod,0)),1)))</f>
        <v/>
      </c>
      <c r="L304" s="133" t="str">
        <f>IF(B304="","",IFERROR(INDEX('15 Base de Dados'!$A$6:$A$925,MATCH(B304,'15 Base de Dados'!$C$6:$C$925,0)),"Não encontrado"))</f>
        <v/>
      </c>
      <c r="M304" s="122" t="str">
        <f>IF(A304="","",EOMONTH(A304,0))</f>
        <v/>
      </c>
      <c r="N304" s="69" t="str">
        <f>IF(A304="","",YEAR(A304))</f>
        <v/>
      </c>
    </row>
    <row r="305">
      <c r="A305" s="116" t="n"/>
      <c r="B305" s="97" t="n"/>
      <c r="C305" s="97" t="n"/>
      <c r="D305" s="132" t="n"/>
      <c r="E305" s="99" t="n"/>
      <c r="F305" s="117" t="n"/>
      <c r="G305" s="101" t="n"/>
      <c r="H305" s="109" t="str">
        <f>IF(OR(A305="",B305=""),"",N(D305)*N(E305))</f>
        <v/>
      </c>
      <c r="I305" s="109" t="str">
        <f>IF(H305="","",H305-N(F305))</f>
        <v/>
      </c>
      <c r="J305" s="108" t="str">
        <f>IF(B305="","",IFERROR(INDEX('15 Base de Dados'!$F$6:$F$925,MATCH(B305,'15 Base de Dados'!$C$6:$C$925,0)),"BRL"))</f>
        <v/>
      </c>
      <c r="K305" s="134" t="str">
        <f>IF(H305="","",I305*IF(N(G305)&gt;0,G305,IFERROR(INDEX(moeda_fx,MATCH(J305,moeda_cod,0)),1)))</f>
        <v/>
      </c>
      <c r="L305" s="135" t="str">
        <f>IF(B305="","",IFERROR(INDEX('15 Base de Dados'!$A$6:$A$925,MATCH(B305,'15 Base de Dados'!$C$6:$C$925,0)),"Não encontrado"))</f>
        <v/>
      </c>
      <c r="M305" s="123" t="str">
        <f>IF(A305="","",EOMONTH(A305,0))</f>
        <v/>
      </c>
      <c r="N305" s="113" t="str">
        <f>IF(A305="","",YEAR(A305))</f>
        <v/>
      </c>
    </row>
    <row r="306">
      <c r="A306" s="116" t="n"/>
      <c r="B306" s="97" t="n"/>
      <c r="C306" s="97" t="n"/>
      <c r="D306" s="132" t="n"/>
      <c r="E306" s="99" t="n"/>
      <c r="F306" s="117" t="n"/>
      <c r="G306" s="101" t="n"/>
      <c r="H306" s="103" t="str">
        <f>IF(OR(A306="",B306=""),"",N(D306)*N(E306))</f>
        <v/>
      </c>
      <c r="I306" s="103" t="str">
        <f>IF(H306="","",H306-N(F306))</f>
        <v/>
      </c>
      <c r="J306" s="68" t="str">
        <f>IF(B306="","",IFERROR(INDEX('15 Base de Dados'!$F$6:$F$925,MATCH(B306,'15 Base de Dados'!$C$6:$C$925,0)),"BRL"))</f>
        <v/>
      </c>
      <c r="K306" s="70" t="str">
        <f>IF(H306="","",I306*IF(N(G306)&gt;0,G306,IFERROR(INDEX(moeda_fx,MATCH(J306,moeda_cod,0)),1)))</f>
        <v/>
      </c>
      <c r="L306" s="133" t="str">
        <f>IF(B306="","",IFERROR(INDEX('15 Base de Dados'!$A$6:$A$925,MATCH(B306,'15 Base de Dados'!$C$6:$C$925,0)),"Não encontrado"))</f>
        <v/>
      </c>
      <c r="M306" s="122" t="str">
        <f>IF(A306="","",EOMONTH(A306,0))</f>
        <v/>
      </c>
      <c r="N306" s="69" t="str">
        <f>IF(A306="","",YEAR(A306))</f>
        <v/>
      </c>
    </row>
    <row r="307">
      <c r="A307" s="116" t="n"/>
      <c r="B307" s="97" t="n"/>
      <c r="C307" s="97" t="n"/>
      <c r="D307" s="132" t="n"/>
      <c r="E307" s="99" t="n"/>
      <c r="F307" s="117" t="n"/>
      <c r="G307" s="101" t="n"/>
      <c r="H307" s="109" t="str">
        <f>IF(OR(A307="",B307=""),"",N(D307)*N(E307))</f>
        <v/>
      </c>
      <c r="I307" s="109" t="str">
        <f>IF(H307="","",H307-N(F307))</f>
        <v/>
      </c>
      <c r="J307" s="108" t="str">
        <f>IF(B307="","",IFERROR(INDEX('15 Base de Dados'!$F$6:$F$925,MATCH(B307,'15 Base de Dados'!$C$6:$C$925,0)),"BRL"))</f>
        <v/>
      </c>
      <c r="K307" s="134" t="str">
        <f>IF(H307="","",I307*IF(N(G307)&gt;0,G307,IFERROR(INDEX(moeda_fx,MATCH(J307,moeda_cod,0)),1)))</f>
        <v/>
      </c>
      <c r="L307" s="135" t="str">
        <f>IF(B307="","",IFERROR(INDEX('15 Base de Dados'!$A$6:$A$925,MATCH(B307,'15 Base de Dados'!$C$6:$C$925,0)),"Não encontrado"))</f>
        <v/>
      </c>
      <c r="M307" s="123" t="str">
        <f>IF(A307="","",EOMONTH(A307,0))</f>
        <v/>
      </c>
      <c r="N307" s="113" t="str">
        <f>IF(A307="","",YEAR(A307))</f>
        <v/>
      </c>
    </row>
    <row r="308">
      <c r="A308" s="116" t="n"/>
      <c r="B308" s="97" t="n"/>
      <c r="C308" s="97" t="n"/>
      <c r="D308" s="132" t="n"/>
      <c r="E308" s="99" t="n"/>
      <c r="F308" s="117" t="n"/>
      <c r="G308" s="101" t="n"/>
      <c r="H308" s="103" t="str">
        <f>IF(OR(A308="",B308=""),"",N(D308)*N(E308))</f>
        <v/>
      </c>
      <c r="I308" s="103" t="str">
        <f>IF(H308="","",H308-N(F308))</f>
        <v/>
      </c>
      <c r="J308" s="68" t="str">
        <f>IF(B308="","",IFERROR(INDEX('15 Base de Dados'!$F$6:$F$925,MATCH(B308,'15 Base de Dados'!$C$6:$C$925,0)),"BRL"))</f>
        <v/>
      </c>
      <c r="K308" s="70" t="str">
        <f>IF(H308="","",I308*IF(N(G308)&gt;0,G308,IFERROR(INDEX(moeda_fx,MATCH(J308,moeda_cod,0)),1)))</f>
        <v/>
      </c>
      <c r="L308" s="133" t="str">
        <f>IF(B308="","",IFERROR(INDEX('15 Base de Dados'!$A$6:$A$925,MATCH(B308,'15 Base de Dados'!$C$6:$C$925,0)),"Não encontrado"))</f>
        <v/>
      </c>
      <c r="M308" s="122" t="str">
        <f>IF(A308="","",EOMONTH(A308,0))</f>
        <v/>
      </c>
      <c r="N308" s="69" t="str">
        <f>IF(A308="","",YEAR(A308))</f>
        <v/>
      </c>
    </row>
    <row r="309">
      <c r="A309" s="116" t="n"/>
      <c r="B309" s="97" t="n"/>
      <c r="C309" s="97" t="n"/>
      <c r="D309" s="132" t="n"/>
      <c r="E309" s="99" t="n"/>
      <c r="F309" s="117" t="n"/>
      <c r="G309" s="101" t="n"/>
      <c r="H309" s="109" t="str">
        <f>IF(OR(A309="",B309=""),"",N(D309)*N(E309))</f>
        <v/>
      </c>
      <c r="I309" s="109" t="str">
        <f>IF(H309="","",H309-N(F309))</f>
        <v/>
      </c>
      <c r="J309" s="108" t="str">
        <f>IF(B309="","",IFERROR(INDEX('15 Base de Dados'!$F$6:$F$925,MATCH(B309,'15 Base de Dados'!$C$6:$C$925,0)),"BRL"))</f>
        <v/>
      </c>
      <c r="K309" s="134" t="str">
        <f>IF(H309="","",I309*IF(N(G309)&gt;0,G309,IFERROR(INDEX(moeda_fx,MATCH(J309,moeda_cod,0)),1)))</f>
        <v/>
      </c>
      <c r="L309" s="135" t="str">
        <f>IF(B309="","",IFERROR(INDEX('15 Base de Dados'!$A$6:$A$925,MATCH(B309,'15 Base de Dados'!$C$6:$C$925,0)),"Não encontrado"))</f>
        <v/>
      </c>
      <c r="M309" s="123" t="str">
        <f>IF(A309="","",EOMONTH(A309,0))</f>
        <v/>
      </c>
      <c r="N309" s="113" t="str">
        <f>IF(A309="","",YEAR(A309))</f>
        <v/>
      </c>
    </row>
    <row r="310">
      <c r="A310" s="116" t="n"/>
      <c r="B310" s="97" t="n"/>
      <c r="C310" s="97" t="n"/>
      <c r="D310" s="132" t="n"/>
      <c r="E310" s="99" t="n"/>
      <c r="F310" s="117" t="n"/>
      <c r="G310" s="101" t="n"/>
      <c r="H310" s="103" t="str">
        <f>IF(OR(A310="",B310=""),"",N(D310)*N(E310))</f>
        <v/>
      </c>
      <c r="I310" s="103" t="str">
        <f>IF(H310="","",H310-N(F310))</f>
        <v/>
      </c>
      <c r="J310" s="68" t="str">
        <f>IF(B310="","",IFERROR(INDEX('15 Base de Dados'!$F$6:$F$925,MATCH(B310,'15 Base de Dados'!$C$6:$C$925,0)),"BRL"))</f>
        <v/>
      </c>
      <c r="K310" s="70" t="str">
        <f>IF(H310="","",I310*IF(N(G310)&gt;0,G310,IFERROR(INDEX(moeda_fx,MATCH(J310,moeda_cod,0)),1)))</f>
        <v/>
      </c>
      <c r="L310" s="133" t="str">
        <f>IF(B310="","",IFERROR(INDEX('15 Base de Dados'!$A$6:$A$925,MATCH(B310,'15 Base de Dados'!$C$6:$C$925,0)),"Não encontrado"))</f>
        <v/>
      </c>
      <c r="M310" s="122" t="str">
        <f>IF(A310="","",EOMONTH(A310,0))</f>
        <v/>
      </c>
      <c r="N310" s="69" t="str">
        <f>IF(A310="","",YEAR(A310))</f>
        <v/>
      </c>
    </row>
    <row r="311">
      <c r="A311" s="116" t="n"/>
      <c r="B311" s="97" t="n"/>
      <c r="C311" s="97" t="n"/>
      <c r="D311" s="132" t="n"/>
      <c r="E311" s="99" t="n"/>
      <c r="F311" s="117" t="n"/>
      <c r="G311" s="101" t="n"/>
      <c r="H311" s="109" t="str">
        <f>IF(OR(A311="",B311=""),"",N(D311)*N(E311))</f>
        <v/>
      </c>
      <c r="I311" s="109" t="str">
        <f>IF(H311="","",H311-N(F311))</f>
        <v/>
      </c>
      <c r="J311" s="108" t="str">
        <f>IF(B311="","",IFERROR(INDEX('15 Base de Dados'!$F$6:$F$925,MATCH(B311,'15 Base de Dados'!$C$6:$C$925,0)),"BRL"))</f>
        <v/>
      </c>
      <c r="K311" s="134" t="str">
        <f>IF(H311="","",I311*IF(N(G311)&gt;0,G311,IFERROR(INDEX(moeda_fx,MATCH(J311,moeda_cod,0)),1)))</f>
        <v/>
      </c>
      <c r="L311" s="135" t="str">
        <f>IF(B311="","",IFERROR(INDEX('15 Base de Dados'!$A$6:$A$925,MATCH(B311,'15 Base de Dados'!$C$6:$C$925,0)),"Não encontrado"))</f>
        <v/>
      </c>
      <c r="M311" s="123" t="str">
        <f>IF(A311="","",EOMONTH(A311,0))</f>
        <v/>
      </c>
      <c r="N311" s="113" t="str">
        <f>IF(A311="","",YEAR(A311))</f>
        <v/>
      </c>
    </row>
    <row r="312">
      <c r="A312" s="116" t="n"/>
      <c r="B312" s="97" t="n"/>
      <c r="C312" s="97" t="n"/>
      <c r="D312" s="132" t="n"/>
      <c r="E312" s="99" t="n"/>
      <c r="F312" s="117" t="n"/>
      <c r="G312" s="101" t="n"/>
      <c r="H312" s="103" t="str">
        <f>IF(OR(A312="",B312=""),"",N(D312)*N(E312))</f>
        <v/>
      </c>
      <c r="I312" s="103" t="str">
        <f>IF(H312="","",H312-N(F312))</f>
        <v/>
      </c>
      <c r="J312" s="68" t="str">
        <f>IF(B312="","",IFERROR(INDEX('15 Base de Dados'!$F$6:$F$925,MATCH(B312,'15 Base de Dados'!$C$6:$C$925,0)),"BRL"))</f>
        <v/>
      </c>
      <c r="K312" s="70" t="str">
        <f>IF(H312="","",I312*IF(N(G312)&gt;0,G312,IFERROR(INDEX(moeda_fx,MATCH(J312,moeda_cod,0)),1)))</f>
        <v/>
      </c>
      <c r="L312" s="133" t="str">
        <f>IF(B312="","",IFERROR(INDEX('15 Base de Dados'!$A$6:$A$925,MATCH(B312,'15 Base de Dados'!$C$6:$C$925,0)),"Não encontrado"))</f>
        <v/>
      </c>
      <c r="M312" s="122" t="str">
        <f>IF(A312="","",EOMONTH(A312,0))</f>
        <v/>
      </c>
      <c r="N312" s="69" t="str">
        <f>IF(A312="","",YEAR(A312))</f>
        <v/>
      </c>
    </row>
    <row r="313">
      <c r="A313" s="116" t="n"/>
      <c r="B313" s="97" t="n"/>
      <c r="C313" s="97" t="n"/>
      <c r="D313" s="132" t="n"/>
      <c r="E313" s="99" t="n"/>
      <c r="F313" s="117" t="n"/>
      <c r="G313" s="101" t="n"/>
      <c r="H313" s="109" t="str">
        <f>IF(OR(A313="",B313=""),"",N(D313)*N(E313))</f>
        <v/>
      </c>
      <c r="I313" s="109" t="str">
        <f>IF(H313="","",H313-N(F313))</f>
        <v/>
      </c>
      <c r="J313" s="108" t="str">
        <f>IF(B313="","",IFERROR(INDEX('15 Base de Dados'!$F$6:$F$925,MATCH(B313,'15 Base de Dados'!$C$6:$C$925,0)),"BRL"))</f>
        <v/>
      </c>
      <c r="K313" s="134" t="str">
        <f>IF(H313="","",I313*IF(N(G313)&gt;0,G313,IFERROR(INDEX(moeda_fx,MATCH(J313,moeda_cod,0)),1)))</f>
        <v/>
      </c>
      <c r="L313" s="135" t="str">
        <f>IF(B313="","",IFERROR(INDEX('15 Base de Dados'!$A$6:$A$925,MATCH(B313,'15 Base de Dados'!$C$6:$C$925,0)),"Não encontrado"))</f>
        <v/>
      </c>
      <c r="M313" s="123" t="str">
        <f>IF(A313="","",EOMONTH(A313,0))</f>
        <v/>
      </c>
      <c r="N313" s="113" t="str">
        <f>IF(A313="","",YEAR(A313))</f>
        <v/>
      </c>
    </row>
    <row r="314">
      <c r="A314" s="116" t="n"/>
      <c r="B314" s="97" t="n"/>
      <c r="C314" s="97" t="n"/>
      <c r="D314" s="132" t="n"/>
      <c r="E314" s="99" t="n"/>
      <c r="F314" s="117" t="n"/>
      <c r="G314" s="101" t="n"/>
      <c r="H314" s="103" t="str">
        <f>IF(OR(A314="",B314=""),"",N(D314)*N(E314))</f>
        <v/>
      </c>
      <c r="I314" s="103" t="str">
        <f>IF(H314="","",H314-N(F314))</f>
        <v/>
      </c>
      <c r="J314" s="68" t="str">
        <f>IF(B314="","",IFERROR(INDEX('15 Base de Dados'!$F$6:$F$925,MATCH(B314,'15 Base de Dados'!$C$6:$C$925,0)),"BRL"))</f>
        <v/>
      </c>
      <c r="K314" s="70" t="str">
        <f>IF(H314="","",I314*IF(N(G314)&gt;0,G314,IFERROR(INDEX(moeda_fx,MATCH(J314,moeda_cod,0)),1)))</f>
        <v/>
      </c>
      <c r="L314" s="133" t="str">
        <f>IF(B314="","",IFERROR(INDEX('15 Base de Dados'!$A$6:$A$925,MATCH(B314,'15 Base de Dados'!$C$6:$C$925,0)),"Não encontrado"))</f>
        <v/>
      </c>
      <c r="M314" s="122" t="str">
        <f>IF(A314="","",EOMONTH(A314,0))</f>
        <v/>
      </c>
      <c r="N314" s="69" t="str">
        <f>IF(A314="","",YEAR(A314))</f>
        <v/>
      </c>
    </row>
    <row r="315">
      <c r="A315" s="116" t="n"/>
      <c r="B315" s="97" t="n"/>
      <c r="C315" s="97" t="n"/>
      <c r="D315" s="132" t="n"/>
      <c r="E315" s="99" t="n"/>
      <c r="F315" s="117" t="n"/>
      <c r="G315" s="101" t="n"/>
      <c r="H315" s="109" t="str">
        <f>IF(OR(A315="",B315=""),"",N(D315)*N(E315))</f>
        <v/>
      </c>
      <c r="I315" s="109" t="str">
        <f>IF(H315="","",H315-N(F315))</f>
        <v/>
      </c>
      <c r="J315" s="108" t="str">
        <f>IF(B315="","",IFERROR(INDEX('15 Base de Dados'!$F$6:$F$925,MATCH(B315,'15 Base de Dados'!$C$6:$C$925,0)),"BRL"))</f>
        <v/>
      </c>
      <c r="K315" s="134" t="str">
        <f>IF(H315="","",I315*IF(N(G315)&gt;0,G315,IFERROR(INDEX(moeda_fx,MATCH(J315,moeda_cod,0)),1)))</f>
        <v/>
      </c>
      <c r="L315" s="135" t="str">
        <f>IF(B315="","",IFERROR(INDEX('15 Base de Dados'!$A$6:$A$925,MATCH(B315,'15 Base de Dados'!$C$6:$C$925,0)),"Não encontrado"))</f>
        <v/>
      </c>
      <c r="M315" s="123" t="str">
        <f>IF(A315="","",EOMONTH(A315,0))</f>
        <v/>
      </c>
      <c r="N315" s="113" t="str">
        <f>IF(A315="","",YEAR(A315))</f>
        <v/>
      </c>
    </row>
    <row r="316">
      <c r="A316" s="116" t="n"/>
      <c r="B316" s="97" t="n"/>
      <c r="C316" s="97" t="n"/>
      <c r="D316" s="132" t="n"/>
      <c r="E316" s="99" t="n"/>
      <c r="F316" s="117" t="n"/>
      <c r="G316" s="101" t="n"/>
      <c r="H316" s="103" t="str">
        <f>IF(OR(A316="",B316=""),"",N(D316)*N(E316))</f>
        <v/>
      </c>
      <c r="I316" s="103" t="str">
        <f>IF(H316="","",H316-N(F316))</f>
        <v/>
      </c>
      <c r="J316" s="68" t="str">
        <f>IF(B316="","",IFERROR(INDEX('15 Base de Dados'!$F$6:$F$925,MATCH(B316,'15 Base de Dados'!$C$6:$C$925,0)),"BRL"))</f>
        <v/>
      </c>
      <c r="K316" s="70" t="str">
        <f>IF(H316="","",I316*IF(N(G316)&gt;0,G316,IFERROR(INDEX(moeda_fx,MATCH(J316,moeda_cod,0)),1)))</f>
        <v/>
      </c>
      <c r="L316" s="133" t="str">
        <f>IF(B316="","",IFERROR(INDEX('15 Base de Dados'!$A$6:$A$925,MATCH(B316,'15 Base de Dados'!$C$6:$C$925,0)),"Não encontrado"))</f>
        <v/>
      </c>
      <c r="M316" s="122" t="str">
        <f>IF(A316="","",EOMONTH(A316,0))</f>
        <v/>
      </c>
      <c r="N316" s="69" t="str">
        <f>IF(A316="","",YEAR(A316))</f>
        <v/>
      </c>
    </row>
    <row r="317">
      <c r="A317" s="116" t="n"/>
      <c r="B317" s="97" t="n"/>
      <c r="C317" s="97" t="n"/>
      <c r="D317" s="132" t="n"/>
      <c r="E317" s="99" t="n"/>
      <c r="F317" s="117" t="n"/>
      <c r="G317" s="101" t="n"/>
      <c r="H317" s="109" t="str">
        <f>IF(OR(A317="",B317=""),"",N(D317)*N(E317))</f>
        <v/>
      </c>
      <c r="I317" s="109" t="str">
        <f>IF(H317="","",H317-N(F317))</f>
        <v/>
      </c>
      <c r="J317" s="108" t="str">
        <f>IF(B317="","",IFERROR(INDEX('15 Base de Dados'!$F$6:$F$925,MATCH(B317,'15 Base de Dados'!$C$6:$C$925,0)),"BRL"))</f>
        <v/>
      </c>
      <c r="K317" s="134" t="str">
        <f>IF(H317="","",I317*IF(N(G317)&gt;0,G317,IFERROR(INDEX(moeda_fx,MATCH(J317,moeda_cod,0)),1)))</f>
        <v/>
      </c>
      <c r="L317" s="135" t="str">
        <f>IF(B317="","",IFERROR(INDEX('15 Base de Dados'!$A$6:$A$925,MATCH(B317,'15 Base de Dados'!$C$6:$C$925,0)),"Não encontrado"))</f>
        <v/>
      </c>
      <c r="M317" s="123" t="str">
        <f>IF(A317="","",EOMONTH(A317,0))</f>
        <v/>
      </c>
      <c r="N317" s="113" t="str">
        <f>IF(A317="","",YEAR(A317))</f>
        <v/>
      </c>
    </row>
    <row r="318">
      <c r="A318" s="116" t="n"/>
      <c r="B318" s="97" t="n"/>
      <c r="C318" s="97" t="n"/>
      <c r="D318" s="132" t="n"/>
      <c r="E318" s="99" t="n"/>
      <c r="F318" s="117" t="n"/>
      <c r="G318" s="101" t="n"/>
      <c r="H318" s="103" t="str">
        <f>IF(OR(A318="",B318=""),"",N(D318)*N(E318))</f>
        <v/>
      </c>
      <c r="I318" s="103" t="str">
        <f>IF(H318="","",H318-N(F318))</f>
        <v/>
      </c>
      <c r="J318" s="68" t="str">
        <f>IF(B318="","",IFERROR(INDEX('15 Base de Dados'!$F$6:$F$925,MATCH(B318,'15 Base de Dados'!$C$6:$C$925,0)),"BRL"))</f>
        <v/>
      </c>
      <c r="K318" s="70" t="str">
        <f>IF(H318="","",I318*IF(N(G318)&gt;0,G318,IFERROR(INDEX(moeda_fx,MATCH(J318,moeda_cod,0)),1)))</f>
        <v/>
      </c>
      <c r="L318" s="133" t="str">
        <f>IF(B318="","",IFERROR(INDEX('15 Base de Dados'!$A$6:$A$925,MATCH(B318,'15 Base de Dados'!$C$6:$C$925,0)),"Não encontrado"))</f>
        <v/>
      </c>
      <c r="M318" s="122" t="str">
        <f>IF(A318="","",EOMONTH(A318,0))</f>
        <v/>
      </c>
      <c r="N318" s="69" t="str">
        <f>IF(A318="","",YEAR(A318))</f>
        <v/>
      </c>
    </row>
    <row r="319">
      <c r="A319" s="116" t="n"/>
      <c r="B319" s="97" t="n"/>
      <c r="C319" s="97" t="n"/>
      <c r="D319" s="132" t="n"/>
      <c r="E319" s="99" t="n"/>
      <c r="F319" s="117" t="n"/>
      <c r="G319" s="101" t="n"/>
      <c r="H319" s="109" t="str">
        <f>IF(OR(A319="",B319=""),"",N(D319)*N(E319))</f>
        <v/>
      </c>
      <c r="I319" s="109" t="str">
        <f>IF(H319="","",H319-N(F319))</f>
        <v/>
      </c>
      <c r="J319" s="108" t="str">
        <f>IF(B319="","",IFERROR(INDEX('15 Base de Dados'!$F$6:$F$925,MATCH(B319,'15 Base de Dados'!$C$6:$C$925,0)),"BRL"))</f>
        <v/>
      </c>
      <c r="K319" s="134" t="str">
        <f>IF(H319="","",I319*IF(N(G319)&gt;0,G319,IFERROR(INDEX(moeda_fx,MATCH(J319,moeda_cod,0)),1)))</f>
        <v/>
      </c>
      <c r="L319" s="135" t="str">
        <f>IF(B319="","",IFERROR(INDEX('15 Base de Dados'!$A$6:$A$925,MATCH(B319,'15 Base de Dados'!$C$6:$C$925,0)),"Não encontrado"))</f>
        <v/>
      </c>
      <c r="M319" s="123" t="str">
        <f>IF(A319="","",EOMONTH(A319,0))</f>
        <v/>
      </c>
      <c r="N319" s="113" t="str">
        <f>IF(A319="","",YEAR(A319))</f>
        <v/>
      </c>
    </row>
    <row r="320">
      <c r="A320" s="116" t="n"/>
      <c r="B320" s="97" t="n"/>
      <c r="C320" s="97" t="n"/>
      <c r="D320" s="132" t="n"/>
      <c r="E320" s="99" t="n"/>
      <c r="F320" s="117" t="n"/>
      <c r="G320" s="101" t="n"/>
      <c r="H320" s="103" t="str">
        <f>IF(OR(A320="",B320=""),"",N(D320)*N(E320))</f>
        <v/>
      </c>
      <c r="I320" s="103" t="str">
        <f>IF(H320="","",H320-N(F320))</f>
        <v/>
      </c>
      <c r="J320" s="68" t="str">
        <f>IF(B320="","",IFERROR(INDEX('15 Base de Dados'!$F$6:$F$925,MATCH(B320,'15 Base de Dados'!$C$6:$C$925,0)),"BRL"))</f>
        <v/>
      </c>
      <c r="K320" s="70" t="str">
        <f>IF(H320="","",I320*IF(N(G320)&gt;0,G320,IFERROR(INDEX(moeda_fx,MATCH(J320,moeda_cod,0)),1)))</f>
        <v/>
      </c>
      <c r="L320" s="133" t="str">
        <f>IF(B320="","",IFERROR(INDEX('15 Base de Dados'!$A$6:$A$925,MATCH(B320,'15 Base de Dados'!$C$6:$C$925,0)),"Não encontrado"))</f>
        <v/>
      </c>
      <c r="M320" s="122" t="str">
        <f>IF(A320="","",EOMONTH(A320,0))</f>
        <v/>
      </c>
      <c r="N320" s="69" t="str">
        <f>IF(A320="","",YEAR(A320))</f>
        <v/>
      </c>
    </row>
    <row r="321">
      <c r="A321" s="116" t="n"/>
      <c r="B321" s="97" t="n"/>
      <c r="C321" s="97" t="n"/>
      <c r="D321" s="132" t="n"/>
      <c r="E321" s="99" t="n"/>
      <c r="F321" s="117" t="n"/>
      <c r="G321" s="101" t="n"/>
      <c r="H321" s="109" t="str">
        <f>IF(OR(A321="",B321=""),"",N(D321)*N(E321))</f>
        <v/>
      </c>
      <c r="I321" s="109" t="str">
        <f>IF(H321="","",H321-N(F321))</f>
        <v/>
      </c>
      <c r="J321" s="108" t="str">
        <f>IF(B321="","",IFERROR(INDEX('15 Base de Dados'!$F$6:$F$925,MATCH(B321,'15 Base de Dados'!$C$6:$C$925,0)),"BRL"))</f>
        <v/>
      </c>
      <c r="K321" s="134" t="str">
        <f>IF(H321="","",I321*IF(N(G321)&gt;0,G321,IFERROR(INDEX(moeda_fx,MATCH(J321,moeda_cod,0)),1)))</f>
        <v/>
      </c>
      <c r="L321" s="135" t="str">
        <f>IF(B321="","",IFERROR(INDEX('15 Base de Dados'!$A$6:$A$925,MATCH(B321,'15 Base de Dados'!$C$6:$C$925,0)),"Não encontrado"))</f>
        <v/>
      </c>
      <c r="M321" s="123" t="str">
        <f>IF(A321="","",EOMONTH(A321,0))</f>
        <v/>
      </c>
      <c r="N321" s="113" t="str">
        <f>IF(A321="","",YEAR(A321))</f>
        <v/>
      </c>
    </row>
    <row r="322">
      <c r="A322" s="116" t="n"/>
      <c r="B322" s="97" t="n"/>
      <c r="C322" s="97" t="n"/>
      <c r="D322" s="132" t="n"/>
      <c r="E322" s="99" t="n"/>
      <c r="F322" s="117" t="n"/>
      <c r="G322" s="101" t="n"/>
      <c r="H322" s="103" t="str">
        <f>IF(OR(A322="",B322=""),"",N(D322)*N(E322))</f>
        <v/>
      </c>
      <c r="I322" s="103" t="str">
        <f>IF(H322="","",H322-N(F322))</f>
        <v/>
      </c>
      <c r="J322" s="68" t="str">
        <f>IF(B322="","",IFERROR(INDEX('15 Base de Dados'!$F$6:$F$925,MATCH(B322,'15 Base de Dados'!$C$6:$C$925,0)),"BRL"))</f>
        <v/>
      </c>
      <c r="K322" s="70" t="str">
        <f>IF(H322="","",I322*IF(N(G322)&gt;0,G322,IFERROR(INDEX(moeda_fx,MATCH(J322,moeda_cod,0)),1)))</f>
        <v/>
      </c>
      <c r="L322" s="133" t="str">
        <f>IF(B322="","",IFERROR(INDEX('15 Base de Dados'!$A$6:$A$925,MATCH(B322,'15 Base de Dados'!$C$6:$C$925,0)),"Não encontrado"))</f>
        <v/>
      </c>
      <c r="M322" s="122" t="str">
        <f>IF(A322="","",EOMONTH(A322,0))</f>
        <v/>
      </c>
      <c r="N322" s="69" t="str">
        <f>IF(A322="","",YEAR(A322))</f>
        <v/>
      </c>
    </row>
    <row r="323">
      <c r="A323" s="116" t="n"/>
      <c r="B323" s="97" t="n"/>
      <c r="C323" s="97" t="n"/>
      <c r="D323" s="132" t="n"/>
      <c r="E323" s="99" t="n"/>
      <c r="F323" s="117" t="n"/>
      <c r="G323" s="101" t="n"/>
      <c r="H323" s="109" t="str">
        <f>IF(OR(A323="",B323=""),"",N(D323)*N(E323))</f>
        <v/>
      </c>
      <c r="I323" s="109" t="str">
        <f>IF(H323="","",H323-N(F323))</f>
        <v/>
      </c>
      <c r="J323" s="108" t="str">
        <f>IF(B323="","",IFERROR(INDEX('15 Base de Dados'!$F$6:$F$925,MATCH(B323,'15 Base de Dados'!$C$6:$C$925,0)),"BRL"))</f>
        <v/>
      </c>
      <c r="K323" s="134" t="str">
        <f>IF(H323="","",I323*IF(N(G323)&gt;0,G323,IFERROR(INDEX(moeda_fx,MATCH(J323,moeda_cod,0)),1)))</f>
        <v/>
      </c>
      <c r="L323" s="135" t="str">
        <f>IF(B323="","",IFERROR(INDEX('15 Base de Dados'!$A$6:$A$925,MATCH(B323,'15 Base de Dados'!$C$6:$C$925,0)),"Não encontrado"))</f>
        <v/>
      </c>
      <c r="M323" s="123" t="str">
        <f>IF(A323="","",EOMONTH(A323,0))</f>
        <v/>
      </c>
      <c r="N323" s="113" t="str">
        <f>IF(A323="","",YEAR(A323))</f>
        <v/>
      </c>
    </row>
    <row r="324">
      <c r="A324" s="116" t="n"/>
      <c r="B324" s="97" t="n"/>
      <c r="C324" s="97" t="n"/>
      <c r="D324" s="132" t="n"/>
      <c r="E324" s="99" t="n"/>
      <c r="F324" s="117" t="n"/>
      <c r="G324" s="101" t="n"/>
      <c r="H324" s="103" t="str">
        <f>IF(OR(A324="",B324=""),"",N(D324)*N(E324))</f>
        <v/>
      </c>
      <c r="I324" s="103" t="str">
        <f>IF(H324="","",H324-N(F324))</f>
        <v/>
      </c>
      <c r="J324" s="68" t="str">
        <f>IF(B324="","",IFERROR(INDEX('15 Base de Dados'!$F$6:$F$925,MATCH(B324,'15 Base de Dados'!$C$6:$C$925,0)),"BRL"))</f>
        <v/>
      </c>
      <c r="K324" s="70" t="str">
        <f>IF(H324="","",I324*IF(N(G324)&gt;0,G324,IFERROR(INDEX(moeda_fx,MATCH(J324,moeda_cod,0)),1)))</f>
        <v/>
      </c>
      <c r="L324" s="133" t="str">
        <f>IF(B324="","",IFERROR(INDEX('15 Base de Dados'!$A$6:$A$925,MATCH(B324,'15 Base de Dados'!$C$6:$C$925,0)),"Não encontrado"))</f>
        <v/>
      </c>
      <c r="M324" s="122" t="str">
        <f>IF(A324="","",EOMONTH(A324,0))</f>
        <v/>
      </c>
      <c r="N324" s="69" t="str">
        <f>IF(A324="","",YEAR(A324))</f>
        <v/>
      </c>
    </row>
    <row r="325">
      <c r="A325" s="116" t="n"/>
      <c r="B325" s="97" t="n"/>
      <c r="C325" s="97" t="n"/>
      <c r="D325" s="132" t="n"/>
      <c r="E325" s="99" t="n"/>
      <c r="F325" s="117" t="n"/>
      <c r="G325" s="101" t="n"/>
      <c r="H325" s="109" t="str">
        <f>IF(OR(A325="",B325=""),"",N(D325)*N(E325))</f>
        <v/>
      </c>
      <c r="I325" s="109" t="str">
        <f>IF(H325="","",H325-N(F325))</f>
        <v/>
      </c>
      <c r="J325" s="108" t="str">
        <f>IF(B325="","",IFERROR(INDEX('15 Base de Dados'!$F$6:$F$925,MATCH(B325,'15 Base de Dados'!$C$6:$C$925,0)),"BRL"))</f>
        <v/>
      </c>
      <c r="K325" s="134" t="str">
        <f>IF(H325="","",I325*IF(N(G325)&gt;0,G325,IFERROR(INDEX(moeda_fx,MATCH(J325,moeda_cod,0)),1)))</f>
        <v/>
      </c>
      <c r="L325" s="135" t="str">
        <f>IF(B325="","",IFERROR(INDEX('15 Base de Dados'!$A$6:$A$925,MATCH(B325,'15 Base de Dados'!$C$6:$C$925,0)),"Não encontrado"))</f>
        <v/>
      </c>
      <c r="M325" s="123" t="str">
        <f>IF(A325="","",EOMONTH(A325,0))</f>
        <v/>
      </c>
      <c r="N325" s="113" t="str">
        <f>IF(A325="","",YEAR(A325))</f>
        <v/>
      </c>
    </row>
    <row r="326">
      <c r="A326" s="116" t="n"/>
      <c r="B326" s="97" t="n"/>
      <c r="C326" s="97" t="n"/>
      <c r="D326" s="132" t="n"/>
      <c r="E326" s="99" t="n"/>
      <c r="F326" s="117" t="n"/>
      <c r="G326" s="101" t="n"/>
      <c r="H326" s="103" t="str">
        <f>IF(OR(A326="",B326=""),"",N(D326)*N(E326))</f>
        <v/>
      </c>
      <c r="I326" s="103" t="str">
        <f>IF(H326="","",H326-N(F326))</f>
        <v/>
      </c>
      <c r="J326" s="68" t="str">
        <f>IF(B326="","",IFERROR(INDEX('15 Base de Dados'!$F$6:$F$925,MATCH(B326,'15 Base de Dados'!$C$6:$C$925,0)),"BRL"))</f>
        <v/>
      </c>
      <c r="K326" s="70" t="str">
        <f>IF(H326="","",I326*IF(N(G326)&gt;0,G326,IFERROR(INDEX(moeda_fx,MATCH(J326,moeda_cod,0)),1)))</f>
        <v/>
      </c>
      <c r="L326" s="133" t="str">
        <f>IF(B326="","",IFERROR(INDEX('15 Base de Dados'!$A$6:$A$925,MATCH(B326,'15 Base de Dados'!$C$6:$C$925,0)),"Não encontrado"))</f>
        <v/>
      </c>
      <c r="M326" s="122" t="str">
        <f>IF(A326="","",EOMONTH(A326,0))</f>
        <v/>
      </c>
      <c r="N326" s="69" t="str">
        <f>IF(A326="","",YEAR(A326))</f>
        <v/>
      </c>
    </row>
    <row r="327">
      <c r="A327" s="116" t="n"/>
      <c r="B327" s="97" t="n"/>
      <c r="C327" s="97" t="n"/>
      <c r="D327" s="132" t="n"/>
      <c r="E327" s="99" t="n"/>
      <c r="F327" s="117" t="n"/>
      <c r="G327" s="101" t="n"/>
      <c r="H327" s="109" t="str">
        <f>IF(OR(A327="",B327=""),"",N(D327)*N(E327))</f>
        <v/>
      </c>
      <c r="I327" s="109" t="str">
        <f>IF(H327="","",H327-N(F327))</f>
        <v/>
      </c>
      <c r="J327" s="108" t="str">
        <f>IF(B327="","",IFERROR(INDEX('15 Base de Dados'!$F$6:$F$925,MATCH(B327,'15 Base de Dados'!$C$6:$C$925,0)),"BRL"))</f>
        <v/>
      </c>
      <c r="K327" s="134" t="str">
        <f>IF(H327="","",I327*IF(N(G327)&gt;0,G327,IFERROR(INDEX(moeda_fx,MATCH(J327,moeda_cod,0)),1)))</f>
        <v/>
      </c>
      <c r="L327" s="135" t="str">
        <f>IF(B327="","",IFERROR(INDEX('15 Base de Dados'!$A$6:$A$925,MATCH(B327,'15 Base de Dados'!$C$6:$C$925,0)),"Não encontrado"))</f>
        <v/>
      </c>
      <c r="M327" s="123" t="str">
        <f>IF(A327="","",EOMONTH(A327,0))</f>
        <v/>
      </c>
      <c r="N327" s="113" t="str">
        <f>IF(A327="","",YEAR(A327))</f>
        <v/>
      </c>
    </row>
    <row r="328">
      <c r="A328" s="116" t="n"/>
      <c r="B328" s="97" t="n"/>
      <c r="C328" s="97" t="n"/>
      <c r="D328" s="132" t="n"/>
      <c r="E328" s="99" t="n"/>
      <c r="F328" s="117" t="n"/>
      <c r="G328" s="101" t="n"/>
      <c r="H328" s="103" t="str">
        <f>IF(OR(A328="",B328=""),"",N(D328)*N(E328))</f>
        <v/>
      </c>
      <c r="I328" s="103" t="str">
        <f>IF(H328="","",H328-N(F328))</f>
        <v/>
      </c>
      <c r="J328" s="68" t="str">
        <f>IF(B328="","",IFERROR(INDEX('15 Base de Dados'!$F$6:$F$925,MATCH(B328,'15 Base de Dados'!$C$6:$C$925,0)),"BRL"))</f>
        <v/>
      </c>
      <c r="K328" s="70" t="str">
        <f>IF(H328="","",I328*IF(N(G328)&gt;0,G328,IFERROR(INDEX(moeda_fx,MATCH(J328,moeda_cod,0)),1)))</f>
        <v/>
      </c>
      <c r="L328" s="133" t="str">
        <f>IF(B328="","",IFERROR(INDEX('15 Base de Dados'!$A$6:$A$925,MATCH(B328,'15 Base de Dados'!$C$6:$C$925,0)),"Não encontrado"))</f>
        <v/>
      </c>
      <c r="M328" s="122" t="str">
        <f>IF(A328="","",EOMONTH(A328,0))</f>
        <v/>
      </c>
      <c r="N328" s="69" t="str">
        <f>IF(A328="","",YEAR(A328))</f>
        <v/>
      </c>
    </row>
    <row r="329">
      <c r="A329" s="116" t="n"/>
      <c r="B329" s="97" t="n"/>
      <c r="C329" s="97" t="n"/>
      <c r="D329" s="132" t="n"/>
      <c r="E329" s="99" t="n"/>
      <c r="F329" s="117" t="n"/>
      <c r="G329" s="101" t="n"/>
      <c r="H329" s="109" t="str">
        <f>IF(OR(A329="",B329=""),"",N(D329)*N(E329))</f>
        <v/>
      </c>
      <c r="I329" s="109" t="str">
        <f>IF(H329="","",H329-N(F329))</f>
        <v/>
      </c>
      <c r="J329" s="108" t="str">
        <f>IF(B329="","",IFERROR(INDEX('15 Base de Dados'!$F$6:$F$925,MATCH(B329,'15 Base de Dados'!$C$6:$C$925,0)),"BRL"))</f>
        <v/>
      </c>
      <c r="K329" s="134" t="str">
        <f>IF(H329="","",I329*IF(N(G329)&gt;0,G329,IFERROR(INDEX(moeda_fx,MATCH(J329,moeda_cod,0)),1)))</f>
        <v/>
      </c>
      <c r="L329" s="135" t="str">
        <f>IF(B329="","",IFERROR(INDEX('15 Base de Dados'!$A$6:$A$925,MATCH(B329,'15 Base de Dados'!$C$6:$C$925,0)),"Não encontrado"))</f>
        <v/>
      </c>
      <c r="M329" s="123" t="str">
        <f>IF(A329="","",EOMONTH(A329,0))</f>
        <v/>
      </c>
      <c r="N329" s="113" t="str">
        <f>IF(A329="","",YEAR(A329))</f>
        <v/>
      </c>
    </row>
    <row r="330">
      <c r="A330" s="116" t="n"/>
      <c r="B330" s="97" t="n"/>
      <c r="C330" s="97" t="n"/>
      <c r="D330" s="132" t="n"/>
      <c r="E330" s="99" t="n"/>
      <c r="F330" s="117" t="n"/>
      <c r="G330" s="101" t="n"/>
      <c r="H330" s="103" t="str">
        <f>IF(OR(A330="",B330=""),"",N(D330)*N(E330))</f>
        <v/>
      </c>
      <c r="I330" s="103" t="str">
        <f>IF(H330="","",H330-N(F330))</f>
        <v/>
      </c>
      <c r="J330" s="68" t="str">
        <f>IF(B330="","",IFERROR(INDEX('15 Base de Dados'!$F$6:$F$925,MATCH(B330,'15 Base de Dados'!$C$6:$C$925,0)),"BRL"))</f>
        <v/>
      </c>
      <c r="K330" s="70" t="str">
        <f>IF(H330="","",I330*IF(N(G330)&gt;0,G330,IFERROR(INDEX(moeda_fx,MATCH(J330,moeda_cod,0)),1)))</f>
        <v/>
      </c>
      <c r="L330" s="133" t="str">
        <f>IF(B330="","",IFERROR(INDEX('15 Base de Dados'!$A$6:$A$925,MATCH(B330,'15 Base de Dados'!$C$6:$C$925,0)),"Não encontrado"))</f>
        <v/>
      </c>
      <c r="M330" s="122" t="str">
        <f>IF(A330="","",EOMONTH(A330,0))</f>
        <v/>
      </c>
      <c r="N330" s="69" t="str">
        <f>IF(A330="","",YEAR(A330))</f>
        <v/>
      </c>
    </row>
    <row r="331">
      <c r="A331" s="116" t="n"/>
      <c r="B331" s="97" t="n"/>
      <c r="C331" s="97" t="n"/>
      <c r="D331" s="132" t="n"/>
      <c r="E331" s="99" t="n"/>
      <c r="F331" s="117" t="n"/>
      <c r="G331" s="101" t="n"/>
      <c r="H331" s="109" t="str">
        <f>IF(OR(A331="",B331=""),"",N(D331)*N(E331))</f>
        <v/>
      </c>
      <c r="I331" s="109" t="str">
        <f>IF(H331="","",H331-N(F331))</f>
        <v/>
      </c>
      <c r="J331" s="108" t="str">
        <f>IF(B331="","",IFERROR(INDEX('15 Base de Dados'!$F$6:$F$925,MATCH(B331,'15 Base de Dados'!$C$6:$C$925,0)),"BRL"))</f>
        <v/>
      </c>
      <c r="K331" s="134" t="str">
        <f>IF(H331="","",I331*IF(N(G331)&gt;0,G331,IFERROR(INDEX(moeda_fx,MATCH(J331,moeda_cod,0)),1)))</f>
        <v/>
      </c>
      <c r="L331" s="135" t="str">
        <f>IF(B331="","",IFERROR(INDEX('15 Base de Dados'!$A$6:$A$925,MATCH(B331,'15 Base de Dados'!$C$6:$C$925,0)),"Não encontrado"))</f>
        <v/>
      </c>
      <c r="M331" s="123" t="str">
        <f>IF(A331="","",EOMONTH(A331,0))</f>
        <v/>
      </c>
      <c r="N331" s="113" t="str">
        <f>IF(A331="","",YEAR(A331))</f>
        <v/>
      </c>
    </row>
    <row r="332">
      <c r="A332" s="116" t="n"/>
      <c r="B332" s="97" t="n"/>
      <c r="C332" s="97" t="n"/>
      <c r="D332" s="132" t="n"/>
      <c r="E332" s="99" t="n"/>
      <c r="F332" s="117" t="n"/>
      <c r="G332" s="101" t="n"/>
      <c r="H332" s="103" t="str">
        <f>IF(OR(A332="",B332=""),"",N(D332)*N(E332))</f>
        <v/>
      </c>
      <c r="I332" s="103" t="str">
        <f>IF(H332="","",H332-N(F332))</f>
        <v/>
      </c>
      <c r="J332" s="68" t="str">
        <f>IF(B332="","",IFERROR(INDEX('15 Base de Dados'!$F$6:$F$925,MATCH(B332,'15 Base de Dados'!$C$6:$C$925,0)),"BRL"))</f>
        <v/>
      </c>
      <c r="K332" s="70" t="str">
        <f>IF(H332="","",I332*IF(N(G332)&gt;0,G332,IFERROR(INDEX(moeda_fx,MATCH(J332,moeda_cod,0)),1)))</f>
        <v/>
      </c>
      <c r="L332" s="133" t="str">
        <f>IF(B332="","",IFERROR(INDEX('15 Base de Dados'!$A$6:$A$925,MATCH(B332,'15 Base de Dados'!$C$6:$C$925,0)),"Não encontrado"))</f>
        <v/>
      </c>
      <c r="M332" s="122" t="str">
        <f>IF(A332="","",EOMONTH(A332,0))</f>
        <v/>
      </c>
      <c r="N332" s="69" t="str">
        <f>IF(A332="","",YEAR(A332))</f>
        <v/>
      </c>
    </row>
    <row r="333">
      <c r="A333" s="116" t="n"/>
      <c r="B333" s="97" t="n"/>
      <c r="C333" s="97" t="n"/>
      <c r="D333" s="132" t="n"/>
      <c r="E333" s="99" t="n"/>
      <c r="F333" s="117" t="n"/>
      <c r="G333" s="101" t="n"/>
      <c r="H333" s="109" t="str">
        <f>IF(OR(A333="",B333=""),"",N(D333)*N(E333))</f>
        <v/>
      </c>
      <c r="I333" s="109" t="str">
        <f>IF(H333="","",H333-N(F333))</f>
        <v/>
      </c>
      <c r="J333" s="108" t="str">
        <f>IF(B333="","",IFERROR(INDEX('15 Base de Dados'!$F$6:$F$925,MATCH(B333,'15 Base de Dados'!$C$6:$C$925,0)),"BRL"))</f>
        <v/>
      </c>
      <c r="K333" s="134" t="str">
        <f>IF(H333="","",I333*IF(N(G333)&gt;0,G333,IFERROR(INDEX(moeda_fx,MATCH(J333,moeda_cod,0)),1)))</f>
        <v/>
      </c>
      <c r="L333" s="135" t="str">
        <f>IF(B333="","",IFERROR(INDEX('15 Base de Dados'!$A$6:$A$925,MATCH(B333,'15 Base de Dados'!$C$6:$C$925,0)),"Não encontrado"))</f>
        <v/>
      </c>
      <c r="M333" s="123" t="str">
        <f>IF(A333="","",EOMONTH(A333,0))</f>
        <v/>
      </c>
      <c r="N333" s="113" t="str">
        <f>IF(A333="","",YEAR(A333))</f>
        <v/>
      </c>
    </row>
    <row r="334">
      <c r="A334" s="116" t="n"/>
      <c r="B334" s="97" t="n"/>
      <c r="C334" s="97" t="n"/>
      <c r="D334" s="132" t="n"/>
      <c r="E334" s="99" t="n"/>
      <c r="F334" s="117" t="n"/>
      <c r="G334" s="101" t="n"/>
      <c r="H334" s="103" t="str">
        <f>IF(OR(A334="",B334=""),"",N(D334)*N(E334))</f>
        <v/>
      </c>
      <c r="I334" s="103" t="str">
        <f>IF(H334="","",H334-N(F334))</f>
        <v/>
      </c>
      <c r="J334" s="68" t="str">
        <f>IF(B334="","",IFERROR(INDEX('15 Base de Dados'!$F$6:$F$925,MATCH(B334,'15 Base de Dados'!$C$6:$C$925,0)),"BRL"))</f>
        <v/>
      </c>
      <c r="K334" s="70" t="str">
        <f>IF(H334="","",I334*IF(N(G334)&gt;0,G334,IFERROR(INDEX(moeda_fx,MATCH(J334,moeda_cod,0)),1)))</f>
        <v/>
      </c>
      <c r="L334" s="133" t="str">
        <f>IF(B334="","",IFERROR(INDEX('15 Base de Dados'!$A$6:$A$925,MATCH(B334,'15 Base de Dados'!$C$6:$C$925,0)),"Não encontrado"))</f>
        <v/>
      </c>
      <c r="M334" s="122" t="str">
        <f>IF(A334="","",EOMONTH(A334,0))</f>
        <v/>
      </c>
      <c r="N334" s="69" t="str">
        <f>IF(A334="","",YEAR(A334))</f>
        <v/>
      </c>
    </row>
    <row r="335">
      <c r="A335" s="116" t="n"/>
      <c r="B335" s="97" t="n"/>
      <c r="C335" s="97" t="n"/>
      <c r="D335" s="132" t="n"/>
      <c r="E335" s="99" t="n"/>
      <c r="F335" s="117" t="n"/>
      <c r="G335" s="101" t="n"/>
      <c r="H335" s="109" t="str">
        <f>IF(OR(A335="",B335=""),"",N(D335)*N(E335))</f>
        <v/>
      </c>
      <c r="I335" s="109" t="str">
        <f>IF(H335="","",H335-N(F335))</f>
        <v/>
      </c>
      <c r="J335" s="108" t="str">
        <f>IF(B335="","",IFERROR(INDEX('15 Base de Dados'!$F$6:$F$925,MATCH(B335,'15 Base de Dados'!$C$6:$C$925,0)),"BRL"))</f>
        <v/>
      </c>
      <c r="K335" s="134" t="str">
        <f>IF(H335="","",I335*IF(N(G335)&gt;0,G335,IFERROR(INDEX(moeda_fx,MATCH(J335,moeda_cod,0)),1)))</f>
        <v/>
      </c>
      <c r="L335" s="135" t="str">
        <f>IF(B335="","",IFERROR(INDEX('15 Base de Dados'!$A$6:$A$925,MATCH(B335,'15 Base de Dados'!$C$6:$C$925,0)),"Não encontrado"))</f>
        <v/>
      </c>
      <c r="M335" s="123" t="str">
        <f>IF(A335="","",EOMONTH(A335,0))</f>
        <v/>
      </c>
      <c r="N335" s="113" t="str">
        <f>IF(A335="","",YEAR(A335))</f>
        <v/>
      </c>
    </row>
    <row r="336">
      <c r="A336" s="116" t="n"/>
      <c r="B336" s="97" t="n"/>
      <c r="C336" s="97" t="n"/>
      <c r="D336" s="132" t="n"/>
      <c r="E336" s="99" t="n"/>
      <c r="F336" s="117" t="n"/>
      <c r="G336" s="101" t="n"/>
      <c r="H336" s="103" t="str">
        <f>IF(OR(A336="",B336=""),"",N(D336)*N(E336))</f>
        <v/>
      </c>
      <c r="I336" s="103" t="str">
        <f>IF(H336="","",H336-N(F336))</f>
        <v/>
      </c>
      <c r="J336" s="68" t="str">
        <f>IF(B336="","",IFERROR(INDEX('15 Base de Dados'!$F$6:$F$925,MATCH(B336,'15 Base de Dados'!$C$6:$C$925,0)),"BRL"))</f>
        <v/>
      </c>
      <c r="K336" s="70" t="str">
        <f>IF(H336="","",I336*IF(N(G336)&gt;0,G336,IFERROR(INDEX(moeda_fx,MATCH(J336,moeda_cod,0)),1)))</f>
        <v/>
      </c>
      <c r="L336" s="133" t="str">
        <f>IF(B336="","",IFERROR(INDEX('15 Base de Dados'!$A$6:$A$925,MATCH(B336,'15 Base de Dados'!$C$6:$C$925,0)),"Não encontrado"))</f>
        <v/>
      </c>
      <c r="M336" s="122" t="str">
        <f>IF(A336="","",EOMONTH(A336,0))</f>
        <v/>
      </c>
      <c r="N336" s="69" t="str">
        <f>IF(A336="","",YEAR(A336))</f>
        <v/>
      </c>
    </row>
    <row r="337">
      <c r="A337" s="116" t="n"/>
      <c r="B337" s="97" t="n"/>
      <c r="C337" s="97" t="n"/>
      <c r="D337" s="132" t="n"/>
      <c r="E337" s="99" t="n"/>
      <c r="F337" s="117" t="n"/>
      <c r="G337" s="101" t="n"/>
      <c r="H337" s="109" t="str">
        <f>IF(OR(A337="",B337=""),"",N(D337)*N(E337))</f>
        <v/>
      </c>
      <c r="I337" s="109" t="str">
        <f>IF(H337="","",H337-N(F337))</f>
        <v/>
      </c>
      <c r="J337" s="108" t="str">
        <f>IF(B337="","",IFERROR(INDEX('15 Base de Dados'!$F$6:$F$925,MATCH(B337,'15 Base de Dados'!$C$6:$C$925,0)),"BRL"))</f>
        <v/>
      </c>
      <c r="K337" s="134" t="str">
        <f>IF(H337="","",I337*IF(N(G337)&gt;0,G337,IFERROR(INDEX(moeda_fx,MATCH(J337,moeda_cod,0)),1)))</f>
        <v/>
      </c>
      <c r="L337" s="135" t="str">
        <f>IF(B337="","",IFERROR(INDEX('15 Base de Dados'!$A$6:$A$925,MATCH(B337,'15 Base de Dados'!$C$6:$C$925,0)),"Não encontrado"))</f>
        <v/>
      </c>
      <c r="M337" s="123" t="str">
        <f>IF(A337="","",EOMONTH(A337,0))</f>
        <v/>
      </c>
      <c r="N337" s="113" t="str">
        <f>IF(A337="","",YEAR(A337))</f>
        <v/>
      </c>
    </row>
    <row r="338">
      <c r="A338" s="116" t="n"/>
      <c r="B338" s="97" t="n"/>
      <c r="C338" s="97" t="n"/>
      <c r="D338" s="132" t="n"/>
      <c r="E338" s="99" t="n"/>
      <c r="F338" s="117" t="n"/>
      <c r="G338" s="101" t="n"/>
      <c r="H338" s="103" t="str">
        <f>IF(OR(A338="",B338=""),"",N(D338)*N(E338))</f>
        <v/>
      </c>
      <c r="I338" s="103" t="str">
        <f>IF(H338="","",H338-N(F338))</f>
        <v/>
      </c>
      <c r="J338" s="68" t="str">
        <f>IF(B338="","",IFERROR(INDEX('15 Base de Dados'!$F$6:$F$925,MATCH(B338,'15 Base de Dados'!$C$6:$C$925,0)),"BRL"))</f>
        <v/>
      </c>
      <c r="K338" s="70" t="str">
        <f>IF(H338="","",I338*IF(N(G338)&gt;0,G338,IFERROR(INDEX(moeda_fx,MATCH(J338,moeda_cod,0)),1)))</f>
        <v/>
      </c>
      <c r="L338" s="133" t="str">
        <f>IF(B338="","",IFERROR(INDEX('15 Base de Dados'!$A$6:$A$925,MATCH(B338,'15 Base de Dados'!$C$6:$C$925,0)),"Não encontrado"))</f>
        <v/>
      </c>
      <c r="M338" s="122" t="str">
        <f>IF(A338="","",EOMONTH(A338,0))</f>
        <v/>
      </c>
      <c r="N338" s="69" t="str">
        <f>IF(A338="","",YEAR(A338))</f>
        <v/>
      </c>
    </row>
    <row r="339">
      <c r="A339" s="116" t="n"/>
      <c r="B339" s="97" t="n"/>
      <c r="C339" s="97" t="n"/>
      <c r="D339" s="132" t="n"/>
      <c r="E339" s="99" t="n"/>
      <c r="F339" s="117" t="n"/>
      <c r="G339" s="101" t="n"/>
      <c r="H339" s="109" t="str">
        <f>IF(OR(A339="",B339=""),"",N(D339)*N(E339))</f>
        <v/>
      </c>
      <c r="I339" s="109" t="str">
        <f>IF(H339="","",H339-N(F339))</f>
        <v/>
      </c>
      <c r="J339" s="108" t="str">
        <f>IF(B339="","",IFERROR(INDEX('15 Base de Dados'!$F$6:$F$925,MATCH(B339,'15 Base de Dados'!$C$6:$C$925,0)),"BRL"))</f>
        <v/>
      </c>
      <c r="K339" s="134" t="str">
        <f>IF(H339="","",I339*IF(N(G339)&gt;0,G339,IFERROR(INDEX(moeda_fx,MATCH(J339,moeda_cod,0)),1)))</f>
        <v/>
      </c>
      <c r="L339" s="135" t="str">
        <f>IF(B339="","",IFERROR(INDEX('15 Base de Dados'!$A$6:$A$925,MATCH(B339,'15 Base de Dados'!$C$6:$C$925,0)),"Não encontrado"))</f>
        <v/>
      </c>
      <c r="M339" s="123" t="str">
        <f>IF(A339="","",EOMONTH(A339,0))</f>
        <v/>
      </c>
      <c r="N339" s="113" t="str">
        <f>IF(A339="","",YEAR(A339))</f>
        <v/>
      </c>
    </row>
    <row r="340">
      <c r="A340" s="116" t="n"/>
      <c r="B340" s="97" t="n"/>
      <c r="C340" s="97" t="n"/>
      <c r="D340" s="132" t="n"/>
      <c r="E340" s="99" t="n"/>
      <c r="F340" s="117" t="n"/>
      <c r="G340" s="101" t="n"/>
      <c r="H340" s="103" t="str">
        <f>IF(OR(A340="",B340=""),"",N(D340)*N(E340))</f>
        <v/>
      </c>
      <c r="I340" s="103" t="str">
        <f>IF(H340="","",H340-N(F340))</f>
        <v/>
      </c>
      <c r="J340" s="68" t="str">
        <f>IF(B340="","",IFERROR(INDEX('15 Base de Dados'!$F$6:$F$925,MATCH(B340,'15 Base de Dados'!$C$6:$C$925,0)),"BRL"))</f>
        <v/>
      </c>
      <c r="K340" s="70" t="str">
        <f>IF(H340="","",I340*IF(N(G340)&gt;0,G340,IFERROR(INDEX(moeda_fx,MATCH(J340,moeda_cod,0)),1)))</f>
        <v/>
      </c>
      <c r="L340" s="133" t="str">
        <f>IF(B340="","",IFERROR(INDEX('15 Base de Dados'!$A$6:$A$925,MATCH(B340,'15 Base de Dados'!$C$6:$C$925,0)),"Não encontrado"))</f>
        <v/>
      </c>
      <c r="M340" s="122" t="str">
        <f>IF(A340="","",EOMONTH(A340,0))</f>
        <v/>
      </c>
      <c r="N340" s="69" t="str">
        <f>IF(A340="","",YEAR(A340))</f>
        <v/>
      </c>
    </row>
    <row r="341">
      <c r="A341" s="116" t="n"/>
      <c r="B341" s="97" t="n"/>
      <c r="C341" s="97" t="n"/>
      <c r="D341" s="132" t="n"/>
      <c r="E341" s="99" t="n"/>
      <c r="F341" s="117" t="n"/>
      <c r="G341" s="101" t="n"/>
      <c r="H341" s="109" t="str">
        <f>IF(OR(A341="",B341=""),"",N(D341)*N(E341))</f>
        <v/>
      </c>
      <c r="I341" s="109" t="str">
        <f>IF(H341="","",H341-N(F341))</f>
        <v/>
      </c>
      <c r="J341" s="108" t="str">
        <f>IF(B341="","",IFERROR(INDEX('15 Base de Dados'!$F$6:$F$925,MATCH(B341,'15 Base de Dados'!$C$6:$C$925,0)),"BRL"))</f>
        <v/>
      </c>
      <c r="K341" s="134" t="str">
        <f>IF(H341="","",I341*IF(N(G341)&gt;0,G341,IFERROR(INDEX(moeda_fx,MATCH(J341,moeda_cod,0)),1)))</f>
        <v/>
      </c>
      <c r="L341" s="135" t="str">
        <f>IF(B341="","",IFERROR(INDEX('15 Base de Dados'!$A$6:$A$925,MATCH(B341,'15 Base de Dados'!$C$6:$C$925,0)),"Não encontrado"))</f>
        <v/>
      </c>
      <c r="M341" s="123" t="str">
        <f>IF(A341="","",EOMONTH(A341,0))</f>
        <v/>
      </c>
      <c r="N341" s="113" t="str">
        <f>IF(A341="","",YEAR(A341))</f>
        <v/>
      </c>
    </row>
    <row r="342">
      <c r="A342" s="116" t="n"/>
      <c r="B342" s="97" t="n"/>
      <c r="C342" s="97" t="n"/>
      <c r="D342" s="132" t="n"/>
      <c r="E342" s="99" t="n"/>
      <c r="F342" s="117" t="n"/>
      <c r="G342" s="101" t="n"/>
      <c r="H342" s="103" t="str">
        <f>IF(OR(A342="",B342=""),"",N(D342)*N(E342))</f>
        <v/>
      </c>
      <c r="I342" s="103" t="str">
        <f>IF(H342="","",H342-N(F342))</f>
        <v/>
      </c>
      <c r="J342" s="68" t="str">
        <f>IF(B342="","",IFERROR(INDEX('15 Base de Dados'!$F$6:$F$925,MATCH(B342,'15 Base de Dados'!$C$6:$C$925,0)),"BRL"))</f>
        <v/>
      </c>
      <c r="K342" s="70" t="str">
        <f>IF(H342="","",I342*IF(N(G342)&gt;0,G342,IFERROR(INDEX(moeda_fx,MATCH(J342,moeda_cod,0)),1)))</f>
        <v/>
      </c>
      <c r="L342" s="133" t="str">
        <f>IF(B342="","",IFERROR(INDEX('15 Base de Dados'!$A$6:$A$925,MATCH(B342,'15 Base de Dados'!$C$6:$C$925,0)),"Não encontrado"))</f>
        <v/>
      </c>
      <c r="M342" s="122" t="str">
        <f>IF(A342="","",EOMONTH(A342,0))</f>
        <v/>
      </c>
      <c r="N342" s="69" t="str">
        <f>IF(A342="","",YEAR(A342))</f>
        <v/>
      </c>
    </row>
    <row r="343">
      <c r="A343" s="116" t="n"/>
      <c r="B343" s="97" t="n"/>
      <c r="C343" s="97" t="n"/>
      <c r="D343" s="132" t="n"/>
      <c r="E343" s="99" t="n"/>
      <c r="F343" s="117" t="n"/>
      <c r="G343" s="101" t="n"/>
      <c r="H343" s="109" t="str">
        <f>IF(OR(A343="",B343=""),"",N(D343)*N(E343))</f>
        <v/>
      </c>
      <c r="I343" s="109" t="str">
        <f>IF(H343="","",H343-N(F343))</f>
        <v/>
      </c>
      <c r="J343" s="108" t="str">
        <f>IF(B343="","",IFERROR(INDEX('15 Base de Dados'!$F$6:$F$925,MATCH(B343,'15 Base de Dados'!$C$6:$C$925,0)),"BRL"))</f>
        <v/>
      </c>
      <c r="K343" s="134" t="str">
        <f>IF(H343="","",I343*IF(N(G343)&gt;0,G343,IFERROR(INDEX(moeda_fx,MATCH(J343,moeda_cod,0)),1)))</f>
        <v/>
      </c>
      <c r="L343" s="135" t="str">
        <f>IF(B343="","",IFERROR(INDEX('15 Base de Dados'!$A$6:$A$925,MATCH(B343,'15 Base de Dados'!$C$6:$C$925,0)),"Não encontrado"))</f>
        <v/>
      </c>
      <c r="M343" s="123" t="str">
        <f>IF(A343="","",EOMONTH(A343,0))</f>
        <v/>
      </c>
      <c r="N343" s="113" t="str">
        <f>IF(A343="","",YEAR(A343))</f>
        <v/>
      </c>
    </row>
    <row r="344">
      <c r="A344" s="116" t="n"/>
      <c r="B344" s="97" t="n"/>
      <c r="C344" s="97" t="n"/>
      <c r="D344" s="132" t="n"/>
      <c r="E344" s="99" t="n"/>
      <c r="F344" s="117" t="n"/>
      <c r="G344" s="101" t="n"/>
      <c r="H344" s="103" t="str">
        <f>IF(OR(A344="",B344=""),"",N(D344)*N(E344))</f>
        <v/>
      </c>
      <c r="I344" s="103" t="str">
        <f>IF(H344="","",H344-N(F344))</f>
        <v/>
      </c>
      <c r="J344" s="68" t="str">
        <f>IF(B344="","",IFERROR(INDEX('15 Base de Dados'!$F$6:$F$925,MATCH(B344,'15 Base de Dados'!$C$6:$C$925,0)),"BRL"))</f>
        <v/>
      </c>
      <c r="K344" s="70" t="str">
        <f>IF(H344="","",I344*IF(N(G344)&gt;0,G344,IFERROR(INDEX(moeda_fx,MATCH(J344,moeda_cod,0)),1)))</f>
        <v/>
      </c>
      <c r="L344" s="133" t="str">
        <f>IF(B344="","",IFERROR(INDEX('15 Base de Dados'!$A$6:$A$925,MATCH(B344,'15 Base de Dados'!$C$6:$C$925,0)),"Não encontrado"))</f>
        <v/>
      </c>
      <c r="M344" s="122" t="str">
        <f>IF(A344="","",EOMONTH(A344,0))</f>
        <v/>
      </c>
      <c r="N344" s="69" t="str">
        <f>IF(A344="","",YEAR(A344))</f>
        <v/>
      </c>
    </row>
    <row r="345">
      <c r="A345" s="116" t="n"/>
      <c r="B345" s="97" t="n"/>
      <c r="C345" s="97" t="n"/>
      <c r="D345" s="132" t="n"/>
      <c r="E345" s="99" t="n"/>
      <c r="F345" s="117" t="n"/>
      <c r="G345" s="101" t="n"/>
      <c r="H345" s="109" t="str">
        <f>IF(OR(A345="",B345=""),"",N(D345)*N(E345))</f>
        <v/>
      </c>
      <c r="I345" s="109" t="str">
        <f>IF(H345="","",H345-N(F345))</f>
        <v/>
      </c>
      <c r="J345" s="108" t="str">
        <f>IF(B345="","",IFERROR(INDEX('15 Base de Dados'!$F$6:$F$925,MATCH(B345,'15 Base de Dados'!$C$6:$C$925,0)),"BRL"))</f>
        <v/>
      </c>
      <c r="K345" s="134" t="str">
        <f>IF(H345="","",I345*IF(N(G345)&gt;0,G345,IFERROR(INDEX(moeda_fx,MATCH(J345,moeda_cod,0)),1)))</f>
        <v/>
      </c>
      <c r="L345" s="135" t="str">
        <f>IF(B345="","",IFERROR(INDEX('15 Base de Dados'!$A$6:$A$925,MATCH(B345,'15 Base de Dados'!$C$6:$C$925,0)),"Não encontrado"))</f>
        <v/>
      </c>
      <c r="M345" s="123" t="str">
        <f>IF(A345="","",EOMONTH(A345,0))</f>
        <v/>
      </c>
      <c r="N345" s="113" t="str">
        <f>IF(A345="","",YEAR(A345))</f>
        <v/>
      </c>
    </row>
    <row r="346">
      <c r="A346" s="116" t="n"/>
      <c r="B346" s="97" t="n"/>
      <c r="C346" s="97" t="n"/>
      <c r="D346" s="132" t="n"/>
      <c r="E346" s="99" t="n"/>
      <c r="F346" s="117" t="n"/>
      <c r="G346" s="101" t="n"/>
      <c r="H346" s="103" t="str">
        <f>IF(OR(A346="",B346=""),"",N(D346)*N(E346))</f>
        <v/>
      </c>
      <c r="I346" s="103" t="str">
        <f>IF(H346="","",H346-N(F346))</f>
        <v/>
      </c>
      <c r="J346" s="68" t="str">
        <f>IF(B346="","",IFERROR(INDEX('15 Base de Dados'!$F$6:$F$925,MATCH(B346,'15 Base de Dados'!$C$6:$C$925,0)),"BRL"))</f>
        <v/>
      </c>
      <c r="K346" s="70" t="str">
        <f>IF(H346="","",I346*IF(N(G346)&gt;0,G346,IFERROR(INDEX(moeda_fx,MATCH(J346,moeda_cod,0)),1)))</f>
        <v/>
      </c>
      <c r="L346" s="133" t="str">
        <f>IF(B346="","",IFERROR(INDEX('15 Base de Dados'!$A$6:$A$925,MATCH(B346,'15 Base de Dados'!$C$6:$C$925,0)),"Não encontrado"))</f>
        <v/>
      </c>
      <c r="M346" s="122" t="str">
        <f>IF(A346="","",EOMONTH(A346,0))</f>
        <v/>
      </c>
      <c r="N346" s="69" t="str">
        <f>IF(A346="","",YEAR(A346))</f>
        <v/>
      </c>
    </row>
    <row r="347">
      <c r="A347" s="116" t="n"/>
      <c r="B347" s="97" t="n"/>
      <c r="C347" s="97" t="n"/>
      <c r="D347" s="132" t="n"/>
      <c r="E347" s="99" t="n"/>
      <c r="F347" s="117" t="n"/>
      <c r="G347" s="101" t="n"/>
      <c r="H347" s="109" t="str">
        <f>IF(OR(A347="",B347=""),"",N(D347)*N(E347))</f>
        <v/>
      </c>
      <c r="I347" s="109" t="str">
        <f>IF(H347="","",H347-N(F347))</f>
        <v/>
      </c>
      <c r="J347" s="108" t="str">
        <f>IF(B347="","",IFERROR(INDEX('15 Base de Dados'!$F$6:$F$925,MATCH(B347,'15 Base de Dados'!$C$6:$C$925,0)),"BRL"))</f>
        <v/>
      </c>
      <c r="K347" s="134" t="str">
        <f>IF(H347="","",I347*IF(N(G347)&gt;0,G347,IFERROR(INDEX(moeda_fx,MATCH(J347,moeda_cod,0)),1)))</f>
        <v/>
      </c>
      <c r="L347" s="135" t="str">
        <f>IF(B347="","",IFERROR(INDEX('15 Base de Dados'!$A$6:$A$925,MATCH(B347,'15 Base de Dados'!$C$6:$C$925,0)),"Não encontrado"))</f>
        <v/>
      </c>
      <c r="M347" s="123" t="str">
        <f>IF(A347="","",EOMONTH(A347,0))</f>
        <v/>
      </c>
      <c r="N347" s="113" t="str">
        <f>IF(A347="","",YEAR(A347))</f>
        <v/>
      </c>
    </row>
    <row r="348">
      <c r="A348" s="116" t="n"/>
      <c r="B348" s="97" t="n"/>
      <c r="C348" s="97" t="n"/>
      <c r="D348" s="132" t="n"/>
      <c r="E348" s="99" t="n"/>
      <c r="F348" s="117" t="n"/>
      <c r="G348" s="101" t="n"/>
      <c r="H348" s="103" t="str">
        <f>IF(OR(A348="",B348=""),"",N(D348)*N(E348))</f>
        <v/>
      </c>
      <c r="I348" s="103" t="str">
        <f>IF(H348="","",H348-N(F348))</f>
        <v/>
      </c>
      <c r="J348" s="68" t="str">
        <f>IF(B348="","",IFERROR(INDEX('15 Base de Dados'!$F$6:$F$925,MATCH(B348,'15 Base de Dados'!$C$6:$C$925,0)),"BRL"))</f>
        <v/>
      </c>
      <c r="K348" s="70" t="str">
        <f>IF(H348="","",I348*IF(N(G348)&gt;0,G348,IFERROR(INDEX(moeda_fx,MATCH(J348,moeda_cod,0)),1)))</f>
        <v/>
      </c>
      <c r="L348" s="133" t="str">
        <f>IF(B348="","",IFERROR(INDEX('15 Base de Dados'!$A$6:$A$925,MATCH(B348,'15 Base de Dados'!$C$6:$C$925,0)),"Não encontrado"))</f>
        <v/>
      </c>
      <c r="M348" s="122" t="str">
        <f>IF(A348="","",EOMONTH(A348,0))</f>
        <v/>
      </c>
      <c r="N348" s="69" t="str">
        <f>IF(A348="","",YEAR(A348))</f>
        <v/>
      </c>
    </row>
    <row r="349">
      <c r="A349" s="116" t="n"/>
      <c r="B349" s="97" t="n"/>
      <c r="C349" s="97" t="n"/>
      <c r="D349" s="132" t="n"/>
      <c r="E349" s="99" t="n"/>
      <c r="F349" s="117" t="n"/>
      <c r="G349" s="101" t="n"/>
      <c r="H349" s="109" t="str">
        <f>IF(OR(A349="",B349=""),"",N(D349)*N(E349))</f>
        <v/>
      </c>
      <c r="I349" s="109" t="str">
        <f>IF(H349="","",H349-N(F349))</f>
        <v/>
      </c>
      <c r="J349" s="108" t="str">
        <f>IF(B349="","",IFERROR(INDEX('15 Base de Dados'!$F$6:$F$925,MATCH(B349,'15 Base de Dados'!$C$6:$C$925,0)),"BRL"))</f>
        <v/>
      </c>
      <c r="K349" s="134" t="str">
        <f>IF(H349="","",I349*IF(N(G349)&gt;0,G349,IFERROR(INDEX(moeda_fx,MATCH(J349,moeda_cod,0)),1)))</f>
        <v/>
      </c>
      <c r="L349" s="135" t="str">
        <f>IF(B349="","",IFERROR(INDEX('15 Base de Dados'!$A$6:$A$925,MATCH(B349,'15 Base de Dados'!$C$6:$C$925,0)),"Não encontrado"))</f>
        <v/>
      </c>
      <c r="M349" s="123" t="str">
        <f>IF(A349="","",EOMONTH(A349,0))</f>
        <v/>
      </c>
      <c r="N349" s="113" t="str">
        <f>IF(A349="","",YEAR(A349))</f>
        <v/>
      </c>
    </row>
    <row r="350">
      <c r="A350" s="116" t="n"/>
      <c r="B350" s="97" t="n"/>
      <c r="C350" s="97" t="n"/>
      <c r="D350" s="132" t="n"/>
      <c r="E350" s="99" t="n"/>
      <c r="F350" s="117" t="n"/>
      <c r="G350" s="101" t="n"/>
      <c r="H350" s="103" t="str">
        <f>IF(OR(A350="",B350=""),"",N(D350)*N(E350))</f>
        <v/>
      </c>
      <c r="I350" s="103" t="str">
        <f>IF(H350="","",H350-N(F350))</f>
        <v/>
      </c>
      <c r="J350" s="68" t="str">
        <f>IF(B350="","",IFERROR(INDEX('15 Base de Dados'!$F$6:$F$925,MATCH(B350,'15 Base de Dados'!$C$6:$C$925,0)),"BRL"))</f>
        <v/>
      </c>
      <c r="K350" s="70" t="str">
        <f>IF(H350="","",I350*IF(N(G350)&gt;0,G350,IFERROR(INDEX(moeda_fx,MATCH(J350,moeda_cod,0)),1)))</f>
        <v/>
      </c>
      <c r="L350" s="133" t="str">
        <f>IF(B350="","",IFERROR(INDEX('15 Base de Dados'!$A$6:$A$925,MATCH(B350,'15 Base de Dados'!$C$6:$C$925,0)),"Não encontrado"))</f>
        <v/>
      </c>
      <c r="M350" s="122" t="str">
        <f>IF(A350="","",EOMONTH(A350,0))</f>
        <v/>
      </c>
      <c r="N350" s="69" t="str">
        <f>IF(A350="","",YEAR(A350))</f>
        <v/>
      </c>
    </row>
    <row r="351">
      <c r="A351" s="116" t="n"/>
      <c r="B351" s="97" t="n"/>
      <c r="C351" s="97" t="n"/>
      <c r="D351" s="132" t="n"/>
      <c r="E351" s="99" t="n"/>
      <c r="F351" s="117" t="n"/>
      <c r="G351" s="101" t="n"/>
      <c r="H351" s="109" t="str">
        <f>IF(OR(A351="",B351=""),"",N(D351)*N(E351))</f>
        <v/>
      </c>
      <c r="I351" s="109" t="str">
        <f>IF(H351="","",H351-N(F351))</f>
        <v/>
      </c>
      <c r="J351" s="108" t="str">
        <f>IF(B351="","",IFERROR(INDEX('15 Base de Dados'!$F$6:$F$925,MATCH(B351,'15 Base de Dados'!$C$6:$C$925,0)),"BRL"))</f>
        <v/>
      </c>
      <c r="K351" s="134" t="str">
        <f>IF(H351="","",I351*IF(N(G351)&gt;0,G351,IFERROR(INDEX(moeda_fx,MATCH(J351,moeda_cod,0)),1)))</f>
        <v/>
      </c>
      <c r="L351" s="135" t="str">
        <f>IF(B351="","",IFERROR(INDEX('15 Base de Dados'!$A$6:$A$925,MATCH(B351,'15 Base de Dados'!$C$6:$C$925,0)),"Não encontrado"))</f>
        <v/>
      </c>
      <c r="M351" s="123" t="str">
        <f>IF(A351="","",EOMONTH(A351,0))</f>
        <v/>
      </c>
      <c r="N351" s="113" t="str">
        <f>IF(A351="","",YEAR(A351))</f>
        <v/>
      </c>
    </row>
    <row r="352">
      <c r="A352" s="116" t="n"/>
      <c r="B352" s="97" t="n"/>
      <c r="C352" s="97" t="n"/>
      <c r="D352" s="132" t="n"/>
      <c r="E352" s="99" t="n"/>
      <c r="F352" s="117" t="n"/>
      <c r="G352" s="101" t="n"/>
      <c r="H352" s="103" t="str">
        <f>IF(OR(A352="",B352=""),"",N(D352)*N(E352))</f>
        <v/>
      </c>
      <c r="I352" s="103" t="str">
        <f>IF(H352="","",H352-N(F352))</f>
        <v/>
      </c>
      <c r="J352" s="68" t="str">
        <f>IF(B352="","",IFERROR(INDEX('15 Base de Dados'!$F$6:$F$925,MATCH(B352,'15 Base de Dados'!$C$6:$C$925,0)),"BRL"))</f>
        <v/>
      </c>
      <c r="K352" s="70" t="str">
        <f>IF(H352="","",I352*IF(N(G352)&gt;0,G352,IFERROR(INDEX(moeda_fx,MATCH(J352,moeda_cod,0)),1)))</f>
        <v/>
      </c>
      <c r="L352" s="133" t="str">
        <f>IF(B352="","",IFERROR(INDEX('15 Base de Dados'!$A$6:$A$925,MATCH(B352,'15 Base de Dados'!$C$6:$C$925,0)),"Não encontrado"))</f>
        <v/>
      </c>
      <c r="M352" s="122" t="str">
        <f>IF(A352="","",EOMONTH(A352,0))</f>
        <v/>
      </c>
      <c r="N352" s="69" t="str">
        <f>IF(A352="","",YEAR(A352))</f>
        <v/>
      </c>
    </row>
    <row r="353">
      <c r="A353" s="116" t="n"/>
      <c r="B353" s="97" t="n"/>
      <c r="C353" s="97" t="n"/>
      <c r="D353" s="132" t="n"/>
      <c r="E353" s="99" t="n"/>
      <c r="F353" s="117" t="n"/>
      <c r="G353" s="101" t="n"/>
      <c r="H353" s="109" t="str">
        <f>IF(OR(A353="",B353=""),"",N(D353)*N(E353))</f>
        <v/>
      </c>
      <c r="I353" s="109" t="str">
        <f>IF(H353="","",H353-N(F353))</f>
        <v/>
      </c>
      <c r="J353" s="108" t="str">
        <f>IF(B353="","",IFERROR(INDEX('15 Base de Dados'!$F$6:$F$925,MATCH(B353,'15 Base de Dados'!$C$6:$C$925,0)),"BRL"))</f>
        <v/>
      </c>
      <c r="K353" s="134" t="str">
        <f>IF(H353="","",I353*IF(N(G353)&gt;0,G353,IFERROR(INDEX(moeda_fx,MATCH(J353,moeda_cod,0)),1)))</f>
        <v/>
      </c>
      <c r="L353" s="135" t="str">
        <f>IF(B353="","",IFERROR(INDEX('15 Base de Dados'!$A$6:$A$925,MATCH(B353,'15 Base de Dados'!$C$6:$C$925,0)),"Não encontrado"))</f>
        <v/>
      </c>
      <c r="M353" s="123" t="str">
        <f>IF(A353="","",EOMONTH(A353,0))</f>
        <v/>
      </c>
      <c r="N353" s="113" t="str">
        <f>IF(A353="","",YEAR(A353))</f>
        <v/>
      </c>
    </row>
    <row r="354">
      <c r="A354" s="116" t="n"/>
      <c r="B354" s="97" t="n"/>
      <c r="C354" s="97" t="n"/>
      <c r="D354" s="132" t="n"/>
      <c r="E354" s="99" t="n"/>
      <c r="F354" s="117" t="n"/>
      <c r="G354" s="101" t="n"/>
      <c r="H354" s="103" t="str">
        <f>IF(OR(A354="",B354=""),"",N(D354)*N(E354))</f>
        <v/>
      </c>
      <c r="I354" s="103" t="str">
        <f>IF(H354="","",H354-N(F354))</f>
        <v/>
      </c>
      <c r="J354" s="68" t="str">
        <f>IF(B354="","",IFERROR(INDEX('15 Base de Dados'!$F$6:$F$925,MATCH(B354,'15 Base de Dados'!$C$6:$C$925,0)),"BRL"))</f>
        <v/>
      </c>
      <c r="K354" s="70" t="str">
        <f>IF(H354="","",I354*IF(N(G354)&gt;0,G354,IFERROR(INDEX(moeda_fx,MATCH(J354,moeda_cod,0)),1)))</f>
        <v/>
      </c>
      <c r="L354" s="133" t="str">
        <f>IF(B354="","",IFERROR(INDEX('15 Base de Dados'!$A$6:$A$925,MATCH(B354,'15 Base de Dados'!$C$6:$C$925,0)),"Não encontrado"))</f>
        <v/>
      </c>
      <c r="M354" s="122" t="str">
        <f>IF(A354="","",EOMONTH(A354,0))</f>
        <v/>
      </c>
      <c r="N354" s="69" t="str">
        <f>IF(A354="","",YEAR(A354))</f>
        <v/>
      </c>
    </row>
    <row r="355">
      <c r="A355" s="116" t="n"/>
      <c r="B355" s="97" t="n"/>
      <c r="C355" s="97" t="n"/>
      <c r="D355" s="132" t="n"/>
      <c r="E355" s="99" t="n"/>
      <c r="F355" s="117" t="n"/>
      <c r="G355" s="101" t="n"/>
      <c r="H355" s="109" t="str">
        <f>IF(OR(A355="",B355=""),"",N(D355)*N(E355))</f>
        <v/>
      </c>
      <c r="I355" s="109" t="str">
        <f>IF(H355="","",H355-N(F355))</f>
        <v/>
      </c>
      <c r="J355" s="108" t="str">
        <f>IF(B355="","",IFERROR(INDEX('15 Base de Dados'!$F$6:$F$925,MATCH(B355,'15 Base de Dados'!$C$6:$C$925,0)),"BRL"))</f>
        <v/>
      </c>
      <c r="K355" s="134" t="str">
        <f>IF(H355="","",I355*IF(N(G355)&gt;0,G355,IFERROR(INDEX(moeda_fx,MATCH(J355,moeda_cod,0)),1)))</f>
        <v/>
      </c>
      <c r="L355" s="135" t="str">
        <f>IF(B355="","",IFERROR(INDEX('15 Base de Dados'!$A$6:$A$925,MATCH(B355,'15 Base de Dados'!$C$6:$C$925,0)),"Não encontrado"))</f>
        <v/>
      </c>
      <c r="M355" s="123" t="str">
        <f>IF(A355="","",EOMONTH(A355,0))</f>
        <v/>
      </c>
      <c r="N355" s="113" t="str">
        <f>IF(A355="","",YEAR(A355))</f>
        <v/>
      </c>
    </row>
    <row r="356">
      <c r="A356" s="116" t="n"/>
      <c r="B356" s="97" t="n"/>
      <c r="C356" s="97" t="n"/>
      <c r="D356" s="132" t="n"/>
      <c r="E356" s="99" t="n"/>
      <c r="F356" s="117" t="n"/>
      <c r="G356" s="101" t="n"/>
      <c r="H356" s="103" t="str">
        <f>IF(OR(A356="",B356=""),"",N(D356)*N(E356))</f>
        <v/>
      </c>
      <c r="I356" s="103" t="str">
        <f>IF(H356="","",H356-N(F356))</f>
        <v/>
      </c>
      <c r="J356" s="68" t="str">
        <f>IF(B356="","",IFERROR(INDEX('15 Base de Dados'!$F$6:$F$925,MATCH(B356,'15 Base de Dados'!$C$6:$C$925,0)),"BRL"))</f>
        <v/>
      </c>
      <c r="K356" s="70" t="str">
        <f>IF(H356="","",I356*IF(N(G356)&gt;0,G356,IFERROR(INDEX(moeda_fx,MATCH(J356,moeda_cod,0)),1)))</f>
        <v/>
      </c>
      <c r="L356" s="133" t="str">
        <f>IF(B356="","",IFERROR(INDEX('15 Base de Dados'!$A$6:$A$925,MATCH(B356,'15 Base de Dados'!$C$6:$C$925,0)),"Não encontrado"))</f>
        <v/>
      </c>
      <c r="M356" s="122" t="str">
        <f>IF(A356="","",EOMONTH(A356,0))</f>
        <v/>
      </c>
      <c r="N356" s="69" t="str">
        <f>IF(A356="","",YEAR(A356))</f>
        <v/>
      </c>
    </row>
    <row r="357">
      <c r="A357" s="116" t="n"/>
      <c r="B357" s="97" t="n"/>
      <c r="C357" s="97" t="n"/>
      <c r="D357" s="132" t="n"/>
      <c r="E357" s="99" t="n"/>
      <c r="F357" s="117" t="n"/>
      <c r="G357" s="101" t="n"/>
      <c r="H357" s="109" t="str">
        <f>IF(OR(A357="",B357=""),"",N(D357)*N(E357))</f>
        <v/>
      </c>
      <c r="I357" s="109" t="str">
        <f>IF(H357="","",H357-N(F357))</f>
        <v/>
      </c>
      <c r="J357" s="108" t="str">
        <f>IF(B357="","",IFERROR(INDEX('15 Base de Dados'!$F$6:$F$925,MATCH(B357,'15 Base de Dados'!$C$6:$C$925,0)),"BRL"))</f>
        <v/>
      </c>
      <c r="K357" s="134" t="str">
        <f>IF(H357="","",I357*IF(N(G357)&gt;0,G357,IFERROR(INDEX(moeda_fx,MATCH(J357,moeda_cod,0)),1)))</f>
        <v/>
      </c>
      <c r="L357" s="135" t="str">
        <f>IF(B357="","",IFERROR(INDEX('15 Base de Dados'!$A$6:$A$925,MATCH(B357,'15 Base de Dados'!$C$6:$C$925,0)),"Não encontrado"))</f>
        <v/>
      </c>
      <c r="M357" s="123" t="str">
        <f>IF(A357="","",EOMONTH(A357,0))</f>
        <v/>
      </c>
      <c r="N357" s="113" t="str">
        <f>IF(A357="","",YEAR(A357))</f>
        <v/>
      </c>
    </row>
    <row r="358">
      <c r="A358" s="116" t="n"/>
      <c r="B358" s="97" t="n"/>
      <c r="C358" s="97" t="n"/>
      <c r="D358" s="132" t="n"/>
      <c r="E358" s="99" t="n"/>
      <c r="F358" s="117" t="n"/>
      <c r="G358" s="101" t="n"/>
      <c r="H358" s="103" t="str">
        <f>IF(OR(A358="",B358=""),"",N(D358)*N(E358))</f>
        <v/>
      </c>
      <c r="I358" s="103" t="str">
        <f>IF(H358="","",H358-N(F358))</f>
        <v/>
      </c>
      <c r="J358" s="68" t="str">
        <f>IF(B358="","",IFERROR(INDEX('15 Base de Dados'!$F$6:$F$925,MATCH(B358,'15 Base de Dados'!$C$6:$C$925,0)),"BRL"))</f>
        <v/>
      </c>
      <c r="K358" s="70" t="str">
        <f>IF(H358="","",I358*IF(N(G358)&gt;0,G358,IFERROR(INDEX(moeda_fx,MATCH(J358,moeda_cod,0)),1)))</f>
        <v/>
      </c>
      <c r="L358" s="133" t="str">
        <f>IF(B358="","",IFERROR(INDEX('15 Base de Dados'!$A$6:$A$925,MATCH(B358,'15 Base de Dados'!$C$6:$C$925,0)),"Não encontrado"))</f>
        <v/>
      </c>
      <c r="M358" s="122" t="str">
        <f>IF(A358="","",EOMONTH(A358,0))</f>
        <v/>
      </c>
      <c r="N358" s="69" t="str">
        <f>IF(A358="","",YEAR(A358))</f>
        <v/>
      </c>
    </row>
    <row r="359">
      <c r="A359" s="116" t="n"/>
      <c r="B359" s="97" t="n"/>
      <c r="C359" s="97" t="n"/>
      <c r="D359" s="132" t="n"/>
      <c r="E359" s="99" t="n"/>
      <c r="F359" s="117" t="n"/>
      <c r="G359" s="101" t="n"/>
      <c r="H359" s="109" t="str">
        <f>IF(OR(A359="",B359=""),"",N(D359)*N(E359))</f>
        <v/>
      </c>
      <c r="I359" s="109" t="str">
        <f>IF(H359="","",H359-N(F359))</f>
        <v/>
      </c>
      <c r="J359" s="108" t="str">
        <f>IF(B359="","",IFERROR(INDEX('15 Base de Dados'!$F$6:$F$925,MATCH(B359,'15 Base de Dados'!$C$6:$C$925,0)),"BRL"))</f>
        <v/>
      </c>
      <c r="K359" s="134" t="str">
        <f>IF(H359="","",I359*IF(N(G359)&gt;0,G359,IFERROR(INDEX(moeda_fx,MATCH(J359,moeda_cod,0)),1)))</f>
        <v/>
      </c>
      <c r="L359" s="135" t="str">
        <f>IF(B359="","",IFERROR(INDEX('15 Base de Dados'!$A$6:$A$925,MATCH(B359,'15 Base de Dados'!$C$6:$C$925,0)),"Não encontrado"))</f>
        <v/>
      </c>
      <c r="M359" s="123" t="str">
        <f>IF(A359="","",EOMONTH(A359,0))</f>
        <v/>
      </c>
      <c r="N359" s="113" t="str">
        <f>IF(A359="","",YEAR(A359))</f>
        <v/>
      </c>
    </row>
    <row r="360">
      <c r="A360" s="116" t="n"/>
      <c r="B360" s="97" t="n"/>
      <c r="C360" s="97" t="n"/>
      <c r="D360" s="132" t="n"/>
      <c r="E360" s="99" t="n"/>
      <c r="F360" s="117" t="n"/>
      <c r="G360" s="101" t="n"/>
      <c r="H360" s="103" t="str">
        <f>IF(OR(A360="",B360=""),"",N(D360)*N(E360))</f>
        <v/>
      </c>
      <c r="I360" s="103" t="str">
        <f>IF(H360="","",H360-N(F360))</f>
        <v/>
      </c>
      <c r="J360" s="68" t="str">
        <f>IF(B360="","",IFERROR(INDEX('15 Base de Dados'!$F$6:$F$925,MATCH(B360,'15 Base de Dados'!$C$6:$C$925,0)),"BRL"))</f>
        <v/>
      </c>
      <c r="K360" s="70" t="str">
        <f>IF(H360="","",I360*IF(N(G360)&gt;0,G360,IFERROR(INDEX(moeda_fx,MATCH(J360,moeda_cod,0)),1)))</f>
        <v/>
      </c>
      <c r="L360" s="133" t="str">
        <f>IF(B360="","",IFERROR(INDEX('15 Base de Dados'!$A$6:$A$925,MATCH(B360,'15 Base de Dados'!$C$6:$C$925,0)),"Não encontrado"))</f>
        <v/>
      </c>
      <c r="M360" s="122" t="str">
        <f>IF(A360="","",EOMONTH(A360,0))</f>
        <v/>
      </c>
      <c r="N360" s="69" t="str">
        <f>IF(A360="","",YEAR(A360))</f>
        <v/>
      </c>
    </row>
    <row r="361">
      <c r="A361" s="116" t="n"/>
      <c r="B361" s="97" t="n"/>
      <c r="C361" s="97" t="n"/>
      <c r="D361" s="132" t="n"/>
      <c r="E361" s="99" t="n"/>
      <c r="F361" s="117" t="n"/>
      <c r="G361" s="101" t="n"/>
      <c r="H361" s="109" t="str">
        <f>IF(OR(A361="",B361=""),"",N(D361)*N(E361))</f>
        <v/>
      </c>
      <c r="I361" s="109" t="str">
        <f>IF(H361="","",H361-N(F361))</f>
        <v/>
      </c>
      <c r="J361" s="108" t="str">
        <f>IF(B361="","",IFERROR(INDEX('15 Base de Dados'!$F$6:$F$925,MATCH(B361,'15 Base de Dados'!$C$6:$C$925,0)),"BRL"))</f>
        <v/>
      </c>
      <c r="K361" s="134" t="str">
        <f>IF(H361="","",I361*IF(N(G361)&gt;0,G361,IFERROR(INDEX(moeda_fx,MATCH(J361,moeda_cod,0)),1)))</f>
        <v/>
      </c>
      <c r="L361" s="135" t="str">
        <f>IF(B361="","",IFERROR(INDEX('15 Base de Dados'!$A$6:$A$925,MATCH(B361,'15 Base de Dados'!$C$6:$C$925,0)),"Não encontrado"))</f>
        <v/>
      </c>
      <c r="M361" s="123" t="str">
        <f>IF(A361="","",EOMONTH(A361,0))</f>
        <v/>
      </c>
      <c r="N361" s="113" t="str">
        <f>IF(A361="","",YEAR(A361))</f>
        <v/>
      </c>
    </row>
    <row r="362">
      <c r="A362" s="116" t="n"/>
      <c r="B362" s="97" t="n"/>
      <c r="C362" s="97" t="n"/>
      <c r="D362" s="132" t="n"/>
      <c r="E362" s="99" t="n"/>
      <c r="F362" s="117" t="n"/>
      <c r="G362" s="101" t="n"/>
      <c r="H362" s="103" t="str">
        <f>IF(OR(A362="",B362=""),"",N(D362)*N(E362))</f>
        <v/>
      </c>
      <c r="I362" s="103" t="str">
        <f>IF(H362="","",H362-N(F362))</f>
        <v/>
      </c>
      <c r="J362" s="68" t="str">
        <f>IF(B362="","",IFERROR(INDEX('15 Base de Dados'!$F$6:$F$925,MATCH(B362,'15 Base de Dados'!$C$6:$C$925,0)),"BRL"))</f>
        <v/>
      </c>
      <c r="K362" s="70" t="str">
        <f>IF(H362="","",I362*IF(N(G362)&gt;0,G362,IFERROR(INDEX(moeda_fx,MATCH(J362,moeda_cod,0)),1)))</f>
        <v/>
      </c>
      <c r="L362" s="133" t="str">
        <f>IF(B362="","",IFERROR(INDEX('15 Base de Dados'!$A$6:$A$925,MATCH(B362,'15 Base de Dados'!$C$6:$C$925,0)),"Não encontrado"))</f>
        <v/>
      </c>
      <c r="M362" s="122" t="str">
        <f>IF(A362="","",EOMONTH(A362,0))</f>
        <v/>
      </c>
      <c r="N362" s="69" t="str">
        <f>IF(A362="","",YEAR(A362))</f>
        <v/>
      </c>
    </row>
    <row r="363">
      <c r="A363" s="116" t="n"/>
      <c r="B363" s="97" t="n"/>
      <c r="C363" s="97" t="n"/>
      <c r="D363" s="132" t="n"/>
      <c r="E363" s="99" t="n"/>
      <c r="F363" s="117" t="n"/>
      <c r="G363" s="101" t="n"/>
      <c r="H363" s="109" t="str">
        <f>IF(OR(A363="",B363=""),"",N(D363)*N(E363))</f>
        <v/>
      </c>
      <c r="I363" s="109" t="str">
        <f>IF(H363="","",H363-N(F363))</f>
        <v/>
      </c>
      <c r="J363" s="108" t="str">
        <f>IF(B363="","",IFERROR(INDEX('15 Base de Dados'!$F$6:$F$925,MATCH(B363,'15 Base de Dados'!$C$6:$C$925,0)),"BRL"))</f>
        <v/>
      </c>
      <c r="K363" s="134" t="str">
        <f>IF(H363="","",I363*IF(N(G363)&gt;0,G363,IFERROR(INDEX(moeda_fx,MATCH(J363,moeda_cod,0)),1)))</f>
        <v/>
      </c>
      <c r="L363" s="135" t="str">
        <f>IF(B363="","",IFERROR(INDEX('15 Base de Dados'!$A$6:$A$925,MATCH(B363,'15 Base de Dados'!$C$6:$C$925,0)),"Não encontrado"))</f>
        <v/>
      </c>
      <c r="M363" s="123" t="str">
        <f>IF(A363="","",EOMONTH(A363,0))</f>
        <v/>
      </c>
      <c r="N363" s="113" t="str">
        <f>IF(A363="","",YEAR(A363))</f>
        <v/>
      </c>
    </row>
    <row r="364">
      <c r="A364" s="116" t="n"/>
      <c r="B364" s="97" t="n"/>
      <c r="C364" s="97" t="n"/>
      <c r="D364" s="132" t="n"/>
      <c r="E364" s="99" t="n"/>
      <c r="F364" s="117" t="n"/>
      <c r="G364" s="101" t="n"/>
      <c r="H364" s="103" t="str">
        <f>IF(OR(A364="",B364=""),"",N(D364)*N(E364))</f>
        <v/>
      </c>
      <c r="I364" s="103" t="str">
        <f>IF(H364="","",H364-N(F364))</f>
        <v/>
      </c>
      <c r="J364" s="68" t="str">
        <f>IF(B364="","",IFERROR(INDEX('15 Base de Dados'!$F$6:$F$925,MATCH(B364,'15 Base de Dados'!$C$6:$C$925,0)),"BRL"))</f>
        <v/>
      </c>
      <c r="K364" s="70" t="str">
        <f>IF(H364="","",I364*IF(N(G364)&gt;0,G364,IFERROR(INDEX(moeda_fx,MATCH(J364,moeda_cod,0)),1)))</f>
        <v/>
      </c>
      <c r="L364" s="133" t="str">
        <f>IF(B364="","",IFERROR(INDEX('15 Base de Dados'!$A$6:$A$925,MATCH(B364,'15 Base de Dados'!$C$6:$C$925,0)),"Não encontrado"))</f>
        <v/>
      </c>
      <c r="M364" s="122" t="str">
        <f>IF(A364="","",EOMONTH(A364,0))</f>
        <v/>
      </c>
      <c r="N364" s="69" t="str">
        <f>IF(A364="","",YEAR(A364))</f>
        <v/>
      </c>
    </row>
    <row r="365">
      <c r="A365" s="116" t="n"/>
      <c r="B365" s="97" t="n"/>
      <c r="C365" s="97" t="n"/>
      <c r="D365" s="132" t="n"/>
      <c r="E365" s="99" t="n"/>
      <c r="F365" s="117" t="n"/>
      <c r="G365" s="101" t="n"/>
      <c r="H365" s="109" t="str">
        <f>IF(OR(A365="",B365=""),"",N(D365)*N(E365))</f>
        <v/>
      </c>
      <c r="I365" s="109" t="str">
        <f>IF(H365="","",H365-N(F365))</f>
        <v/>
      </c>
      <c r="J365" s="108" t="str">
        <f>IF(B365="","",IFERROR(INDEX('15 Base de Dados'!$F$6:$F$925,MATCH(B365,'15 Base de Dados'!$C$6:$C$925,0)),"BRL"))</f>
        <v/>
      </c>
      <c r="K365" s="134" t="str">
        <f>IF(H365="","",I365*IF(N(G365)&gt;0,G365,IFERROR(INDEX(moeda_fx,MATCH(J365,moeda_cod,0)),1)))</f>
        <v/>
      </c>
      <c r="L365" s="135" t="str">
        <f>IF(B365="","",IFERROR(INDEX('15 Base de Dados'!$A$6:$A$925,MATCH(B365,'15 Base de Dados'!$C$6:$C$925,0)),"Não encontrado"))</f>
        <v/>
      </c>
      <c r="M365" s="123" t="str">
        <f>IF(A365="","",EOMONTH(A365,0))</f>
        <v/>
      </c>
      <c r="N365" s="113" t="str">
        <f>IF(A365="","",YEAR(A365))</f>
        <v/>
      </c>
    </row>
    <row r="366">
      <c r="A366" s="116" t="n"/>
      <c r="B366" s="97" t="n"/>
      <c r="C366" s="97" t="n"/>
      <c r="D366" s="132" t="n"/>
      <c r="E366" s="99" t="n"/>
      <c r="F366" s="117" t="n"/>
      <c r="G366" s="101" t="n"/>
      <c r="H366" s="103" t="str">
        <f>IF(OR(A366="",B366=""),"",N(D366)*N(E366))</f>
        <v/>
      </c>
      <c r="I366" s="103" t="str">
        <f>IF(H366="","",H366-N(F366))</f>
        <v/>
      </c>
      <c r="J366" s="68" t="str">
        <f>IF(B366="","",IFERROR(INDEX('15 Base de Dados'!$F$6:$F$925,MATCH(B366,'15 Base de Dados'!$C$6:$C$925,0)),"BRL"))</f>
        <v/>
      </c>
      <c r="K366" s="70" t="str">
        <f>IF(H366="","",I366*IF(N(G366)&gt;0,G366,IFERROR(INDEX(moeda_fx,MATCH(J366,moeda_cod,0)),1)))</f>
        <v/>
      </c>
      <c r="L366" s="133" t="str">
        <f>IF(B366="","",IFERROR(INDEX('15 Base de Dados'!$A$6:$A$925,MATCH(B366,'15 Base de Dados'!$C$6:$C$925,0)),"Não encontrado"))</f>
        <v/>
      </c>
      <c r="M366" s="122" t="str">
        <f>IF(A366="","",EOMONTH(A366,0))</f>
        <v/>
      </c>
      <c r="N366" s="69" t="str">
        <f>IF(A366="","",YEAR(A366))</f>
        <v/>
      </c>
    </row>
    <row r="367">
      <c r="A367" s="116" t="n"/>
      <c r="B367" s="97" t="n"/>
      <c r="C367" s="97" t="n"/>
      <c r="D367" s="132" t="n"/>
      <c r="E367" s="99" t="n"/>
      <c r="F367" s="117" t="n"/>
      <c r="G367" s="101" t="n"/>
      <c r="H367" s="109" t="str">
        <f>IF(OR(A367="",B367=""),"",N(D367)*N(E367))</f>
        <v/>
      </c>
      <c r="I367" s="109" t="str">
        <f>IF(H367="","",H367-N(F367))</f>
        <v/>
      </c>
      <c r="J367" s="108" t="str">
        <f>IF(B367="","",IFERROR(INDEX('15 Base de Dados'!$F$6:$F$925,MATCH(B367,'15 Base de Dados'!$C$6:$C$925,0)),"BRL"))</f>
        <v/>
      </c>
      <c r="K367" s="134" t="str">
        <f>IF(H367="","",I367*IF(N(G367)&gt;0,G367,IFERROR(INDEX(moeda_fx,MATCH(J367,moeda_cod,0)),1)))</f>
        <v/>
      </c>
      <c r="L367" s="135" t="str">
        <f>IF(B367="","",IFERROR(INDEX('15 Base de Dados'!$A$6:$A$925,MATCH(B367,'15 Base de Dados'!$C$6:$C$925,0)),"Não encontrado"))</f>
        <v/>
      </c>
      <c r="M367" s="123" t="str">
        <f>IF(A367="","",EOMONTH(A367,0))</f>
        <v/>
      </c>
      <c r="N367" s="113" t="str">
        <f>IF(A367="","",YEAR(A367))</f>
        <v/>
      </c>
    </row>
    <row r="368">
      <c r="A368" s="116" t="n"/>
      <c r="B368" s="97" t="n"/>
      <c r="C368" s="97" t="n"/>
      <c r="D368" s="132" t="n"/>
      <c r="E368" s="99" t="n"/>
      <c r="F368" s="117" t="n"/>
      <c r="G368" s="101" t="n"/>
      <c r="H368" s="103" t="str">
        <f>IF(OR(A368="",B368=""),"",N(D368)*N(E368))</f>
        <v/>
      </c>
      <c r="I368" s="103" t="str">
        <f>IF(H368="","",H368-N(F368))</f>
        <v/>
      </c>
      <c r="J368" s="68" t="str">
        <f>IF(B368="","",IFERROR(INDEX('15 Base de Dados'!$F$6:$F$925,MATCH(B368,'15 Base de Dados'!$C$6:$C$925,0)),"BRL"))</f>
        <v/>
      </c>
      <c r="K368" s="70" t="str">
        <f>IF(H368="","",I368*IF(N(G368)&gt;0,G368,IFERROR(INDEX(moeda_fx,MATCH(J368,moeda_cod,0)),1)))</f>
        <v/>
      </c>
      <c r="L368" s="133" t="str">
        <f>IF(B368="","",IFERROR(INDEX('15 Base de Dados'!$A$6:$A$925,MATCH(B368,'15 Base de Dados'!$C$6:$C$925,0)),"Não encontrado"))</f>
        <v/>
      </c>
      <c r="M368" s="122" t="str">
        <f>IF(A368="","",EOMONTH(A368,0))</f>
        <v/>
      </c>
      <c r="N368" s="69" t="str">
        <f>IF(A368="","",YEAR(A368))</f>
        <v/>
      </c>
    </row>
    <row r="369">
      <c r="A369" s="116" t="n"/>
      <c r="B369" s="97" t="n"/>
      <c r="C369" s="97" t="n"/>
      <c r="D369" s="132" t="n"/>
      <c r="E369" s="99" t="n"/>
      <c r="F369" s="117" t="n"/>
      <c r="G369" s="101" t="n"/>
      <c r="H369" s="109" t="str">
        <f>IF(OR(A369="",B369=""),"",N(D369)*N(E369))</f>
        <v/>
      </c>
      <c r="I369" s="109" t="str">
        <f>IF(H369="","",H369-N(F369))</f>
        <v/>
      </c>
      <c r="J369" s="108" t="str">
        <f>IF(B369="","",IFERROR(INDEX('15 Base de Dados'!$F$6:$F$925,MATCH(B369,'15 Base de Dados'!$C$6:$C$925,0)),"BRL"))</f>
        <v/>
      </c>
      <c r="K369" s="134" t="str">
        <f>IF(H369="","",I369*IF(N(G369)&gt;0,G369,IFERROR(INDEX(moeda_fx,MATCH(J369,moeda_cod,0)),1)))</f>
        <v/>
      </c>
      <c r="L369" s="135" t="str">
        <f>IF(B369="","",IFERROR(INDEX('15 Base de Dados'!$A$6:$A$925,MATCH(B369,'15 Base de Dados'!$C$6:$C$925,0)),"Não encontrado"))</f>
        <v/>
      </c>
      <c r="M369" s="123" t="str">
        <f>IF(A369="","",EOMONTH(A369,0))</f>
        <v/>
      </c>
      <c r="N369" s="113" t="str">
        <f>IF(A369="","",YEAR(A369))</f>
        <v/>
      </c>
    </row>
    <row r="370">
      <c r="A370" s="116" t="n"/>
      <c r="B370" s="97" t="n"/>
      <c r="C370" s="97" t="n"/>
      <c r="D370" s="132" t="n"/>
      <c r="E370" s="99" t="n"/>
      <c r="F370" s="117" t="n"/>
      <c r="G370" s="101" t="n"/>
      <c r="H370" s="103" t="str">
        <f>IF(OR(A370="",B370=""),"",N(D370)*N(E370))</f>
        <v/>
      </c>
      <c r="I370" s="103" t="str">
        <f>IF(H370="","",H370-N(F370))</f>
        <v/>
      </c>
      <c r="J370" s="68" t="str">
        <f>IF(B370="","",IFERROR(INDEX('15 Base de Dados'!$F$6:$F$925,MATCH(B370,'15 Base de Dados'!$C$6:$C$925,0)),"BRL"))</f>
        <v/>
      </c>
      <c r="K370" s="70" t="str">
        <f>IF(H370="","",I370*IF(N(G370)&gt;0,G370,IFERROR(INDEX(moeda_fx,MATCH(J370,moeda_cod,0)),1)))</f>
        <v/>
      </c>
      <c r="L370" s="133" t="str">
        <f>IF(B370="","",IFERROR(INDEX('15 Base de Dados'!$A$6:$A$925,MATCH(B370,'15 Base de Dados'!$C$6:$C$925,0)),"Não encontrado"))</f>
        <v/>
      </c>
      <c r="M370" s="122" t="str">
        <f>IF(A370="","",EOMONTH(A370,0))</f>
        <v/>
      </c>
      <c r="N370" s="69" t="str">
        <f>IF(A370="","",YEAR(A370))</f>
        <v/>
      </c>
    </row>
    <row r="371">
      <c r="A371" s="116" t="n"/>
      <c r="B371" s="97" t="n"/>
      <c r="C371" s="97" t="n"/>
      <c r="D371" s="132" t="n"/>
      <c r="E371" s="99" t="n"/>
      <c r="F371" s="117" t="n"/>
      <c r="G371" s="101" t="n"/>
      <c r="H371" s="109" t="str">
        <f>IF(OR(A371="",B371=""),"",N(D371)*N(E371))</f>
        <v/>
      </c>
      <c r="I371" s="109" t="str">
        <f>IF(H371="","",H371-N(F371))</f>
        <v/>
      </c>
      <c r="J371" s="108" t="str">
        <f>IF(B371="","",IFERROR(INDEX('15 Base de Dados'!$F$6:$F$925,MATCH(B371,'15 Base de Dados'!$C$6:$C$925,0)),"BRL"))</f>
        <v/>
      </c>
      <c r="K371" s="134" t="str">
        <f>IF(H371="","",I371*IF(N(G371)&gt;0,G371,IFERROR(INDEX(moeda_fx,MATCH(J371,moeda_cod,0)),1)))</f>
        <v/>
      </c>
      <c r="L371" s="135" t="str">
        <f>IF(B371="","",IFERROR(INDEX('15 Base de Dados'!$A$6:$A$925,MATCH(B371,'15 Base de Dados'!$C$6:$C$925,0)),"Não encontrado"))</f>
        <v/>
      </c>
      <c r="M371" s="123" t="str">
        <f>IF(A371="","",EOMONTH(A371,0))</f>
        <v/>
      </c>
      <c r="N371" s="113" t="str">
        <f>IF(A371="","",YEAR(A371))</f>
        <v/>
      </c>
    </row>
    <row r="372">
      <c r="A372" s="116" t="n"/>
      <c r="B372" s="97" t="n"/>
      <c r="C372" s="97" t="n"/>
      <c r="D372" s="132" t="n"/>
      <c r="E372" s="99" t="n"/>
      <c r="F372" s="117" t="n"/>
      <c r="G372" s="101" t="n"/>
      <c r="H372" s="103" t="str">
        <f>IF(OR(A372="",B372=""),"",N(D372)*N(E372))</f>
        <v/>
      </c>
      <c r="I372" s="103" t="str">
        <f>IF(H372="","",H372-N(F372))</f>
        <v/>
      </c>
      <c r="J372" s="68" t="str">
        <f>IF(B372="","",IFERROR(INDEX('15 Base de Dados'!$F$6:$F$925,MATCH(B372,'15 Base de Dados'!$C$6:$C$925,0)),"BRL"))</f>
        <v/>
      </c>
      <c r="K372" s="70" t="str">
        <f>IF(H372="","",I372*IF(N(G372)&gt;0,G372,IFERROR(INDEX(moeda_fx,MATCH(J372,moeda_cod,0)),1)))</f>
        <v/>
      </c>
      <c r="L372" s="133" t="str">
        <f>IF(B372="","",IFERROR(INDEX('15 Base de Dados'!$A$6:$A$925,MATCH(B372,'15 Base de Dados'!$C$6:$C$925,0)),"Não encontrado"))</f>
        <v/>
      </c>
      <c r="M372" s="122" t="str">
        <f>IF(A372="","",EOMONTH(A372,0))</f>
        <v/>
      </c>
      <c r="N372" s="69" t="str">
        <f>IF(A372="","",YEAR(A372))</f>
        <v/>
      </c>
    </row>
    <row r="373">
      <c r="A373" s="116" t="n"/>
      <c r="B373" s="97" t="n"/>
      <c r="C373" s="97" t="n"/>
      <c r="D373" s="132" t="n"/>
      <c r="E373" s="99" t="n"/>
      <c r="F373" s="117" t="n"/>
      <c r="G373" s="101" t="n"/>
      <c r="H373" s="109" t="str">
        <f>IF(OR(A373="",B373=""),"",N(D373)*N(E373))</f>
        <v/>
      </c>
      <c r="I373" s="109" t="str">
        <f>IF(H373="","",H373-N(F373))</f>
        <v/>
      </c>
      <c r="J373" s="108" t="str">
        <f>IF(B373="","",IFERROR(INDEX('15 Base de Dados'!$F$6:$F$925,MATCH(B373,'15 Base de Dados'!$C$6:$C$925,0)),"BRL"))</f>
        <v/>
      </c>
      <c r="K373" s="134" t="str">
        <f>IF(H373="","",I373*IF(N(G373)&gt;0,G373,IFERROR(INDEX(moeda_fx,MATCH(J373,moeda_cod,0)),1)))</f>
        <v/>
      </c>
      <c r="L373" s="135" t="str">
        <f>IF(B373="","",IFERROR(INDEX('15 Base de Dados'!$A$6:$A$925,MATCH(B373,'15 Base de Dados'!$C$6:$C$925,0)),"Não encontrado"))</f>
        <v/>
      </c>
      <c r="M373" s="123" t="str">
        <f>IF(A373="","",EOMONTH(A373,0))</f>
        <v/>
      </c>
      <c r="N373" s="113" t="str">
        <f>IF(A373="","",YEAR(A373))</f>
        <v/>
      </c>
    </row>
    <row r="374">
      <c r="A374" s="116" t="n"/>
      <c r="B374" s="97" t="n"/>
      <c r="C374" s="97" t="n"/>
      <c r="D374" s="132" t="n"/>
      <c r="E374" s="99" t="n"/>
      <c r="F374" s="117" t="n"/>
      <c r="G374" s="101" t="n"/>
      <c r="H374" s="103" t="str">
        <f>IF(OR(A374="",B374=""),"",N(D374)*N(E374))</f>
        <v/>
      </c>
      <c r="I374" s="103" t="str">
        <f>IF(H374="","",H374-N(F374))</f>
        <v/>
      </c>
      <c r="J374" s="68" t="str">
        <f>IF(B374="","",IFERROR(INDEX('15 Base de Dados'!$F$6:$F$925,MATCH(B374,'15 Base de Dados'!$C$6:$C$925,0)),"BRL"))</f>
        <v/>
      </c>
      <c r="K374" s="70" t="str">
        <f>IF(H374="","",I374*IF(N(G374)&gt;0,G374,IFERROR(INDEX(moeda_fx,MATCH(J374,moeda_cod,0)),1)))</f>
        <v/>
      </c>
      <c r="L374" s="133" t="str">
        <f>IF(B374="","",IFERROR(INDEX('15 Base de Dados'!$A$6:$A$925,MATCH(B374,'15 Base de Dados'!$C$6:$C$925,0)),"Não encontrado"))</f>
        <v/>
      </c>
      <c r="M374" s="122" t="str">
        <f>IF(A374="","",EOMONTH(A374,0))</f>
        <v/>
      </c>
      <c r="N374" s="69" t="str">
        <f>IF(A374="","",YEAR(A374))</f>
        <v/>
      </c>
    </row>
    <row r="375">
      <c r="A375" s="116" t="n"/>
      <c r="B375" s="97" t="n"/>
      <c r="C375" s="97" t="n"/>
      <c r="D375" s="132" t="n"/>
      <c r="E375" s="99" t="n"/>
      <c r="F375" s="117" t="n"/>
      <c r="G375" s="101" t="n"/>
      <c r="H375" s="109" t="str">
        <f>IF(OR(A375="",B375=""),"",N(D375)*N(E375))</f>
        <v/>
      </c>
      <c r="I375" s="109" t="str">
        <f>IF(H375="","",H375-N(F375))</f>
        <v/>
      </c>
      <c r="J375" s="108" t="str">
        <f>IF(B375="","",IFERROR(INDEX('15 Base de Dados'!$F$6:$F$925,MATCH(B375,'15 Base de Dados'!$C$6:$C$925,0)),"BRL"))</f>
        <v/>
      </c>
      <c r="K375" s="134" t="str">
        <f>IF(H375="","",I375*IF(N(G375)&gt;0,G375,IFERROR(INDEX(moeda_fx,MATCH(J375,moeda_cod,0)),1)))</f>
        <v/>
      </c>
      <c r="L375" s="135" t="str">
        <f>IF(B375="","",IFERROR(INDEX('15 Base de Dados'!$A$6:$A$925,MATCH(B375,'15 Base de Dados'!$C$6:$C$925,0)),"Não encontrado"))</f>
        <v/>
      </c>
      <c r="M375" s="123" t="str">
        <f>IF(A375="","",EOMONTH(A375,0))</f>
        <v/>
      </c>
      <c r="N375" s="113" t="str">
        <f>IF(A375="","",YEAR(A375))</f>
        <v/>
      </c>
    </row>
    <row r="376">
      <c r="A376" s="116" t="n"/>
      <c r="B376" s="97" t="n"/>
      <c r="C376" s="97" t="n"/>
      <c r="D376" s="132" t="n"/>
      <c r="E376" s="99" t="n"/>
      <c r="F376" s="117" t="n"/>
      <c r="G376" s="101" t="n"/>
      <c r="H376" s="103" t="str">
        <f>IF(OR(A376="",B376=""),"",N(D376)*N(E376))</f>
        <v/>
      </c>
      <c r="I376" s="103" t="str">
        <f>IF(H376="","",H376-N(F376))</f>
        <v/>
      </c>
      <c r="J376" s="68" t="str">
        <f>IF(B376="","",IFERROR(INDEX('15 Base de Dados'!$F$6:$F$925,MATCH(B376,'15 Base de Dados'!$C$6:$C$925,0)),"BRL"))</f>
        <v/>
      </c>
      <c r="K376" s="70" t="str">
        <f>IF(H376="","",I376*IF(N(G376)&gt;0,G376,IFERROR(INDEX(moeda_fx,MATCH(J376,moeda_cod,0)),1)))</f>
        <v/>
      </c>
      <c r="L376" s="133" t="str">
        <f>IF(B376="","",IFERROR(INDEX('15 Base de Dados'!$A$6:$A$925,MATCH(B376,'15 Base de Dados'!$C$6:$C$925,0)),"Não encontrado"))</f>
        <v/>
      </c>
      <c r="M376" s="122" t="str">
        <f>IF(A376="","",EOMONTH(A376,0))</f>
        <v/>
      </c>
      <c r="N376" s="69" t="str">
        <f>IF(A376="","",YEAR(A376))</f>
        <v/>
      </c>
    </row>
    <row r="377">
      <c r="A377" s="116" t="n"/>
      <c r="B377" s="97" t="n"/>
      <c r="C377" s="97" t="n"/>
      <c r="D377" s="132" t="n"/>
      <c r="E377" s="99" t="n"/>
      <c r="F377" s="117" t="n"/>
      <c r="G377" s="101" t="n"/>
      <c r="H377" s="109" t="str">
        <f>IF(OR(A377="",B377=""),"",N(D377)*N(E377))</f>
        <v/>
      </c>
      <c r="I377" s="109" t="str">
        <f>IF(H377="","",H377-N(F377))</f>
        <v/>
      </c>
      <c r="J377" s="108" t="str">
        <f>IF(B377="","",IFERROR(INDEX('15 Base de Dados'!$F$6:$F$925,MATCH(B377,'15 Base de Dados'!$C$6:$C$925,0)),"BRL"))</f>
        <v/>
      </c>
      <c r="K377" s="134" t="str">
        <f>IF(H377="","",I377*IF(N(G377)&gt;0,G377,IFERROR(INDEX(moeda_fx,MATCH(J377,moeda_cod,0)),1)))</f>
        <v/>
      </c>
      <c r="L377" s="135" t="str">
        <f>IF(B377="","",IFERROR(INDEX('15 Base de Dados'!$A$6:$A$925,MATCH(B377,'15 Base de Dados'!$C$6:$C$925,0)),"Não encontrado"))</f>
        <v/>
      </c>
      <c r="M377" s="123" t="str">
        <f>IF(A377="","",EOMONTH(A377,0))</f>
        <v/>
      </c>
      <c r="N377" s="113" t="str">
        <f>IF(A377="","",YEAR(A377))</f>
        <v/>
      </c>
    </row>
    <row r="378">
      <c r="A378" s="116" t="n"/>
      <c r="B378" s="97" t="n"/>
      <c r="C378" s="97" t="n"/>
      <c r="D378" s="132" t="n"/>
      <c r="E378" s="99" t="n"/>
      <c r="F378" s="117" t="n"/>
      <c r="G378" s="101" t="n"/>
      <c r="H378" s="103" t="str">
        <f>IF(OR(A378="",B378=""),"",N(D378)*N(E378))</f>
        <v/>
      </c>
      <c r="I378" s="103" t="str">
        <f>IF(H378="","",H378-N(F378))</f>
        <v/>
      </c>
      <c r="J378" s="68" t="str">
        <f>IF(B378="","",IFERROR(INDEX('15 Base de Dados'!$F$6:$F$925,MATCH(B378,'15 Base de Dados'!$C$6:$C$925,0)),"BRL"))</f>
        <v/>
      </c>
      <c r="K378" s="70" t="str">
        <f>IF(H378="","",I378*IF(N(G378)&gt;0,G378,IFERROR(INDEX(moeda_fx,MATCH(J378,moeda_cod,0)),1)))</f>
        <v/>
      </c>
      <c r="L378" s="133" t="str">
        <f>IF(B378="","",IFERROR(INDEX('15 Base de Dados'!$A$6:$A$925,MATCH(B378,'15 Base de Dados'!$C$6:$C$925,0)),"Não encontrado"))</f>
        <v/>
      </c>
      <c r="M378" s="122" t="str">
        <f>IF(A378="","",EOMONTH(A378,0))</f>
        <v/>
      </c>
      <c r="N378" s="69" t="str">
        <f>IF(A378="","",YEAR(A378))</f>
        <v/>
      </c>
    </row>
    <row r="379">
      <c r="A379" s="116" t="n"/>
      <c r="B379" s="97" t="n"/>
      <c r="C379" s="97" t="n"/>
      <c r="D379" s="132" t="n"/>
      <c r="E379" s="99" t="n"/>
      <c r="F379" s="117" t="n"/>
      <c r="G379" s="101" t="n"/>
      <c r="H379" s="109" t="str">
        <f>IF(OR(A379="",B379=""),"",N(D379)*N(E379))</f>
        <v/>
      </c>
      <c r="I379" s="109" t="str">
        <f>IF(H379="","",H379-N(F379))</f>
        <v/>
      </c>
      <c r="J379" s="108" t="str">
        <f>IF(B379="","",IFERROR(INDEX('15 Base de Dados'!$F$6:$F$925,MATCH(B379,'15 Base de Dados'!$C$6:$C$925,0)),"BRL"))</f>
        <v/>
      </c>
      <c r="K379" s="134" t="str">
        <f>IF(H379="","",I379*IF(N(G379)&gt;0,G379,IFERROR(INDEX(moeda_fx,MATCH(J379,moeda_cod,0)),1)))</f>
        <v/>
      </c>
      <c r="L379" s="135" t="str">
        <f>IF(B379="","",IFERROR(INDEX('15 Base de Dados'!$A$6:$A$925,MATCH(B379,'15 Base de Dados'!$C$6:$C$925,0)),"Não encontrado"))</f>
        <v/>
      </c>
      <c r="M379" s="123" t="str">
        <f>IF(A379="","",EOMONTH(A379,0))</f>
        <v/>
      </c>
      <c r="N379" s="113" t="str">
        <f>IF(A379="","",YEAR(A379))</f>
        <v/>
      </c>
    </row>
    <row r="380">
      <c r="A380" s="116" t="n"/>
      <c r="B380" s="97" t="n"/>
      <c r="C380" s="97" t="n"/>
      <c r="D380" s="132" t="n"/>
      <c r="E380" s="99" t="n"/>
      <c r="F380" s="117" t="n"/>
      <c r="G380" s="101" t="n"/>
      <c r="H380" s="103" t="str">
        <f>IF(OR(A380="",B380=""),"",N(D380)*N(E380))</f>
        <v/>
      </c>
      <c r="I380" s="103" t="str">
        <f>IF(H380="","",H380-N(F380))</f>
        <v/>
      </c>
      <c r="J380" s="68" t="str">
        <f>IF(B380="","",IFERROR(INDEX('15 Base de Dados'!$F$6:$F$925,MATCH(B380,'15 Base de Dados'!$C$6:$C$925,0)),"BRL"))</f>
        <v/>
      </c>
      <c r="K380" s="70" t="str">
        <f>IF(H380="","",I380*IF(N(G380)&gt;0,G380,IFERROR(INDEX(moeda_fx,MATCH(J380,moeda_cod,0)),1)))</f>
        <v/>
      </c>
      <c r="L380" s="133" t="str">
        <f>IF(B380="","",IFERROR(INDEX('15 Base de Dados'!$A$6:$A$925,MATCH(B380,'15 Base de Dados'!$C$6:$C$925,0)),"Não encontrado"))</f>
        <v/>
      </c>
      <c r="M380" s="122" t="str">
        <f>IF(A380="","",EOMONTH(A380,0))</f>
        <v/>
      </c>
      <c r="N380" s="69" t="str">
        <f>IF(A380="","",YEAR(A380))</f>
        <v/>
      </c>
    </row>
    <row r="381">
      <c r="A381" s="116" t="n"/>
      <c r="B381" s="97" t="n"/>
      <c r="C381" s="97" t="n"/>
      <c r="D381" s="132" t="n"/>
      <c r="E381" s="99" t="n"/>
      <c r="F381" s="117" t="n"/>
      <c r="G381" s="101" t="n"/>
      <c r="H381" s="109" t="str">
        <f>IF(OR(A381="",B381=""),"",N(D381)*N(E381))</f>
        <v/>
      </c>
      <c r="I381" s="109" t="str">
        <f>IF(H381="","",H381-N(F381))</f>
        <v/>
      </c>
      <c r="J381" s="108" t="str">
        <f>IF(B381="","",IFERROR(INDEX('15 Base de Dados'!$F$6:$F$925,MATCH(B381,'15 Base de Dados'!$C$6:$C$925,0)),"BRL"))</f>
        <v/>
      </c>
      <c r="K381" s="134" t="str">
        <f>IF(H381="","",I381*IF(N(G381)&gt;0,G381,IFERROR(INDEX(moeda_fx,MATCH(J381,moeda_cod,0)),1)))</f>
        <v/>
      </c>
      <c r="L381" s="135" t="str">
        <f>IF(B381="","",IFERROR(INDEX('15 Base de Dados'!$A$6:$A$925,MATCH(B381,'15 Base de Dados'!$C$6:$C$925,0)),"Não encontrado"))</f>
        <v/>
      </c>
      <c r="M381" s="123" t="str">
        <f>IF(A381="","",EOMONTH(A381,0))</f>
        <v/>
      </c>
      <c r="N381" s="113" t="str">
        <f>IF(A381="","",YEAR(A381))</f>
        <v/>
      </c>
    </row>
    <row r="382">
      <c r="A382" s="116" t="n"/>
      <c r="B382" s="97" t="n"/>
      <c r="C382" s="97" t="n"/>
      <c r="D382" s="132" t="n"/>
      <c r="E382" s="99" t="n"/>
      <c r="F382" s="117" t="n"/>
      <c r="G382" s="101" t="n"/>
      <c r="H382" s="103" t="str">
        <f>IF(OR(A382="",B382=""),"",N(D382)*N(E382))</f>
        <v/>
      </c>
      <c r="I382" s="103" t="str">
        <f>IF(H382="","",H382-N(F382))</f>
        <v/>
      </c>
      <c r="J382" s="68" t="str">
        <f>IF(B382="","",IFERROR(INDEX('15 Base de Dados'!$F$6:$F$925,MATCH(B382,'15 Base de Dados'!$C$6:$C$925,0)),"BRL"))</f>
        <v/>
      </c>
      <c r="K382" s="70" t="str">
        <f>IF(H382="","",I382*IF(N(G382)&gt;0,G382,IFERROR(INDEX(moeda_fx,MATCH(J382,moeda_cod,0)),1)))</f>
        <v/>
      </c>
      <c r="L382" s="133" t="str">
        <f>IF(B382="","",IFERROR(INDEX('15 Base de Dados'!$A$6:$A$925,MATCH(B382,'15 Base de Dados'!$C$6:$C$925,0)),"Não encontrado"))</f>
        <v/>
      </c>
      <c r="M382" s="122" t="str">
        <f>IF(A382="","",EOMONTH(A382,0))</f>
        <v/>
      </c>
      <c r="N382" s="69" t="str">
        <f>IF(A382="","",YEAR(A382))</f>
        <v/>
      </c>
    </row>
    <row r="383">
      <c r="A383" s="116" t="n"/>
      <c r="B383" s="97" t="n"/>
      <c r="C383" s="97" t="n"/>
      <c r="D383" s="132" t="n"/>
      <c r="E383" s="99" t="n"/>
      <c r="F383" s="117" t="n"/>
      <c r="G383" s="101" t="n"/>
      <c r="H383" s="109" t="str">
        <f>IF(OR(A383="",B383=""),"",N(D383)*N(E383))</f>
        <v/>
      </c>
      <c r="I383" s="109" t="str">
        <f>IF(H383="","",H383-N(F383))</f>
        <v/>
      </c>
      <c r="J383" s="108" t="str">
        <f>IF(B383="","",IFERROR(INDEX('15 Base de Dados'!$F$6:$F$925,MATCH(B383,'15 Base de Dados'!$C$6:$C$925,0)),"BRL"))</f>
        <v/>
      </c>
      <c r="K383" s="134" t="str">
        <f>IF(H383="","",I383*IF(N(G383)&gt;0,G383,IFERROR(INDEX(moeda_fx,MATCH(J383,moeda_cod,0)),1)))</f>
        <v/>
      </c>
      <c r="L383" s="135" t="str">
        <f>IF(B383="","",IFERROR(INDEX('15 Base de Dados'!$A$6:$A$925,MATCH(B383,'15 Base de Dados'!$C$6:$C$925,0)),"Não encontrado"))</f>
        <v/>
      </c>
      <c r="M383" s="123" t="str">
        <f>IF(A383="","",EOMONTH(A383,0))</f>
        <v/>
      </c>
      <c r="N383" s="113" t="str">
        <f>IF(A383="","",YEAR(A383))</f>
        <v/>
      </c>
    </row>
    <row r="384">
      <c r="A384" s="116" t="n"/>
      <c r="B384" s="97" t="n"/>
      <c r="C384" s="97" t="n"/>
      <c r="D384" s="132" t="n"/>
      <c r="E384" s="99" t="n"/>
      <c r="F384" s="117" t="n"/>
      <c r="G384" s="101" t="n"/>
      <c r="H384" s="103" t="str">
        <f>IF(OR(A384="",B384=""),"",N(D384)*N(E384))</f>
        <v/>
      </c>
      <c r="I384" s="103" t="str">
        <f>IF(H384="","",H384-N(F384))</f>
        <v/>
      </c>
      <c r="J384" s="68" t="str">
        <f>IF(B384="","",IFERROR(INDEX('15 Base de Dados'!$F$6:$F$925,MATCH(B384,'15 Base de Dados'!$C$6:$C$925,0)),"BRL"))</f>
        <v/>
      </c>
      <c r="K384" s="70" t="str">
        <f>IF(H384="","",I384*IF(N(G384)&gt;0,G384,IFERROR(INDEX(moeda_fx,MATCH(J384,moeda_cod,0)),1)))</f>
        <v/>
      </c>
      <c r="L384" s="133" t="str">
        <f>IF(B384="","",IFERROR(INDEX('15 Base de Dados'!$A$6:$A$925,MATCH(B384,'15 Base de Dados'!$C$6:$C$925,0)),"Não encontrado"))</f>
        <v/>
      </c>
      <c r="M384" s="122" t="str">
        <f>IF(A384="","",EOMONTH(A384,0))</f>
        <v/>
      </c>
      <c r="N384" s="69" t="str">
        <f>IF(A384="","",YEAR(A384))</f>
        <v/>
      </c>
    </row>
    <row r="385">
      <c r="A385" s="116" t="n"/>
      <c r="B385" s="97" t="n"/>
      <c r="C385" s="97" t="n"/>
      <c r="D385" s="132" t="n"/>
      <c r="E385" s="99" t="n"/>
      <c r="F385" s="117" t="n"/>
      <c r="G385" s="101" t="n"/>
      <c r="H385" s="109" t="str">
        <f>IF(OR(A385="",B385=""),"",N(D385)*N(E385))</f>
        <v/>
      </c>
      <c r="I385" s="109" t="str">
        <f>IF(H385="","",H385-N(F385))</f>
        <v/>
      </c>
      <c r="J385" s="108" t="str">
        <f>IF(B385="","",IFERROR(INDEX('15 Base de Dados'!$F$6:$F$925,MATCH(B385,'15 Base de Dados'!$C$6:$C$925,0)),"BRL"))</f>
        <v/>
      </c>
      <c r="K385" s="134" t="str">
        <f>IF(H385="","",I385*IF(N(G385)&gt;0,G385,IFERROR(INDEX(moeda_fx,MATCH(J385,moeda_cod,0)),1)))</f>
        <v/>
      </c>
      <c r="L385" s="135" t="str">
        <f>IF(B385="","",IFERROR(INDEX('15 Base de Dados'!$A$6:$A$925,MATCH(B385,'15 Base de Dados'!$C$6:$C$925,0)),"Não encontrado"))</f>
        <v/>
      </c>
      <c r="M385" s="123" t="str">
        <f>IF(A385="","",EOMONTH(A385,0))</f>
        <v/>
      </c>
      <c r="N385" s="113" t="str">
        <f>IF(A385="","",YEAR(A385))</f>
        <v/>
      </c>
    </row>
    <row r="386">
      <c r="A386" s="116" t="n"/>
      <c r="B386" s="97" t="n"/>
      <c r="C386" s="97" t="n"/>
      <c r="D386" s="132" t="n"/>
      <c r="E386" s="99" t="n"/>
      <c r="F386" s="117" t="n"/>
      <c r="G386" s="101" t="n"/>
      <c r="H386" s="103" t="str">
        <f>IF(OR(A386="",B386=""),"",N(D386)*N(E386))</f>
        <v/>
      </c>
      <c r="I386" s="103" t="str">
        <f>IF(H386="","",H386-N(F386))</f>
        <v/>
      </c>
      <c r="J386" s="68" t="str">
        <f>IF(B386="","",IFERROR(INDEX('15 Base de Dados'!$F$6:$F$925,MATCH(B386,'15 Base de Dados'!$C$6:$C$925,0)),"BRL"))</f>
        <v/>
      </c>
      <c r="K386" s="70" t="str">
        <f>IF(H386="","",I386*IF(N(G386)&gt;0,G386,IFERROR(INDEX(moeda_fx,MATCH(J386,moeda_cod,0)),1)))</f>
        <v/>
      </c>
      <c r="L386" s="133" t="str">
        <f>IF(B386="","",IFERROR(INDEX('15 Base de Dados'!$A$6:$A$925,MATCH(B386,'15 Base de Dados'!$C$6:$C$925,0)),"Não encontrado"))</f>
        <v/>
      </c>
      <c r="M386" s="122" t="str">
        <f>IF(A386="","",EOMONTH(A386,0))</f>
        <v/>
      </c>
      <c r="N386" s="69" t="str">
        <f>IF(A386="","",YEAR(A386))</f>
        <v/>
      </c>
    </row>
    <row r="387">
      <c r="A387" s="116" t="n"/>
      <c r="B387" s="97" t="n"/>
      <c r="C387" s="97" t="n"/>
      <c r="D387" s="132" t="n"/>
      <c r="E387" s="99" t="n"/>
      <c r="F387" s="117" t="n"/>
      <c r="G387" s="101" t="n"/>
      <c r="H387" s="109" t="str">
        <f>IF(OR(A387="",B387=""),"",N(D387)*N(E387))</f>
        <v/>
      </c>
      <c r="I387" s="109" t="str">
        <f>IF(H387="","",H387-N(F387))</f>
        <v/>
      </c>
      <c r="J387" s="108" t="str">
        <f>IF(B387="","",IFERROR(INDEX('15 Base de Dados'!$F$6:$F$925,MATCH(B387,'15 Base de Dados'!$C$6:$C$925,0)),"BRL"))</f>
        <v/>
      </c>
      <c r="K387" s="134" t="str">
        <f>IF(H387="","",I387*IF(N(G387)&gt;0,G387,IFERROR(INDEX(moeda_fx,MATCH(J387,moeda_cod,0)),1)))</f>
        <v/>
      </c>
      <c r="L387" s="135" t="str">
        <f>IF(B387="","",IFERROR(INDEX('15 Base de Dados'!$A$6:$A$925,MATCH(B387,'15 Base de Dados'!$C$6:$C$925,0)),"Não encontrado"))</f>
        <v/>
      </c>
      <c r="M387" s="123" t="str">
        <f>IF(A387="","",EOMONTH(A387,0))</f>
        <v/>
      </c>
      <c r="N387" s="113" t="str">
        <f>IF(A387="","",YEAR(A387))</f>
        <v/>
      </c>
    </row>
    <row r="388">
      <c r="A388" s="116" t="n"/>
      <c r="B388" s="97" t="n"/>
      <c r="C388" s="97" t="n"/>
      <c r="D388" s="132" t="n"/>
      <c r="E388" s="99" t="n"/>
      <c r="F388" s="117" t="n"/>
      <c r="G388" s="101" t="n"/>
      <c r="H388" s="103" t="str">
        <f>IF(OR(A388="",B388=""),"",N(D388)*N(E388))</f>
        <v/>
      </c>
      <c r="I388" s="103" t="str">
        <f>IF(H388="","",H388-N(F388))</f>
        <v/>
      </c>
      <c r="J388" s="68" t="str">
        <f>IF(B388="","",IFERROR(INDEX('15 Base de Dados'!$F$6:$F$925,MATCH(B388,'15 Base de Dados'!$C$6:$C$925,0)),"BRL"))</f>
        <v/>
      </c>
      <c r="K388" s="70" t="str">
        <f>IF(H388="","",I388*IF(N(G388)&gt;0,G388,IFERROR(INDEX(moeda_fx,MATCH(J388,moeda_cod,0)),1)))</f>
        <v/>
      </c>
      <c r="L388" s="133" t="str">
        <f>IF(B388="","",IFERROR(INDEX('15 Base de Dados'!$A$6:$A$925,MATCH(B388,'15 Base de Dados'!$C$6:$C$925,0)),"Não encontrado"))</f>
        <v/>
      </c>
      <c r="M388" s="122" t="str">
        <f>IF(A388="","",EOMONTH(A388,0))</f>
        <v/>
      </c>
      <c r="N388" s="69" t="str">
        <f>IF(A388="","",YEAR(A388))</f>
        <v/>
      </c>
    </row>
    <row r="389">
      <c r="A389" s="116" t="n"/>
      <c r="B389" s="97" t="n"/>
      <c r="C389" s="97" t="n"/>
      <c r="D389" s="132" t="n"/>
      <c r="E389" s="99" t="n"/>
      <c r="F389" s="117" t="n"/>
      <c r="G389" s="101" t="n"/>
      <c r="H389" s="109" t="str">
        <f>IF(OR(A389="",B389=""),"",N(D389)*N(E389))</f>
        <v/>
      </c>
      <c r="I389" s="109" t="str">
        <f>IF(H389="","",H389-N(F389))</f>
        <v/>
      </c>
      <c r="J389" s="108" t="str">
        <f>IF(B389="","",IFERROR(INDEX('15 Base de Dados'!$F$6:$F$925,MATCH(B389,'15 Base de Dados'!$C$6:$C$925,0)),"BRL"))</f>
        <v/>
      </c>
      <c r="K389" s="134" t="str">
        <f>IF(H389="","",I389*IF(N(G389)&gt;0,G389,IFERROR(INDEX(moeda_fx,MATCH(J389,moeda_cod,0)),1)))</f>
        <v/>
      </c>
      <c r="L389" s="135" t="str">
        <f>IF(B389="","",IFERROR(INDEX('15 Base de Dados'!$A$6:$A$925,MATCH(B389,'15 Base de Dados'!$C$6:$C$925,0)),"Não encontrado"))</f>
        <v/>
      </c>
      <c r="M389" s="123" t="str">
        <f>IF(A389="","",EOMONTH(A389,0))</f>
        <v/>
      </c>
      <c r="N389" s="113" t="str">
        <f>IF(A389="","",YEAR(A389))</f>
        <v/>
      </c>
    </row>
    <row r="390">
      <c r="A390" s="116" t="n"/>
      <c r="B390" s="97" t="n"/>
      <c r="C390" s="97" t="n"/>
      <c r="D390" s="132" t="n"/>
      <c r="E390" s="99" t="n"/>
      <c r="F390" s="117" t="n"/>
      <c r="G390" s="101" t="n"/>
      <c r="H390" s="103" t="str">
        <f>IF(OR(A390="",B390=""),"",N(D390)*N(E390))</f>
        <v/>
      </c>
      <c r="I390" s="103" t="str">
        <f>IF(H390="","",H390-N(F390))</f>
        <v/>
      </c>
      <c r="J390" s="68" t="str">
        <f>IF(B390="","",IFERROR(INDEX('15 Base de Dados'!$F$6:$F$925,MATCH(B390,'15 Base de Dados'!$C$6:$C$925,0)),"BRL"))</f>
        <v/>
      </c>
      <c r="K390" s="70" t="str">
        <f>IF(H390="","",I390*IF(N(G390)&gt;0,G390,IFERROR(INDEX(moeda_fx,MATCH(J390,moeda_cod,0)),1)))</f>
        <v/>
      </c>
      <c r="L390" s="133" t="str">
        <f>IF(B390="","",IFERROR(INDEX('15 Base de Dados'!$A$6:$A$925,MATCH(B390,'15 Base de Dados'!$C$6:$C$925,0)),"Não encontrado"))</f>
        <v/>
      </c>
      <c r="M390" s="122" t="str">
        <f>IF(A390="","",EOMONTH(A390,0))</f>
        <v/>
      </c>
      <c r="N390" s="69" t="str">
        <f>IF(A390="","",YEAR(A390))</f>
        <v/>
      </c>
    </row>
    <row r="391">
      <c r="A391" s="116" t="n"/>
      <c r="B391" s="97" t="n"/>
      <c r="C391" s="97" t="n"/>
      <c r="D391" s="132" t="n"/>
      <c r="E391" s="99" t="n"/>
      <c r="F391" s="117" t="n"/>
      <c r="G391" s="101" t="n"/>
      <c r="H391" s="109" t="str">
        <f>IF(OR(A391="",B391=""),"",N(D391)*N(E391))</f>
        <v/>
      </c>
      <c r="I391" s="109" t="str">
        <f>IF(H391="","",H391-N(F391))</f>
        <v/>
      </c>
      <c r="J391" s="108" t="str">
        <f>IF(B391="","",IFERROR(INDEX('15 Base de Dados'!$F$6:$F$925,MATCH(B391,'15 Base de Dados'!$C$6:$C$925,0)),"BRL"))</f>
        <v/>
      </c>
      <c r="K391" s="134" t="str">
        <f>IF(H391="","",I391*IF(N(G391)&gt;0,G391,IFERROR(INDEX(moeda_fx,MATCH(J391,moeda_cod,0)),1)))</f>
        <v/>
      </c>
      <c r="L391" s="135" t="str">
        <f>IF(B391="","",IFERROR(INDEX('15 Base de Dados'!$A$6:$A$925,MATCH(B391,'15 Base de Dados'!$C$6:$C$925,0)),"Não encontrado"))</f>
        <v/>
      </c>
      <c r="M391" s="123" t="str">
        <f>IF(A391="","",EOMONTH(A391,0))</f>
        <v/>
      </c>
      <c r="N391" s="113" t="str">
        <f>IF(A391="","",YEAR(A391))</f>
        <v/>
      </c>
    </row>
    <row r="392">
      <c r="A392" s="116" t="n"/>
      <c r="B392" s="97" t="n"/>
      <c r="C392" s="97" t="n"/>
      <c r="D392" s="132" t="n"/>
      <c r="E392" s="99" t="n"/>
      <c r="F392" s="117" t="n"/>
      <c r="G392" s="101" t="n"/>
      <c r="H392" s="103" t="str">
        <f>IF(OR(A392="",B392=""),"",N(D392)*N(E392))</f>
        <v/>
      </c>
      <c r="I392" s="103" t="str">
        <f>IF(H392="","",H392-N(F392))</f>
        <v/>
      </c>
      <c r="J392" s="68" t="str">
        <f>IF(B392="","",IFERROR(INDEX('15 Base de Dados'!$F$6:$F$925,MATCH(B392,'15 Base de Dados'!$C$6:$C$925,0)),"BRL"))</f>
        <v/>
      </c>
      <c r="K392" s="70" t="str">
        <f>IF(H392="","",I392*IF(N(G392)&gt;0,G392,IFERROR(INDEX(moeda_fx,MATCH(J392,moeda_cod,0)),1)))</f>
        <v/>
      </c>
      <c r="L392" s="133" t="str">
        <f>IF(B392="","",IFERROR(INDEX('15 Base de Dados'!$A$6:$A$925,MATCH(B392,'15 Base de Dados'!$C$6:$C$925,0)),"Não encontrado"))</f>
        <v/>
      </c>
      <c r="M392" s="122" t="str">
        <f>IF(A392="","",EOMONTH(A392,0))</f>
        <v/>
      </c>
      <c r="N392" s="69" t="str">
        <f>IF(A392="","",YEAR(A392))</f>
        <v/>
      </c>
    </row>
    <row r="393">
      <c r="A393" s="116" t="n"/>
      <c r="B393" s="97" t="n"/>
      <c r="C393" s="97" t="n"/>
      <c r="D393" s="132" t="n"/>
      <c r="E393" s="99" t="n"/>
      <c r="F393" s="117" t="n"/>
      <c r="G393" s="101" t="n"/>
      <c r="H393" s="109" t="str">
        <f>IF(OR(A393="",B393=""),"",N(D393)*N(E393))</f>
        <v/>
      </c>
      <c r="I393" s="109" t="str">
        <f>IF(H393="","",H393-N(F393))</f>
        <v/>
      </c>
      <c r="J393" s="108" t="str">
        <f>IF(B393="","",IFERROR(INDEX('15 Base de Dados'!$F$6:$F$925,MATCH(B393,'15 Base de Dados'!$C$6:$C$925,0)),"BRL"))</f>
        <v/>
      </c>
      <c r="K393" s="134" t="str">
        <f>IF(H393="","",I393*IF(N(G393)&gt;0,G393,IFERROR(INDEX(moeda_fx,MATCH(J393,moeda_cod,0)),1)))</f>
        <v/>
      </c>
      <c r="L393" s="135" t="str">
        <f>IF(B393="","",IFERROR(INDEX('15 Base de Dados'!$A$6:$A$925,MATCH(B393,'15 Base de Dados'!$C$6:$C$925,0)),"Não encontrado"))</f>
        <v/>
      </c>
      <c r="M393" s="123" t="str">
        <f>IF(A393="","",EOMONTH(A393,0))</f>
        <v/>
      </c>
      <c r="N393" s="113" t="str">
        <f>IF(A393="","",YEAR(A393))</f>
        <v/>
      </c>
    </row>
    <row r="394">
      <c r="A394" s="116" t="n"/>
      <c r="B394" s="97" t="n"/>
      <c r="C394" s="97" t="n"/>
      <c r="D394" s="132" t="n"/>
      <c r="E394" s="99" t="n"/>
      <c r="F394" s="117" t="n"/>
      <c r="G394" s="101" t="n"/>
      <c r="H394" s="103" t="str">
        <f>IF(OR(A394="",B394=""),"",N(D394)*N(E394))</f>
        <v/>
      </c>
      <c r="I394" s="103" t="str">
        <f>IF(H394="","",H394-N(F394))</f>
        <v/>
      </c>
      <c r="J394" s="68" t="str">
        <f>IF(B394="","",IFERROR(INDEX('15 Base de Dados'!$F$6:$F$925,MATCH(B394,'15 Base de Dados'!$C$6:$C$925,0)),"BRL"))</f>
        <v/>
      </c>
      <c r="K394" s="70" t="str">
        <f>IF(H394="","",I394*IF(N(G394)&gt;0,G394,IFERROR(INDEX(moeda_fx,MATCH(J394,moeda_cod,0)),1)))</f>
        <v/>
      </c>
      <c r="L394" s="133" t="str">
        <f>IF(B394="","",IFERROR(INDEX('15 Base de Dados'!$A$6:$A$925,MATCH(B394,'15 Base de Dados'!$C$6:$C$925,0)),"Não encontrado"))</f>
        <v/>
      </c>
      <c r="M394" s="122" t="str">
        <f>IF(A394="","",EOMONTH(A394,0))</f>
        <v/>
      </c>
      <c r="N394" s="69" t="str">
        <f>IF(A394="","",YEAR(A394))</f>
        <v/>
      </c>
    </row>
    <row r="395">
      <c r="A395" s="116" t="n"/>
      <c r="B395" s="97" t="n"/>
      <c r="C395" s="97" t="n"/>
      <c r="D395" s="132" t="n"/>
      <c r="E395" s="99" t="n"/>
      <c r="F395" s="117" t="n"/>
      <c r="G395" s="101" t="n"/>
      <c r="H395" s="109" t="str">
        <f>IF(OR(A395="",B395=""),"",N(D395)*N(E395))</f>
        <v/>
      </c>
      <c r="I395" s="109" t="str">
        <f>IF(H395="","",H395-N(F395))</f>
        <v/>
      </c>
      <c r="J395" s="108" t="str">
        <f>IF(B395="","",IFERROR(INDEX('15 Base de Dados'!$F$6:$F$925,MATCH(B395,'15 Base de Dados'!$C$6:$C$925,0)),"BRL"))</f>
        <v/>
      </c>
      <c r="K395" s="134" t="str">
        <f>IF(H395="","",I395*IF(N(G395)&gt;0,G395,IFERROR(INDEX(moeda_fx,MATCH(J395,moeda_cod,0)),1)))</f>
        <v/>
      </c>
      <c r="L395" s="135" t="str">
        <f>IF(B395="","",IFERROR(INDEX('15 Base de Dados'!$A$6:$A$925,MATCH(B395,'15 Base de Dados'!$C$6:$C$925,0)),"Não encontrado"))</f>
        <v/>
      </c>
      <c r="M395" s="123" t="str">
        <f>IF(A395="","",EOMONTH(A395,0))</f>
        <v/>
      </c>
      <c r="N395" s="113" t="str">
        <f>IF(A395="","",YEAR(A395))</f>
        <v/>
      </c>
    </row>
    <row r="396">
      <c r="A396" s="116" t="n"/>
      <c r="B396" s="97" t="n"/>
      <c r="C396" s="97" t="n"/>
      <c r="D396" s="132" t="n"/>
      <c r="E396" s="99" t="n"/>
      <c r="F396" s="117" t="n"/>
      <c r="G396" s="101" t="n"/>
      <c r="H396" s="103" t="str">
        <f>IF(OR(A396="",B396=""),"",N(D396)*N(E396))</f>
        <v/>
      </c>
      <c r="I396" s="103" t="str">
        <f>IF(H396="","",H396-N(F396))</f>
        <v/>
      </c>
      <c r="J396" s="68" t="str">
        <f>IF(B396="","",IFERROR(INDEX('15 Base de Dados'!$F$6:$F$925,MATCH(B396,'15 Base de Dados'!$C$6:$C$925,0)),"BRL"))</f>
        <v/>
      </c>
      <c r="K396" s="70" t="str">
        <f>IF(H396="","",I396*IF(N(G396)&gt;0,G396,IFERROR(INDEX(moeda_fx,MATCH(J396,moeda_cod,0)),1)))</f>
        <v/>
      </c>
      <c r="L396" s="133" t="str">
        <f>IF(B396="","",IFERROR(INDEX('15 Base de Dados'!$A$6:$A$925,MATCH(B396,'15 Base de Dados'!$C$6:$C$925,0)),"Não encontrado"))</f>
        <v/>
      </c>
      <c r="M396" s="122" t="str">
        <f>IF(A396="","",EOMONTH(A396,0))</f>
        <v/>
      </c>
      <c r="N396" s="69" t="str">
        <f>IF(A396="","",YEAR(A396))</f>
        <v/>
      </c>
    </row>
    <row r="397">
      <c r="A397" s="116" t="n"/>
      <c r="B397" s="97" t="n"/>
      <c r="C397" s="97" t="n"/>
      <c r="D397" s="132" t="n"/>
      <c r="E397" s="99" t="n"/>
      <c r="F397" s="117" t="n"/>
      <c r="G397" s="101" t="n"/>
      <c r="H397" s="109" t="str">
        <f>IF(OR(A397="",B397=""),"",N(D397)*N(E397))</f>
        <v/>
      </c>
      <c r="I397" s="109" t="str">
        <f>IF(H397="","",H397-N(F397))</f>
        <v/>
      </c>
      <c r="J397" s="108" t="str">
        <f>IF(B397="","",IFERROR(INDEX('15 Base de Dados'!$F$6:$F$925,MATCH(B397,'15 Base de Dados'!$C$6:$C$925,0)),"BRL"))</f>
        <v/>
      </c>
      <c r="K397" s="134" t="str">
        <f>IF(H397="","",I397*IF(N(G397)&gt;0,G397,IFERROR(INDEX(moeda_fx,MATCH(J397,moeda_cod,0)),1)))</f>
        <v/>
      </c>
      <c r="L397" s="135" t="str">
        <f>IF(B397="","",IFERROR(INDEX('15 Base de Dados'!$A$6:$A$925,MATCH(B397,'15 Base de Dados'!$C$6:$C$925,0)),"Não encontrado"))</f>
        <v/>
      </c>
      <c r="M397" s="123" t="str">
        <f>IF(A397="","",EOMONTH(A397,0))</f>
        <v/>
      </c>
      <c r="N397" s="113" t="str">
        <f>IF(A397="","",YEAR(A397))</f>
        <v/>
      </c>
    </row>
    <row r="398">
      <c r="A398" s="116" t="n"/>
      <c r="B398" s="97" t="n"/>
      <c r="C398" s="97" t="n"/>
      <c r="D398" s="132" t="n"/>
      <c r="E398" s="99" t="n"/>
      <c r="F398" s="117" t="n"/>
      <c r="G398" s="101" t="n"/>
      <c r="H398" s="103" t="str">
        <f>IF(OR(A398="",B398=""),"",N(D398)*N(E398))</f>
        <v/>
      </c>
      <c r="I398" s="103" t="str">
        <f>IF(H398="","",H398-N(F398))</f>
        <v/>
      </c>
      <c r="J398" s="68" t="str">
        <f>IF(B398="","",IFERROR(INDEX('15 Base de Dados'!$F$6:$F$925,MATCH(B398,'15 Base de Dados'!$C$6:$C$925,0)),"BRL"))</f>
        <v/>
      </c>
      <c r="K398" s="70" t="str">
        <f>IF(H398="","",I398*IF(N(G398)&gt;0,G398,IFERROR(INDEX(moeda_fx,MATCH(J398,moeda_cod,0)),1)))</f>
        <v/>
      </c>
      <c r="L398" s="133" t="str">
        <f>IF(B398="","",IFERROR(INDEX('15 Base de Dados'!$A$6:$A$925,MATCH(B398,'15 Base de Dados'!$C$6:$C$925,0)),"Não encontrado"))</f>
        <v/>
      </c>
      <c r="M398" s="122" t="str">
        <f>IF(A398="","",EOMONTH(A398,0))</f>
        <v/>
      </c>
      <c r="N398" s="69" t="str">
        <f>IF(A398="","",YEAR(A398))</f>
        <v/>
      </c>
    </row>
    <row r="399">
      <c r="A399" s="116" t="n"/>
      <c r="B399" s="97" t="n"/>
      <c r="C399" s="97" t="n"/>
      <c r="D399" s="132" t="n"/>
      <c r="E399" s="99" t="n"/>
      <c r="F399" s="117" t="n"/>
      <c r="G399" s="101" t="n"/>
      <c r="H399" s="109" t="str">
        <f>IF(OR(A399="",B399=""),"",N(D399)*N(E399))</f>
        <v/>
      </c>
      <c r="I399" s="109" t="str">
        <f>IF(H399="","",H399-N(F399))</f>
        <v/>
      </c>
      <c r="J399" s="108" t="str">
        <f>IF(B399="","",IFERROR(INDEX('15 Base de Dados'!$F$6:$F$925,MATCH(B399,'15 Base de Dados'!$C$6:$C$925,0)),"BRL"))</f>
        <v/>
      </c>
      <c r="K399" s="134" t="str">
        <f>IF(H399="","",I399*IF(N(G399)&gt;0,G399,IFERROR(INDEX(moeda_fx,MATCH(J399,moeda_cod,0)),1)))</f>
        <v/>
      </c>
      <c r="L399" s="135" t="str">
        <f>IF(B399="","",IFERROR(INDEX('15 Base de Dados'!$A$6:$A$925,MATCH(B399,'15 Base de Dados'!$C$6:$C$925,0)),"Não encontrado"))</f>
        <v/>
      </c>
      <c r="M399" s="123" t="str">
        <f>IF(A399="","",EOMONTH(A399,0))</f>
        <v/>
      </c>
      <c r="N399" s="113" t="str">
        <f>IF(A399="","",YEAR(A399))</f>
        <v/>
      </c>
    </row>
    <row r="400">
      <c r="A400" s="116" t="n"/>
      <c r="B400" s="97" t="n"/>
      <c r="C400" s="97" t="n"/>
      <c r="D400" s="132" t="n"/>
      <c r="E400" s="99" t="n"/>
      <c r="F400" s="117" t="n"/>
      <c r="G400" s="101" t="n"/>
      <c r="H400" s="103" t="str">
        <f>IF(OR(A400="",B400=""),"",N(D400)*N(E400))</f>
        <v/>
      </c>
      <c r="I400" s="103" t="str">
        <f>IF(H400="","",H400-N(F400))</f>
        <v/>
      </c>
      <c r="J400" s="68" t="str">
        <f>IF(B400="","",IFERROR(INDEX('15 Base de Dados'!$F$6:$F$925,MATCH(B400,'15 Base de Dados'!$C$6:$C$925,0)),"BRL"))</f>
        <v/>
      </c>
      <c r="K400" s="70" t="str">
        <f>IF(H400="","",I400*IF(N(G400)&gt;0,G400,IFERROR(INDEX(moeda_fx,MATCH(J400,moeda_cod,0)),1)))</f>
        <v/>
      </c>
      <c r="L400" s="133" t="str">
        <f>IF(B400="","",IFERROR(INDEX('15 Base de Dados'!$A$6:$A$925,MATCH(B400,'15 Base de Dados'!$C$6:$C$925,0)),"Não encontrado"))</f>
        <v/>
      </c>
      <c r="M400" s="122" t="str">
        <f>IF(A400="","",EOMONTH(A400,0))</f>
        <v/>
      </c>
      <c r="N400" s="69" t="str">
        <f>IF(A400="","",YEAR(A400))</f>
        <v/>
      </c>
    </row>
    <row r="401">
      <c r="A401" s="116" t="n"/>
      <c r="B401" s="97" t="n"/>
      <c r="C401" s="97" t="n"/>
      <c r="D401" s="132" t="n"/>
      <c r="E401" s="99" t="n"/>
      <c r="F401" s="117" t="n"/>
      <c r="G401" s="101" t="n"/>
      <c r="H401" s="109" t="str">
        <f>IF(OR(A401="",B401=""),"",N(D401)*N(E401))</f>
        <v/>
      </c>
      <c r="I401" s="109" t="str">
        <f>IF(H401="","",H401-N(F401))</f>
        <v/>
      </c>
      <c r="J401" s="108" t="str">
        <f>IF(B401="","",IFERROR(INDEX('15 Base de Dados'!$F$6:$F$925,MATCH(B401,'15 Base de Dados'!$C$6:$C$925,0)),"BRL"))</f>
        <v/>
      </c>
      <c r="K401" s="134" t="str">
        <f>IF(H401="","",I401*IF(N(G401)&gt;0,G401,IFERROR(INDEX(moeda_fx,MATCH(J401,moeda_cod,0)),1)))</f>
        <v/>
      </c>
      <c r="L401" s="135" t="str">
        <f>IF(B401="","",IFERROR(INDEX('15 Base de Dados'!$A$6:$A$925,MATCH(B401,'15 Base de Dados'!$C$6:$C$925,0)),"Não encontrado"))</f>
        <v/>
      </c>
      <c r="M401" s="123" t="str">
        <f>IF(A401="","",EOMONTH(A401,0))</f>
        <v/>
      </c>
      <c r="N401" s="113" t="str">
        <f>IF(A401="","",YEAR(A401))</f>
        <v/>
      </c>
    </row>
    <row r="402">
      <c r="A402" s="116" t="n"/>
      <c r="B402" s="97" t="n"/>
      <c r="C402" s="97" t="n"/>
      <c r="D402" s="132" t="n"/>
      <c r="E402" s="99" t="n"/>
      <c r="F402" s="117" t="n"/>
      <c r="G402" s="101" t="n"/>
      <c r="H402" s="103" t="str">
        <f>IF(OR(A402="",B402=""),"",N(D402)*N(E402))</f>
        <v/>
      </c>
      <c r="I402" s="103" t="str">
        <f>IF(H402="","",H402-N(F402))</f>
        <v/>
      </c>
      <c r="J402" s="68" t="str">
        <f>IF(B402="","",IFERROR(INDEX('15 Base de Dados'!$F$6:$F$925,MATCH(B402,'15 Base de Dados'!$C$6:$C$925,0)),"BRL"))</f>
        <v/>
      </c>
      <c r="K402" s="70" t="str">
        <f>IF(H402="","",I402*IF(N(G402)&gt;0,G402,IFERROR(INDEX(moeda_fx,MATCH(J402,moeda_cod,0)),1)))</f>
        <v/>
      </c>
      <c r="L402" s="133" t="str">
        <f>IF(B402="","",IFERROR(INDEX('15 Base de Dados'!$A$6:$A$925,MATCH(B402,'15 Base de Dados'!$C$6:$C$925,0)),"Não encontrado"))</f>
        <v/>
      </c>
      <c r="M402" s="122" t="str">
        <f>IF(A402="","",EOMONTH(A402,0))</f>
        <v/>
      </c>
      <c r="N402" s="69" t="str">
        <f>IF(A402="","",YEAR(A402))</f>
        <v/>
      </c>
    </row>
    <row r="403">
      <c r="A403" s="116" t="n"/>
      <c r="B403" s="97" t="n"/>
      <c r="C403" s="97" t="n"/>
      <c r="D403" s="132" t="n"/>
      <c r="E403" s="99" t="n"/>
      <c r="F403" s="117" t="n"/>
      <c r="G403" s="101" t="n"/>
      <c r="H403" s="109" t="str">
        <f>IF(OR(A403="",B403=""),"",N(D403)*N(E403))</f>
        <v/>
      </c>
      <c r="I403" s="109" t="str">
        <f>IF(H403="","",H403-N(F403))</f>
        <v/>
      </c>
      <c r="J403" s="108" t="str">
        <f>IF(B403="","",IFERROR(INDEX('15 Base de Dados'!$F$6:$F$925,MATCH(B403,'15 Base de Dados'!$C$6:$C$925,0)),"BRL"))</f>
        <v/>
      </c>
      <c r="K403" s="134" t="str">
        <f>IF(H403="","",I403*IF(N(G403)&gt;0,G403,IFERROR(INDEX(moeda_fx,MATCH(J403,moeda_cod,0)),1)))</f>
        <v/>
      </c>
      <c r="L403" s="135" t="str">
        <f>IF(B403="","",IFERROR(INDEX('15 Base de Dados'!$A$6:$A$925,MATCH(B403,'15 Base de Dados'!$C$6:$C$925,0)),"Não encontrado"))</f>
        <v/>
      </c>
      <c r="M403" s="123" t="str">
        <f>IF(A403="","",EOMONTH(A403,0))</f>
        <v/>
      </c>
      <c r="N403" s="113" t="str">
        <f>IF(A403="","",YEAR(A403))</f>
        <v/>
      </c>
    </row>
    <row r="404">
      <c r="A404" s="116" t="n"/>
      <c r="B404" s="97" t="n"/>
      <c r="C404" s="97" t="n"/>
      <c r="D404" s="132" t="n"/>
      <c r="E404" s="99" t="n"/>
      <c r="F404" s="117" t="n"/>
      <c r="G404" s="101" t="n"/>
      <c r="H404" s="103" t="str">
        <f>IF(OR(A404="",B404=""),"",N(D404)*N(E404))</f>
        <v/>
      </c>
      <c r="I404" s="103" t="str">
        <f>IF(H404="","",H404-N(F404))</f>
        <v/>
      </c>
      <c r="J404" s="68" t="str">
        <f>IF(B404="","",IFERROR(INDEX('15 Base de Dados'!$F$6:$F$925,MATCH(B404,'15 Base de Dados'!$C$6:$C$925,0)),"BRL"))</f>
        <v/>
      </c>
      <c r="K404" s="70" t="str">
        <f>IF(H404="","",I404*IF(N(G404)&gt;0,G404,IFERROR(INDEX(moeda_fx,MATCH(J404,moeda_cod,0)),1)))</f>
        <v/>
      </c>
      <c r="L404" s="133" t="str">
        <f>IF(B404="","",IFERROR(INDEX('15 Base de Dados'!$A$6:$A$925,MATCH(B404,'15 Base de Dados'!$C$6:$C$925,0)),"Não encontrado"))</f>
        <v/>
      </c>
      <c r="M404" s="122" t="str">
        <f>IF(A404="","",EOMONTH(A404,0))</f>
        <v/>
      </c>
      <c r="N404" s="69" t="str">
        <f>IF(A404="","",YEAR(A404))</f>
        <v/>
      </c>
    </row>
    <row r="405">
      <c r="A405" s="116" t="n"/>
      <c r="B405" s="97" t="n"/>
      <c r="C405" s="97" t="n"/>
      <c r="D405" s="132" t="n"/>
      <c r="E405" s="99" t="n"/>
      <c r="F405" s="117" t="n"/>
      <c r="G405" s="101" t="n"/>
      <c r="H405" s="109" t="str">
        <f>IF(OR(A405="",B405=""),"",N(D405)*N(E405))</f>
        <v/>
      </c>
      <c r="I405" s="109" t="str">
        <f>IF(H405="","",H405-N(F405))</f>
        <v/>
      </c>
      <c r="J405" s="108" t="str">
        <f>IF(B405="","",IFERROR(INDEX('15 Base de Dados'!$F$6:$F$925,MATCH(B405,'15 Base de Dados'!$C$6:$C$925,0)),"BRL"))</f>
        <v/>
      </c>
      <c r="K405" s="134" t="str">
        <f>IF(H405="","",I405*IF(N(G405)&gt;0,G405,IFERROR(INDEX(moeda_fx,MATCH(J405,moeda_cod,0)),1)))</f>
        <v/>
      </c>
      <c r="L405" s="135" t="str">
        <f>IF(B405="","",IFERROR(INDEX('15 Base de Dados'!$A$6:$A$925,MATCH(B405,'15 Base de Dados'!$C$6:$C$925,0)),"Não encontrado"))</f>
        <v/>
      </c>
      <c r="M405" s="123" t="str">
        <f>IF(A405="","",EOMONTH(A405,0))</f>
        <v/>
      </c>
      <c r="N405" s="113" t="str">
        <f>IF(A405="","",YEAR(A405))</f>
        <v/>
      </c>
    </row>
    <row r="406">
      <c r="A406" s="116" t="n"/>
      <c r="B406" s="97" t="n"/>
      <c r="C406" s="97" t="n"/>
      <c r="D406" s="132" t="n"/>
      <c r="E406" s="99" t="n"/>
      <c r="F406" s="117" t="n"/>
      <c r="G406" s="101" t="n"/>
      <c r="H406" s="103" t="str">
        <f>IF(OR(A406="",B406=""),"",N(D406)*N(E406))</f>
        <v/>
      </c>
      <c r="I406" s="103" t="str">
        <f>IF(H406="","",H406-N(F406))</f>
        <v/>
      </c>
      <c r="J406" s="68" t="str">
        <f>IF(B406="","",IFERROR(INDEX('15 Base de Dados'!$F$6:$F$925,MATCH(B406,'15 Base de Dados'!$C$6:$C$925,0)),"BRL"))</f>
        <v/>
      </c>
      <c r="K406" s="70" t="str">
        <f>IF(H406="","",I406*IF(N(G406)&gt;0,G406,IFERROR(INDEX(moeda_fx,MATCH(J406,moeda_cod,0)),1)))</f>
        <v/>
      </c>
      <c r="L406" s="133" t="str">
        <f>IF(B406="","",IFERROR(INDEX('15 Base de Dados'!$A$6:$A$925,MATCH(B406,'15 Base de Dados'!$C$6:$C$925,0)),"Não encontrado"))</f>
        <v/>
      </c>
      <c r="M406" s="122" t="str">
        <f>IF(A406="","",EOMONTH(A406,0))</f>
        <v/>
      </c>
      <c r="N406" s="69" t="str">
        <f>IF(A406="","",YEAR(A406))</f>
        <v/>
      </c>
    </row>
    <row r="407">
      <c r="A407" s="116" t="n"/>
      <c r="B407" s="97" t="n"/>
      <c r="C407" s="97" t="n"/>
      <c r="D407" s="132" t="n"/>
      <c r="E407" s="99" t="n"/>
      <c r="F407" s="117" t="n"/>
      <c r="G407" s="101" t="n"/>
      <c r="H407" s="109" t="str">
        <f>IF(OR(A407="",B407=""),"",N(D407)*N(E407))</f>
        <v/>
      </c>
      <c r="I407" s="109" t="str">
        <f>IF(H407="","",H407-N(F407))</f>
        <v/>
      </c>
      <c r="J407" s="108" t="str">
        <f>IF(B407="","",IFERROR(INDEX('15 Base de Dados'!$F$6:$F$925,MATCH(B407,'15 Base de Dados'!$C$6:$C$925,0)),"BRL"))</f>
        <v/>
      </c>
      <c r="K407" s="134" t="str">
        <f>IF(H407="","",I407*IF(N(G407)&gt;0,G407,IFERROR(INDEX(moeda_fx,MATCH(J407,moeda_cod,0)),1)))</f>
        <v/>
      </c>
      <c r="L407" s="135" t="str">
        <f>IF(B407="","",IFERROR(INDEX('15 Base de Dados'!$A$6:$A$925,MATCH(B407,'15 Base de Dados'!$C$6:$C$925,0)),"Não encontrado"))</f>
        <v/>
      </c>
      <c r="M407" s="123" t="str">
        <f>IF(A407="","",EOMONTH(A407,0))</f>
        <v/>
      </c>
      <c r="N407" s="113" t="str">
        <f>IF(A407="","",YEAR(A407))</f>
        <v/>
      </c>
    </row>
    <row r="408">
      <c r="A408" s="116" t="n"/>
      <c r="B408" s="97" t="n"/>
      <c r="C408" s="97" t="n"/>
      <c r="D408" s="132" t="n"/>
      <c r="E408" s="99" t="n"/>
      <c r="F408" s="117" t="n"/>
      <c r="G408" s="101" t="n"/>
      <c r="H408" s="103" t="str">
        <f>IF(OR(A408="",B408=""),"",N(D408)*N(E408))</f>
        <v/>
      </c>
      <c r="I408" s="103" t="str">
        <f>IF(H408="","",H408-N(F408))</f>
        <v/>
      </c>
      <c r="J408" s="68" t="str">
        <f>IF(B408="","",IFERROR(INDEX('15 Base de Dados'!$F$6:$F$925,MATCH(B408,'15 Base de Dados'!$C$6:$C$925,0)),"BRL"))</f>
        <v/>
      </c>
      <c r="K408" s="70" t="str">
        <f>IF(H408="","",I408*IF(N(G408)&gt;0,G408,IFERROR(INDEX(moeda_fx,MATCH(J408,moeda_cod,0)),1)))</f>
        <v/>
      </c>
      <c r="L408" s="133" t="str">
        <f>IF(B408="","",IFERROR(INDEX('15 Base de Dados'!$A$6:$A$925,MATCH(B408,'15 Base de Dados'!$C$6:$C$925,0)),"Não encontrado"))</f>
        <v/>
      </c>
      <c r="M408" s="122" t="str">
        <f>IF(A408="","",EOMONTH(A408,0))</f>
        <v/>
      </c>
      <c r="N408" s="69" t="str">
        <f>IF(A408="","",YEAR(A408))</f>
        <v/>
      </c>
    </row>
    <row r="409">
      <c r="A409" s="116" t="n"/>
      <c r="B409" s="97" t="n"/>
      <c r="C409" s="97" t="n"/>
      <c r="D409" s="132" t="n"/>
      <c r="E409" s="99" t="n"/>
      <c r="F409" s="117" t="n"/>
      <c r="G409" s="101" t="n"/>
      <c r="H409" s="109" t="str">
        <f>IF(OR(A409="",B409=""),"",N(D409)*N(E409))</f>
        <v/>
      </c>
      <c r="I409" s="109" t="str">
        <f>IF(H409="","",H409-N(F409))</f>
        <v/>
      </c>
      <c r="J409" s="108" t="str">
        <f>IF(B409="","",IFERROR(INDEX('15 Base de Dados'!$F$6:$F$925,MATCH(B409,'15 Base de Dados'!$C$6:$C$925,0)),"BRL"))</f>
        <v/>
      </c>
      <c r="K409" s="134" t="str">
        <f>IF(H409="","",I409*IF(N(G409)&gt;0,G409,IFERROR(INDEX(moeda_fx,MATCH(J409,moeda_cod,0)),1)))</f>
        <v/>
      </c>
      <c r="L409" s="135" t="str">
        <f>IF(B409="","",IFERROR(INDEX('15 Base de Dados'!$A$6:$A$925,MATCH(B409,'15 Base de Dados'!$C$6:$C$925,0)),"Não encontrado"))</f>
        <v/>
      </c>
      <c r="M409" s="123" t="str">
        <f>IF(A409="","",EOMONTH(A409,0))</f>
        <v/>
      </c>
      <c r="N409" s="113" t="str">
        <f>IF(A409="","",YEAR(A409))</f>
        <v/>
      </c>
    </row>
    <row r="410">
      <c r="A410" s="116" t="n"/>
      <c r="B410" s="97" t="n"/>
      <c r="C410" s="97" t="n"/>
      <c r="D410" s="132" t="n"/>
      <c r="E410" s="99" t="n"/>
      <c r="F410" s="117" t="n"/>
      <c r="G410" s="101" t="n"/>
      <c r="H410" s="103" t="str">
        <f>IF(OR(A410="",B410=""),"",N(D410)*N(E410))</f>
        <v/>
      </c>
      <c r="I410" s="103" t="str">
        <f>IF(H410="","",H410-N(F410))</f>
        <v/>
      </c>
      <c r="J410" s="68" t="str">
        <f>IF(B410="","",IFERROR(INDEX('15 Base de Dados'!$F$6:$F$925,MATCH(B410,'15 Base de Dados'!$C$6:$C$925,0)),"BRL"))</f>
        <v/>
      </c>
      <c r="K410" s="70" t="str">
        <f>IF(H410="","",I410*IF(N(G410)&gt;0,G410,IFERROR(INDEX(moeda_fx,MATCH(J410,moeda_cod,0)),1)))</f>
        <v/>
      </c>
      <c r="L410" s="133" t="str">
        <f>IF(B410="","",IFERROR(INDEX('15 Base de Dados'!$A$6:$A$925,MATCH(B410,'15 Base de Dados'!$C$6:$C$925,0)),"Não encontrado"))</f>
        <v/>
      </c>
      <c r="M410" s="122" t="str">
        <f>IF(A410="","",EOMONTH(A410,0))</f>
        <v/>
      </c>
      <c r="N410" s="69" t="str">
        <f>IF(A410="","",YEAR(A410))</f>
        <v/>
      </c>
    </row>
    <row r="411">
      <c r="A411" s="116" t="n"/>
      <c r="B411" s="97" t="n"/>
      <c r="C411" s="97" t="n"/>
      <c r="D411" s="132" t="n"/>
      <c r="E411" s="99" t="n"/>
      <c r="F411" s="117" t="n"/>
      <c r="G411" s="101" t="n"/>
      <c r="H411" s="109" t="str">
        <f>IF(OR(A411="",B411=""),"",N(D411)*N(E411))</f>
        <v/>
      </c>
      <c r="I411" s="109" t="str">
        <f>IF(H411="","",H411-N(F411))</f>
        <v/>
      </c>
      <c r="J411" s="108" t="str">
        <f>IF(B411="","",IFERROR(INDEX('15 Base de Dados'!$F$6:$F$925,MATCH(B411,'15 Base de Dados'!$C$6:$C$925,0)),"BRL"))</f>
        <v/>
      </c>
      <c r="K411" s="134" t="str">
        <f>IF(H411="","",I411*IF(N(G411)&gt;0,G411,IFERROR(INDEX(moeda_fx,MATCH(J411,moeda_cod,0)),1)))</f>
        <v/>
      </c>
      <c r="L411" s="135" t="str">
        <f>IF(B411="","",IFERROR(INDEX('15 Base de Dados'!$A$6:$A$925,MATCH(B411,'15 Base de Dados'!$C$6:$C$925,0)),"Não encontrado"))</f>
        <v/>
      </c>
      <c r="M411" s="123" t="str">
        <f>IF(A411="","",EOMONTH(A411,0))</f>
        <v/>
      </c>
      <c r="N411" s="113" t="str">
        <f>IF(A411="","",YEAR(A411))</f>
        <v/>
      </c>
    </row>
    <row r="412">
      <c r="A412" s="116" t="n"/>
      <c r="B412" s="97" t="n"/>
      <c r="C412" s="97" t="n"/>
      <c r="D412" s="132" t="n"/>
      <c r="E412" s="99" t="n"/>
      <c r="F412" s="117" t="n"/>
      <c r="G412" s="101" t="n"/>
      <c r="H412" s="103" t="str">
        <f>IF(OR(A412="",B412=""),"",N(D412)*N(E412))</f>
        <v/>
      </c>
      <c r="I412" s="103" t="str">
        <f>IF(H412="","",H412-N(F412))</f>
        <v/>
      </c>
      <c r="J412" s="68" t="str">
        <f>IF(B412="","",IFERROR(INDEX('15 Base de Dados'!$F$6:$F$925,MATCH(B412,'15 Base de Dados'!$C$6:$C$925,0)),"BRL"))</f>
        <v/>
      </c>
      <c r="K412" s="70" t="str">
        <f>IF(H412="","",I412*IF(N(G412)&gt;0,G412,IFERROR(INDEX(moeda_fx,MATCH(J412,moeda_cod,0)),1)))</f>
        <v/>
      </c>
      <c r="L412" s="133" t="str">
        <f>IF(B412="","",IFERROR(INDEX('15 Base de Dados'!$A$6:$A$925,MATCH(B412,'15 Base de Dados'!$C$6:$C$925,0)),"Não encontrado"))</f>
        <v/>
      </c>
      <c r="M412" s="122" t="str">
        <f>IF(A412="","",EOMONTH(A412,0))</f>
        <v/>
      </c>
      <c r="N412" s="69" t="str">
        <f>IF(A412="","",YEAR(A412))</f>
        <v/>
      </c>
    </row>
    <row r="413">
      <c r="A413" s="116" t="n"/>
      <c r="B413" s="97" t="n"/>
      <c r="C413" s="97" t="n"/>
      <c r="D413" s="132" t="n"/>
      <c r="E413" s="99" t="n"/>
      <c r="F413" s="117" t="n"/>
      <c r="G413" s="101" t="n"/>
      <c r="H413" s="109" t="str">
        <f>IF(OR(A413="",B413=""),"",N(D413)*N(E413))</f>
        <v/>
      </c>
      <c r="I413" s="109" t="str">
        <f>IF(H413="","",H413-N(F413))</f>
        <v/>
      </c>
      <c r="J413" s="108" t="str">
        <f>IF(B413="","",IFERROR(INDEX('15 Base de Dados'!$F$6:$F$925,MATCH(B413,'15 Base de Dados'!$C$6:$C$925,0)),"BRL"))</f>
        <v/>
      </c>
      <c r="K413" s="134" t="str">
        <f>IF(H413="","",I413*IF(N(G413)&gt;0,G413,IFERROR(INDEX(moeda_fx,MATCH(J413,moeda_cod,0)),1)))</f>
        <v/>
      </c>
      <c r="L413" s="135" t="str">
        <f>IF(B413="","",IFERROR(INDEX('15 Base de Dados'!$A$6:$A$925,MATCH(B413,'15 Base de Dados'!$C$6:$C$925,0)),"Não encontrado"))</f>
        <v/>
      </c>
      <c r="M413" s="123" t="str">
        <f>IF(A413="","",EOMONTH(A413,0))</f>
        <v/>
      </c>
      <c r="N413" s="113" t="str">
        <f>IF(A413="","",YEAR(A413))</f>
        <v/>
      </c>
    </row>
    <row r="414">
      <c r="A414" s="116" t="n"/>
      <c r="B414" s="97" t="n"/>
      <c r="C414" s="97" t="n"/>
      <c r="D414" s="132" t="n"/>
      <c r="E414" s="99" t="n"/>
      <c r="F414" s="117" t="n"/>
      <c r="G414" s="101" t="n"/>
      <c r="H414" s="103" t="str">
        <f>IF(OR(A414="",B414=""),"",N(D414)*N(E414))</f>
        <v/>
      </c>
      <c r="I414" s="103" t="str">
        <f>IF(H414="","",H414-N(F414))</f>
        <v/>
      </c>
      <c r="J414" s="68" t="str">
        <f>IF(B414="","",IFERROR(INDEX('15 Base de Dados'!$F$6:$F$925,MATCH(B414,'15 Base de Dados'!$C$6:$C$925,0)),"BRL"))</f>
        <v/>
      </c>
      <c r="K414" s="70" t="str">
        <f>IF(H414="","",I414*IF(N(G414)&gt;0,G414,IFERROR(INDEX(moeda_fx,MATCH(J414,moeda_cod,0)),1)))</f>
        <v/>
      </c>
      <c r="L414" s="133" t="str">
        <f>IF(B414="","",IFERROR(INDEX('15 Base de Dados'!$A$6:$A$925,MATCH(B414,'15 Base de Dados'!$C$6:$C$925,0)),"Não encontrado"))</f>
        <v/>
      </c>
      <c r="M414" s="122" t="str">
        <f>IF(A414="","",EOMONTH(A414,0))</f>
        <v/>
      </c>
      <c r="N414" s="69" t="str">
        <f>IF(A414="","",YEAR(A414))</f>
        <v/>
      </c>
    </row>
    <row r="415">
      <c r="A415" s="116" t="n"/>
      <c r="B415" s="97" t="n"/>
      <c r="C415" s="97" t="n"/>
      <c r="D415" s="132" t="n"/>
      <c r="E415" s="99" t="n"/>
      <c r="F415" s="117" t="n"/>
      <c r="G415" s="101" t="n"/>
      <c r="H415" s="109" t="str">
        <f>IF(OR(A415="",B415=""),"",N(D415)*N(E415))</f>
        <v/>
      </c>
      <c r="I415" s="109" t="str">
        <f>IF(H415="","",H415-N(F415))</f>
        <v/>
      </c>
      <c r="J415" s="108" t="str">
        <f>IF(B415="","",IFERROR(INDEX('15 Base de Dados'!$F$6:$F$925,MATCH(B415,'15 Base de Dados'!$C$6:$C$925,0)),"BRL"))</f>
        <v/>
      </c>
      <c r="K415" s="134" t="str">
        <f>IF(H415="","",I415*IF(N(G415)&gt;0,G415,IFERROR(INDEX(moeda_fx,MATCH(J415,moeda_cod,0)),1)))</f>
        <v/>
      </c>
      <c r="L415" s="135" t="str">
        <f>IF(B415="","",IFERROR(INDEX('15 Base de Dados'!$A$6:$A$925,MATCH(B415,'15 Base de Dados'!$C$6:$C$925,0)),"Não encontrado"))</f>
        <v/>
      </c>
      <c r="M415" s="123" t="str">
        <f>IF(A415="","",EOMONTH(A415,0))</f>
        <v/>
      </c>
      <c r="N415" s="113" t="str">
        <f>IF(A415="","",YEAR(A415))</f>
        <v/>
      </c>
    </row>
    <row r="416">
      <c r="A416" s="116" t="n"/>
      <c r="B416" s="97" t="n"/>
      <c r="C416" s="97" t="n"/>
      <c r="D416" s="132" t="n"/>
      <c r="E416" s="99" t="n"/>
      <c r="F416" s="117" t="n"/>
      <c r="G416" s="101" t="n"/>
      <c r="H416" s="103" t="str">
        <f>IF(OR(A416="",B416=""),"",N(D416)*N(E416))</f>
        <v/>
      </c>
      <c r="I416" s="103" t="str">
        <f>IF(H416="","",H416-N(F416))</f>
        <v/>
      </c>
      <c r="J416" s="68" t="str">
        <f>IF(B416="","",IFERROR(INDEX('15 Base de Dados'!$F$6:$F$925,MATCH(B416,'15 Base de Dados'!$C$6:$C$925,0)),"BRL"))</f>
        <v/>
      </c>
      <c r="K416" s="70" t="str">
        <f>IF(H416="","",I416*IF(N(G416)&gt;0,G416,IFERROR(INDEX(moeda_fx,MATCH(J416,moeda_cod,0)),1)))</f>
        <v/>
      </c>
      <c r="L416" s="133" t="str">
        <f>IF(B416="","",IFERROR(INDEX('15 Base de Dados'!$A$6:$A$925,MATCH(B416,'15 Base de Dados'!$C$6:$C$925,0)),"Não encontrado"))</f>
        <v/>
      </c>
      <c r="M416" s="122" t="str">
        <f>IF(A416="","",EOMONTH(A416,0))</f>
        <v/>
      </c>
      <c r="N416" s="69" t="str">
        <f>IF(A416="","",YEAR(A416))</f>
        <v/>
      </c>
    </row>
    <row r="417">
      <c r="A417" s="116" t="n"/>
      <c r="B417" s="97" t="n"/>
      <c r="C417" s="97" t="n"/>
      <c r="D417" s="132" t="n"/>
      <c r="E417" s="99" t="n"/>
      <c r="F417" s="117" t="n"/>
      <c r="G417" s="101" t="n"/>
      <c r="H417" s="109" t="str">
        <f>IF(OR(A417="",B417=""),"",N(D417)*N(E417))</f>
        <v/>
      </c>
      <c r="I417" s="109" t="str">
        <f>IF(H417="","",H417-N(F417))</f>
        <v/>
      </c>
      <c r="J417" s="108" t="str">
        <f>IF(B417="","",IFERROR(INDEX('15 Base de Dados'!$F$6:$F$925,MATCH(B417,'15 Base de Dados'!$C$6:$C$925,0)),"BRL"))</f>
        <v/>
      </c>
      <c r="K417" s="134" t="str">
        <f>IF(H417="","",I417*IF(N(G417)&gt;0,G417,IFERROR(INDEX(moeda_fx,MATCH(J417,moeda_cod,0)),1)))</f>
        <v/>
      </c>
      <c r="L417" s="135" t="str">
        <f>IF(B417="","",IFERROR(INDEX('15 Base de Dados'!$A$6:$A$925,MATCH(B417,'15 Base de Dados'!$C$6:$C$925,0)),"Não encontrado"))</f>
        <v/>
      </c>
      <c r="M417" s="123" t="str">
        <f>IF(A417="","",EOMONTH(A417,0))</f>
        <v/>
      </c>
      <c r="N417" s="113" t="str">
        <f>IF(A417="","",YEAR(A417))</f>
        <v/>
      </c>
    </row>
    <row r="418">
      <c r="A418" s="116" t="n"/>
      <c r="B418" s="97" t="n"/>
      <c r="C418" s="97" t="n"/>
      <c r="D418" s="132" t="n"/>
      <c r="E418" s="99" t="n"/>
      <c r="F418" s="117" t="n"/>
      <c r="G418" s="101" t="n"/>
      <c r="H418" s="103" t="str">
        <f>IF(OR(A418="",B418=""),"",N(D418)*N(E418))</f>
        <v/>
      </c>
      <c r="I418" s="103" t="str">
        <f>IF(H418="","",H418-N(F418))</f>
        <v/>
      </c>
      <c r="J418" s="68" t="str">
        <f>IF(B418="","",IFERROR(INDEX('15 Base de Dados'!$F$6:$F$925,MATCH(B418,'15 Base de Dados'!$C$6:$C$925,0)),"BRL"))</f>
        <v/>
      </c>
      <c r="K418" s="70" t="str">
        <f>IF(H418="","",I418*IF(N(G418)&gt;0,G418,IFERROR(INDEX(moeda_fx,MATCH(J418,moeda_cod,0)),1)))</f>
        <v/>
      </c>
      <c r="L418" s="133" t="str">
        <f>IF(B418="","",IFERROR(INDEX('15 Base de Dados'!$A$6:$A$925,MATCH(B418,'15 Base de Dados'!$C$6:$C$925,0)),"Não encontrado"))</f>
        <v/>
      </c>
      <c r="M418" s="122" t="str">
        <f>IF(A418="","",EOMONTH(A418,0))</f>
        <v/>
      </c>
      <c r="N418" s="69" t="str">
        <f>IF(A418="","",YEAR(A418))</f>
        <v/>
      </c>
    </row>
    <row r="419">
      <c r="A419" s="116" t="n"/>
      <c r="B419" s="97" t="n"/>
      <c r="C419" s="97" t="n"/>
      <c r="D419" s="132" t="n"/>
      <c r="E419" s="99" t="n"/>
      <c r="F419" s="117" t="n"/>
      <c r="G419" s="101" t="n"/>
      <c r="H419" s="109" t="str">
        <f>IF(OR(A419="",B419=""),"",N(D419)*N(E419))</f>
        <v/>
      </c>
      <c r="I419" s="109" t="str">
        <f>IF(H419="","",H419-N(F419))</f>
        <v/>
      </c>
      <c r="J419" s="108" t="str">
        <f>IF(B419="","",IFERROR(INDEX('15 Base de Dados'!$F$6:$F$925,MATCH(B419,'15 Base de Dados'!$C$6:$C$925,0)),"BRL"))</f>
        <v/>
      </c>
      <c r="K419" s="134" t="str">
        <f>IF(H419="","",I419*IF(N(G419)&gt;0,G419,IFERROR(INDEX(moeda_fx,MATCH(J419,moeda_cod,0)),1)))</f>
        <v/>
      </c>
      <c r="L419" s="135" t="str">
        <f>IF(B419="","",IFERROR(INDEX('15 Base de Dados'!$A$6:$A$925,MATCH(B419,'15 Base de Dados'!$C$6:$C$925,0)),"Não encontrado"))</f>
        <v/>
      </c>
      <c r="M419" s="123" t="str">
        <f>IF(A419="","",EOMONTH(A419,0))</f>
        <v/>
      </c>
      <c r="N419" s="113" t="str">
        <f>IF(A419="","",YEAR(A419))</f>
        <v/>
      </c>
    </row>
    <row r="420">
      <c r="A420" s="116" t="n"/>
      <c r="B420" s="97" t="n"/>
      <c r="C420" s="97" t="n"/>
      <c r="D420" s="132" t="n"/>
      <c r="E420" s="99" t="n"/>
      <c r="F420" s="117" t="n"/>
      <c r="G420" s="101" t="n"/>
      <c r="H420" s="103" t="str">
        <f>IF(OR(A420="",B420=""),"",N(D420)*N(E420))</f>
        <v/>
      </c>
      <c r="I420" s="103" t="str">
        <f>IF(H420="","",H420-N(F420))</f>
        <v/>
      </c>
      <c r="J420" s="68" t="str">
        <f>IF(B420="","",IFERROR(INDEX('15 Base de Dados'!$F$6:$F$925,MATCH(B420,'15 Base de Dados'!$C$6:$C$925,0)),"BRL"))</f>
        <v/>
      </c>
      <c r="K420" s="70" t="str">
        <f>IF(H420="","",I420*IF(N(G420)&gt;0,G420,IFERROR(INDEX(moeda_fx,MATCH(J420,moeda_cod,0)),1)))</f>
        <v/>
      </c>
      <c r="L420" s="133" t="str">
        <f>IF(B420="","",IFERROR(INDEX('15 Base de Dados'!$A$6:$A$925,MATCH(B420,'15 Base de Dados'!$C$6:$C$925,0)),"Não encontrado"))</f>
        <v/>
      </c>
      <c r="M420" s="122" t="str">
        <f>IF(A420="","",EOMONTH(A420,0))</f>
        <v/>
      </c>
      <c r="N420" s="69" t="str">
        <f>IF(A420="","",YEAR(A420))</f>
        <v/>
      </c>
    </row>
    <row r="421">
      <c r="A421" s="116" t="n"/>
      <c r="B421" s="97" t="n"/>
      <c r="C421" s="97" t="n"/>
      <c r="D421" s="132" t="n"/>
      <c r="E421" s="99" t="n"/>
      <c r="F421" s="117" t="n"/>
      <c r="G421" s="101" t="n"/>
      <c r="H421" s="109" t="str">
        <f>IF(OR(A421="",B421=""),"",N(D421)*N(E421))</f>
        <v/>
      </c>
      <c r="I421" s="109" t="str">
        <f>IF(H421="","",H421-N(F421))</f>
        <v/>
      </c>
      <c r="J421" s="108" t="str">
        <f>IF(B421="","",IFERROR(INDEX('15 Base de Dados'!$F$6:$F$925,MATCH(B421,'15 Base de Dados'!$C$6:$C$925,0)),"BRL"))</f>
        <v/>
      </c>
      <c r="K421" s="134" t="str">
        <f>IF(H421="","",I421*IF(N(G421)&gt;0,G421,IFERROR(INDEX(moeda_fx,MATCH(J421,moeda_cod,0)),1)))</f>
        <v/>
      </c>
      <c r="L421" s="135" t="str">
        <f>IF(B421="","",IFERROR(INDEX('15 Base de Dados'!$A$6:$A$925,MATCH(B421,'15 Base de Dados'!$C$6:$C$925,0)),"Não encontrado"))</f>
        <v/>
      </c>
      <c r="M421" s="123" t="str">
        <f>IF(A421="","",EOMONTH(A421,0))</f>
        <v/>
      </c>
      <c r="N421" s="113" t="str">
        <f>IF(A421="","",YEAR(A421))</f>
        <v/>
      </c>
    </row>
    <row r="422">
      <c r="A422" s="116" t="n"/>
      <c r="B422" s="97" t="n"/>
      <c r="C422" s="97" t="n"/>
      <c r="D422" s="132" t="n"/>
      <c r="E422" s="99" t="n"/>
      <c r="F422" s="117" t="n"/>
      <c r="G422" s="101" t="n"/>
      <c r="H422" s="103" t="str">
        <f>IF(OR(A422="",B422=""),"",N(D422)*N(E422))</f>
        <v/>
      </c>
      <c r="I422" s="103" t="str">
        <f>IF(H422="","",H422-N(F422))</f>
        <v/>
      </c>
      <c r="J422" s="68" t="str">
        <f>IF(B422="","",IFERROR(INDEX('15 Base de Dados'!$F$6:$F$925,MATCH(B422,'15 Base de Dados'!$C$6:$C$925,0)),"BRL"))</f>
        <v/>
      </c>
      <c r="K422" s="70" t="str">
        <f>IF(H422="","",I422*IF(N(G422)&gt;0,G422,IFERROR(INDEX(moeda_fx,MATCH(J422,moeda_cod,0)),1)))</f>
        <v/>
      </c>
      <c r="L422" s="133" t="str">
        <f>IF(B422="","",IFERROR(INDEX('15 Base de Dados'!$A$6:$A$925,MATCH(B422,'15 Base de Dados'!$C$6:$C$925,0)),"Não encontrado"))</f>
        <v/>
      </c>
      <c r="M422" s="122" t="str">
        <f>IF(A422="","",EOMONTH(A422,0))</f>
        <v/>
      </c>
      <c r="N422" s="69" t="str">
        <f>IF(A422="","",YEAR(A422))</f>
        <v/>
      </c>
    </row>
    <row r="423">
      <c r="A423" s="116" t="n"/>
      <c r="B423" s="97" t="n"/>
      <c r="C423" s="97" t="n"/>
      <c r="D423" s="132" t="n"/>
      <c r="E423" s="99" t="n"/>
      <c r="F423" s="117" t="n"/>
      <c r="G423" s="101" t="n"/>
      <c r="H423" s="109" t="str">
        <f>IF(OR(A423="",B423=""),"",N(D423)*N(E423))</f>
        <v/>
      </c>
      <c r="I423" s="109" t="str">
        <f>IF(H423="","",H423-N(F423))</f>
        <v/>
      </c>
      <c r="J423" s="108" t="str">
        <f>IF(B423="","",IFERROR(INDEX('15 Base de Dados'!$F$6:$F$925,MATCH(B423,'15 Base de Dados'!$C$6:$C$925,0)),"BRL"))</f>
        <v/>
      </c>
      <c r="K423" s="134" t="str">
        <f>IF(H423="","",I423*IF(N(G423)&gt;0,G423,IFERROR(INDEX(moeda_fx,MATCH(J423,moeda_cod,0)),1)))</f>
        <v/>
      </c>
      <c r="L423" s="135" t="str">
        <f>IF(B423="","",IFERROR(INDEX('15 Base de Dados'!$A$6:$A$925,MATCH(B423,'15 Base de Dados'!$C$6:$C$925,0)),"Não encontrado"))</f>
        <v/>
      </c>
      <c r="M423" s="123" t="str">
        <f>IF(A423="","",EOMONTH(A423,0))</f>
        <v/>
      </c>
      <c r="N423" s="113" t="str">
        <f>IF(A423="","",YEAR(A423))</f>
        <v/>
      </c>
    </row>
    <row r="424">
      <c r="A424" s="116" t="n"/>
      <c r="B424" s="97" t="n"/>
      <c r="C424" s="97" t="n"/>
      <c r="D424" s="132" t="n"/>
      <c r="E424" s="99" t="n"/>
      <c r="F424" s="117" t="n"/>
      <c r="G424" s="101" t="n"/>
      <c r="H424" s="103" t="str">
        <f>IF(OR(A424="",B424=""),"",N(D424)*N(E424))</f>
        <v/>
      </c>
      <c r="I424" s="103" t="str">
        <f>IF(H424="","",H424-N(F424))</f>
        <v/>
      </c>
      <c r="J424" s="68" t="str">
        <f>IF(B424="","",IFERROR(INDEX('15 Base de Dados'!$F$6:$F$925,MATCH(B424,'15 Base de Dados'!$C$6:$C$925,0)),"BRL"))</f>
        <v/>
      </c>
      <c r="K424" s="70" t="str">
        <f>IF(H424="","",I424*IF(N(G424)&gt;0,G424,IFERROR(INDEX(moeda_fx,MATCH(J424,moeda_cod,0)),1)))</f>
        <v/>
      </c>
      <c r="L424" s="133" t="str">
        <f>IF(B424="","",IFERROR(INDEX('15 Base de Dados'!$A$6:$A$925,MATCH(B424,'15 Base de Dados'!$C$6:$C$925,0)),"Não encontrado"))</f>
        <v/>
      </c>
      <c r="M424" s="122" t="str">
        <f>IF(A424="","",EOMONTH(A424,0))</f>
        <v/>
      </c>
      <c r="N424" s="69" t="str">
        <f>IF(A424="","",YEAR(A424))</f>
        <v/>
      </c>
    </row>
    <row r="425">
      <c r="A425" s="116" t="n"/>
      <c r="B425" s="97" t="n"/>
      <c r="C425" s="97" t="n"/>
      <c r="D425" s="132" t="n"/>
      <c r="E425" s="99" t="n"/>
      <c r="F425" s="117" t="n"/>
      <c r="G425" s="101" t="n"/>
      <c r="H425" s="109" t="str">
        <f>IF(OR(A425="",B425=""),"",N(D425)*N(E425))</f>
        <v/>
      </c>
      <c r="I425" s="109" t="str">
        <f>IF(H425="","",H425-N(F425))</f>
        <v/>
      </c>
      <c r="J425" s="108" t="str">
        <f>IF(B425="","",IFERROR(INDEX('15 Base de Dados'!$F$6:$F$925,MATCH(B425,'15 Base de Dados'!$C$6:$C$925,0)),"BRL"))</f>
        <v/>
      </c>
      <c r="K425" s="134" t="str">
        <f>IF(H425="","",I425*IF(N(G425)&gt;0,G425,IFERROR(INDEX(moeda_fx,MATCH(J425,moeda_cod,0)),1)))</f>
        <v/>
      </c>
      <c r="L425" s="135" t="str">
        <f>IF(B425="","",IFERROR(INDEX('15 Base de Dados'!$A$6:$A$925,MATCH(B425,'15 Base de Dados'!$C$6:$C$925,0)),"Não encontrado"))</f>
        <v/>
      </c>
      <c r="M425" s="123" t="str">
        <f>IF(A425="","",EOMONTH(A425,0))</f>
        <v/>
      </c>
      <c r="N425" s="113" t="str">
        <f>IF(A425="","",YEAR(A425))</f>
        <v/>
      </c>
    </row>
    <row r="426">
      <c r="A426" s="116" t="n"/>
      <c r="B426" s="97" t="n"/>
      <c r="C426" s="97" t="n"/>
      <c r="D426" s="132" t="n"/>
      <c r="E426" s="99" t="n"/>
      <c r="F426" s="117" t="n"/>
      <c r="G426" s="101" t="n"/>
      <c r="H426" s="103" t="str">
        <f>IF(OR(A426="",B426=""),"",N(D426)*N(E426))</f>
        <v/>
      </c>
      <c r="I426" s="103" t="str">
        <f>IF(H426="","",H426-N(F426))</f>
        <v/>
      </c>
      <c r="J426" s="68" t="str">
        <f>IF(B426="","",IFERROR(INDEX('15 Base de Dados'!$F$6:$F$925,MATCH(B426,'15 Base de Dados'!$C$6:$C$925,0)),"BRL"))</f>
        <v/>
      </c>
      <c r="K426" s="70" t="str">
        <f>IF(H426="","",I426*IF(N(G426)&gt;0,G426,IFERROR(INDEX(moeda_fx,MATCH(J426,moeda_cod,0)),1)))</f>
        <v/>
      </c>
      <c r="L426" s="133" t="str">
        <f>IF(B426="","",IFERROR(INDEX('15 Base de Dados'!$A$6:$A$925,MATCH(B426,'15 Base de Dados'!$C$6:$C$925,0)),"Não encontrado"))</f>
        <v/>
      </c>
      <c r="M426" s="122" t="str">
        <f>IF(A426="","",EOMONTH(A426,0))</f>
        <v/>
      </c>
      <c r="N426" s="69" t="str">
        <f>IF(A426="","",YEAR(A426))</f>
        <v/>
      </c>
    </row>
    <row r="427">
      <c r="A427" s="116" t="n"/>
      <c r="B427" s="97" t="n"/>
      <c r="C427" s="97" t="n"/>
      <c r="D427" s="132" t="n"/>
      <c r="E427" s="99" t="n"/>
      <c r="F427" s="117" t="n"/>
      <c r="G427" s="101" t="n"/>
      <c r="H427" s="109" t="str">
        <f>IF(OR(A427="",B427=""),"",N(D427)*N(E427))</f>
        <v/>
      </c>
      <c r="I427" s="109" t="str">
        <f>IF(H427="","",H427-N(F427))</f>
        <v/>
      </c>
      <c r="J427" s="108" t="str">
        <f>IF(B427="","",IFERROR(INDEX('15 Base de Dados'!$F$6:$F$925,MATCH(B427,'15 Base de Dados'!$C$6:$C$925,0)),"BRL"))</f>
        <v/>
      </c>
      <c r="K427" s="134" t="str">
        <f>IF(H427="","",I427*IF(N(G427)&gt;0,G427,IFERROR(INDEX(moeda_fx,MATCH(J427,moeda_cod,0)),1)))</f>
        <v/>
      </c>
      <c r="L427" s="135" t="str">
        <f>IF(B427="","",IFERROR(INDEX('15 Base de Dados'!$A$6:$A$925,MATCH(B427,'15 Base de Dados'!$C$6:$C$925,0)),"Não encontrado"))</f>
        <v/>
      </c>
      <c r="M427" s="123" t="str">
        <f>IF(A427="","",EOMONTH(A427,0))</f>
        <v/>
      </c>
      <c r="N427" s="113" t="str">
        <f>IF(A427="","",YEAR(A427))</f>
        <v/>
      </c>
    </row>
    <row r="428">
      <c r="A428" s="116" t="n"/>
      <c r="B428" s="97" t="n"/>
      <c r="C428" s="97" t="n"/>
      <c r="D428" s="132" t="n"/>
      <c r="E428" s="99" t="n"/>
      <c r="F428" s="117" t="n"/>
      <c r="G428" s="101" t="n"/>
      <c r="H428" s="103" t="str">
        <f>IF(OR(A428="",B428=""),"",N(D428)*N(E428))</f>
        <v/>
      </c>
      <c r="I428" s="103" t="str">
        <f>IF(H428="","",H428-N(F428))</f>
        <v/>
      </c>
      <c r="J428" s="68" t="str">
        <f>IF(B428="","",IFERROR(INDEX('15 Base de Dados'!$F$6:$F$925,MATCH(B428,'15 Base de Dados'!$C$6:$C$925,0)),"BRL"))</f>
        <v/>
      </c>
      <c r="K428" s="70" t="str">
        <f>IF(H428="","",I428*IF(N(G428)&gt;0,G428,IFERROR(INDEX(moeda_fx,MATCH(J428,moeda_cod,0)),1)))</f>
        <v/>
      </c>
      <c r="L428" s="133" t="str">
        <f>IF(B428="","",IFERROR(INDEX('15 Base de Dados'!$A$6:$A$925,MATCH(B428,'15 Base de Dados'!$C$6:$C$925,0)),"Não encontrado"))</f>
        <v/>
      </c>
      <c r="M428" s="122" t="str">
        <f>IF(A428="","",EOMONTH(A428,0))</f>
        <v/>
      </c>
      <c r="N428" s="69" t="str">
        <f>IF(A428="","",YEAR(A428))</f>
        <v/>
      </c>
    </row>
    <row r="429">
      <c r="A429" s="116" t="n"/>
      <c r="B429" s="97" t="n"/>
      <c r="C429" s="97" t="n"/>
      <c r="D429" s="132" t="n"/>
      <c r="E429" s="99" t="n"/>
      <c r="F429" s="117" t="n"/>
      <c r="G429" s="101" t="n"/>
      <c r="H429" s="109" t="str">
        <f>IF(OR(A429="",B429=""),"",N(D429)*N(E429))</f>
        <v/>
      </c>
      <c r="I429" s="109" t="str">
        <f>IF(H429="","",H429-N(F429))</f>
        <v/>
      </c>
      <c r="J429" s="108" t="str">
        <f>IF(B429="","",IFERROR(INDEX('15 Base de Dados'!$F$6:$F$925,MATCH(B429,'15 Base de Dados'!$C$6:$C$925,0)),"BRL"))</f>
        <v/>
      </c>
      <c r="K429" s="134" t="str">
        <f>IF(H429="","",I429*IF(N(G429)&gt;0,G429,IFERROR(INDEX(moeda_fx,MATCH(J429,moeda_cod,0)),1)))</f>
        <v/>
      </c>
      <c r="L429" s="135" t="str">
        <f>IF(B429="","",IFERROR(INDEX('15 Base de Dados'!$A$6:$A$925,MATCH(B429,'15 Base de Dados'!$C$6:$C$925,0)),"Não encontrado"))</f>
        <v/>
      </c>
      <c r="M429" s="123" t="str">
        <f>IF(A429="","",EOMONTH(A429,0))</f>
        <v/>
      </c>
      <c r="N429" s="113" t="str">
        <f>IF(A429="","",YEAR(A429))</f>
        <v/>
      </c>
    </row>
    <row r="430">
      <c r="A430" s="116" t="n"/>
      <c r="B430" s="97" t="n"/>
      <c r="C430" s="97" t="n"/>
      <c r="D430" s="132" t="n"/>
      <c r="E430" s="99" t="n"/>
      <c r="F430" s="117" t="n"/>
      <c r="G430" s="101" t="n"/>
      <c r="H430" s="103" t="str">
        <f>IF(OR(A430="",B430=""),"",N(D430)*N(E430))</f>
        <v/>
      </c>
      <c r="I430" s="103" t="str">
        <f>IF(H430="","",H430-N(F430))</f>
        <v/>
      </c>
      <c r="J430" s="68" t="str">
        <f>IF(B430="","",IFERROR(INDEX('15 Base de Dados'!$F$6:$F$925,MATCH(B430,'15 Base de Dados'!$C$6:$C$925,0)),"BRL"))</f>
        <v/>
      </c>
      <c r="K430" s="70" t="str">
        <f>IF(H430="","",I430*IF(N(G430)&gt;0,G430,IFERROR(INDEX(moeda_fx,MATCH(J430,moeda_cod,0)),1)))</f>
        <v/>
      </c>
      <c r="L430" s="133" t="str">
        <f>IF(B430="","",IFERROR(INDEX('15 Base de Dados'!$A$6:$A$925,MATCH(B430,'15 Base de Dados'!$C$6:$C$925,0)),"Não encontrado"))</f>
        <v/>
      </c>
      <c r="M430" s="122" t="str">
        <f>IF(A430="","",EOMONTH(A430,0))</f>
        <v/>
      </c>
      <c r="N430" s="69" t="str">
        <f>IF(A430="","",YEAR(A430))</f>
        <v/>
      </c>
    </row>
    <row r="431">
      <c r="A431" s="116" t="n"/>
      <c r="B431" s="97" t="n"/>
      <c r="C431" s="97" t="n"/>
      <c r="D431" s="132" t="n"/>
      <c r="E431" s="99" t="n"/>
      <c r="F431" s="117" t="n"/>
      <c r="G431" s="101" t="n"/>
      <c r="H431" s="109" t="str">
        <f>IF(OR(A431="",B431=""),"",N(D431)*N(E431))</f>
        <v/>
      </c>
      <c r="I431" s="109" t="str">
        <f>IF(H431="","",H431-N(F431))</f>
        <v/>
      </c>
      <c r="J431" s="108" t="str">
        <f>IF(B431="","",IFERROR(INDEX('15 Base de Dados'!$F$6:$F$925,MATCH(B431,'15 Base de Dados'!$C$6:$C$925,0)),"BRL"))</f>
        <v/>
      </c>
      <c r="K431" s="134" t="str">
        <f>IF(H431="","",I431*IF(N(G431)&gt;0,G431,IFERROR(INDEX(moeda_fx,MATCH(J431,moeda_cod,0)),1)))</f>
        <v/>
      </c>
      <c r="L431" s="135" t="str">
        <f>IF(B431="","",IFERROR(INDEX('15 Base de Dados'!$A$6:$A$925,MATCH(B431,'15 Base de Dados'!$C$6:$C$925,0)),"Não encontrado"))</f>
        <v/>
      </c>
      <c r="M431" s="123" t="str">
        <f>IF(A431="","",EOMONTH(A431,0))</f>
        <v/>
      </c>
      <c r="N431" s="113" t="str">
        <f>IF(A431="","",YEAR(A431))</f>
        <v/>
      </c>
    </row>
    <row r="432">
      <c r="A432" s="116" t="n"/>
      <c r="B432" s="97" t="n"/>
      <c r="C432" s="97" t="n"/>
      <c r="D432" s="132" t="n"/>
      <c r="E432" s="99" t="n"/>
      <c r="F432" s="117" t="n"/>
      <c r="G432" s="101" t="n"/>
      <c r="H432" s="103" t="str">
        <f>IF(OR(A432="",B432=""),"",N(D432)*N(E432))</f>
        <v/>
      </c>
      <c r="I432" s="103" t="str">
        <f>IF(H432="","",H432-N(F432))</f>
        <v/>
      </c>
      <c r="J432" s="68" t="str">
        <f>IF(B432="","",IFERROR(INDEX('15 Base de Dados'!$F$6:$F$925,MATCH(B432,'15 Base de Dados'!$C$6:$C$925,0)),"BRL"))</f>
        <v/>
      </c>
      <c r="K432" s="70" t="str">
        <f>IF(H432="","",I432*IF(N(G432)&gt;0,G432,IFERROR(INDEX(moeda_fx,MATCH(J432,moeda_cod,0)),1)))</f>
        <v/>
      </c>
      <c r="L432" s="133" t="str">
        <f>IF(B432="","",IFERROR(INDEX('15 Base de Dados'!$A$6:$A$925,MATCH(B432,'15 Base de Dados'!$C$6:$C$925,0)),"Não encontrado"))</f>
        <v/>
      </c>
      <c r="M432" s="122" t="str">
        <f>IF(A432="","",EOMONTH(A432,0))</f>
        <v/>
      </c>
      <c r="N432" s="69" t="str">
        <f>IF(A432="","",YEAR(A432))</f>
        <v/>
      </c>
    </row>
    <row r="433">
      <c r="A433" s="116" t="n"/>
      <c r="B433" s="97" t="n"/>
      <c r="C433" s="97" t="n"/>
      <c r="D433" s="132" t="n"/>
      <c r="E433" s="99" t="n"/>
      <c r="F433" s="117" t="n"/>
      <c r="G433" s="101" t="n"/>
      <c r="H433" s="109" t="str">
        <f>IF(OR(A433="",B433=""),"",N(D433)*N(E433))</f>
        <v/>
      </c>
      <c r="I433" s="109" t="str">
        <f>IF(H433="","",H433-N(F433))</f>
        <v/>
      </c>
      <c r="J433" s="108" t="str">
        <f>IF(B433="","",IFERROR(INDEX('15 Base de Dados'!$F$6:$F$925,MATCH(B433,'15 Base de Dados'!$C$6:$C$925,0)),"BRL"))</f>
        <v/>
      </c>
      <c r="K433" s="134" t="str">
        <f>IF(H433="","",I433*IF(N(G433)&gt;0,G433,IFERROR(INDEX(moeda_fx,MATCH(J433,moeda_cod,0)),1)))</f>
        <v/>
      </c>
      <c r="L433" s="135" t="str">
        <f>IF(B433="","",IFERROR(INDEX('15 Base de Dados'!$A$6:$A$925,MATCH(B433,'15 Base de Dados'!$C$6:$C$925,0)),"Não encontrado"))</f>
        <v/>
      </c>
      <c r="M433" s="123" t="str">
        <f>IF(A433="","",EOMONTH(A433,0))</f>
        <v/>
      </c>
      <c r="N433" s="113" t="str">
        <f>IF(A433="","",YEAR(A433))</f>
        <v/>
      </c>
    </row>
    <row r="434">
      <c r="A434" s="116" t="n"/>
      <c r="B434" s="97" t="n"/>
      <c r="C434" s="97" t="n"/>
      <c r="D434" s="132" t="n"/>
      <c r="E434" s="99" t="n"/>
      <c r="F434" s="117" t="n"/>
      <c r="G434" s="101" t="n"/>
      <c r="H434" s="103" t="str">
        <f>IF(OR(A434="",B434=""),"",N(D434)*N(E434))</f>
        <v/>
      </c>
      <c r="I434" s="103" t="str">
        <f>IF(H434="","",H434-N(F434))</f>
        <v/>
      </c>
      <c r="J434" s="68" t="str">
        <f>IF(B434="","",IFERROR(INDEX('15 Base de Dados'!$F$6:$F$925,MATCH(B434,'15 Base de Dados'!$C$6:$C$925,0)),"BRL"))</f>
        <v/>
      </c>
      <c r="K434" s="70" t="str">
        <f>IF(H434="","",I434*IF(N(G434)&gt;0,G434,IFERROR(INDEX(moeda_fx,MATCH(J434,moeda_cod,0)),1)))</f>
        <v/>
      </c>
      <c r="L434" s="133" t="str">
        <f>IF(B434="","",IFERROR(INDEX('15 Base de Dados'!$A$6:$A$925,MATCH(B434,'15 Base de Dados'!$C$6:$C$925,0)),"Não encontrado"))</f>
        <v/>
      </c>
      <c r="M434" s="122" t="str">
        <f>IF(A434="","",EOMONTH(A434,0))</f>
        <v/>
      </c>
      <c r="N434" s="69" t="str">
        <f>IF(A434="","",YEAR(A434))</f>
        <v/>
      </c>
    </row>
    <row r="435">
      <c r="A435" s="116" t="n"/>
      <c r="B435" s="97" t="n"/>
      <c r="C435" s="97" t="n"/>
      <c r="D435" s="132" t="n"/>
      <c r="E435" s="99" t="n"/>
      <c r="F435" s="117" t="n"/>
      <c r="G435" s="101" t="n"/>
      <c r="H435" s="109" t="str">
        <f>IF(OR(A435="",B435=""),"",N(D435)*N(E435))</f>
        <v/>
      </c>
      <c r="I435" s="109" t="str">
        <f>IF(H435="","",H435-N(F435))</f>
        <v/>
      </c>
      <c r="J435" s="108" t="str">
        <f>IF(B435="","",IFERROR(INDEX('15 Base de Dados'!$F$6:$F$925,MATCH(B435,'15 Base de Dados'!$C$6:$C$925,0)),"BRL"))</f>
        <v/>
      </c>
      <c r="K435" s="134" t="str">
        <f>IF(H435="","",I435*IF(N(G435)&gt;0,G435,IFERROR(INDEX(moeda_fx,MATCH(J435,moeda_cod,0)),1)))</f>
        <v/>
      </c>
      <c r="L435" s="135" t="str">
        <f>IF(B435="","",IFERROR(INDEX('15 Base de Dados'!$A$6:$A$925,MATCH(B435,'15 Base de Dados'!$C$6:$C$925,0)),"Não encontrado"))</f>
        <v/>
      </c>
      <c r="M435" s="123" t="str">
        <f>IF(A435="","",EOMONTH(A435,0))</f>
        <v/>
      </c>
      <c r="N435" s="113" t="str">
        <f>IF(A435="","",YEAR(A435))</f>
        <v/>
      </c>
    </row>
    <row r="436">
      <c r="A436" s="116" t="n"/>
      <c r="B436" s="97" t="n"/>
      <c r="C436" s="97" t="n"/>
      <c r="D436" s="132" t="n"/>
      <c r="E436" s="99" t="n"/>
      <c r="F436" s="117" t="n"/>
      <c r="G436" s="101" t="n"/>
      <c r="H436" s="103" t="str">
        <f>IF(OR(A436="",B436=""),"",N(D436)*N(E436))</f>
        <v/>
      </c>
      <c r="I436" s="103" t="str">
        <f>IF(H436="","",H436-N(F436))</f>
        <v/>
      </c>
      <c r="J436" s="68" t="str">
        <f>IF(B436="","",IFERROR(INDEX('15 Base de Dados'!$F$6:$F$925,MATCH(B436,'15 Base de Dados'!$C$6:$C$925,0)),"BRL"))</f>
        <v/>
      </c>
      <c r="K436" s="70" t="str">
        <f>IF(H436="","",I436*IF(N(G436)&gt;0,G436,IFERROR(INDEX(moeda_fx,MATCH(J436,moeda_cod,0)),1)))</f>
        <v/>
      </c>
      <c r="L436" s="133" t="str">
        <f>IF(B436="","",IFERROR(INDEX('15 Base de Dados'!$A$6:$A$925,MATCH(B436,'15 Base de Dados'!$C$6:$C$925,0)),"Não encontrado"))</f>
        <v/>
      </c>
      <c r="M436" s="122" t="str">
        <f>IF(A436="","",EOMONTH(A436,0))</f>
        <v/>
      </c>
      <c r="N436" s="69" t="str">
        <f>IF(A436="","",YEAR(A436))</f>
        <v/>
      </c>
    </row>
    <row r="437">
      <c r="A437" s="116" t="n"/>
      <c r="B437" s="97" t="n"/>
      <c r="C437" s="97" t="n"/>
      <c r="D437" s="132" t="n"/>
      <c r="E437" s="99" t="n"/>
      <c r="F437" s="117" t="n"/>
      <c r="G437" s="101" t="n"/>
      <c r="H437" s="109" t="str">
        <f>IF(OR(A437="",B437=""),"",N(D437)*N(E437))</f>
        <v/>
      </c>
      <c r="I437" s="109" t="str">
        <f>IF(H437="","",H437-N(F437))</f>
        <v/>
      </c>
      <c r="J437" s="108" t="str">
        <f>IF(B437="","",IFERROR(INDEX('15 Base de Dados'!$F$6:$F$925,MATCH(B437,'15 Base de Dados'!$C$6:$C$925,0)),"BRL"))</f>
        <v/>
      </c>
      <c r="K437" s="134" t="str">
        <f>IF(H437="","",I437*IF(N(G437)&gt;0,G437,IFERROR(INDEX(moeda_fx,MATCH(J437,moeda_cod,0)),1)))</f>
        <v/>
      </c>
      <c r="L437" s="135" t="str">
        <f>IF(B437="","",IFERROR(INDEX('15 Base de Dados'!$A$6:$A$925,MATCH(B437,'15 Base de Dados'!$C$6:$C$925,0)),"Não encontrado"))</f>
        <v/>
      </c>
      <c r="M437" s="123" t="str">
        <f>IF(A437="","",EOMONTH(A437,0))</f>
        <v/>
      </c>
      <c r="N437" s="113" t="str">
        <f>IF(A437="","",YEAR(A437))</f>
        <v/>
      </c>
    </row>
    <row r="438">
      <c r="A438" s="116" t="n"/>
      <c r="B438" s="97" t="n"/>
      <c r="C438" s="97" t="n"/>
      <c r="D438" s="132" t="n"/>
      <c r="E438" s="99" t="n"/>
      <c r="F438" s="117" t="n"/>
      <c r="G438" s="101" t="n"/>
      <c r="H438" s="103" t="str">
        <f>IF(OR(A438="",B438=""),"",N(D438)*N(E438))</f>
        <v/>
      </c>
      <c r="I438" s="103" t="str">
        <f>IF(H438="","",H438-N(F438))</f>
        <v/>
      </c>
      <c r="J438" s="68" t="str">
        <f>IF(B438="","",IFERROR(INDEX('15 Base de Dados'!$F$6:$F$925,MATCH(B438,'15 Base de Dados'!$C$6:$C$925,0)),"BRL"))</f>
        <v/>
      </c>
      <c r="K438" s="70" t="str">
        <f>IF(H438="","",I438*IF(N(G438)&gt;0,G438,IFERROR(INDEX(moeda_fx,MATCH(J438,moeda_cod,0)),1)))</f>
        <v/>
      </c>
      <c r="L438" s="133" t="str">
        <f>IF(B438="","",IFERROR(INDEX('15 Base de Dados'!$A$6:$A$925,MATCH(B438,'15 Base de Dados'!$C$6:$C$925,0)),"Não encontrado"))</f>
        <v/>
      </c>
      <c r="M438" s="122" t="str">
        <f>IF(A438="","",EOMONTH(A438,0))</f>
        <v/>
      </c>
      <c r="N438" s="69" t="str">
        <f>IF(A438="","",YEAR(A438))</f>
        <v/>
      </c>
    </row>
    <row r="439">
      <c r="A439" s="116" t="n"/>
      <c r="B439" s="97" t="n"/>
      <c r="C439" s="97" t="n"/>
      <c r="D439" s="132" t="n"/>
      <c r="E439" s="99" t="n"/>
      <c r="F439" s="117" t="n"/>
      <c r="G439" s="101" t="n"/>
      <c r="H439" s="109" t="str">
        <f>IF(OR(A439="",B439=""),"",N(D439)*N(E439))</f>
        <v/>
      </c>
      <c r="I439" s="109" t="str">
        <f>IF(H439="","",H439-N(F439))</f>
        <v/>
      </c>
      <c r="J439" s="108" t="str">
        <f>IF(B439="","",IFERROR(INDEX('15 Base de Dados'!$F$6:$F$925,MATCH(B439,'15 Base de Dados'!$C$6:$C$925,0)),"BRL"))</f>
        <v/>
      </c>
      <c r="K439" s="134" t="str">
        <f>IF(H439="","",I439*IF(N(G439)&gt;0,G439,IFERROR(INDEX(moeda_fx,MATCH(J439,moeda_cod,0)),1)))</f>
        <v/>
      </c>
      <c r="L439" s="135" t="str">
        <f>IF(B439="","",IFERROR(INDEX('15 Base de Dados'!$A$6:$A$925,MATCH(B439,'15 Base de Dados'!$C$6:$C$925,0)),"Não encontrado"))</f>
        <v/>
      </c>
      <c r="M439" s="123" t="str">
        <f>IF(A439="","",EOMONTH(A439,0))</f>
        <v/>
      </c>
      <c r="N439" s="113" t="str">
        <f>IF(A439="","",YEAR(A439))</f>
        <v/>
      </c>
    </row>
    <row r="440">
      <c r="A440" s="116" t="n"/>
      <c r="B440" s="97" t="n"/>
      <c r="C440" s="97" t="n"/>
      <c r="D440" s="132" t="n"/>
      <c r="E440" s="99" t="n"/>
      <c r="F440" s="117" t="n"/>
      <c r="G440" s="101" t="n"/>
      <c r="H440" s="103" t="str">
        <f>IF(OR(A440="",B440=""),"",N(D440)*N(E440))</f>
        <v/>
      </c>
      <c r="I440" s="103" t="str">
        <f>IF(H440="","",H440-N(F440))</f>
        <v/>
      </c>
      <c r="J440" s="68" t="str">
        <f>IF(B440="","",IFERROR(INDEX('15 Base de Dados'!$F$6:$F$925,MATCH(B440,'15 Base de Dados'!$C$6:$C$925,0)),"BRL"))</f>
        <v/>
      </c>
      <c r="K440" s="70" t="str">
        <f>IF(H440="","",I440*IF(N(G440)&gt;0,G440,IFERROR(INDEX(moeda_fx,MATCH(J440,moeda_cod,0)),1)))</f>
        <v/>
      </c>
      <c r="L440" s="133" t="str">
        <f>IF(B440="","",IFERROR(INDEX('15 Base de Dados'!$A$6:$A$925,MATCH(B440,'15 Base de Dados'!$C$6:$C$925,0)),"Não encontrado"))</f>
        <v/>
      </c>
      <c r="M440" s="122" t="str">
        <f>IF(A440="","",EOMONTH(A440,0))</f>
        <v/>
      </c>
      <c r="N440" s="69" t="str">
        <f>IF(A440="","",YEAR(A440))</f>
        <v/>
      </c>
    </row>
    <row r="441">
      <c r="A441" s="116" t="n"/>
      <c r="B441" s="97" t="n"/>
      <c r="C441" s="97" t="n"/>
      <c r="D441" s="132" t="n"/>
      <c r="E441" s="99" t="n"/>
      <c r="F441" s="117" t="n"/>
      <c r="G441" s="101" t="n"/>
      <c r="H441" s="109" t="str">
        <f>IF(OR(A441="",B441=""),"",N(D441)*N(E441))</f>
        <v/>
      </c>
      <c r="I441" s="109" t="str">
        <f>IF(H441="","",H441-N(F441))</f>
        <v/>
      </c>
      <c r="J441" s="108" t="str">
        <f>IF(B441="","",IFERROR(INDEX('15 Base de Dados'!$F$6:$F$925,MATCH(B441,'15 Base de Dados'!$C$6:$C$925,0)),"BRL"))</f>
        <v/>
      </c>
      <c r="K441" s="134" t="str">
        <f>IF(H441="","",I441*IF(N(G441)&gt;0,G441,IFERROR(INDEX(moeda_fx,MATCH(J441,moeda_cod,0)),1)))</f>
        <v/>
      </c>
      <c r="L441" s="135" t="str">
        <f>IF(B441="","",IFERROR(INDEX('15 Base de Dados'!$A$6:$A$925,MATCH(B441,'15 Base de Dados'!$C$6:$C$925,0)),"Não encontrado"))</f>
        <v/>
      </c>
      <c r="M441" s="123" t="str">
        <f>IF(A441="","",EOMONTH(A441,0))</f>
        <v/>
      </c>
      <c r="N441" s="113" t="str">
        <f>IF(A441="","",YEAR(A441))</f>
        <v/>
      </c>
    </row>
    <row r="442">
      <c r="A442" s="116" t="n"/>
      <c r="B442" s="97" t="n"/>
      <c r="C442" s="97" t="n"/>
      <c r="D442" s="132" t="n"/>
      <c r="E442" s="99" t="n"/>
      <c r="F442" s="117" t="n"/>
      <c r="G442" s="101" t="n"/>
      <c r="H442" s="103" t="str">
        <f>IF(OR(A442="",B442=""),"",N(D442)*N(E442))</f>
        <v/>
      </c>
      <c r="I442" s="103" t="str">
        <f>IF(H442="","",H442-N(F442))</f>
        <v/>
      </c>
      <c r="J442" s="68" t="str">
        <f>IF(B442="","",IFERROR(INDEX('15 Base de Dados'!$F$6:$F$925,MATCH(B442,'15 Base de Dados'!$C$6:$C$925,0)),"BRL"))</f>
        <v/>
      </c>
      <c r="K442" s="70" t="str">
        <f>IF(H442="","",I442*IF(N(G442)&gt;0,G442,IFERROR(INDEX(moeda_fx,MATCH(J442,moeda_cod,0)),1)))</f>
        <v/>
      </c>
      <c r="L442" s="133" t="str">
        <f>IF(B442="","",IFERROR(INDEX('15 Base de Dados'!$A$6:$A$925,MATCH(B442,'15 Base de Dados'!$C$6:$C$925,0)),"Não encontrado"))</f>
        <v/>
      </c>
      <c r="M442" s="122" t="str">
        <f>IF(A442="","",EOMONTH(A442,0))</f>
        <v/>
      </c>
      <c r="N442" s="69" t="str">
        <f>IF(A442="","",YEAR(A442))</f>
        <v/>
      </c>
    </row>
    <row r="443">
      <c r="A443" s="116" t="n"/>
      <c r="B443" s="97" t="n"/>
      <c r="C443" s="97" t="n"/>
      <c r="D443" s="132" t="n"/>
      <c r="E443" s="99" t="n"/>
      <c r="F443" s="117" t="n"/>
      <c r="G443" s="101" t="n"/>
      <c r="H443" s="109" t="str">
        <f>IF(OR(A443="",B443=""),"",N(D443)*N(E443))</f>
        <v/>
      </c>
      <c r="I443" s="109" t="str">
        <f>IF(H443="","",H443-N(F443))</f>
        <v/>
      </c>
      <c r="J443" s="108" t="str">
        <f>IF(B443="","",IFERROR(INDEX('15 Base de Dados'!$F$6:$F$925,MATCH(B443,'15 Base de Dados'!$C$6:$C$925,0)),"BRL"))</f>
        <v/>
      </c>
      <c r="K443" s="134" t="str">
        <f>IF(H443="","",I443*IF(N(G443)&gt;0,G443,IFERROR(INDEX(moeda_fx,MATCH(J443,moeda_cod,0)),1)))</f>
        <v/>
      </c>
      <c r="L443" s="135" t="str">
        <f>IF(B443="","",IFERROR(INDEX('15 Base de Dados'!$A$6:$A$925,MATCH(B443,'15 Base de Dados'!$C$6:$C$925,0)),"Não encontrado"))</f>
        <v/>
      </c>
      <c r="M443" s="123" t="str">
        <f>IF(A443="","",EOMONTH(A443,0))</f>
        <v/>
      </c>
      <c r="N443" s="113" t="str">
        <f>IF(A443="","",YEAR(A443))</f>
        <v/>
      </c>
    </row>
    <row r="444">
      <c r="A444" s="116" t="n"/>
      <c r="B444" s="97" t="n"/>
      <c r="C444" s="97" t="n"/>
      <c r="D444" s="132" t="n"/>
      <c r="E444" s="99" t="n"/>
      <c r="F444" s="117" t="n"/>
      <c r="G444" s="101" t="n"/>
      <c r="H444" s="103" t="str">
        <f>IF(OR(A444="",B444=""),"",N(D444)*N(E444))</f>
        <v/>
      </c>
      <c r="I444" s="103" t="str">
        <f>IF(H444="","",H444-N(F444))</f>
        <v/>
      </c>
      <c r="J444" s="68" t="str">
        <f>IF(B444="","",IFERROR(INDEX('15 Base de Dados'!$F$6:$F$925,MATCH(B444,'15 Base de Dados'!$C$6:$C$925,0)),"BRL"))</f>
        <v/>
      </c>
      <c r="K444" s="70" t="str">
        <f>IF(H444="","",I444*IF(N(G444)&gt;0,G444,IFERROR(INDEX(moeda_fx,MATCH(J444,moeda_cod,0)),1)))</f>
        <v/>
      </c>
      <c r="L444" s="133" t="str">
        <f>IF(B444="","",IFERROR(INDEX('15 Base de Dados'!$A$6:$A$925,MATCH(B444,'15 Base de Dados'!$C$6:$C$925,0)),"Não encontrado"))</f>
        <v/>
      </c>
      <c r="M444" s="122" t="str">
        <f>IF(A444="","",EOMONTH(A444,0))</f>
        <v/>
      </c>
      <c r="N444" s="69" t="str">
        <f>IF(A444="","",YEAR(A444))</f>
        <v/>
      </c>
    </row>
    <row r="445">
      <c r="A445" s="116" t="n"/>
      <c r="B445" s="97" t="n"/>
      <c r="C445" s="97" t="n"/>
      <c r="D445" s="132" t="n"/>
      <c r="E445" s="99" t="n"/>
      <c r="F445" s="117" t="n"/>
      <c r="G445" s="101" t="n"/>
      <c r="H445" s="109" t="str">
        <f>IF(OR(A445="",B445=""),"",N(D445)*N(E445))</f>
        <v/>
      </c>
      <c r="I445" s="109" t="str">
        <f>IF(H445="","",H445-N(F445))</f>
        <v/>
      </c>
      <c r="J445" s="108" t="str">
        <f>IF(B445="","",IFERROR(INDEX('15 Base de Dados'!$F$6:$F$925,MATCH(B445,'15 Base de Dados'!$C$6:$C$925,0)),"BRL"))</f>
        <v/>
      </c>
      <c r="K445" s="134" t="str">
        <f>IF(H445="","",I445*IF(N(G445)&gt;0,G445,IFERROR(INDEX(moeda_fx,MATCH(J445,moeda_cod,0)),1)))</f>
        <v/>
      </c>
      <c r="L445" s="135" t="str">
        <f>IF(B445="","",IFERROR(INDEX('15 Base de Dados'!$A$6:$A$925,MATCH(B445,'15 Base de Dados'!$C$6:$C$925,0)),"Não encontrado"))</f>
        <v/>
      </c>
      <c r="M445" s="123" t="str">
        <f>IF(A445="","",EOMONTH(A445,0))</f>
        <v/>
      </c>
      <c r="N445" s="113" t="str">
        <f>IF(A445="","",YEAR(A445))</f>
        <v/>
      </c>
    </row>
    <row r="446">
      <c r="A446" s="116" t="n"/>
      <c r="B446" s="97" t="n"/>
      <c r="C446" s="97" t="n"/>
      <c r="D446" s="132" t="n"/>
      <c r="E446" s="99" t="n"/>
      <c r="F446" s="117" t="n"/>
      <c r="G446" s="101" t="n"/>
      <c r="H446" s="103" t="str">
        <f>IF(OR(A446="",B446=""),"",N(D446)*N(E446))</f>
        <v/>
      </c>
      <c r="I446" s="103" t="str">
        <f>IF(H446="","",H446-N(F446))</f>
        <v/>
      </c>
      <c r="J446" s="68" t="str">
        <f>IF(B446="","",IFERROR(INDEX('15 Base de Dados'!$F$6:$F$925,MATCH(B446,'15 Base de Dados'!$C$6:$C$925,0)),"BRL"))</f>
        <v/>
      </c>
      <c r="K446" s="70" t="str">
        <f>IF(H446="","",I446*IF(N(G446)&gt;0,G446,IFERROR(INDEX(moeda_fx,MATCH(J446,moeda_cod,0)),1)))</f>
        <v/>
      </c>
      <c r="L446" s="133" t="str">
        <f>IF(B446="","",IFERROR(INDEX('15 Base de Dados'!$A$6:$A$925,MATCH(B446,'15 Base de Dados'!$C$6:$C$925,0)),"Não encontrado"))</f>
        <v/>
      </c>
      <c r="M446" s="122" t="str">
        <f>IF(A446="","",EOMONTH(A446,0))</f>
        <v/>
      </c>
      <c r="N446" s="69" t="str">
        <f>IF(A446="","",YEAR(A446))</f>
        <v/>
      </c>
    </row>
    <row r="447">
      <c r="A447" s="116" t="n"/>
      <c r="B447" s="97" t="n"/>
      <c r="C447" s="97" t="n"/>
      <c r="D447" s="132" t="n"/>
      <c r="E447" s="99" t="n"/>
      <c r="F447" s="117" t="n"/>
      <c r="G447" s="101" t="n"/>
      <c r="H447" s="109" t="str">
        <f>IF(OR(A447="",B447=""),"",N(D447)*N(E447))</f>
        <v/>
      </c>
      <c r="I447" s="109" t="str">
        <f>IF(H447="","",H447-N(F447))</f>
        <v/>
      </c>
      <c r="J447" s="108" t="str">
        <f>IF(B447="","",IFERROR(INDEX('15 Base de Dados'!$F$6:$F$925,MATCH(B447,'15 Base de Dados'!$C$6:$C$925,0)),"BRL"))</f>
        <v/>
      </c>
      <c r="K447" s="134" t="str">
        <f>IF(H447="","",I447*IF(N(G447)&gt;0,G447,IFERROR(INDEX(moeda_fx,MATCH(J447,moeda_cod,0)),1)))</f>
        <v/>
      </c>
      <c r="L447" s="135" t="str">
        <f>IF(B447="","",IFERROR(INDEX('15 Base de Dados'!$A$6:$A$925,MATCH(B447,'15 Base de Dados'!$C$6:$C$925,0)),"Não encontrado"))</f>
        <v/>
      </c>
      <c r="M447" s="123" t="str">
        <f>IF(A447="","",EOMONTH(A447,0))</f>
        <v/>
      </c>
      <c r="N447" s="113" t="str">
        <f>IF(A447="","",YEAR(A447))</f>
        <v/>
      </c>
    </row>
    <row r="448">
      <c r="A448" s="116" t="n"/>
      <c r="B448" s="97" t="n"/>
      <c r="C448" s="97" t="n"/>
      <c r="D448" s="132" t="n"/>
      <c r="E448" s="99" t="n"/>
      <c r="F448" s="117" t="n"/>
      <c r="G448" s="101" t="n"/>
      <c r="H448" s="103" t="str">
        <f>IF(OR(A448="",B448=""),"",N(D448)*N(E448))</f>
        <v/>
      </c>
      <c r="I448" s="103" t="str">
        <f>IF(H448="","",H448-N(F448))</f>
        <v/>
      </c>
      <c r="J448" s="68" t="str">
        <f>IF(B448="","",IFERROR(INDEX('15 Base de Dados'!$F$6:$F$925,MATCH(B448,'15 Base de Dados'!$C$6:$C$925,0)),"BRL"))</f>
        <v/>
      </c>
      <c r="K448" s="70" t="str">
        <f>IF(H448="","",I448*IF(N(G448)&gt;0,G448,IFERROR(INDEX(moeda_fx,MATCH(J448,moeda_cod,0)),1)))</f>
        <v/>
      </c>
      <c r="L448" s="133" t="str">
        <f>IF(B448="","",IFERROR(INDEX('15 Base de Dados'!$A$6:$A$925,MATCH(B448,'15 Base de Dados'!$C$6:$C$925,0)),"Não encontrado"))</f>
        <v/>
      </c>
      <c r="M448" s="122" t="str">
        <f>IF(A448="","",EOMONTH(A448,0))</f>
        <v/>
      </c>
      <c r="N448" s="69" t="str">
        <f>IF(A448="","",YEAR(A448))</f>
        <v/>
      </c>
    </row>
    <row r="449">
      <c r="A449" s="116" t="n"/>
      <c r="B449" s="97" t="n"/>
      <c r="C449" s="97" t="n"/>
      <c r="D449" s="132" t="n"/>
      <c r="E449" s="99" t="n"/>
      <c r="F449" s="117" t="n"/>
      <c r="G449" s="101" t="n"/>
      <c r="H449" s="109" t="str">
        <f>IF(OR(A449="",B449=""),"",N(D449)*N(E449))</f>
        <v/>
      </c>
      <c r="I449" s="109" t="str">
        <f>IF(H449="","",H449-N(F449))</f>
        <v/>
      </c>
      <c r="J449" s="108" t="str">
        <f>IF(B449="","",IFERROR(INDEX('15 Base de Dados'!$F$6:$F$925,MATCH(B449,'15 Base de Dados'!$C$6:$C$925,0)),"BRL"))</f>
        <v/>
      </c>
      <c r="K449" s="134" t="str">
        <f>IF(H449="","",I449*IF(N(G449)&gt;0,G449,IFERROR(INDEX(moeda_fx,MATCH(J449,moeda_cod,0)),1)))</f>
        <v/>
      </c>
      <c r="L449" s="135" t="str">
        <f>IF(B449="","",IFERROR(INDEX('15 Base de Dados'!$A$6:$A$925,MATCH(B449,'15 Base de Dados'!$C$6:$C$925,0)),"Não encontrado"))</f>
        <v/>
      </c>
      <c r="M449" s="123" t="str">
        <f>IF(A449="","",EOMONTH(A449,0))</f>
        <v/>
      </c>
      <c r="N449" s="113" t="str">
        <f>IF(A449="","",YEAR(A449))</f>
        <v/>
      </c>
    </row>
    <row r="450">
      <c r="A450" s="116" t="n"/>
      <c r="B450" s="97" t="n"/>
      <c r="C450" s="97" t="n"/>
      <c r="D450" s="132" t="n"/>
      <c r="E450" s="99" t="n"/>
      <c r="F450" s="117" t="n"/>
      <c r="G450" s="101" t="n"/>
      <c r="H450" s="103" t="str">
        <f>IF(OR(A450="",B450=""),"",N(D450)*N(E450))</f>
        <v/>
      </c>
      <c r="I450" s="103" t="str">
        <f>IF(H450="","",H450-N(F450))</f>
        <v/>
      </c>
      <c r="J450" s="68" t="str">
        <f>IF(B450="","",IFERROR(INDEX('15 Base de Dados'!$F$6:$F$925,MATCH(B450,'15 Base de Dados'!$C$6:$C$925,0)),"BRL"))</f>
        <v/>
      </c>
      <c r="K450" s="70" t="str">
        <f>IF(H450="","",I450*IF(N(G450)&gt;0,G450,IFERROR(INDEX(moeda_fx,MATCH(J450,moeda_cod,0)),1)))</f>
        <v/>
      </c>
      <c r="L450" s="133" t="str">
        <f>IF(B450="","",IFERROR(INDEX('15 Base de Dados'!$A$6:$A$925,MATCH(B450,'15 Base de Dados'!$C$6:$C$925,0)),"Não encontrado"))</f>
        <v/>
      </c>
      <c r="M450" s="122" t="str">
        <f>IF(A450="","",EOMONTH(A450,0))</f>
        <v/>
      </c>
      <c r="N450" s="69" t="str">
        <f>IF(A450="","",YEAR(A450))</f>
        <v/>
      </c>
    </row>
    <row r="451">
      <c r="A451" s="116" t="n"/>
      <c r="B451" s="97" t="n"/>
      <c r="C451" s="97" t="n"/>
      <c r="D451" s="132" t="n"/>
      <c r="E451" s="99" t="n"/>
      <c r="F451" s="117" t="n"/>
      <c r="G451" s="101" t="n"/>
      <c r="H451" s="109" t="str">
        <f>IF(OR(A451="",B451=""),"",N(D451)*N(E451))</f>
        <v/>
      </c>
      <c r="I451" s="109" t="str">
        <f>IF(H451="","",H451-N(F451))</f>
        <v/>
      </c>
      <c r="J451" s="108" t="str">
        <f>IF(B451="","",IFERROR(INDEX('15 Base de Dados'!$F$6:$F$925,MATCH(B451,'15 Base de Dados'!$C$6:$C$925,0)),"BRL"))</f>
        <v/>
      </c>
      <c r="K451" s="134" t="str">
        <f>IF(H451="","",I451*IF(N(G451)&gt;0,G451,IFERROR(INDEX(moeda_fx,MATCH(J451,moeda_cod,0)),1)))</f>
        <v/>
      </c>
      <c r="L451" s="135" t="str">
        <f>IF(B451="","",IFERROR(INDEX('15 Base de Dados'!$A$6:$A$925,MATCH(B451,'15 Base de Dados'!$C$6:$C$925,0)),"Não encontrado"))</f>
        <v/>
      </c>
      <c r="M451" s="123" t="str">
        <f>IF(A451="","",EOMONTH(A451,0))</f>
        <v/>
      </c>
      <c r="N451" s="113" t="str">
        <f>IF(A451="","",YEAR(A451))</f>
        <v/>
      </c>
    </row>
    <row r="452">
      <c r="A452" s="116" t="n"/>
      <c r="B452" s="97" t="n"/>
      <c r="C452" s="97" t="n"/>
      <c r="D452" s="132" t="n"/>
      <c r="E452" s="99" t="n"/>
      <c r="F452" s="117" t="n"/>
      <c r="G452" s="101" t="n"/>
      <c r="H452" s="103" t="str">
        <f>IF(OR(A452="",B452=""),"",N(D452)*N(E452))</f>
        <v/>
      </c>
      <c r="I452" s="103" t="str">
        <f>IF(H452="","",H452-N(F452))</f>
        <v/>
      </c>
      <c r="J452" s="68" t="str">
        <f>IF(B452="","",IFERROR(INDEX('15 Base de Dados'!$F$6:$F$925,MATCH(B452,'15 Base de Dados'!$C$6:$C$925,0)),"BRL"))</f>
        <v/>
      </c>
      <c r="K452" s="70" t="str">
        <f>IF(H452="","",I452*IF(N(G452)&gt;0,G452,IFERROR(INDEX(moeda_fx,MATCH(J452,moeda_cod,0)),1)))</f>
        <v/>
      </c>
      <c r="L452" s="133" t="str">
        <f>IF(B452="","",IFERROR(INDEX('15 Base de Dados'!$A$6:$A$925,MATCH(B452,'15 Base de Dados'!$C$6:$C$925,0)),"Não encontrado"))</f>
        <v/>
      </c>
      <c r="M452" s="122" t="str">
        <f>IF(A452="","",EOMONTH(A452,0))</f>
        <v/>
      </c>
      <c r="N452" s="69" t="str">
        <f>IF(A452="","",YEAR(A452))</f>
        <v/>
      </c>
    </row>
    <row r="453">
      <c r="A453" s="116" t="n"/>
      <c r="B453" s="97" t="n"/>
      <c r="C453" s="97" t="n"/>
      <c r="D453" s="132" t="n"/>
      <c r="E453" s="99" t="n"/>
      <c r="F453" s="117" t="n"/>
      <c r="G453" s="101" t="n"/>
      <c r="H453" s="109" t="str">
        <f>IF(OR(A453="",B453=""),"",N(D453)*N(E453))</f>
        <v/>
      </c>
      <c r="I453" s="109" t="str">
        <f>IF(H453="","",H453-N(F453))</f>
        <v/>
      </c>
      <c r="J453" s="108" t="str">
        <f>IF(B453="","",IFERROR(INDEX('15 Base de Dados'!$F$6:$F$925,MATCH(B453,'15 Base de Dados'!$C$6:$C$925,0)),"BRL"))</f>
        <v/>
      </c>
      <c r="K453" s="134" t="str">
        <f>IF(H453="","",I453*IF(N(G453)&gt;0,G453,IFERROR(INDEX(moeda_fx,MATCH(J453,moeda_cod,0)),1)))</f>
        <v/>
      </c>
      <c r="L453" s="135" t="str">
        <f>IF(B453="","",IFERROR(INDEX('15 Base de Dados'!$A$6:$A$925,MATCH(B453,'15 Base de Dados'!$C$6:$C$925,0)),"Não encontrado"))</f>
        <v/>
      </c>
      <c r="M453" s="123" t="str">
        <f>IF(A453="","",EOMONTH(A453,0))</f>
        <v/>
      </c>
      <c r="N453" s="113" t="str">
        <f>IF(A453="","",YEAR(A453))</f>
        <v/>
      </c>
    </row>
    <row r="454">
      <c r="A454" s="116" t="n"/>
      <c r="B454" s="97" t="n"/>
      <c r="C454" s="97" t="n"/>
      <c r="D454" s="132" t="n"/>
      <c r="E454" s="99" t="n"/>
      <c r="F454" s="117" t="n"/>
      <c r="G454" s="101" t="n"/>
      <c r="H454" s="103" t="str">
        <f>IF(OR(A454="",B454=""),"",N(D454)*N(E454))</f>
        <v/>
      </c>
      <c r="I454" s="103" t="str">
        <f>IF(H454="","",H454-N(F454))</f>
        <v/>
      </c>
      <c r="J454" s="68" t="str">
        <f>IF(B454="","",IFERROR(INDEX('15 Base de Dados'!$F$6:$F$925,MATCH(B454,'15 Base de Dados'!$C$6:$C$925,0)),"BRL"))</f>
        <v/>
      </c>
      <c r="K454" s="70" t="str">
        <f>IF(H454="","",I454*IF(N(G454)&gt;0,G454,IFERROR(INDEX(moeda_fx,MATCH(J454,moeda_cod,0)),1)))</f>
        <v/>
      </c>
      <c r="L454" s="133" t="str">
        <f>IF(B454="","",IFERROR(INDEX('15 Base de Dados'!$A$6:$A$925,MATCH(B454,'15 Base de Dados'!$C$6:$C$925,0)),"Não encontrado"))</f>
        <v/>
      </c>
      <c r="M454" s="122" t="str">
        <f>IF(A454="","",EOMONTH(A454,0))</f>
        <v/>
      </c>
      <c r="N454" s="69" t="str">
        <f>IF(A454="","",YEAR(A454))</f>
        <v/>
      </c>
    </row>
    <row r="455">
      <c r="A455" s="116" t="n"/>
      <c r="B455" s="97" t="n"/>
      <c r="C455" s="97" t="n"/>
      <c r="D455" s="132" t="n"/>
      <c r="E455" s="99" t="n"/>
      <c r="F455" s="117" t="n"/>
      <c r="G455" s="101" t="n"/>
      <c r="H455" s="109" t="str">
        <f>IF(OR(A455="",B455=""),"",N(D455)*N(E455))</f>
        <v/>
      </c>
      <c r="I455" s="109" t="str">
        <f>IF(H455="","",H455-N(F455))</f>
        <v/>
      </c>
      <c r="J455" s="108" t="str">
        <f>IF(B455="","",IFERROR(INDEX('15 Base de Dados'!$F$6:$F$925,MATCH(B455,'15 Base de Dados'!$C$6:$C$925,0)),"BRL"))</f>
        <v/>
      </c>
      <c r="K455" s="134" t="str">
        <f>IF(H455="","",I455*IF(N(G455)&gt;0,G455,IFERROR(INDEX(moeda_fx,MATCH(J455,moeda_cod,0)),1)))</f>
        <v/>
      </c>
      <c r="L455" s="135" t="str">
        <f>IF(B455="","",IFERROR(INDEX('15 Base de Dados'!$A$6:$A$925,MATCH(B455,'15 Base de Dados'!$C$6:$C$925,0)),"Não encontrado"))</f>
        <v/>
      </c>
      <c r="M455" s="123" t="str">
        <f>IF(A455="","",EOMONTH(A455,0))</f>
        <v/>
      </c>
      <c r="N455" s="113" t="str">
        <f>IF(A455="","",YEAR(A455))</f>
        <v/>
      </c>
    </row>
    <row r="456">
      <c r="A456" s="116" t="n"/>
      <c r="B456" s="97" t="n"/>
      <c r="C456" s="97" t="n"/>
      <c r="D456" s="132" t="n"/>
      <c r="E456" s="99" t="n"/>
      <c r="F456" s="117" t="n"/>
      <c r="G456" s="101" t="n"/>
      <c r="H456" s="103" t="str">
        <f>IF(OR(A456="",B456=""),"",N(D456)*N(E456))</f>
        <v/>
      </c>
      <c r="I456" s="103" t="str">
        <f>IF(H456="","",H456-N(F456))</f>
        <v/>
      </c>
      <c r="J456" s="68" t="str">
        <f>IF(B456="","",IFERROR(INDEX('15 Base de Dados'!$F$6:$F$925,MATCH(B456,'15 Base de Dados'!$C$6:$C$925,0)),"BRL"))</f>
        <v/>
      </c>
      <c r="K456" s="70" t="str">
        <f>IF(H456="","",I456*IF(N(G456)&gt;0,G456,IFERROR(INDEX(moeda_fx,MATCH(J456,moeda_cod,0)),1)))</f>
        <v/>
      </c>
      <c r="L456" s="133" t="str">
        <f>IF(B456="","",IFERROR(INDEX('15 Base de Dados'!$A$6:$A$925,MATCH(B456,'15 Base de Dados'!$C$6:$C$925,0)),"Não encontrado"))</f>
        <v/>
      </c>
      <c r="M456" s="122" t="str">
        <f>IF(A456="","",EOMONTH(A456,0))</f>
        <v/>
      </c>
      <c r="N456" s="69" t="str">
        <f>IF(A456="","",YEAR(A456))</f>
        <v/>
      </c>
    </row>
    <row r="457">
      <c r="A457" s="116" t="n"/>
      <c r="B457" s="97" t="n"/>
      <c r="C457" s="97" t="n"/>
      <c r="D457" s="132" t="n"/>
      <c r="E457" s="99" t="n"/>
      <c r="F457" s="117" t="n"/>
      <c r="G457" s="101" t="n"/>
      <c r="H457" s="109" t="str">
        <f>IF(OR(A457="",B457=""),"",N(D457)*N(E457))</f>
        <v/>
      </c>
      <c r="I457" s="109" t="str">
        <f>IF(H457="","",H457-N(F457))</f>
        <v/>
      </c>
      <c r="J457" s="108" t="str">
        <f>IF(B457="","",IFERROR(INDEX('15 Base de Dados'!$F$6:$F$925,MATCH(B457,'15 Base de Dados'!$C$6:$C$925,0)),"BRL"))</f>
        <v/>
      </c>
      <c r="K457" s="134" t="str">
        <f>IF(H457="","",I457*IF(N(G457)&gt;0,G457,IFERROR(INDEX(moeda_fx,MATCH(J457,moeda_cod,0)),1)))</f>
        <v/>
      </c>
      <c r="L457" s="135" t="str">
        <f>IF(B457="","",IFERROR(INDEX('15 Base de Dados'!$A$6:$A$925,MATCH(B457,'15 Base de Dados'!$C$6:$C$925,0)),"Não encontrado"))</f>
        <v/>
      </c>
      <c r="M457" s="123" t="str">
        <f>IF(A457="","",EOMONTH(A457,0))</f>
        <v/>
      </c>
      <c r="N457" s="113" t="str">
        <f>IF(A457="","",YEAR(A457))</f>
        <v/>
      </c>
    </row>
    <row r="458">
      <c r="A458" s="116" t="n"/>
      <c r="B458" s="97" t="n"/>
      <c r="C458" s="97" t="n"/>
      <c r="D458" s="132" t="n"/>
      <c r="E458" s="99" t="n"/>
      <c r="F458" s="117" t="n"/>
      <c r="G458" s="101" t="n"/>
      <c r="H458" s="103" t="str">
        <f>IF(OR(A458="",B458=""),"",N(D458)*N(E458))</f>
        <v/>
      </c>
      <c r="I458" s="103" t="str">
        <f>IF(H458="","",H458-N(F458))</f>
        <v/>
      </c>
      <c r="J458" s="68" t="str">
        <f>IF(B458="","",IFERROR(INDEX('15 Base de Dados'!$F$6:$F$925,MATCH(B458,'15 Base de Dados'!$C$6:$C$925,0)),"BRL"))</f>
        <v/>
      </c>
      <c r="K458" s="70" t="str">
        <f>IF(H458="","",I458*IF(N(G458)&gt;0,G458,IFERROR(INDEX(moeda_fx,MATCH(J458,moeda_cod,0)),1)))</f>
        <v/>
      </c>
      <c r="L458" s="133" t="str">
        <f>IF(B458="","",IFERROR(INDEX('15 Base de Dados'!$A$6:$A$925,MATCH(B458,'15 Base de Dados'!$C$6:$C$925,0)),"Não encontrado"))</f>
        <v/>
      </c>
      <c r="M458" s="122" t="str">
        <f>IF(A458="","",EOMONTH(A458,0))</f>
        <v/>
      </c>
      <c r="N458" s="69" t="str">
        <f>IF(A458="","",YEAR(A458))</f>
        <v/>
      </c>
    </row>
    <row r="459">
      <c r="A459" s="116" t="n"/>
      <c r="B459" s="97" t="n"/>
      <c r="C459" s="97" t="n"/>
      <c r="D459" s="132" t="n"/>
      <c r="E459" s="99" t="n"/>
      <c r="F459" s="117" t="n"/>
      <c r="G459" s="101" t="n"/>
      <c r="H459" s="109" t="str">
        <f>IF(OR(A459="",B459=""),"",N(D459)*N(E459))</f>
        <v/>
      </c>
      <c r="I459" s="109" t="str">
        <f>IF(H459="","",H459-N(F459))</f>
        <v/>
      </c>
      <c r="J459" s="108" t="str">
        <f>IF(B459="","",IFERROR(INDEX('15 Base de Dados'!$F$6:$F$925,MATCH(B459,'15 Base de Dados'!$C$6:$C$925,0)),"BRL"))</f>
        <v/>
      </c>
      <c r="K459" s="134" t="str">
        <f>IF(H459="","",I459*IF(N(G459)&gt;0,G459,IFERROR(INDEX(moeda_fx,MATCH(J459,moeda_cod,0)),1)))</f>
        <v/>
      </c>
      <c r="L459" s="135" t="str">
        <f>IF(B459="","",IFERROR(INDEX('15 Base de Dados'!$A$6:$A$925,MATCH(B459,'15 Base de Dados'!$C$6:$C$925,0)),"Não encontrado"))</f>
        <v/>
      </c>
      <c r="M459" s="123" t="str">
        <f>IF(A459="","",EOMONTH(A459,0))</f>
        <v/>
      </c>
      <c r="N459" s="113" t="str">
        <f>IF(A459="","",YEAR(A459))</f>
        <v/>
      </c>
    </row>
    <row r="460">
      <c r="A460" s="116" t="n"/>
      <c r="B460" s="97" t="n"/>
      <c r="C460" s="97" t="n"/>
      <c r="D460" s="132" t="n"/>
      <c r="E460" s="99" t="n"/>
      <c r="F460" s="117" t="n"/>
      <c r="G460" s="101" t="n"/>
      <c r="H460" s="103" t="str">
        <f>IF(OR(A460="",B460=""),"",N(D460)*N(E460))</f>
        <v/>
      </c>
      <c r="I460" s="103" t="str">
        <f>IF(H460="","",H460-N(F460))</f>
        <v/>
      </c>
      <c r="J460" s="68" t="str">
        <f>IF(B460="","",IFERROR(INDEX('15 Base de Dados'!$F$6:$F$925,MATCH(B460,'15 Base de Dados'!$C$6:$C$925,0)),"BRL"))</f>
        <v/>
      </c>
      <c r="K460" s="70" t="str">
        <f>IF(H460="","",I460*IF(N(G460)&gt;0,G460,IFERROR(INDEX(moeda_fx,MATCH(J460,moeda_cod,0)),1)))</f>
        <v/>
      </c>
      <c r="L460" s="133" t="str">
        <f>IF(B460="","",IFERROR(INDEX('15 Base de Dados'!$A$6:$A$925,MATCH(B460,'15 Base de Dados'!$C$6:$C$925,0)),"Não encontrado"))</f>
        <v/>
      </c>
      <c r="M460" s="122" t="str">
        <f>IF(A460="","",EOMONTH(A460,0))</f>
        <v/>
      </c>
      <c r="N460" s="69" t="str">
        <f>IF(A460="","",YEAR(A460))</f>
        <v/>
      </c>
    </row>
    <row r="461">
      <c r="A461" s="116" t="n"/>
      <c r="B461" s="97" t="n"/>
      <c r="C461" s="97" t="n"/>
      <c r="D461" s="132" t="n"/>
      <c r="E461" s="99" t="n"/>
      <c r="F461" s="117" t="n"/>
      <c r="G461" s="101" t="n"/>
      <c r="H461" s="109" t="str">
        <f>IF(OR(A461="",B461=""),"",N(D461)*N(E461))</f>
        <v/>
      </c>
      <c r="I461" s="109" t="str">
        <f>IF(H461="","",H461-N(F461))</f>
        <v/>
      </c>
      <c r="J461" s="108" t="str">
        <f>IF(B461="","",IFERROR(INDEX('15 Base de Dados'!$F$6:$F$925,MATCH(B461,'15 Base de Dados'!$C$6:$C$925,0)),"BRL"))</f>
        <v/>
      </c>
      <c r="K461" s="134" t="str">
        <f>IF(H461="","",I461*IF(N(G461)&gt;0,G461,IFERROR(INDEX(moeda_fx,MATCH(J461,moeda_cod,0)),1)))</f>
        <v/>
      </c>
      <c r="L461" s="135" t="str">
        <f>IF(B461="","",IFERROR(INDEX('15 Base de Dados'!$A$6:$A$925,MATCH(B461,'15 Base de Dados'!$C$6:$C$925,0)),"Não encontrado"))</f>
        <v/>
      </c>
      <c r="M461" s="123" t="str">
        <f>IF(A461="","",EOMONTH(A461,0))</f>
        <v/>
      </c>
      <c r="N461" s="113" t="str">
        <f>IF(A461="","",YEAR(A461))</f>
        <v/>
      </c>
    </row>
    <row r="462">
      <c r="A462" s="116" t="n"/>
      <c r="B462" s="97" t="n"/>
      <c r="C462" s="97" t="n"/>
      <c r="D462" s="132" t="n"/>
      <c r="E462" s="99" t="n"/>
      <c r="F462" s="117" t="n"/>
      <c r="G462" s="101" t="n"/>
      <c r="H462" s="103" t="str">
        <f>IF(OR(A462="",B462=""),"",N(D462)*N(E462))</f>
        <v/>
      </c>
      <c r="I462" s="103" t="str">
        <f>IF(H462="","",H462-N(F462))</f>
        <v/>
      </c>
      <c r="J462" s="68" t="str">
        <f>IF(B462="","",IFERROR(INDEX('15 Base de Dados'!$F$6:$F$925,MATCH(B462,'15 Base de Dados'!$C$6:$C$925,0)),"BRL"))</f>
        <v/>
      </c>
      <c r="K462" s="70" t="str">
        <f>IF(H462="","",I462*IF(N(G462)&gt;0,G462,IFERROR(INDEX(moeda_fx,MATCH(J462,moeda_cod,0)),1)))</f>
        <v/>
      </c>
      <c r="L462" s="133" t="str">
        <f>IF(B462="","",IFERROR(INDEX('15 Base de Dados'!$A$6:$A$925,MATCH(B462,'15 Base de Dados'!$C$6:$C$925,0)),"Não encontrado"))</f>
        <v/>
      </c>
      <c r="M462" s="122" t="str">
        <f>IF(A462="","",EOMONTH(A462,0))</f>
        <v/>
      </c>
      <c r="N462" s="69" t="str">
        <f>IF(A462="","",YEAR(A462))</f>
        <v/>
      </c>
    </row>
    <row r="463">
      <c r="A463" s="116" t="n"/>
      <c r="B463" s="97" t="n"/>
      <c r="C463" s="97" t="n"/>
      <c r="D463" s="132" t="n"/>
      <c r="E463" s="99" t="n"/>
      <c r="F463" s="117" t="n"/>
      <c r="G463" s="101" t="n"/>
      <c r="H463" s="109" t="str">
        <f>IF(OR(A463="",B463=""),"",N(D463)*N(E463))</f>
        <v/>
      </c>
      <c r="I463" s="109" t="str">
        <f>IF(H463="","",H463-N(F463))</f>
        <v/>
      </c>
      <c r="J463" s="108" t="str">
        <f>IF(B463="","",IFERROR(INDEX('15 Base de Dados'!$F$6:$F$925,MATCH(B463,'15 Base de Dados'!$C$6:$C$925,0)),"BRL"))</f>
        <v/>
      </c>
      <c r="K463" s="134" t="str">
        <f>IF(H463="","",I463*IF(N(G463)&gt;0,G463,IFERROR(INDEX(moeda_fx,MATCH(J463,moeda_cod,0)),1)))</f>
        <v/>
      </c>
      <c r="L463" s="135" t="str">
        <f>IF(B463="","",IFERROR(INDEX('15 Base de Dados'!$A$6:$A$925,MATCH(B463,'15 Base de Dados'!$C$6:$C$925,0)),"Não encontrado"))</f>
        <v/>
      </c>
      <c r="M463" s="123" t="str">
        <f>IF(A463="","",EOMONTH(A463,0))</f>
        <v/>
      </c>
      <c r="N463" s="113" t="str">
        <f>IF(A463="","",YEAR(A463))</f>
        <v/>
      </c>
    </row>
    <row r="464">
      <c r="A464" s="116" t="n"/>
      <c r="B464" s="97" t="n"/>
      <c r="C464" s="97" t="n"/>
      <c r="D464" s="132" t="n"/>
      <c r="E464" s="99" t="n"/>
      <c r="F464" s="117" t="n"/>
      <c r="G464" s="101" t="n"/>
      <c r="H464" s="103" t="str">
        <f>IF(OR(A464="",B464=""),"",N(D464)*N(E464))</f>
        <v/>
      </c>
      <c r="I464" s="103" t="str">
        <f>IF(H464="","",H464-N(F464))</f>
        <v/>
      </c>
      <c r="J464" s="68" t="str">
        <f>IF(B464="","",IFERROR(INDEX('15 Base de Dados'!$F$6:$F$925,MATCH(B464,'15 Base de Dados'!$C$6:$C$925,0)),"BRL"))</f>
        <v/>
      </c>
      <c r="K464" s="70" t="str">
        <f>IF(H464="","",I464*IF(N(G464)&gt;0,G464,IFERROR(INDEX(moeda_fx,MATCH(J464,moeda_cod,0)),1)))</f>
        <v/>
      </c>
      <c r="L464" s="133" t="str">
        <f>IF(B464="","",IFERROR(INDEX('15 Base de Dados'!$A$6:$A$925,MATCH(B464,'15 Base de Dados'!$C$6:$C$925,0)),"Não encontrado"))</f>
        <v/>
      </c>
      <c r="M464" s="122" t="str">
        <f>IF(A464="","",EOMONTH(A464,0))</f>
        <v/>
      </c>
      <c r="N464" s="69" t="str">
        <f>IF(A464="","",YEAR(A464))</f>
        <v/>
      </c>
    </row>
    <row r="465">
      <c r="A465" s="116" t="n"/>
      <c r="B465" s="97" t="n"/>
      <c r="C465" s="97" t="n"/>
      <c r="D465" s="132" t="n"/>
      <c r="E465" s="99" t="n"/>
      <c r="F465" s="117" t="n"/>
      <c r="G465" s="101" t="n"/>
      <c r="H465" s="109" t="str">
        <f>IF(OR(A465="",B465=""),"",N(D465)*N(E465))</f>
        <v/>
      </c>
      <c r="I465" s="109" t="str">
        <f>IF(H465="","",H465-N(F465))</f>
        <v/>
      </c>
      <c r="J465" s="108" t="str">
        <f>IF(B465="","",IFERROR(INDEX('15 Base de Dados'!$F$6:$F$925,MATCH(B465,'15 Base de Dados'!$C$6:$C$925,0)),"BRL"))</f>
        <v/>
      </c>
      <c r="K465" s="134" t="str">
        <f>IF(H465="","",I465*IF(N(G465)&gt;0,G465,IFERROR(INDEX(moeda_fx,MATCH(J465,moeda_cod,0)),1)))</f>
        <v/>
      </c>
      <c r="L465" s="135" t="str">
        <f>IF(B465="","",IFERROR(INDEX('15 Base de Dados'!$A$6:$A$925,MATCH(B465,'15 Base de Dados'!$C$6:$C$925,0)),"Não encontrado"))</f>
        <v/>
      </c>
      <c r="M465" s="123" t="str">
        <f>IF(A465="","",EOMONTH(A465,0))</f>
        <v/>
      </c>
      <c r="N465" s="113" t="str">
        <f>IF(A465="","",YEAR(A465))</f>
        <v/>
      </c>
    </row>
    <row r="466">
      <c r="A466" s="116" t="n"/>
      <c r="B466" s="97" t="n"/>
      <c r="C466" s="97" t="n"/>
      <c r="D466" s="132" t="n"/>
      <c r="E466" s="99" t="n"/>
      <c r="F466" s="117" t="n"/>
      <c r="G466" s="101" t="n"/>
      <c r="H466" s="103" t="str">
        <f>IF(OR(A466="",B466=""),"",N(D466)*N(E466))</f>
        <v/>
      </c>
      <c r="I466" s="103" t="str">
        <f>IF(H466="","",H466-N(F466))</f>
        <v/>
      </c>
      <c r="J466" s="68" t="str">
        <f>IF(B466="","",IFERROR(INDEX('15 Base de Dados'!$F$6:$F$925,MATCH(B466,'15 Base de Dados'!$C$6:$C$925,0)),"BRL"))</f>
        <v/>
      </c>
      <c r="K466" s="70" t="str">
        <f>IF(H466="","",I466*IF(N(G466)&gt;0,G466,IFERROR(INDEX(moeda_fx,MATCH(J466,moeda_cod,0)),1)))</f>
        <v/>
      </c>
      <c r="L466" s="133" t="str">
        <f>IF(B466="","",IFERROR(INDEX('15 Base de Dados'!$A$6:$A$925,MATCH(B466,'15 Base de Dados'!$C$6:$C$925,0)),"Não encontrado"))</f>
        <v/>
      </c>
      <c r="M466" s="122" t="str">
        <f>IF(A466="","",EOMONTH(A466,0))</f>
        <v/>
      </c>
      <c r="N466" s="69" t="str">
        <f>IF(A466="","",YEAR(A466))</f>
        <v/>
      </c>
    </row>
    <row r="467">
      <c r="A467" s="116" t="n"/>
      <c r="B467" s="97" t="n"/>
      <c r="C467" s="97" t="n"/>
      <c r="D467" s="132" t="n"/>
      <c r="E467" s="99" t="n"/>
      <c r="F467" s="117" t="n"/>
      <c r="G467" s="101" t="n"/>
      <c r="H467" s="109" t="str">
        <f>IF(OR(A467="",B467=""),"",N(D467)*N(E467))</f>
        <v/>
      </c>
      <c r="I467" s="109" t="str">
        <f>IF(H467="","",H467-N(F467))</f>
        <v/>
      </c>
      <c r="J467" s="108" t="str">
        <f>IF(B467="","",IFERROR(INDEX('15 Base de Dados'!$F$6:$F$925,MATCH(B467,'15 Base de Dados'!$C$6:$C$925,0)),"BRL"))</f>
        <v/>
      </c>
      <c r="K467" s="134" t="str">
        <f>IF(H467="","",I467*IF(N(G467)&gt;0,G467,IFERROR(INDEX(moeda_fx,MATCH(J467,moeda_cod,0)),1)))</f>
        <v/>
      </c>
      <c r="L467" s="135" t="str">
        <f>IF(B467="","",IFERROR(INDEX('15 Base de Dados'!$A$6:$A$925,MATCH(B467,'15 Base de Dados'!$C$6:$C$925,0)),"Não encontrado"))</f>
        <v/>
      </c>
      <c r="M467" s="123" t="str">
        <f>IF(A467="","",EOMONTH(A467,0))</f>
        <v/>
      </c>
      <c r="N467" s="113" t="str">
        <f>IF(A467="","",YEAR(A467))</f>
        <v/>
      </c>
    </row>
    <row r="468">
      <c r="A468" s="116" t="n"/>
      <c r="B468" s="97" t="n"/>
      <c r="C468" s="97" t="n"/>
      <c r="D468" s="132" t="n"/>
      <c r="E468" s="99" t="n"/>
      <c r="F468" s="117" t="n"/>
      <c r="G468" s="101" t="n"/>
      <c r="H468" s="103" t="str">
        <f>IF(OR(A468="",B468=""),"",N(D468)*N(E468))</f>
        <v/>
      </c>
      <c r="I468" s="103" t="str">
        <f>IF(H468="","",H468-N(F468))</f>
        <v/>
      </c>
      <c r="J468" s="68" t="str">
        <f>IF(B468="","",IFERROR(INDEX('15 Base de Dados'!$F$6:$F$925,MATCH(B468,'15 Base de Dados'!$C$6:$C$925,0)),"BRL"))</f>
        <v/>
      </c>
      <c r="K468" s="70" t="str">
        <f>IF(H468="","",I468*IF(N(G468)&gt;0,G468,IFERROR(INDEX(moeda_fx,MATCH(J468,moeda_cod,0)),1)))</f>
        <v/>
      </c>
      <c r="L468" s="133" t="str">
        <f>IF(B468="","",IFERROR(INDEX('15 Base de Dados'!$A$6:$A$925,MATCH(B468,'15 Base de Dados'!$C$6:$C$925,0)),"Não encontrado"))</f>
        <v/>
      </c>
      <c r="M468" s="122" t="str">
        <f>IF(A468="","",EOMONTH(A468,0))</f>
        <v/>
      </c>
      <c r="N468" s="69" t="str">
        <f>IF(A468="","",YEAR(A468))</f>
        <v/>
      </c>
    </row>
    <row r="469">
      <c r="A469" s="116" t="n"/>
      <c r="B469" s="97" t="n"/>
      <c r="C469" s="97" t="n"/>
      <c r="D469" s="132" t="n"/>
      <c r="E469" s="99" t="n"/>
      <c r="F469" s="117" t="n"/>
      <c r="G469" s="101" t="n"/>
      <c r="H469" s="109" t="str">
        <f>IF(OR(A469="",B469=""),"",N(D469)*N(E469))</f>
        <v/>
      </c>
      <c r="I469" s="109" t="str">
        <f>IF(H469="","",H469-N(F469))</f>
        <v/>
      </c>
      <c r="J469" s="108" t="str">
        <f>IF(B469="","",IFERROR(INDEX('15 Base de Dados'!$F$6:$F$925,MATCH(B469,'15 Base de Dados'!$C$6:$C$925,0)),"BRL"))</f>
        <v/>
      </c>
      <c r="K469" s="134" t="str">
        <f>IF(H469="","",I469*IF(N(G469)&gt;0,G469,IFERROR(INDEX(moeda_fx,MATCH(J469,moeda_cod,0)),1)))</f>
        <v/>
      </c>
      <c r="L469" s="135" t="str">
        <f>IF(B469="","",IFERROR(INDEX('15 Base de Dados'!$A$6:$A$925,MATCH(B469,'15 Base de Dados'!$C$6:$C$925,0)),"Não encontrado"))</f>
        <v/>
      </c>
      <c r="M469" s="123" t="str">
        <f>IF(A469="","",EOMONTH(A469,0))</f>
        <v/>
      </c>
      <c r="N469" s="113" t="str">
        <f>IF(A469="","",YEAR(A469))</f>
        <v/>
      </c>
    </row>
    <row r="470">
      <c r="A470" s="116" t="n"/>
      <c r="B470" s="97" t="n"/>
      <c r="C470" s="97" t="n"/>
      <c r="D470" s="132" t="n"/>
      <c r="E470" s="99" t="n"/>
      <c r="F470" s="117" t="n"/>
      <c r="G470" s="101" t="n"/>
      <c r="H470" s="103" t="str">
        <f>IF(OR(A470="",B470=""),"",N(D470)*N(E470))</f>
        <v/>
      </c>
      <c r="I470" s="103" t="str">
        <f>IF(H470="","",H470-N(F470))</f>
        <v/>
      </c>
      <c r="J470" s="68" t="str">
        <f>IF(B470="","",IFERROR(INDEX('15 Base de Dados'!$F$6:$F$925,MATCH(B470,'15 Base de Dados'!$C$6:$C$925,0)),"BRL"))</f>
        <v/>
      </c>
      <c r="K470" s="70" t="str">
        <f>IF(H470="","",I470*IF(N(G470)&gt;0,G470,IFERROR(INDEX(moeda_fx,MATCH(J470,moeda_cod,0)),1)))</f>
        <v/>
      </c>
      <c r="L470" s="133" t="str">
        <f>IF(B470="","",IFERROR(INDEX('15 Base de Dados'!$A$6:$A$925,MATCH(B470,'15 Base de Dados'!$C$6:$C$925,0)),"Não encontrado"))</f>
        <v/>
      </c>
      <c r="M470" s="122" t="str">
        <f>IF(A470="","",EOMONTH(A470,0))</f>
        <v/>
      </c>
      <c r="N470" s="69" t="str">
        <f>IF(A470="","",YEAR(A470))</f>
        <v/>
      </c>
    </row>
    <row r="471">
      <c r="A471" s="116" t="n"/>
      <c r="B471" s="97" t="n"/>
      <c r="C471" s="97" t="n"/>
      <c r="D471" s="132" t="n"/>
      <c r="E471" s="99" t="n"/>
      <c r="F471" s="117" t="n"/>
      <c r="G471" s="101" t="n"/>
      <c r="H471" s="109" t="str">
        <f>IF(OR(A471="",B471=""),"",N(D471)*N(E471))</f>
        <v/>
      </c>
      <c r="I471" s="109" t="str">
        <f>IF(H471="","",H471-N(F471))</f>
        <v/>
      </c>
      <c r="J471" s="108" t="str">
        <f>IF(B471="","",IFERROR(INDEX('15 Base de Dados'!$F$6:$F$925,MATCH(B471,'15 Base de Dados'!$C$6:$C$925,0)),"BRL"))</f>
        <v/>
      </c>
      <c r="K471" s="134" t="str">
        <f>IF(H471="","",I471*IF(N(G471)&gt;0,G471,IFERROR(INDEX(moeda_fx,MATCH(J471,moeda_cod,0)),1)))</f>
        <v/>
      </c>
      <c r="L471" s="135" t="str">
        <f>IF(B471="","",IFERROR(INDEX('15 Base de Dados'!$A$6:$A$925,MATCH(B471,'15 Base de Dados'!$C$6:$C$925,0)),"Não encontrado"))</f>
        <v/>
      </c>
      <c r="M471" s="123" t="str">
        <f>IF(A471="","",EOMONTH(A471,0))</f>
        <v/>
      </c>
      <c r="N471" s="113" t="str">
        <f>IF(A471="","",YEAR(A471))</f>
        <v/>
      </c>
    </row>
    <row r="472">
      <c r="A472" s="116" t="n"/>
      <c r="B472" s="97" t="n"/>
      <c r="C472" s="97" t="n"/>
      <c r="D472" s="132" t="n"/>
      <c r="E472" s="99" t="n"/>
      <c r="F472" s="117" t="n"/>
      <c r="G472" s="101" t="n"/>
      <c r="H472" s="103" t="str">
        <f>IF(OR(A472="",B472=""),"",N(D472)*N(E472))</f>
        <v/>
      </c>
      <c r="I472" s="103" t="str">
        <f>IF(H472="","",H472-N(F472))</f>
        <v/>
      </c>
      <c r="J472" s="68" t="str">
        <f>IF(B472="","",IFERROR(INDEX('15 Base de Dados'!$F$6:$F$925,MATCH(B472,'15 Base de Dados'!$C$6:$C$925,0)),"BRL"))</f>
        <v/>
      </c>
      <c r="K472" s="70" t="str">
        <f>IF(H472="","",I472*IF(N(G472)&gt;0,G472,IFERROR(INDEX(moeda_fx,MATCH(J472,moeda_cod,0)),1)))</f>
        <v/>
      </c>
      <c r="L472" s="133" t="str">
        <f>IF(B472="","",IFERROR(INDEX('15 Base de Dados'!$A$6:$A$925,MATCH(B472,'15 Base de Dados'!$C$6:$C$925,0)),"Não encontrado"))</f>
        <v/>
      </c>
      <c r="M472" s="122" t="str">
        <f>IF(A472="","",EOMONTH(A472,0))</f>
        <v/>
      </c>
      <c r="N472" s="69" t="str">
        <f>IF(A472="","",YEAR(A472))</f>
        <v/>
      </c>
    </row>
    <row r="473">
      <c r="A473" s="116" t="n"/>
      <c r="B473" s="97" t="n"/>
      <c r="C473" s="97" t="n"/>
      <c r="D473" s="132" t="n"/>
      <c r="E473" s="99" t="n"/>
      <c r="F473" s="117" t="n"/>
      <c r="G473" s="101" t="n"/>
      <c r="H473" s="109" t="str">
        <f>IF(OR(A473="",B473=""),"",N(D473)*N(E473))</f>
        <v/>
      </c>
      <c r="I473" s="109" t="str">
        <f>IF(H473="","",H473-N(F473))</f>
        <v/>
      </c>
      <c r="J473" s="108" t="str">
        <f>IF(B473="","",IFERROR(INDEX('15 Base de Dados'!$F$6:$F$925,MATCH(B473,'15 Base de Dados'!$C$6:$C$925,0)),"BRL"))</f>
        <v/>
      </c>
      <c r="K473" s="134" t="str">
        <f>IF(H473="","",I473*IF(N(G473)&gt;0,G473,IFERROR(INDEX(moeda_fx,MATCH(J473,moeda_cod,0)),1)))</f>
        <v/>
      </c>
      <c r="L473" s="135" t="str">
        <f>IF(B473="","",IFERROR(INDEX('15 Base de Dados'!$A$6:$A$925,MATCH(B473,'15 Base de Dados'!$C$6:$C$925,0)),"Não encontrado"))</f>
        <v/>
      </c>
      <c r="M473" s="123" t="str">
        <f>IF(A473="","",EOMONTH(A473,0))</f>
        <v/>
      </c>
      <c r="N473" s="113" t="str">
        <f>IF(A473="","",YEAR(A473))</f>
        <v/>
      </c>
    </row>
    <row r="474">
      <c r="A474" s="116" t="n"/>
      <c r="B474" s="97" t="n"/>
      <c r="C474" s="97" t="n"/>
      <c r="D474" s="132" t="n"/>
      <c r="E474" s="99" t="n"/>
      <c r="F474" s="117" t="n"/>
      <c r="G474" s="101" t="n"/>
      <c r="H474" s="103" t="str">
        <f>IF(OR(A474="",B474=""),"",N(D474)*N(E474))</f>
        <v/>
      </c>
      <c r="I474" s="103" t="str">
        <f>IF(H474="","",H474-N(F474))</f>
        <v/>
      </c>
      <c r="J474" s="68" t="str">
        <f>IF(B474="","",IFERROR(INDEX('15 Base de Dados'!$F$6:$F$925,MATCH(B474,'15 Base de Dados'!$C$6:$C$925,0)),"BRL"))</f>
        <v/>
      </c>
      <c r="K474" s="70" t="str">
        <f>IF(H474="","",I474*IF(N(G474)&gt;0,G474,IFERROR(INDEX(moeda_fx,MATCH(J474,moeda_cod,0)),1)))</f>
        <v/>
      </c>
      <c r="L474" s="133" t="str">
        <f>IF(B474="","",IFERROR(INDEX('15 Base de Dados'!$A$6:$A$925,MATCH(B474,'15 Base de Dados'!$C$6:$C$925,0)),"Não encontrado"))</f>
        <v/>
      </c>
      <c r="M474" s="122" t="str">
        <f>IF(A474="","",EOMONTH(A474,0))</f>
        <v/>
      </c>
      <c r="N474" s="69" t="str">
        <f>IF(A474="","",YEAR(A474))</f>
        <v/>
      </c>
    </row>
    <row r="475">
      <c r="A475" s="116" t="n"/>
      <c r="B475" s="97" t="n"/>
      <c r="C475" s="97" t="n"/>
      <c r="D475" s="132" t="n"/>
      <c r="E475" s="99" t="n"/>
      <c r="F475" s="117" t="n"/>
      <c r="G475" s="101" t="n"/>
      <c r="H475" s="109" t="str">
        <f>IF(OR(A475="",B475=""),"",N(D475)*N(E475))</f>
        <v/>
      </c>
      <c r="I475" s="109" t="str">
        <f>IF(H475="","",H475-N(F475))</f>
        <v/>
      </c>
      <c r="J475" s="108" t="str">
        <f>IF(B475="","",IFERROR(INDEX('15 Base de Dados'!$F$6:$F$925,MATCH(B475,'15 Base de Dados'!$C$6:$C$925,0)),"BRL"))</f>
        <v/>
      </c>
      <c r="K475" s="134" t="str">
        <f>IF(H475="","",I475*IF(N(G475)&gt;0,G475,IFERROR(INDEX(moeda_fx,MATCH(J475,moeda_cod,0)),1)))</f>
        <v/>
      </c>
      <c r="L475" s="135" t="str">
        <f>IF(B475="","",IFERROR(INDEX('15 Base de Dados'!$A$6:$A$925,MATCH(B475,'15 Base de Dados'!$C$6:$C$925,0)),"Não encontrado"))</f>
        <v/>
      </c>
      <c r="M475" s="123" t="str">
        <f>IF(A475="","",EOMONTH(A475,0))</f>
        <v/>
      </c>
      <c r="N475" s="113" t="str">
        <f>IF(A475="","",YEAR(A475))</f>
        <v/>
      </c>
    </row>
    <row r="476">
      <c r="A476" s="116" t="n"/>
      <c r="B476" s="97" t="n"/>
      <c r="C476" s="97" t="n"/>
      <c r="D476" s="132" t="n"/>
      <c r="E476" s="99" t="n"/>
      <c r="F476" s="117" t="n"/>
      <c r="G476" s="101" t="n"/>
      <c r="H476" s="103" t="str">
        <f>IF(OR(A476="",B476=""),"",N(D476)*N(E476))</f>
        <v/>
      </c>
      <c r="I476" s="103" t="str">
        <f>IF(H476="","",H476-N(F476))</f>
        <v/>
      </c>
      <c r="J476" s="68" t="str">
        <f>IF(B476="","",IFERROR(INDEX('15 Base de Dados'!$F$6:$F$925,MATCH(B476,'15 Base de Dados'!$C$6:$C$925,0)),"BRL"))</f>
        <v/>
      </c>
      <c r="K476" s="70" t="str">
        <f>IF(H476="","",I476*IF(N(G476)&gt;0,G476,IFERROR(INDEX(moeda_fx,MATCH(J476,moeda_cod,0)),1)))</f>
        <v/>
      </c>
      <c r="L476" s="133" t="str">
        <f>IF(B476="","",IFERROR(INDEX('15 Base de Dados'!$A$6:$A$925,MATCH(B476,'15 Base de Dados'!$C$6:$C$925,0)),"Não encontrado"))</f>
        <v/>
      </c>
      <c r="M476" s="122" t="str">
        <f>IF(A476="","",EOMONTH(A476,0))</f>
        <v/>
      </c>
      <c r="N476" s="69" t="str">
        <f>IF(A476="","",YEAR(A476))</f>
        <v/>
      </c>
    </row>
    <row r="477">
      <c r="A477" s="116" t="n"/>
      <c r="B477" s="97" t="n"/>
      <c r="C477" s="97" t="n"/>
      <c r="D477" s="132" t="n"/>
      <c r="E477" s="99" t="n"/>
      <c r="F477" s="117" t="n"/>
      <c r="G477" s="101" t="n"/>
      <c r="H477" s="109" t="str">
        <f>IF(OR(A477="",B477=""),"",N(D477)*N(E477))</f>
        <v/>
      </c>
      <c r="I477" s="109" t="str">
        <f>IF(H477="","",H477-N(F477))</f>
        <v/>
      </c>
      <c r="J477" s="108" t="str">
        <f>IF(B477="","",IFERROR(INDEX('15 Base de Dados'!$F$6:$F$925,MATCH(B477,'15 Base de Dados'!$C$6:$C$925,0)),"BRL"))</f>
        <v/>
      </c>
      <c r="K477" s="134" t="str">
        <f>IF(H477="","",I477*IF(N(G477)&gt;0,G477,IFERROR(INDEX(moeda_fx,MATCH(J477,moeda_cod,0)),1)))</f>
        <v/>
      </c>
      <c r="L477" s="135" t="str">
        <f>IF(B477="","",IFERROR(INDEX('15 Base de Dados'!$A$6:$A$925,MATCH(B477,'15 Base de Dados'!$C$6:$C$925,0)),"Não encontrado"))</f>
        <v/>
      </c>
      <c r="M477" s="123" t="str">
        <f>IF(A477="","",EOMONTH(A477,0))</f>
        <v/>
      </c>
      <c r="N477" s="113" t="str">
        <f>IF(A477="","",YEAR(A477))</f>
        <v/>
      </c>
    </row>
    <row r="478">
      <c r="A478" s="116" t="n"/>
      <c r="B478" s="97" t="n"/>
      <c r="C478" s="97" t="n"/>
      <c r="D478" s="132" t="n"/>
      <c r="E478" s="99" t="n"/>
      <c r="F478" s="117" t="n"/>
      <c r="G478" s="101" t="n"/>
      <c r="H478" s="103" t="str">
        <f>IF(OR(A478="",B478=""),"",N(D478)*N(E478))</f>
        <v/>
      </c>
      <c r="I478" s="103" t="str">
        <f>IF(H478="","",H478-N(F478))</f>
        <v/>
      </c>
      <c r="J478" s="68" t="str">
        <f>IF(B478="","",IFERROR(INDEX('15 Base de Dados'!$F$6:$F$925,MATCH(B478,'15 Base de Dados'!$C$6:$C$925,0)),"BRL"))</f>
        <v/>
      </c>
      <c r="K478" s="70" t="str">
        <f>IF(H478="","",I478*IF(N(G478)&gt;0,G478,IFERROR(INDEX(moeda_fx,MATCH(J478,moeda_cod,0)),1)))</f>
        <v/>
      </c>
      <c r="L478" s="133" t="str">
        <f>IF(B478="","",IFERROR(INDEX('15 Base de Dados'!$A$6:$A$925,MATCH(B478,'15 Base de Dados'!$C$6:$C$925,0)),"Não encontrado"))</f>
        <v/>
      </c>
      <c r="M478" s="122" t="str">
        <f>IF(A478="","",EOMONTH(A478,0))</f>
        <v/>
      </c>
      <c r="N478" s="69" t="str">
        <f>IF(A478="","",YEAR(A478))</f>
        <v/>
      </c>
    </row>
    <row r="479">
      <c r="A479" s="116" t="n"/>
      <c r="B479" s="97" t="n"/>
      <c r="C479" s="97" t="n"/>
      <c r="D479" s="132" t="n"/>
      <c r="E479" s="99" t="n"/>
      <c r="F479" s="117" t="n"/>
      <c r="G479" s="101" t="n"/>
      <c r="H479" s="109" t="str">
        <f>IF(OR(A479="",B479=""),"",N(D479)*N(E479))</f>
        <v/>
      </c>
      <c r="I479" s="109" t="str">
        <f>IF(H479="","",H479-N(F479))</f>
        <v/>
      </c>
      <c r="J479" s="108" t="str">
        <f>IF(B479="","",IFERROR(INDEX('15 Base de Dados'!$F$6:$F$925,MATCH(B479,'15 Base de Dados'!$C$6:$C$925,0)),"BRL"))</f>
        <v/>
      </c>
      <c r="K479" s="134" t="str">
        <f>IF(H479="","",I479*IF(N(G479)&gt;0,G479,IFERROR(INDEX(moeda_fx,MATCH(J479,moeda_cod,0)),1)))</f>
        <v/>
      </c>
      <c r="L479" s="135" t="str">
        <f>IF(B479="","",IFERROR(INDEX('15 Base de Dados'!$A$6:$A$925,MATCH(B479,'15 Base de Dados'!$C$6:$C$925,0)),"Não encontrado"))</f>
        <v/>
      </c>
      <c r="M479" s="123" t="str">
        <f>IF(A479="","",EOMONTH(A479,0))</f>
        <v/>
      </c>
      <c r="N479" s="113" t="str">
        <f>IF(A479="","",YEAR(A479))</f>
        <v/>
      </c>
    </row>
    <row r="480">
      <c r="A480" s="116" t="n"/>
      <c r="B480" s="97" t="n"/>
      <c r="C480" s="97" t="n"/>
      <c r="D480" s="132" t="n"/>
      <c r="E480" s="99" t="n"/>
      <c r="F480" s="117" t="n"/>
      <c r="G480" s="101" t="n"/>
      <c r="H480" s="103" t="str">
        <f>IF(OR(A480="",B480=""),"",N(D480)*N(E480))</f>
        <v/>
      </c>
      <c r="I480" s="103" t="str">
        <f>IF(H480="","",H480-N(F480))</f>
        <v/>
      </c>
      <c r="J480" s="68" t="str">
        <f>IF(B480="","",IFERROR(INDEX('15 Base de Dados'!$F$6:$F$925,MATCH(B480,'15 Base de Dados'!$C$6:$C$925,0)),"BRL"))</f>
        <v/>
      </c>
      <c r="K480" s="70" t="str">
        <f>IF(H480="","",I480*IF(N(G480)&gt;0,G480,IFERROR(INDEX(moeda_fx,MATCH(J480,moeda_cod,0)),1)))</f>
        <v/>
      </c>
      <c r="L480" s="133" t="str">
        <f>IF(B480="","",IFERROR(INDEX('15 Base de Dados'!$A$6:$A$925,MATCH(B480,'15 Base de Dados'!$C$6:$C$925,0)),"Não encontrado"))</f>
        <v/>
      </c>
      <c r="M480" s="122" t="str">
        <f>IF(A480="","",EOMONTH(A480,0))</f>
        <v/>
      </c>
      <c r="N480" s="69" t="str">
        <f>IF(A480="","",YEAR(A480))</f>
        <v/>
      </c>
    </row>
    <row r="481">
      <c r="A481" s="116" t="n"/>
      <c r="B481" s="97" t="n"/>
      <c r="C481" s="97" t="n"/>
      <c r="D481" s="132" t="n"/>
      <c r="E481" s="99" t="n"/>
      <c r="F481" s="117" t="n"/>
      <c r="G481" s="101" t="n"/>
      <c r="H481" s="109" t="str">
        <f>IF(OR(A481="",B481=""),"",N(D481)*N(E481))</f>
        <v/>
      </c>
      <c r="I481" s="109" t="str">
        <f>IF(H481="","",H481-N(F481))</f>
        <v/>
      </c>
      <c r="J481" s="108" t="str">
        <f>IF(B481="","",IFERROR(INDEX('15 Base de Dados'!$F$6:$F$925,MATCH(B481,'15 Base de Dados'!$C$6:$C$925,0)),"BRL"))</f>
        <v/>
      </c>
      <c r="K481" s="134" t="str">
        <f>IF(H481="","",I481*IF(N(G481)&gt;0,G481,IFERROR(INDEX(moeda_fx,MATCH(J481,moeda_cod,0)),1)))</f>
        <v/>
      </c>
      <c r="L481" s="135" t="str">
        <f>IF(B481="","",IFERROR(INDEX('15 Base de Dados'!$A$6:$A$925,MATCH(B481,'15 Base de Dados'!$C$6:$C$925,0)),"Não encontrado"))</f>
        <v/>
      </c>
      <c r="M481" s="123" t="str">
        <f>IF(A481="","",EOMONTH(A481,0))</f>
        <v/>
      </c>
      <c r="N481" s="113" t="str">
        <f>IF(A481="","",YEAR(A481))</f>
        <v/>
      </c>
    </row>
    <row r="482">
      <c r="A482" s="116" t="n"/>
      <c r="B482" s="97" t="n"/>
      <c r="C482" s="97" t="n"/>
      <c r="D482" s="132" t="n"/>
      <c r="E482" s="99" t="n"/>
      <c r="F482" s="117" t="n"/>
      <c r="G482" s="101" t="n"/>
      <c r="H482" s="103" t="str">
        <f>IF(OR(A482="",B482=""),"",N(D482)*N(E482))</f>
        <v/>
      </c>
      <c r="I482" s="103" t="str">
        <f>IF(H482="","",H482-N(F482))</f>
        <v/>
      </c>
      <c r="J482" s="68" t="str">
        <f>IF(B482="","",IFERROR(INDEX('15 Base de Dados'!$F$6:$F$925,MATCH(B482,'15 Base de Dados'!$C$6:$C$925,0)),"BRL"))</f>
        <v/>
      </c>
      <c r="K482" s="70" t="str">
        <f>IF(H482="","",I482*IF(N(G482)&gt;0,G482,IFERROR(INDEX(moeda_fx,MATCH(J482,moeda_cod,0)),1)))</f>
        <v/>
      </c>
      <c r="L482" s="133" t="str">
        <f>IF(B482="","",IFERROR(INDEX('15 Base de Dados'!$A$6:$A$925,MATCH(B482,'15 Base de Dados'!$C$6:$C$925,0)),"Não encontrado"))</f>
        <v/>
      </c>
      <c r="M482" s="122" t="str">
        <f>IF(A482="","",EOMONTH(A482,0))</f>
        <v/>
      </c>
      <c r="N482" s="69" t="str">
        <f>IF(A482="","",YEAR(A482))</f>
        <v/>
      </c>
    </row>
    <row r="483">
      <c r="A483" s="116" t="n"/>
      <c r="B483" s="97" t="n"/>
      <c r="C483" s="97" t="n"/>
      <c r="D483" s="132" t="n"/>
      <c r="E483" s="99" t="n"/>
      <c r="F483" s="117" t="n"/>
      <c r="G483" s="101" t="n"/>
      <c r="H483" s="109" t="str">
        <f>IF(OR(A483="",B483=""),"",N(D483)*N(E483))</f>
        <v/>
      </c>
      <c r="I483" s="109" t="str">
        <f>IF(H483="","",H483-N(F483))</f>
        <v/>
      </c>
      <c r="J483" s="108" t="str">
        <f>IF(B483="","",IFERROR(INDEX('15 Base de Dados'!$F$6:$F$925,MATCH(B483,'15 Base de Dados'!$C$6:$C$925,0)),"BRL"))</f>
        <v/>
      </c>
      <c r="K483" s="134" t="str">
        <f>IF(H483="","",I483*IF(N(G483)&gt;0,G483,IFERROR(INDEX(moeda_fx,MATCH(J483,moeda_cod,0)),1)))</f>
        <v/>
      </c>
      <c r="L483" s="135" t="str">
        <f>IF(B483="","",IFERROR(INDEX('15 Base de Dados'!$A$6:$A$925,MATCH(B483,'15 Base de Dados'!$C$6:$C$925,0)),"Não encontrado"))</f>
        <v/>
      </c>
      <c r="M483" s="123" t="str">
        <f>IF(A483="","",EOMONTH(A483,0))</f>
        <v/>
      </c>
      <c r="N483" s="113" t="str">
        <f>IF(A483="","",YEAR(A483))</f>
        <v/>
      </c>
    </row>
    <row r="484">
      <c r="A484" s="116" t="n"/>
      <c r="B484" s="97" t="n"/>
      <c r="C484" s="97" t="n"/>
      <c r="D484" s="132" t="n"/>
      <c r="E484" s="99" t="n"/>
      <c r="F484" s="117" t="n"/>
      <c r="G484" s="101" t="n"/>
      <c r="H484" s="103" t="str">
        <f>IF(OR(A484="",B484=""),"",N(D484)*N(E484))</f>
        <v/>
      </c>
      <c r="I484" s="103" t="str">
        <f>IF(H484="","",H484-N(F484))</f>
        <v/>
      </c>
      <c r="J484" s="68" t="str">
        <f>IF(B484="","",IFERROR(INDEX('15 Base de Dados'!$F$6:$F$925,MATCH(B484,'15 Base de Dados'!$C$6:$C$925,0)),"BRL"))</f>
        <v/>
      </c>
      <c r="K484" s="70" t="str">
        <f>IF(H484="","",I484*IF(N(G484)&gt;0,G484,IFERROR(INDEX(moeda_fx,MATCH(J484,moeda_cod,0)),1)))</f>
        <v/>
      </c>
      <c r="L484" s="133" t="str">
        <f>IF(B484="","",IFERROR(INDEX('15 Base de Dados'!$A$6:$A$925,MATCH(B484,'15 Base de Dados'!$C$6:$C$925,0)),"Não encontrado"))</f>
        <v/>
      </c>
      <c r="M484" s="122" t="str">
        <f>IF(A484="","",EOMONTH(A484,0))</f>
        <v/>
      </c>
      <c r="N484" s="69" t="str">
        <f>IF(A484="","",YEAR(A484))</f>
        <v/>
      </c>
    </row>
    <row r="485">
      <c r="A485" s="116" t="n"/>
      <c r="B485" s="97" t="n"/>
      <c r="C485" s="97" t="n"/>
      <c r="D485" s="132" t="n"/>
      <c r="E485" s="99" t="n"/>
      <c r="F485" s="117" t="n"/>
      <c r="G485" s="101" t="n"/>
      <c r="H485" s="109" t="str">
        <f>IF(OR(A485="",B485=""),"",N(D485)*N(E485))</f>
        <v/>
      </c>
      <c r="I485" s="109" t="str">
        <f>IF(H485="","",H485-N(F485))</f>
        <v/>
      </c>
      <c r="J485" s="108" t="str">
        <f>IF(B485="","",IFERROR(INDEX('15 Base de Dados'!$F$6:$F$925,MATCH(B485,'15 Base de Dados'!$C$6:$C$925,0)),"BRL"))</f>
        <v/>
      </c>
      <c r="K485" s="134" t="str">
        <f>IF(H485="","",I485*IF(N(G485)&gt;0,G485,IFERROR(INDEX(moeda_fx,MATCH(J485,moeda_cod,0)),1)))</f>
        <v/>
      </c>
      <c r="L485" s="135" t="str">
        <f>IF(B485="","",IFERROR(INDEX('15 Base de Dados'!$A$6:$A$925,MATCH(B485,'15 Base de Dados'!$C$6:$C$925,0)),"Não encontrado"))</f>
        <v/>
      </c>
      <c r="M485" s="123" t="str">
        <f>IF(A485="","",EOMONTH(A485,0))</f>
        <v/>
      </c>
      <c r="N485" s="113" t="str">
        <f>IF(A485="","",YEAR(A485))</f>
        <v/>
      </c>
    </row>
    <row r="486">
      <c r="A486" s="116" t="n"/>
      <c r="B486" s="97" t="n"/>
      <c r="C486" s="97" t="n"/>
      <c r="D486" s="132" t="n"/>
      <c r="E486" s="99" t="n"/>
      <c r="F486" s="117" t="n"/>
      <c r="G486" s="101" t="n"/>
      <c r="H486" s="103" t="str">
        <f>IF(OR(A486="",B486=""),"",N(D486)*N(E486))</f>
        <v/>
      </c>
      <c r="I486" s="103" t="str">
        <f>IF(H486="","",H486-N(F486))</f>
        <v/>
      </c>
      <c r="J486" s="68" t="str">
        <f>IF(B486="","",IFERROR(INDEX('15 Base de Dados'!$F$6:$F$925,MATCH(B486,'15 Base de Dados'!$C$6:$C$925,0)),"BRL"))</f>
        <v/>
      </c>
      <c r="K486" s="70" t="str">
        <f>IF(H486="","",I486*IF(N(G486)&gt;0,G486,IFERROR(INDEX(moeda_fx,MATCH(J486,moeda_cod,0)),1)))</f>
        <v/>
      </c>
      <c r="L486" s="133" t="str">
        <f>IF(B486="","",IFERROR(INDEX('15 Base de Dados'!$A$6:$A$925,MATCH(B486,'15 Base de Dados'!$C$6:$C$925,0)),"Não encontrado"))</f>
        <v/>
      </c>
      <c r="M486" s="122" t="str">
        <f>IF(A486="","",EOMONTH(A486,0))</f>
        <v/>
      </c>
      <c r="N486" s="69" t="str">
        <f>IF(A486="","",YEAR(A486))</f>
        <v/>
      </c>
    </row>
    <row r="487">
      <c r="A487" s="116" t="n"/>
      <c r="B487" s="97" t="n"/>
      <c r="C487" s="97" t="n"/>
      <c r="D487" s="132" t="n"/>
      <c r="E487" s="99" t="n"/>
      <c r="F487" s="117" t="n"/>
      <c r="G487" s="101" t="n"/>
      <c r="H487" s="109" t="str">
        <f>IF(OR(A487="",B487=""),"",N(D487)*N(E487))</f>
        <v/>
      </c>
      <c r="I487" s="109" t="str">
        <f>IF(H487="","",H487-N(F487))</f>
        <v/>
      </c>
      <c r="J487" s="108" t="str">
        <f>IF(B487="","",IFERROR(INDEX('15 Base de Dados'!$F$6:$F$925,MATCH(B487,'15 Base de Dados'!$C$6:$C$925,0)),"BRL"))</f>
        <v/>
      </c>
      <c r="K487" s="134" t="str">
        <f>IF(H487="","",I487*IF(N(G487)&gt;0,G487,IFERROR(INDEX(moeda_fx,MATCH(J487,moeda_cod,0)),1)))</f>
        <v/>
      </c>
      <c r="L487" s="135" t="str">
        <f>IF(B487="","",IFERROR(INDEX('15 Base de Dados'!$A$6:$A$925,MATCH(B487,'15 Base de Dados'!$C$6:$C$925,0)),"Não encontrado"))</f>
        <v/>
      </c>
      <c r="M487" s="123" t="str">
        <f>IF(A487="","",EOMONTH(A487,0))</f>
        <v/>
      </c>
      <c r="N487" s="113" t="str">
        <f>IF(A487="","",YEAR(A487))</f>
        <v/>
      </c>
    </row>
    <row r="488">
      <c r="A488" s="116" t="n"/>
      <c r="B488" s="97" t="n"/>
      <c r="C488" s="97" t="n"/>
      <c r="D488" s="132" t="n"/>
      <c r="E488" s="99" t="n"/>
      <c r="F488" s="117" t="n"/>
      <c r="G488" s="101" t="n"/>
      <c r="H488" s="103" t="str">
        <f>IF(OR(A488="",B488=""),"",N(D488)*N(E488))</f>
        <v/>
      </c>
      <c r="I488" s="103" t="str">
        <f>IF(H488="","",H488-N(F488))</f>
        <v/>
      </c>
      <c r="J488" s="68" t="str">
        <f>IF(B488="","",IFERROR(INDEX('15 Base de Dados'!$F$6:$F$925,MATCH(B488,'15 Base de Dados'!$C$6:$C$925,0)),"BRL"))</f>
        <v/>
      </c>
      <c r="K488" s="70" t="str">
        <f>IF(H488="","",I488*IF(N(G488)&gt;0,G488,IFERROR(INDEX(moeda_fx,MATCH(J488,moeda_cod,0)),1)))</f>
        <v/>
      </c>
      <c r="L488" s="133" t="str">
        <f>IF(B488="","",IFERROR(INDEX('15 Base de Dados'!$A$6:$A$925,MATCH(B488,'15 Base de Dados'!$C$6:$C$925,0)),"Não encontrado"))</f>
        <v/>
      </c>
      <c r="M488" s="122" t="str">
        <f>IF(A488="","",EOMONTH(A488,0))</f>
        <v/>
      </c>
      <c r="N488" s="69" t="str">
        <f>IF(A488="","",YEAR(A488))</f>
        <v/>
      </c>
    </row>
    <row r="489">
      <c r="A489" s="116" t="n"/>
      <c r="B489" s="97" t="n"/>
      <c r="C489" s="97" t="n"/>
      <c r="D489" s="132" t="n"/>
      <c r="E489" s="99" t="n"/>
      <c r="F489" s="117" t="n"/>
      <c r="G489" s="101" t="n"/>
      <c r="H489" s="109" t="str">
        <f>IF(OR(A489="",B489=""),"",N(D489)*N(E489))</f>
        <v/>
      </c>
      <c r="I489" s="109" t="str">
        <f>IF(H489="","",H489-N(F489))</f>
        <v/>
      </c>
      <c r="J489" s="108" t="str">
        <f>IF(B489="","",IFERROR(INDEX('15 Base de Dados'!$F$6:$F$925,MATCH(B489,'15 Base de Dados'!$C$6:$C$925,0)),"BRL"))</f>
        <v/>
      </c>
      <c r="K489" s="134" t="str">
        <f>IF(H489="","",I489*IF(N(G489)&gt;0,G489,IFERROR(INDEX(moeda_fx,MATCH(J489,moeda_cod,0)),1)))</f>
        <v/>
      </c>
      <c r="L489" s="135" t="str">
        <f>IF(B489="","",IFERROR(INDEX('15 Base de Dados'!$A$6:$A$925,MATCH(B489,'15 Base de Dados'!$C$6:$C$925,0)),"Não encontrado"))</f>
        <v/>
      </c>
      <c r="M489" s="123" t="str">
        <f>IF(A489="","",EOMONTH(A489,0))</f>
        <v/>
      </c>
      <c r="N489" s="113" t="str">
        <f>IF(A489="","",YEAR(A489))</f>
        <v/>
      </c>
    </row>
    <row r="490">
      <c r="A490" s="116" t="n"/>
      <c r="B490" s="97" t="n"/>
      <c r="C490" s="97" t="n"/>
      <c r="D490" s="132" t="n"/>
      <c r="E490" s="99" t="n"/>
      <c r="F490" s="117" t="n"/>
      <c r="G490" s="101" t="n"/>
      <c r="H490" s="103" t="str">
        <f>IF(OR(A490="",B490=""),"",N(D490)*N(E490))</f>
        <v/>
      </c>
      <c r="I490" s="103" t="str">
        <f>IF(H490="","",H490-N(F490))</f>
        <v/>
      </c>
      <c r="J490" s="68" t="str">
        <f>IF(B490="","",IFERROR(INDEX('15 Base de Dados'!$F$6:$F$925,MATCH(B490,'15 Base de Dados'!$C$6:$C$925,0)),"BRL"))</f>
        <v/>
      </c>
      <c r="K490" s="70" t="str">
        <f>IF(H490="","",I490*IF(N(G490)&gt;0,G490,IFERROR(INDEX(moeda_fx,MATCH(J490,moeda_cod,0)),1)))</f>
        <v/>
      </c>
      <c r="L490" s="133" t="str">
        <f>IF(B490="","",IFERROR(INDEX('15 Base de Dados'!$A$6:$A$925,MATCH(B490,'15 Base de Dados'!$C$6:$C$925,0)),"Não encontrado"))</f>
        <v/>
      </c>
      <c r="M490" s="122" t="str">
        <f>IF(A490="","",EOMONTH(A490,0))</f>
        <v/>
      </c>
      <c r="N490" s="69" t="str">
        <f>IF(A490="","",YEAR(A490))</f>
        <v/>
      </c>
    </row>
    <row r="491">
      <c r="A491" s="116" t="n"/>
      <c r="B491" s="97" t="n"/>
      <c r="C491" s="97" t="n"/>
      <c r="D491" s="132" t="n"/>
      <c r="E491" s="99" t="n"/>
      <c r="F491" s="117" t="n"/>
      <c r="G491" s="101" t="n"/>
      <c r="H491" s="109" t="str">
        <f>IF(OR(A491="",B491=""),"",N(D491)*N(E491))</f>
        <v/>
      </c>
      <c r="I491" s="109" t="str">
        <f>IF(H491="","",H491-N(F491))</f>
        <v/>
      </c>
      <c r="J491" s="108" t="str">
        <f>IF(B491="","",IFERROR(INDEX('15 Base de Dados'!$F$6:$F$925,MATCH(B491,'15 Base de Dados'!$C$6:$C$925,0)),"BRL"))</f>
        <v/>
      </c>
      <c r="K491" s="134" t="str">
        <f>IF(H491="","",I491*IF(N(G491)&gt;0,G491,IFERROR(INDEX(moeda_fx,MATCH(J491,moeda_cod,0)),1)))</f>
        <v/>
      </c>
      <c r="L491" s="135" t="str">
        <f>IF(B491="","",IFERROR(INDEX('15 Base de Dados'!$A$6:$A$925,MATCH(B491,'15 Base de Dados'!$C$6:$C$925,0)),"Não encontrado"))</f>
        <v/>
      </c>
      <c r="M491" s="123" t="str">
        <f>IF(A491="","",EOMONTH(A491,0))</f>
        <v/>
      </c>
      <c r="N491" s="113" t="str">
        <f>IF(A491="","",YEAR(A491))</f>
        <v/>
      </c>
    </row>
    <row r="492">
      <c r="A492" s="116" t="n"/>
      <c r="B492" s="97" t="n"/>
      <c r="C492" s="97" t="n"/>
      <c r="D492" s="132" t="n"/>
      <c r="E492" s="99" t="n"/>
      <c r="F492" s="117" t="n"/>
      <c r="G492" s="101" t="n"/>
      <c r="H492" s="103" t="str">
        <f>IF(OR(A492="",B492=""),"",N(D492)*N(E492))</f>
        <v/>
      </c>
      <c r="I492" s="103" t="str">
        <f>IF(H492="","",H492-N(F492))</f>
        <v/>
      </c>
      <c r="J492" s="68" t="str">
        <f>IF(B492="","",IFERROR(INDEX('15 Base de Dados'!$F$6:$F$925,MATCH(B492,'15 Base de Dados'!$C$6:$C$925,0)),"BRL"))</f>
        <v/>
      </c>
      <c r="K492" s="70" t="str">
        <f>IF(H492="","",I492*IF(N(G492)&gt;0,G492,IFERROR(INDEX(moeda_fx,MATCH(J492,moeda_cod,0)),1)))</f>
        <v/>
      </c>
      <c r="L492" s="133" t="str">
        <f>IF(B492="","",IFERROR(INDEX('15 Base de Dados'!$A$6:$A$925,MATCH(B492,'15 Base de Dados'!$C$6:$C$925,0)),"Não encontrado"))</f>
        <v/>
      </c>
      <c r="M492" s="122" t="str">
        <f>IF(A492="","",EOMONTH(A492,0))</f>
        <v/>
      </c>
      <c r="N492" s="69" t="str">
        <f>IF(A492="","",YEAR(A492))</f>
        <v/>
      </c>
    </row>
    <row r="493">
      <c r="A493" s="116" t="n"/>
      <c r="B493" s="97" t="n"/>
      <c r="C493" s="97" t="n"/>
      <c r="D493" s="132" t="n"/>
      <c r="E493" s="99" t="n"/>
      <c r="F493" s="117" t="n"/>
      <c r="G493" s="101" t="n"/>
      <c r="H493" s="109" t="str">
        <f>IF(OR(A493="",B493=""),"",N(D493)*N(E493))</f>
        <v/>
      </c>
      <c r="I493" s="109" t="str">
        <f>IF(H493="","",H493-N(F493))</f>
        <v/>
      </c>
      <c r="J493" s="108" t="str">
        <f>IF(B493="","",IFERROR(INDEX('15 Base de Dados'!$F$6:$F$925,MATCH(B493,'15 Base de Dados'!$C$6:$C$925,0)),"BRL"))</f>
        <v/>
      </c>
      <c r="K493" s="134" t="str">
        <f>IF(H493="","",I493*IF(N(G493)&gt;0,G493,IFERROR(INDEX(moeda_fx,MATCH(J493,moeda_cod,0)),1)))</f>
        <v/>
      </c>
      <c r="L493" s="135" t="str">
        <f>IF(B493="","",IFERROR(INDEX('15 Base de Dados'!$A$6:$A$925,MATCH(B493,'15 Base de Dados'!$C$6:$C$925,0)),"Não encontrado"))</f>
        <v/>
      </c>
      <c r="M493" s="123" t="str">
        <f>IF(A493="","",EOMONTH(A493,0))</f>
        <v/>
      </c>
      <c r="N493" s="113" t="str">
        <f>IF(A493="","",YEAR(A493))</f>
        <v/>
      </c>
    </row>
    <row r="494">
      <c r="A494" s="116" t="n"/>
      <c r="B494" s="97" t="n"/>
      <c r="C494" s="97" t="n"/>
      <c r="D494" s="132" t="n"/>
      <c r="E494" s="99" t="n"/>
      <c r="F494" s="117" t="n"/>
      <c r="G494" s="101" t="n"/>
      <c r="H494" s="103" t="str">
        <f>IF(OR(A494="",B494=""),"",N(D494)*N(E494))</f>
        <v/>
      </c>
      <c r="I494" s="103" t="str">
        <f>IF(H494="","",H494-N(F494))</f>
        <v/>
      </c>
      <c r="J494" s="68" t="str">
        <f>IF(B494="","",IFERROR(INDEX('15 Base de Dados'!$F$6:$F$925,MATCH(B494,'15 Base de Dados'!$C$6:$C$925,0)),"BRL"))</f>
        <v/>
      </c>
      <c r="K494" s="70" t="str">
        <f>IF(H494="","",I494*IF(N(G494)&gt;0,G494,IFERROR(INDEX(moeda_fx,MATCH(J494,moeda_cod,0)),1)))</f>
        <v/>
      </c>
      <c r="L494" s="133" t="str">
        <f>IF(B494="","",IFERROR(INDEX('15 Base de Dados'!$A$6:$A$925,MATCH(B494,'15 Base de Dados'!$C$6:$C$925,0)),"Não encontrado"))</f>
        <v/>
      </c>
      <c r="M494" s="122" t="str">
        <f>IF(A494="","",EOMONTH(A494,0))</f>
        <v/>
      </c>
      <c r="N494" s="69" t="str">
        <f>IF(A494="","",YEAR(A494))</f>
        <v/>
      </c>
    </row>
    <row r="495">
      <c r="A495" s="116" t="n"/>
      <c r="B495" s="97" t="n"/>
      <c r="C495" s="97" t="n"/>
      <c r="D495" s="132" t="n"/>
      <c r="E495" s="99" t="n"/>
      <c r="F495" s="117" t="n"/>
      <c r="G495" s="101" t="n"/>
      <c r="H495" s="109" t="str">
        <f>IF(OR(A495="",B495=""),"",N(D495)*N(E495))</f>
        <v/>
      </c>
      <c r="I495" s="109" t="str">
        <f>IF(H495="","",H495-N(F495))</f>
        <v/>
      </c>
      <c r="J495" s="108" t="str">
        <f>IF(B495="","",IFERROR(INDEX('15 Base de Dados'!$F$6:$F$925,MATCH(B495,'15 Base de Dados'!$C$6:$C$925,0)),"BRL"))</f>
        <v/>
      </c>
      <c r="K495" s="134" t="str">
        <f>IF(H495="","",I495*IF(N(G495)&gt;0,G495,IFERROR(INDEX(moeda_fx,MATCH(J495,moeda_cod,0)),1)))</f>
        <v/>
      </c>
      <c r="L495" s="135" t="str">
        <f>IF(B495="","",IFERROR(INDEX('15 Base de Dados'!$A$6:$A$925,MATCH(B495,'15 Base de Dados'!$C$6:$C$925,0)),"Não encontrado"))</f>
        <v/>
      </c>
      <c r="M495" s="123" t="str">
        <f>IF(A495="","",EOMONTH(A495,0))</f>
        <v/>
      </c>
      <c r="N495" s="113" t="str">
        <f>IF(A495="","",YEAR(A495))</f>
        <v/>
      </c>
    </row>
    <row r="496">
      <c r="A496" s="116" t="n"/>
      <c r="B496" s="97" t="n"/>
      <c r="C496" s="97" t="n"/>
      <c r="D496" s="132" t="n"/>
      <c r="E496" s="99" t="n"/>
      <c r="F496" s="117" t="n"/>
      <c r="G496" s="101" t="n"/>
      <c r="H496" s="103" t="str">
        <f>IF(OR(A496="",B496=""),"",N(D496)*N(E496))</f>
        <v/>
      </c>
      <c r="I496" s="103" t="str">
        <f>IF(H496="","",H496-N(F496))</f>
        <v/>
      </c>
      <c r="J496" s="68" t="str">
        <f>IF(B496="","",IFERROR(INDEX('15 Base de Dados'!$F$6:$F$925,MATCH(B496,'15 Base de Dados'!$C$6:$C$925,0)),"BRL"))</f>
        <v/>
      </c>
      <c r="K496" s="70" t="str">
        <f>IF(H496="","",I496*IF(N(G496)&gt;0,G496,IFERROR(INDEX(moeda_fx,MATCH(J496,moeda_cod,0)),1)))</f>
        <v/>
      </c>
      <c r="L496" s="133" t="str">
        <f>IF(B496="","",IFERROR(INDEX('15 Base de Dados'!$A$6:$A$925,MATCH(B496,'15 Base de Dados'!$C$6:$C$925,0)),"Não encontrado"))</f>
        <v/>
      </c>
      <c r="M496" s="122" t="str">
        <f>IF(A496="","",EOMONTH(A496,0))</f>
        <v/>
      </c>
      <c r="N496" s="69" t="str">
        <f>IF(A496="","",YEAR(A496))</f>
        <v/>
      </c>
    </row>
    <row r="497">
      <c r="A497" s="116" t="n"/>
      <c r="B497" s="97" t="n"/>
      <c r="C497" s="97" t="n"/>
      <c r="D497" s="132" t="n"/>
      <c r="E497" s="99" t="n"/>
      <c r="F497" s="117" t="n"/>
      <c r="G497" s="101" t="n"/>
      <c r="H497" s="109" t="str">
        <f>IF(OR(A497="",B497=""),"",N(D497)*N(E497))</f>
        <v/>
      </c>
      <c r="I497" s="109" t="str">
        <f>IF(H497="","",H497-N(F497))</f>
        <v/>
      </c>
      <c r="J497" s="108" t="str">
        <f>IF(B497="","",IFERROR(INDEX('15 Base de Dados'!$F$6:$F$925,MATCH(B497,'15 Base de Dados'!$C$6:$C$925,0)),"BRL"))</f>
        <v/>
      </c>
      <c r="K497" s="134" t="str">
        <f>IF(H497="","",I497*IF(N(G497)&gt;0,G497,IFERROR(INDEX(moeda_fx,MATCH(J497,moeda_cod,0)),1)))</f>
        <v/>
      </c>
      <c r="L497" s="135" t="str">
        <f>IF(B497="","",IFERROR(INDEX('15 Base de Dados'!$A$6:$A$925,MATCH(B497,'15 Base de Dados'!$C$6:$C$925,0)),"Não encontrado"))</f>
        <v/>
      </c>
      <c r="M497" s="123" t="str">
        <f>IF(A497="","",EOMONTH(A497,0))</f>
        <v/>
      </c>
      <c r="N497" s="113" t="str">
        <f>IF(A497="","",YEAR(A497))</f>
        <v/>
      </c>
    </row>
    <row r="498">
      <c r="A498" s="116" t="n"/>
      <c r="B498" s="97" t="n"/>
      <c r="C498" s="97" t="n"/>
      <c r="D498" s="132" t="n"/>
      <c r="E498" s="99" t="n"/>
      <c r="F498" s="117" t="n"/>
      <c r="G498" s="101" t="n"/>
      <c r="H498" s="103" t="str">
        <f>IF(OR(A498="",B498=""),"",N(D498)*N(E498))</f>
        <v/>
      </c>
      <c r="I498" s="103" t="str">
        <f>IF(H498="","",H498-N(F498))</f>
        <v/>
      </c>
      <c r="J498" s="68" t="str">
        <f>IF(B498="","",IFERROR(INDEX('15 Base de Dados'!$F$6:$F$925,MATCH(B498,'15 Base de Dados'!$C$6:$C$925,0)),"BRL"))</f>
        <v/>
      </c>
      <c r="K498" s="70" t="str">
        <f>IF(H498="","",I498*IF(N(G498)&gt;0,G498,IFERROR(INDEX(moeda_fx,MATCH(J498,moeda_cod,0)),1)))</f>
        <v/>
      </c>
      <c r="L498" s="133" t="str">
        <f>IF(B498="","",IFERROR(INDEX('15 Base de Dados'!$A$6:$A$925,MATCH(B498,'15 Base de Dados'!$C$6:$C$925,0)),"Não encontrado"))</f>
        <v/>
      </c>
      <c r="M498" s="122" t="str">
        <f>IF(A498="","",EOMONTH(A498,0))</f>
        <v/>
      </c>
      <c r="N498" s="69" t="str">
        <f>IF(A498="","",YEAR(A498))</f>
        <v/>
      </c>
    </row>
    <row r="499">
      <c r="A499" s="116" t="n"/>
      <c r="B499" s="97" t="n"/>
      <c r="C499" s="97" t="n"/>
      <c r="D499" s="132" t="n"/>
      <c r="E499" s="99" t="n"/>
      <c r="F499" s="117" t="n"/>
      <c r="G499" s="101" t="n"/>
      <c r="H499" s="109" t="str">
        <f>IF(OR(A499="",B499=""),"",N(D499)*N(E499))</f>
        <v/>
      </c>
      <c r="I499" s="109" t="str">
        <f>IF(H499="","",H499-N(F499))</f>
        <v/>
      </c>
      <c r="J499" s="108" t="str">
        <f>IF(B499="","",IFERROR(INDEX('15 Base de Dados'!$F$6:$F$925,MATCH(B499,'15 Base de Dados'!$C$6:$C$925,0)),"BRL"))</f>
        <v/>
      </c>
      <c r="K499" s="134" t="str">
        <f>IF(H499="","",I499*IF(N(G499)&gt;0,G499,IFERROR(INDEX(moeda_fx,MATCH(J499,moeda_cod,0)),1)))</f>
        <v/>
      </c>
      <c r="L499" s="135" t="str">
        <f>IF(B499="","",IFERROR(INDEX('15 Base de Dados'!$A$6:$A$925,MATCH(B499,'15 Base de Dados'!$C$6:$C$925,0)),"Não encontrado"))</f>
        <v/>
      </c>
      <c r="M499" s="123" t="str">
        <f>IF(A499="","",EOMONTH(A499,0))</f>
        <v/>
      </c>
      <c r="N499" s="113" t="str">
        <f>IF(A499="","",YEAR(A499))</f>
        <v/>
      </c>
    </row>
    <row r="500">
      <c r="A500" s="116" t="n"/>
      <c r="B500" s="97" t="n"/>
      <c r="C500" s="97" t="n"/>
      <c r="D500" s="132" t="n"/>
      <c r="E500" s="99" t="n"/>
      <c r="F500" s="117" t="n"/>
      <c r="G500" s="101" t="n"/>
      <c r="H500" s="103" t="str">
        <f>IF(OR(A500="",B500=""),"",N(D500)*N(E500))</f>
        <v/>
      </c>
      <c r="I500" s="103" t="str">
        <f>IF(H500="","",H500-N(F500))</f>
        <v/>
      </c>
      <c r="J500" s="68" t="str">
        <f>IF(B500="","",IFERROR(INDEX('15 Base de Dados'!$F$6:$F$925,MATCH(B500,'15 Base de Dados'!$C$6:$C$925,0)),"BRL"))</f>
        <v/>
      </c>
      <c r="K500" s="70" t="str">
        <f>IF(H500="","",I500*IF(N(G500)&gt;0,G500,IFERROR(INDEX(moeda_fx,MATCH(J500,moeda_cod,0)),1)))</f>
        <v/>
      </c>
      <c r="L500" s="133" t="str">
        <f>IF(B500="","",IFERROR(INDEX('15 Base de Dados'!$A$6:$A$925,MATCH(B500,'15 Base de Dados'!$C$6:$C$925,0)),"Não encontrado"))</f>
        <v/>
      </c>
      <c r="M500" s="122" t="str">
        <f>IF(A500="","",EOMONTH(A500,0))</f>
        <v/>
      </c>
      <c r="N500" s="69" t="str">
        <f>IF(A500="","",YEAR(A500))</f>
        <v/>
      </c>
    </row>
    <row r="501">
      <c r="A501" s="116" t="n"/>
      <c r="B501" s="97" t="n"/>
      <c r="C501" s="97" t="n"/>
      <c r="D501" s="132" t="n"/>
      <c r="E501" s="99" t="n"/>
      <c r="F501" s="117" t="n"/>
      <c r="G501" s="101" t="n"/>
      <c r="H501" s="109" t="str">
        <f>IF(OR(A501="",B501=""),"",N(D501)*N(E501))</f>
        <v/>
      </c>
      <c r="I501" s="109" t="str">
        <f>IF(H501="","",H501-N(F501))</f>
        <v/>
      </c>
      <c r="J501" s="108" t="str">
        <f>IF(B501="","",IFERROR(INDEX('15 Base de Dados'!$F$6:$F$925,MATCH(B501,'15 Base de Dados'!$C$6:$C$925,0)),"BRL"))</f>
        <v/>
      </c>
      <c r="K501" s="134" t="str">
        <f>IF(H501="","",I501*IF(N(G501)&gt;0,G501,IFERROR(INDEX(moeda_fx,MATCH(J501,moeda_cod,0)),1)))</f>
        <v/>
      </c>
      <c r="L501" s="135" t="str">
        <f>IF(B501="","",IFERROR(INDEX('15 Base de Dados'!$A$6:$A$925,MATCH(B501,'15 Base de Dados'!$C$6:$C$925,0)),"Não encontrado"))</f>
        <v/>
      </c>
      <c r="M501" s="123" t="str">
        <f>IF(A501="","",EOMONTH(A501,0))</f>
        <v/>
      </c>
      <c r="N501" s="113" t="str">
        <f>IF(A501="","",YEAR(A501))</f>
        <v/>
      </c>
    </row>
    <row r="502">
      <c r="A502" s="116" t="n"/>
      <c r="B502" s="97" t="n"/>
      <c r="C502" s="97" t="n"/>
      <c r="D502" s="132" t="n"/>
      <c r="E502" s="99" t="n"/>
      <c r="F502" s="117" t="n"/>
      <c r="G502" s="101" t="n"/>
      <c r="H502" s="103" t="str">
        <f>IF(OR(A502="",B502=""),"",N(D502)*N(E502))</f>
        <v/>
      </c>
      <c r="I502" s="103" t="str">
        <f>IF(H502="","",H502-N(F502))</f>
        <v/>
      </c>
      <c r="J502" s="68" t="str">
        <f>IF(B502="","",IFERROR(INDEX('15 Base de Dados'!$F$6:$F$925,MATCH(B502,'15 Base de Dados'!$C$6:$C$925,0)),"BRL"))</f>
        <v/>
      </c>
      <c r="K502" s="70" t="str">
        <f>IF(H502="","",I502*IF(N(G502)&gt;0,G502,IFERROR(INDEX(moeda_fx,MATCH(J502,moeda_cod,0)),1)))</f>
        <v/>
      </c>
      <c r="L502" s="133" t="str">
        <f>IF(B502="","",IFERROR(INDEX('15 Base de Dados'!$A$6:$A$925,MATCH(B502,'15 Base de Dados'!$C$6:$C$925,0)),"Não encontrado"))</f>
        <v/>
      </c>
      <c r="M502" s="122" t="str">
        <f>IF(A502="","",EOMONTH(A502,0))</f>
        <v/>
      </c>
      <c r="N502" s="69" t="str">
        <f>IF(A502="","",YEAR(A502))</f>
        <v/>
      </c>
    </row>
    <row r="503">
      <c r="A503" s="116" t="n"/>
      <c r="B503" s="97" t="n"/>
      <c r="C503" s="97" t="n"/>
      <c r="D503" s="132" t="n"/>
      <c r="E503" s="99" t="n"/>
      <c r="F503" s="117" t="n"/>
      <c r="G503" s="101" t="n"/>
      <c r="H503" s="109" t="str">
        <f>IF(OR(A503="",B503=""),"",N(D503)*N(E503))</f>
        <v/>
      </c>
      <c r="I503" s="109" t="str">
        <f>IF(H503="","",H503-N(F503))</f>
        <v/>
      </c>
      <c r="J503" s="108" t="str">
        <f>IF(B503="","",IFERROR(INDEX('15 Base de Dados'!$F$6:$F$925,MATCH(B503,'15 Base de Dados'!$C$6:$C$925,0)),"BRL"))</f>
        <v/>
      </c>
      <c r="K503" s="134" t="str">
        <f>IF(H503="","",I503*IF(N(G503)&gt;0,G503,IFERROR(INDEX(moeda_fx,MATCH(J503,moeda_cod,0)),1)))</f>
        <v/>
      </c>
      <c r="L503" s="135" t="str">
        <f>IF(B503="","",IFERROR(INDEX('15 Base de Dados'!$A$6:$A$925,MATCH(B503,'15 Base de Dados'!$C$6:$C$925,0)),"Não encontrado"))</f>
        <v/>
      </c>
      <c r="M503" s="123" t="str">
        <f>IF(A503="","",EOMONTH(A503,0))</f>
        <v/>
      </c>
      <c r="N503" s="113" t="str">
        <f>IF(A503="","",YEAR(A503))</f>
        <v/>
      </c>
    </row>
    <row r="504">
      <c r="A504" s="116" t="n"/>
      <c r="B504" s="97" t="n"/>
      <c r="C504" s="97" t="n"/>
      <c r="D504" s="132" t="n"/>
      <c r="E504" s="99" t="n"/>
      <c r="F504" s="117" t="n"/>
      <c r="G504" s="101" t="n"/>
      <c r="H504" s="103" t="str">
        <f>IF(OR(A504="",B504=""),"",N(D504)*N(E504))</f>
        <v/>
      </c>
      <c r="I504" s="103" t="str">
        <f>IF(H504="","",H504-N(F504))</f>
        <v/>
      </c>
      <c r="J504" s="68" t="str">
        <f>IF(B504="","",IFERROR(INDEX('15 Base de Dados'!$F$6:$F$925,MATCH(B504,'15 Base de Dados'!$C$6:$C$925,0)),"BRL"))</f>
        <v/>
      </c>
      <c r="K504" s="70" t="str">
        <f>IF(H504="","",I504*IF(N(G504)&gt;0,G504,IFERROR(INDEX(moeda_fx,MATCH(J504,moeda_cod,0)),1)))</f>
        <v/>
      </c>
      <c r="L504" s="133" t="str">
        <f>IF(B504="","",IFERROR(INDEX('15 Base de Dados'!$A$6:$A$925,MATCH(B504,'15 Base de Dados'!$C$6:$C$925,0)),"Não encontrado"))</f>
        <v/>
      </c>
      <c r="M504" s="122" t="str">
        <f>IF(A504="","",EOMONTH(A504,0))</f>
        <v/>
      </c>
      <c r="N504" s="69" t="str">
        <f>IF(A504="","",YEAR(A504))</f>
        <v/>
      </c>
    </row>
    <row r="505">
      <c r="A505" s="116" t="n"/>
      <c r="B505" s="97" t="n"/>
      <c r="C505" s="97" t="n"/>
      <c r="D505" s="132" t="n"/>
      <c r="E505" s="99" t="n"/>
      <c r="F505" s="117" t="n"/>
      <c r="G505" s="101" t="n"/>
      <c r="H505" s="109" t="str">
        <f>IF(OR(A505="",B505=""),"",N(D505)*N(E505))</f>
        <v/>
      </c>
      <c r="I505" s="109" t="str">
        <f>IF(H505="","",H505-N(F505))</f>
        <v/>
      </c>
      <c r="J505" s="108" t="str">
        <f>IF(B505="","",IFERROR(INDEX('15 Base de Dados'!$F$6:$F$925,MATCH(B505,'15 Base de Dados'!$C$6:$C$925,0)),"BRL"))</f>
        <v/>
      </c>
      <c r="K505" s="134" t="str">
        <f>IF(H505="","",I505*IF(N(G505)&gt;0,G505,IFERROR(INDEX(moeda_fx,MATCH(J505,moeda_cod,0)),1)))</f>
        <v/>
      </c>
      <c r="L505" s="135" t="str">
        <f>IF(B505="","",IFERROR(INDEX('15 Base de Dados'!$A$6:$A$925,MATCH(B505,'15 Base de Dados'!$C$6:$C$925,0)),"Não encontrado"))</f>
        <v/>
      </c>
      <c r="M505" s="123" t="str">
        <f>IF(A505="","",EOMONTH(A505,0))</f>
        <v/>
      </c>
      <c r="N505" s="113" t="str">
        <f>IF(A505="","",YEAR(A505))</f>
        <v/>
      </c>
    </row>
    <row r="506">
      <c r="A506" s="116" t="n"/>
      <c r="B506" s="97" t="n"/>
      <c r="C506" s="97" t="n"/>
      <c r="D506" s="132" t="n"/>
      <c r="E506" s="99" t="n"/>
      <c r="F506" s="117" t="n"/>
      <c r="G506" s="101" t="n"/>
      <c r="H506" s="103" t="str">
        <f>IF(OR(A506="",B506=""),"",N(D506)*N(E506))</f>
        <v/>
      </c>
      <c r="I506" s="103" t="str">
        <f>IF(H506="","",H506-N(F506))</f>
        <v/>
      </c>
      <c r="J506" s="68" t="str">
        <f>IF(B506="","",IFERROR(INDEX('15 Base de Dados'!$F$6:$F$925,MATCH(B506,'15 Base de Dados'!$C$6:$C$925,0)),"BRL"))</f>
        <v/>
      </c>
      <c r="K506" s="70" t="str">
        <f>IF(H506="","",I506*IF(N(G506)&gt;0,G506,IFERROR(INDEX(moeda_fx,MATCH(J506,moeda_cod,0)),1)))</f>
        <v/>
      </c>
      <c r="L506" s="133" t="str">
        <f>IF(B506="","",IFERROR(INDEX('15 Base de Dados'!$A$6:$A$925,MATCH(B506,'15 Base de Dados'!$C$6:$C$925,0)),"Não encontrado"))</f>
        <v/>
      </c>
      <c r="M506" s="122" t="str">
        <f>IF(A506="","",EOMONTH(A506,0))</f>
        <v/>
      </c>
      <c r="N506" s="69" t="str">
        <f>IF(A506="","",YEAR(A506))</f>
        <v/>
      </c>
    </row>
    <row r="507">
      <c r="A507" s="116" t="n"/>
      <c r="B507" s="97" t="n"/>
      <c r="C507" s="97" t="n"/>
      <c r="D507" s="132" t="n"/>
      <c r="E507" s="99" t="n"/>
      <c r="F507" s="117" t="n"/>
      <c r="G507" s="101" t="n"/>
      <c r="H507" s="109" t="str">
        <f>IF(OR(A507="",B507=""),"",N(D507)*N(E507))</f>
        <v/>
      </c>
      <c r="I507" s="109" t="str">
        <f>IF(H507="","",H507-N(F507))</f>
        <v/>
      </c>
      <c r="J507" s="108" t="str">
        <f>IF(B507="","",IFERROR(INDEX('15 Base de Dados'!$F$6:$F$925,MATCH(B507,'15 Base de Dados'!$C$6:$C$925,0)),"BRL"))</f>
        <v/>
      </c>
      <c r="K507" s="134" t="str">
        <f>IF(H507="","",I507*IF(N(G507)&gt;0,G507,IFERROR(INDEX(moeda_fx,MATCH(J507,moeda_cod,0)),1)))</f>
        <v/>
      </c>
      <c r="L507" s="135" t="str">
        <f>IF(B507="","",IFERROR(INDEX('15 Base de Dados'!$A$6:$A$925,MATCH(B507,'15 Base de Dados'!$C$6:$C$925,0)),"Não encontrado"))</f>
        <v/>
      </c>
      <c r="M507" s="123" t="str">
        <f>IF(A507="","",EOMONTH(A507,0))</f>
        <v/>
      </c>
      <c r="N507" s="113" t="str">
        <f>IF(A507="","",YEAR(A507))</f>
        <v/>
      </c>
    </row>
    <row r="508">
      <c r="A508" s="116" t="n"/>
      <c r="B508" s="97" t="n"/>
      <c r="C508" s="97" t="n"/>
      <c r="D508" s="132" t="n"/>
      <c r="E508" s="99" t="n"/>
      <c r="F508" s="117" t="n"/>
      <c r="G508" s="101" t="n"/>
      <c r="H508" s="103" t="str">
        <f>IF(OR(A508="",B508=""),"",N(D508)*N(E508))</f>
        <v/>
      </c>
      <c r="I508" s="103" t="str">
        <f>IF(H508="","",H508-N(F508))</f>
        <v/>
      </c>
      <c r="J508" s="68" t="str">
        <f>IF(B508="","",IFERROR(INDEX('15 Base de Dados'!$F$6:$F$925,MATCH(B508,'15 Base de Dados'!$C$6:$C$925,0)),"BRL"))</f>
        <v/>
      </c>
      <c r="K508" s="70" t="str">
        <f>IF(H508="","",I508*IF(N(G508)&gt;0,G508,IFERROR(INDEX(moeda_fx,MATCH(J508,moeda_cod,0)),1)))</f>
        <v/>
      </c>
      <c r="L508" s="133" t="str">
        <f>IF(B508="","",IFERROR(INDEX('15 Base de Dados'!$A$6:$A$925,MATCH(B508,'15 Base de Dados'!$C$6:$C$925,0)),"Não encontrado"))</f>
        <v/>
      </c>
      <c r="M508" s="122" t="str">
        <f>IF(A508="","",EOMONTH(A508,0))</f>
        <v/>
      </c>
      <c r="N508" s="69" t="str">
        <f>IF(A508="","",YEAR(A508))</f>
        <v/>
      </c>
    </row>
    <row r="509">
      <c r="A509" s="116" t="n"/>
      <c r="B509" s="97" t="n"/>
      <c r="C509" s="97" t="n"/>
      <c r="D509" s="132" t="n"/>
      <c r="E509" s="99" t="n"/>
      <c r="F509" s="117" t="n"/>
      <c r="G509" s="101" t="n"/>
      <c r="H509" s="109" t="str">
        <f>IF(OR(A509="",B509=""),"",N(D509)*N(E509))</f>
        <v/>
      </c>
      <c r="I509" s="109" t="str">
        <f>IF(H509="","",H509-N(F509))</f>
        <v/>
      </c>
      <c r="J509" s="108" t="str">
        <f>IF(B509="","",IFERROR(INDEX('15 Base de Dados'!$F$6:$F$925,MATCH(B509,'15 Base de Dados'!$C$6:$C$925,0)),"BRL"))</f>
        <v/>
      </c>
      <c r="K509" s="134" t="str">
        <f>IF(H509="","",I509*IF(N(G509)&gt;0,G509,IFERROR(INDEX(moeda_fx,MATCH(J509,moeda_cod,0)),1)))</f>
        <v/>
      </c>
      <c r="L509" s="135" t="str">
        <f>IF(B509="","",IFERROR(INDEX('15 Base de Dados'!$A$6:$A$925,MATCH(B509,'15 Base de Dados'!$C$6:$C$925,0)),"Não encontrado"))</f>
        <v/>
      </c>
      <c r="M509" s="123" t="str">
        <f>IF(A509="","",EOMONTH(A509,0))</f>
        <v/>
      </c>
      <c r="N509" s="113" t="str">
        <f>IF(A509="","",YEAR(A509))</f>
        <v/>
      </c>
    </row>
    <row r="510">
      <c r="A510" s="116" t="n"/>
      <c r="B510" s="97" t="n"/>
      <c r="C510" s="97" t="n"/>
      <c r="D510" s="132" t="n"/>
      <c r="E510" s="99" t="n"/>
      <c r="F510" s="117" t="n"/>
      <c r="G510" s="101" t="n"/>
      <c r="H510" s="103" t="str">
        <f>IF(OR(A510="",B510=""),"",N(D510)*N(E510))</f>
        <v/>
      </c>
      <c r="I510" s="103" t="str">
        <f>IF(H510="","",H510-N(F510))</f>
        <v/>
      </c>
      <c r="J510" s="68" t="str">
        <f>IF(B510="","",IFERROR(INDEX('15 Base de Dados'!$F$6:$F$925,MATCH(B510,'15 Base de Dados'!$C$6:$C$925,0)),"BRL"))</f>
        <v/>
      </c>
      <c r="K510" s="70" t="str">
        <f>IF(H510="","",I510*IF(N(G510)&gt;0,G510,IFERROR(INDEX(moeda_fx,MATCH(J510,moeda_cod,0)),1)))</f>
        <v/>
      </c>
      <c r="L510" s="133" t="str">
        <f>IF(B510="","",IFERROR(INDEX('15 Base de Dados'!$A$6:$A$925,MATCH(B510,'15 Base de Dados'!$C$6:$C$925,0)),"Não encontrado"))</f>
        <v/>
      </c>
      <c r="M510" s="122" t="str">
        <f>IF(A510="","",EOMONTH(A510,0))</f>
        <v/>
      </c>
      <c r="N510" s="69" t="str">
        <f>IF(A510="","",YEAR(A510))</f>
        <v/>
      </c>
    </row>
    <row r="511">
      <c r="A511" s="116" t="n"/>
      <c r="B511" s="97" t="n"/>
      <c r="C511" s="97" t="n"/>
      <c r="D511" s="132" t="n"/>
      <c r="E511" s="99" t="n"/>
      <c r="F511" s="117" t="n"/>
      <c r="G511" s="101" t="n"/>
      <c r="H511" s="109" t="str">
        <f>IF(OR(A511="",B511=""),"",N(D511)*N(E511))</f>
        <v/>
      </c>
      <c r="I511" s="109" t="str">
        <f>IF(H511="","",H511-N(F511))</f>
        <v/>
      </c>
      <c r="J511" s="108" t="str">
        <f>IF(B511="","",IFERROR(INDEX('15 Base de Dados'!$F$6:$F$925,MATCH(B511,'15 Base de Dados'!$C$6:$C$925,0)),"BRL"))</f>
        <v/>
      </c>
      <c r="K511" s="134" t="str">
        <f>IF(H511="","",I511*IF(N(G511)&gt;0,G511,IFERROR(INDEX(moeda_fx,MATCH(J511,moeda_cod,0)),1)))</f>
        <v/>
      </c>
      <c r="L511" s="135" t="str">
        <f>IF(B511="","",IFERROR(INDEX('15 Base de Dados'!$A$6:$A$925,MATCH(B511,'15 Base de Dados'!$C$6:$C$925,0)),"Não encontrado"))</f>
        <v/>
      </c>
      <c r="M511" s="123" t="str">
        <f>IF(A511="","",EOMONTH(A511,0))</f>
        <v/>
      </c>
      <c r="N511" s="113" t="str">
        <f>IF(A511="","",YEAR(A511))</f>
        <v/>
      </c>
    </row>
    <row r="512">
      <c r="A512" s="116" t="n"/>
      <c r="B512" s="97" t="n"/>
      <c r="C512" s="97" t="n"/>
      <c r="D512" s="132" t="n"/>
      <c r="E512" s="99" t="n"/>
      <c r="F512" s="117" t="n"/>
      <c r="G512" s="101" t="n"/>
      <c r="H512" s="103" t="str">
        <f>IF(OR(A512="",B512=""),"",N(D512)*N(E512))</f>
        <v/>
      </c>
      <c r="I512" s="103" t="str">
        <f>IF(H512="","",H512-N(F512))</f>
        <v/>
      </c>
      <c r="J512" s="68" t="str">
        <f>IF(B512="","",IFERROR(INDEX('15 Base de Dados'!$F$6:$F$925,MATCH(B512,'15 Base de Dados'!$C$6:$C$925,0)),"BRL"))</f>
        <v/>
      </c>
      <c r="K512" s="70" t="str">
        <f>IF(H512="","",I512*IF(N(G512)&gt;0,G512,IFERROR(INDEX(moeda_fx,MATCH(J512,moeda_cod,0)),1)))</f>
        <v/>
      </c>
      <c r="L512" s="133" t="str">
        <f>IF(B512="","",IFERROR(INDEX('15 Base de Dados'!$A$6:$A$925,MATCH(B512,'15 Base de Dados'!$C$6:$C$925,0)),"Não encontrado"))</f>
        <v/>
      </c>
      <c r="M512" s="122" t="str">
        <f>IF(A512="","",EOMONTH(A512,0))</f>
        <v/>
      </c>
      <c r="N512" s="69" t="str">
        <f>IF(A512="","",YEAR(A512))</f>
        <v/>
      </c>
    </row>
    <row r="513">
      <c r="A513" s="116" t="n"/>
      <c r="B513" s="97" t="n"/>
      <c r="C513" s="97" t="n"/>
      <c r="D513" s="132" t="n"/>
      <c r="E513" s="99" t="n"/>
      <c r="F513" s="117" t="n"/>
      <c r="G513" s="101" t="n"/>
      <c r="H513" s="109" t="str">
        <f>IF(OR(A513="",B513=""),"",N(D513)*N(E513))</f>
        <v/>
      </c>
      <c r="I513" s="109" t="str">
        <f>IF(H513="","",H513-N(F513))</f>
        <v/>
      </c>
      <c r="J513" s="108" t="str">
        <f>IF(B513="","",IFERROR(INDEX('15 Base de Dados'!$F$6:$F$925,MATCH(B513,'15 Base de Dados'!$C$6:$C$925,0)),"BRL"))</f>
        <v/>
      </c>
      <c r="K513" s="134" t="str">
        <f>IF(H513="","",I513*IF(N(G513)&gt;0,G513,IFERROR(INDEX(moeda_fx,MATCH(J513,moeda_cod,0)),1)))</f>
        <v/>
      </c>
      <c r="L513" s="135" t="str">
        <f>IF(B513="","",IFERROR(INDEX('15 Base de Dados'!$A$6:$A$925,MATCH(B513,'15 Base de Dados'!$C$6:$C$925,0)),"Não encontrado"))</f>
        <v/>
      </c>
      <c r="M513" s="123" t="str">
        <f>IF(A513="","",EOMONTH(A513,0))</f>
        <v/>
      </c>
      <c r="N513" s="113" t="str">
        <f>IF(A513="","",YEAR(A513))</f>
        <v/>
      </c>
    </row>
    <row r="514">
      <c r="A514" s="116" t="n"/>
      <c r="B514" s="97" t="n"/>
      <c r="C514" s="97" t="n"/>
      <c r="D514" s="132" t="n"/>
      <c r="E514" s="99" t="n"/>
      <c r="F514" s="117" t="n"/>
      <c r="G514" s="101" t="n"/>
      <c r="H514" s="103" t="str">
        <f>IF(OR(A514="",B514=""),"",N(D514)*N(E514))</f>
        <v/>
      </c>
      <c r="I514" s="103" t="str">
        <f>IF(H514="","",H514-N(F514))</f>
        <v/>
      </c>
      <c r="J514" s="68" t="str">
        <f>IF(B514="","",IFERROR(INDEX('15 Base de Dados'!$F$6:$F$925,MATCH(B514,'15 Base de Dados'!$C$6:$C$925,0)),"BRL"))</f>
        <v/>
      </c>
      <c r="K514" s="70" t="str">
        <f>IF(H514="","",I514*IF(N(G514)&gt;0,G514,IFERROR(INDEX(moeda_fx,MATCH(J514,moeda_cod,0)),1)))</f>
        <v/>
      </c>
      <c r="L514" s="133" t="str">
        <f>IF(B514="","",IFERROR(INDEX('15 Base de Dados'!$A$6:$A$925,MATCH(B514,'15 Base de Dados'!$C$6:$C$925,0)),"Não encontrado"))</f>
        <v/>
      </c>
      <c r="M514" s="122" t="str">
        <f>IF(A514="","",EOMONTH(A514,0))</f>
        <v/>
      </c>
      <c r="N514" s="69" t="str">
        <f>IF(A514="","",YEAR(A514))</f>
        <v/>
      </c>
    </row>
    <row r="515">
      <c r="A515" s="116" t="n"/>
      <c r="B515" s="97" t="n"/>
      <c r="C515" s="97" t="n"/>
      <c r="D515" s="132" t="n"/>
      <c r="E515" s="99" t="n"/>
      <c r="F515" s="117" t="n"/>
      <c r="G515" s="101" t="n"/>
      <c r="H515" s="109" t="str">
        <f>IF(OR(A515="",B515=""),"",N(D515)*N(E515))</f>
        <v/>
      </c>
      <c r="I515" s="109" t="str">
        <f>IF(H515="","",H515-N(F515))</f>
        <v/>
      </c>
      <c r="J515" s="108" t="str">
        <f>IF(B515="","",IFERROR(INDEX('15 Base de Dados'!$F$6:$F$925,MATCH(B515,'15 Base de Dados'!$C$6:$C$925,0)),"BRL"))</f>
        <v/>
      </c>
      <c r="K515" s="134" t="str">
        <f>IF(H515="","",I515*IF(N(G515)&gt;0,G515,IFERROR(INDEX(moeda_fx,MATCH(J515,moeda_cod,0)),1)))</f>
        <v/>
      </c>
      <c r="L515" s="135" t="str">
        <f>IF(B515="","",IFERROR(INDEX('15 Base de Dados'!$A$6:$A$925,MATCH(B515,'15 Base de Dados'!$C$6:$C$925,0)),"Não encontrado"))</f>
        <v/>
      </c>
      <c r="M515" s="123" t="str">
        <f>IF(A515="","",EOMONTH(A515,0))</f>
        <v/>
      </c>
      <c r="N515" s="113" t="str">
        <f>IF(A515="","",YEAR(A515))</f>
        <v/>
      </c>
    </row>
    <row r="516">
      <c r="A516" s="116" t="n"/>
      <c r="B516" s="97" t="n"/>
      <c r="C516" s="97" t="n"/>
      <c r="D516" s="132" t="n"/>
      <c r="E516" s="99" t="n"/>
      <c r="F516" s="117" t="n"/>
      <c r="G516" s="101" t="n"/>
      <c r="H516" s="103" t="str">
        <f>IF(OR(A516="",B516=""),"",N(D516)*N(E516))</f>
        <v/>
      </c>
      <c r="I516" s="103" t="str">
        <f>IF(H516="","",H516-N(F516))</f>
        <v/>
      </c>
      <c r="J516" s="68" t="str">
        <f>IF(B516="","",IFERROR(INDEX('15 Base de Dados'!$F$6:$F$925,MATCH(B516,'15 Base de Dados'!$C$6:$C$925,0)),"BRL"))</f>
        <v/>
      </c>
      <c r="K516" s="70" t="str">
        <f>IF(H516="","",I516*IF(N(G516)&gt;0,G516,IFERROR(INDEX(moeda_fx,MATCH(J516,moeda_cod,0)),1)))</f>
        <v/>
      </c>
      <c r="L516" s="133" t="str">
        <f>IF(B516="","",IFERROR(INDEX('15 Base de Dados'!$A$6:$A$925,MATCH(B516,'15 Base de Dados'!$C$6:$C$925,0)),"Não encontrado"))</f>
        <v/>
      </c>
      <c r="M516" s="122" t="str">
        <f>IF(A516="","",EOMONTH(A516,0))</f>
        <v/>
      </c>
      <c r="N516" s="69" t="str">
        <f>IF(A516="","",YEAR(A516))</f>
        <v/>
      </c>
    </row>
    <row r="517">
      <c r="A517" s="116" t="n"/>
      <c r="B517" s="97" t="n"/>
      <c r="C517" s="97" t="n"/>
      <c r="D517" s="132" t="n"/>
      <c r="E517" s="99" t="n"/>
      <c r="F517" s="117" t="n"/>
      <c r="G517" s="101" t="n"/>
      <c r="H517" s="109" t="str">
        <f>IF(OR(A517="",B517=""),"",N(D517)*N(E517))</f>
        <v/>
      </c>
      <c r="I517" s="109" t="str">
        <f>IF(H517="","",H517-N(F517))</f>
        <v/>
      </c>
      <c r="J517" s="108" t="str">
        <f>IF(B517="","",IFERROR(INDEX('15 Base de Dados'!$F$6:$F$925,MATCH(B517,'15 Base de Dados'!$C$6:$C$925,0)),"BRL"))</f>
        <v/>
      </c>
      <c r="K517" s="134" t="str">
        <f>IF(H517="","",I517*IF(N(G517)&gt;0,G517,IFERROR(INDEX(moeda_fx,MATCH(J517,moeda_cod,0)),1)))</f>
        <v/>
      </c>
      <c r="L517" s="135" t="str">
        <f>IF(B517="","",IFERROR(INDEX('15 Base de Dados'!$A$6:$A$925,MATCH(B517,'15 Base de Dados'!$C$6:$C$925,0)),"Não encontrado"))</f>
        <v/>
      </c>
      <c r="M517" s="123" t="str">
        <f>IF(A517="","",EOMONTH(A517,0))</f>
        <v/>
      </c>
      <c r="N517" s="113" t="str">
        <f>IF(A517="","",YEAR(A517))</f>
        <v/>
      </c>
    </row>
    <row r="518">
      <c r="A518" s="116" t="n"/>
      <c r="B518" s="97" t="n"/>
      <c r="C518" s="97" t="n"/>
      <c r="D518" s="132" t="n"/>
      <c r="E518" s="99" t="n"/>
      <c r="F518" s="117" t="n"/>
      <c r="G518" s="101" t="n"/>
      <c r="H518" s="103" t="str">
        <f>IF(OR(A518="",B518=""),"",N(D518)*N(E518))</f>
        <v/>
      </c>
      <c r="I518" s="103" t="str">
        <f>IF(H518="","",H518-N(F518))</f>
        <v/>
      </c>
      <c r="J518" s="68" t="str">
        <f>IF(B518="","",IFERROR(INDEX('15 Base de Dados'!$F$6:$F$925,MATCH(B518,'15 Base de Dados'!$C$6:$C$925,0)),"BRL"))</f>
        <v/>
      </c>
      <c r="K518" s="70" t="str">
        <f>IF(H518="","",I518*IF(N(G518)&gt;0,G518,IFERROR(INDEX(moeda_fx,MATCH(J518,moeda_cod,0)),1)))</f>
        <v/>
      </c>
      <c r="L518" s="133" t="str">
        <f>IF(B518="","",IFERROR(INDEX('15 Base de Dados'!$A$6:$A$925,MATCH(B518,'15 Base de Dados'!$C$6:$C$925,0)),"Não encontrado"))</f>
        <v/>
      </c>
      <c r="M518" s="122" t="str">
        <f>IF(A518="","",EOMONTH(A518,0))</f>
        <v/>
      </c>
      <c r="N518" s="69" t="str">
        <f>IF(A518="","",YEAR(A518))</f>
        <v/>
      </c>
    </row>
    <row r="519">
      <c r="A519" s="116" t="n"/>
      <c r="B519" s="97" t="n"/>
      <c r="C519" s="97" t="n"/>
      <c r="D519" s="132" t="n"/>
      <c r="E519" s="99" t="n"/>
      <c r="F519" s="117" t="n"/>
      <c r="G519" s="101" t="n"/>
      <c r="H519" s="109" t="str">
        <f>IF(OR(A519="",B519=""),"",N(D519)*N(E519))</f>
        <v/>
      </c>
      <c r="I519" s="109" t="str">
        <f>IF(H519="","",H519-N(F519))</f>
        <v/>
      </c>
      <c r="J519" s="108" t="str">
        <f>IF(B519="","",IFERROR(INDEX('15 Base de Dados'!$F$6:$F$925,MATCH(B519,'15 Base de Dados'!$C$6:$C$925,0)),"BRL"))</f>
        <v/>
      </c>
      <c r="K519" s="134" t="str">
        <f>IF(H519="","",I519*IF(N(G519)&gt;0,G519,IFERROR(INDEX(moeda_fx,MATCH(J519,moeda_cod,0)),1)))</f>
        <v/>
      </c>
      <c r="L519" s="135" t="str">
        <f>IF(B519="","",IFERROR(INDEX('15 Base de Dados'!$A$6:$A$925,MATCH(B519,'15 Base de Dados'!$C$6:$C$925,0)),"Não encontrado"))</f>
        <v/>
      </c>
      <c r="M519" s="123" t="str">
        <f>IF(A519="","",EOMONTH(A519,0))</f>
        <v/>
      </c>
      <c r="N519" s="113" t="str">
        <f>IF(A519="","",YEAR(A519))</f>
        <v/>
      </c>
    </row>
    <row r="520">
      <c r="A520" s="116" t="n"/>
      <c r="B520" s="97" t="n"/>
      <c r="C520" s="97" t="n"/>
      <c r="D520" s="132" t="n"/>
      <c r="E520" s="99" t="n"/>
      <c r="F520" s="117" t="n"/>
      <c r="G520" s="101" t="n"/>
      <c r="H520" s="103" t="str">
        <f>IF(OR(A520="",B520=""),"",N(D520)*N(E520))</f>
        <v/>
      </c>
      <c r="I520" s="103" t="str">
        <f>IF(H520="","",H520-N(F520))</f>
        <v/>
      </c>
      <c r="J520" s="68" t="str">
        <f>IF(B520="","",IFERROR(INDEX('15 Base de Dados'!$F$6:$F$925,MATCH(B520,'15 Base de Dados'!$C$6:$C$925,0)),"BRL"))</f>
        <v/>
      </c>
      <c r="K520" s="70" t="str">
        <f>IF(H520="","",I520*IF(N(G520)&gt;0,G520,IFERROR(INDEX(moeda_fx,MATCH(J520,moeda_cod,0)),1)))</f>
        <v/>
      </c>
      <c r="L520" s="133" t="str">
        <f>IF(B520="","",IFERROR(INDEX('15 Base de Dados'!$A$6:$A$925,MATCH(B520,'15 Base de Dados'!$C$6:$C$925,0)),"Não encontrado"))</f>
        <v/>
      </c>
      <c r="M520" s="122" t="str">
        <f>IF(A520="","",EOMONTH(A520,0))</f>
        <v/>
      </c>
      <c r="N520" s="69" t="str">
        <f>IF(A520="","",YEAR(A520))</f>
        <v/>
      </c>
    </row>
    <row r="521">
      <c r="A521" s="116" t="n"/>
      <c r="B521" s="97" t="n"/>
      <c r="C521" s="97" t="n"/>
      <c r="D521" s="132" t="n"/>
      <c r="E521" s="99" t="n"/>
      <c r="F521" s="117" t="n"/>
      <c r="G521" s="101" t="n"/>
      <c r="H521" s="109" t="str">
        <f>IF(OR(A521="",B521=""),"",N(D521)*N(E521))</f>
        <v/>
      </c>
      <c r="I521" s="109" t="str">
        <f>IF(H521="","",H521-N(F521))</f>
        <v/>
      </c>
      <c r="J521" s="108" t="str">
        <f>IF(B521="","",IFERROR(INDEX('15 Base de Dados'!$F$6:$F$925,MATCH(B521,'15 Base de Dados'!$C$6:$C$925,0)),"BRL"))</f>
        <v/>
      </c>
      <c r="K521" s="134" t="str">
        <f>IF(H521="","",I521*IF(N(G521)&gt;0,G521,IFERROR(INDEX(moeda_fx,MATCH(J521,moeda_cod,0)),1)))</f>
        <v/>
      </c>
      <c r="L521" s="135" t="str">
        <f>IF(B521="","",IFERROR(INDEX('15 Base de Dados'!$A$6:$A$925,MATCH(B521,'15 Base de Dados'!$C$6:$C$925,0)),"Não encontrado"))</f>
        <v/>
      </c>
      <c r="M521" s="123" t="str">
        <f>IF(A521="","",EOMONTH(A521,0))</f>
        <v/>
      </c>
      <c r="N521" s="113" t="str">
        <f>IF(A521="","",YEAR(A521))</f>
        <v/>
      </c>
    </row>
    <row r="522">
      <c r="A522" s="116" t="n"/>
      <c r="B522" s="97" t="n"/>
      <c r="C522" s="97" t="n"/>
      <c r="D522" s="132" t="n"/>
      <c r="E522" s="99" t="n"/>
      <c r="F522" s="117" t="n"/>
      <c r="G522" s="101" t="n"/>
      <c r="H522" s="103" t="str">
        <f>IF(OR(A522="",B522=""),"",N(D522)*N(E522))</f>
        <v/>
      </c>
      <c r="I522" s="103" t="str">
        <f>IF(H522="","",H522-N(F522))</f>
        <v/>
      </c>
      <c r="J522" s="68" t="str">
        <f>IF(B522="","",IFERROR(INDEX('15 Base de Dados'!$F$6:$F$925,MATCH(B522,'15 Base de Dados'!$C$6:$C$925,0)),"BRL"))</f>
        <v/>
      </c>
      <c r="K522" s="70" t="str">
        <f>IF(H522="","",I522*IF(N(G522)&gt;0,G522,IFERROR(INDEX(moeda_fx,MATCH(J522,moeda_cod,0)),1)))</f>
        <v/>
      </c>
      <c r="L522" s="133" t="str">
        <f>IF(B522="","",IFERROR(INDEX('15 Base de Dados'!$A$6:$A$925,MATCH(B522,'15 Base de Dados'!$C$6:$C$925,0)),"Não encontrado"))</f>
        <v/>
      </c>
      <c r="M522" s="122" t="str">
        <f>IF(A522="","",EOMONTH(A522,0))</f>
        <v/>
      </c>
      <c r="N522" s="69" t="str">
        <f>IF(A522="","",YEAR(A522))</f>
        <v/>
      </c>
    </row>
    <row r="523">
      <c r="A523" s="116" t="n"/>
      <c r="B523" s="97" t="n"/>
      <c r="C523" s="97" t="n"/>
      <c r="D523" s="132" t="n"/>
      <c r="E523" s="99" t="n"/>
      <c r="F523" s="117" t="n"/>
      <c r="G523" s="101" t="n"/>
      <c r="H523" s="109" t="str">
        <f>IF(OR(A523="",B523=""),"",N(D523)*N(E523))</f>
        <v/>
      </c>
      <c r="I523" s="109" t="str">
        <f>IF(H523="","",H523-N(F523))</f>
        <v/>
      </c>
      <c r="J523" s="108" t="str">
        <f>IF(B523="","",IFERROR(INDEX('15 Base de Dados'!$F$6:$F$925,MATCH(B523,'15 Base de Dados'!$C$6:$C$925,0)),"BRL"))</f>
        <v/>
      </c>
      <c r="K523" s="134" t="str">
        <f>IF(H523="","",I523*IF(N(G523)&gt;0,G523,IFERROR(INDEX(moeda_fx,MATCH(J523,moeda_cod,0)),1)))</f>
        <v/>
      </c>
      <c r="L523" s="135" t="str">
        <f>IF(B523="","",IFERROR(INDEX('15 Base de Dados'!$A$6:$A$925,MATCH(B523,'15 Base de Dados'!$C$6:$C$925,0)),"Não encontrado"))</f>
        <v/>
      </c>
      <c r="M523" s="123" t="str">
        <f>IF(A523="","",EOMONTH(A523,0))</f>
        <v/>
      </c>
      <c r="N523" s="113" t="str">
        <f>IF(A523="","",YEAR(A523))</f>
        <v/>
      </c>
    </row>
    <row r="524">
      <c r="A524" s="116" t="n"/>
      <c r="B524" s="97" t="n"/>
      <c r="C524" s="97" t="n"/>
      <c r="D524" s="132" t="n"/>
      <c r="E524" s="99" t="n"/>
      <c r="F524" s="117" t="n"/>
      <c r="G524" s="101" t="n"/>
      <c r="H524" s="103" t="str">
        <f>IF(OR(A524="",B524=""),"",N(D524)*N(E524))</f>
        <v/>
      </c>
      <c r="I524" s="103" t="str">
        <f>IF(H524="","",H524-N(F524))</f>
        <v/>
      </c>
      <c r="J524" s="68" t="str">
        <f>IF(B524="","",IFERROR(INDEX('15 Base de Dados'!$F$6:$F$925,MATCH(B524,'15 Base de Dados'!$C$6:$C$925,0)),"BRL"))</f>
        <v/>
      </c>
      <c r="K524" s="70" t="str">
        <f>IF(H524="","",I524*IF(N(G524)&gt;0,G524,IFERROR(INDEX(moeda_fx,MATCH(J524,moeda_cod,0)),1)))</f>
        <v/>
      </c>
      <c r="L524" s="133" t="str">
        <f>IF(B524="","",IFERROR(INDEX('15 Base de Dados'!$A$6:$A$925,MATCH(B524,'15 Base de Dados'!$C$6:$C$925,0)),"Não encontrado"))</f>
        <v/>
      </c>
      <c r="M524" s="122" t="str">
        <f>IF(A524="","",EOMONTH(A524,0))</f>
        <v/>
      </c>
      <c r="N524" s="69" t="str">
        <f>IF(A524="","",YEAR(A524))</f>
        <v/>
      </c>
    </row>
    <row r="525">
      <c r="A525" s="116" t="n"/>
      <c r="B525" s="97" t="n"/>
      <c r="C525" s="97" t="n"/>
      <c r="D525" s="132" t="n"/>
      <c r="E525" s="99" t="n"/>
      <c r="F525" s="117" t="n"/>
      <c r="G525" s="101" t="n"/>
      <c r="H525" s="109" t="str">
        <f>IF(OR(A525="",B525=""),"",N(D525)*N(E525))</f>
        <v/>
      </c>
      <c r="I525" s="109" t="str">
        <f>IF(H525="","",H525-N(F525))</f>
        <v/>
      </c>
      <c r="J525" s="108" t="str">
        <f>IF(B525="","",IFERROR(INDEX('15 Base de Dados'!$F$6:$F$925,MATCH(B525,'15 Base de Dados'!$C$6:$C$925,0)),"BRL"))</f>
        <v/>
      </c>
      <c r="K525" s="134" t="str">
        <f>IF(H525="","",I525*IF(N(G525)&gt;0,G525,IFERROR(INDEX(moeda_fx,MATCH(J525,moeda_cod,0)),1)))</f>
        <v/>
      </c>
      <c r="L525" s="135" t="str">
        <f>IF(B525="","",IFERROR(INDEX('15 Base de Dados'!$A$6:$A$925,MATCH(B525,'15 Base de Dados'!$C$6:$C$925,0)),"Não encontrado"))</f>
        <v/>
      </c>
      <c r="M525" s="123" t="str">
        <f>IF(A525="","",EOMONTH(A525,0))</f>
        <v/>
      </c>
      <c r="N525" s="113" t="str">
        <f>IF(A525="","",YEAR(A525))</f>
        <v/>
      </c>
    </row>
    <row r="526">
      <c r="A526" s="116" t="n"/>
      <c r="B526" s="97" t="n"/>
      <c r="C526" s="97" t="n"/>
      <c r="D526" s="132" t="n"/>
      <c r="E526" s="99" t="n"/>
      <c r="F526" s="117" t="n"/>
      <c r="G526" s="101" t="n"/>
      <c r="H526" s="103" t="str">
        <f>IF(OR(A526="",B526=""),"",N(D526)*N(E526))</f>
        <v/>
      </c>
      <c r="I526" s="103" t="str">
        <f>IF(H526="","",H526-N(F526))</f>
        <v/>
      </c>
      <c r="J526" s="68" t="str">
        <f>IF(B526="","",IFERROR(INDEX('15 Base de Dados'!$F$6:$F$925,MATCH(B526,'15 Base de Dados'!$C$6:$C$925,0)),"BRL"))</f>
        <v/>
      </c>
      <c r="K526" s="70" t="str">
        <f>IF(H526="","",I526*IF(N(G526)&gt;0,G526,IFERROR(INDEX(moeda_fx,MATCH(J526,moeda_cod,0)),1)))</f>
        <v/>
      </c>
      <c r="L526" s="133" t="str">
        <f>IF(B526="","",IFERROR(INDEX('15 Base de Dados'!$A$6:$A$925,MATCH(B526,'15 Base de Dados'!$C$6:$C$925,0)),"Não encontrado"))</f>
        <v/>
      </c>
      <c r="M526" s="122" t="str">
        <f>IF(A526="","",EOMONTH(A526,0))</f>
        <v/>
      </c>
      <c r="N526" s="69" t="str">
        <f>IF(A526="","",YEAR(A526))</f>
        <v/>
      </c>
    </row>
    <row r="527">
      <c r="A527" s="116" t="n"/>
      <c r="B527" s="97" t="n"/>
      <c r="C527" s="97" t="n"/>
      <c r="D527" s="132" t="n"/>
      <c r="E527" s="99" t="n"/>
      <c r="F527" s="117" t="n"/>
      <c r="G527" s="101" t="n"/>
      <c r="H527" s="109" t="str">
        <f>IF(OR(A527="",B527=""),"",N(D527)*N(E527))</f>
        <v/>
      </c>
      <c r="I527" s="109" t="str">
        <f>IF(H527="","",H527-N(F527))</f>
        <v/>
      </c>
      <c r="J527" s="108" t="str">
        <f>IF(B527="","",IFERROR(INDEX('15 Base de Dados'!$F$6:$F$925,MATCH(B527,'15 Base de Dados'!$C$6:$C$925,0)),"BRL"))</f>
        <v/>
      </c>
      <c r="K527" s="134" t="str">
        <f>IF(H527="","",I527*IF(N(G527)&gt;0,G527,IFERROR(INDEX(moeda_fx,MATCH(J527,moeda_cod,0)),1)))</f>
        <v/>
      </c>
      <c r="L527" s="135" t="str">
        <f>IF(B527="","",IFERROR(INDEX('15 Base de Dados'!$A$6:$A$925,MATCH(B527,'15 Base de Dados'!$C$6:$C$925,0)),"Não encontrado"))</f>
        <v/>
      </c>
      <c r="M527" s="123" t="str">
        <f>IF(A527="","",EOMONTH(A527,0))</f>
        <v/>
      </c>
      <c r="N527" s="113" t="str">
        <f>IF(A527="","",YEAR(A527))</f>
        <v/>
      </c>
    </row>
    <row r="528">
      <c r="A528" s="116" t="n"/>
      <c r="B528" s="97" t="n"/>
      <c r="C528" s="97" t="n"/>
      <c r="D528" s="132" t="n"/>
      <c r="E528" s="99" t="n"/>
      <c r="F528" s="117" t="n"/>
      <c r="G528" s="101" t="n"/>
      <c r="H528" s="103" t="str">
        <f>IF(OR(A528="",B528=""),"",N(D528)*N(E528))</f>
        <v/>
      </c>
      <c r="I528" s="103" t="str">
        <f>IF(H528="","",H528-N(F528))</f>
        <v/>
      </c>
      <c r="J528" s="68" t="str">
        <f>IF(B528="","",IFERROR(INDEX('15 Base de Dados'!$F$6:$F$925,MATCH(B528,'15 Base de Dados'!$C$6:$C$925,0)),"BRL"))</f>
        <v/>
      </c>
      <c r="K528" s="70" t="str">
        <f>IF(H528="","",I528*IF(N(G528)&gt;0,G528,IFERROR(INDEX(moeda_fx,MATCH(J528,moeda_cod,0)),1)))</f>
        <v/>
      </c>
      <c r="L528" s="133" t="str">
        <f>IF(B528="","",IFERROR(INDEX('15 Base de Dados'!$A$6:$A$925,MATCH(B528,'15 Base de Dados'!$C$6:$C$925,0)),"Não encontrado"))</f>
        <v/>
      </c>
      <c r="M528" s="122" t="str">
        <f>IF(A528="","",EOMONTH(A528,0))</f>
        <v/>
      </c>
      <c r="N528" s="69" t="str">
        <f>IF(A528="","",YEAR(A528))</f>
        <v/>
      </c>
    </row>
    <row r="529">
      <c r="A529" s="116" t="n"/>
      <c r="B529" s="97" t="n"/>
      <c r="C529" s="97" t="n"/>
      <c r="D529" s="132" t="n"/>
      <c r="E529" s="99" t="n"/>
      <c r="F529" s="117" t="n"/>
      <c r="G529" s="101" t="n"/>
      <c r="H529" s="109" t="str">
        <f>IF(OR(A529="",B529=""),"",N(D529)*N(E529))</f>
        <v/>
      </c>
      <c r="I529" s="109" t="str">
        <f>IF(H529="","",H529-N(F529))</f>
        <v/>
      </c>
      <c r="J529" s="108" t="str">
        <f>IF(B529="","",IFERROR(INDEX('15 Base de Dados'!$F$6:$F$925,MATCH(B529,'15 Base de Dados'!$C$6:$C$925,0)),"BRL"))</f>
        <v/>
      </c>
      <c r="K529" s="134" t="str">
        <f>IF(H529="","",I529*IF(N(G529)&gt;0,G529,IFERROR(INDEX(moeda_fx,MATCH(J529,moeda_cod,0)),1)))</f>
        <v/>
      </c>
      <c r="L529" s="135" t="str">
        <f>IF(B529="","",IFERROR(INDEX('15 Base de Dados'!$A$6:$A$925,MATCH(B529,'15 Base de Dados'!$C$6:$C$925,0)),"Não encontrado"))</f>
        <v/>
      </c>
      <c r="M529" s="123" t="str">
        <f>IF(A529="","",EOMONTH(A529,0))</f>
        <v/>
      </c>
      <c r="N529" s="113" t="str">
        <f>IF(A529="","",YEAR(A529))</f>
        <v/>
      </c>
    </row>
    <row r="530">
      <c r="A530" s="116" t="n"/>
      <c r="B530" s="97" t="n"/>
      <c r="C530" s="97" t="n"/>
      <c r="D530" s="132" t="n"/>
      <c r="E530" s="99" t="n"/>
      <c r="F530" s="117" t="n"/>
      <c r="G530" s="101" t="n"/>
      <c r="H530" s="103" t="str">
        <f>IF(OR(A530="",B530=""),"",N(D530)*N(E530))</f>
        <v/>
      </c>
      <c r="I530" s="103" t="str">
        <f>IF(H530="","",H530-N(F530))</f>
        <v/>
      </c>
      <c r="J530" s="68" t="str">
        <f>IF(B530="","",IFERROR(INDEX('15 Base de Dados'!$F$6:$F$925,MATCH(B530,'15 Base de Dados'!$C$6:$C$925,0)),"BRL"))</f>
        <v/>
      </c>
      <c r="K530" s="70" t="str">
        <f>IF(H530="","",I530*IF(N(G530)&gt;0,G530,IFERROR(INDEX(moeda_fx,MATCH(J530,moeda_cod,0)),1)))</f>
        <v/>
      </c>
      <c r="L530" s="133" t="str">
        <f>IF(B530="","",IFERROR(INDEX('15 Base de Dados'!$A$6:$A$925,MATCH(B530,'15 Base de Dados'!$C$6:$C$925,0)),"Não encontrado"))</f>
        <v/>
      </c>
      <c r="M530" s="122" t="str">
        <f>IF(A530="","",EOMONTH(A530,0))</f>
        <v/>
      </c>
      <c r="N530" s="69" t="str">
        <f>IF(A530="","",YEAR(A530))</f>
        <v/>
      </c>
    </row>
    <row r="531">
      <c r="A531" s="116" t="n"/>
      <c r="B531" s="97" t="n"/>
      <c r="C531" s="97" t="n"/>
      <c r="D531" s="132" t="n"/>
      <c r="E531" s="99" t="n"/>
      <c r="F531" s="117" t="n"/>
      <c r="G531" s="101" t="n"/>
      <c r="H531" s="109" t="str">
        <f>IF(OR(A531="",B531=""),"",N(D531)*N(E531))</f>
        <v/>
      </c>
      <c r="I531" s="109" t="str">
        <f>IF(H531="","",H531-N(F531))</f>
        <v/>
      </c>
      <c r="J531" s="108" t="str">
        <f>IF(B531="","",IFERROR(INDEX('15 Base de Dados'!$F$6:$F$925,MATCH(B531,'15 Base de Dados'!$C$6:$C$925,0)),"BRL"))</f>
        <v/>
      </c>
      <c r="K531" s="134" t="str">
        <f>IF(H531="","",I531*IF(N(G531)&gt;0,G531,IFERROR(INDEX(moeda_fx,MATCH(J531,moeda_cod,0)),1)))</f>
        <v/>
      </c>
      <c r="L531" s="135" t="str">
        <f>IF(B531="","",IFERROR(INDEX('15 Base de Dados'!$A$6:$A$925,MATCH(B531,'15 Base de Dados'!$C$6:$C$925,0)),"Não encontrado"))</f>
        <v/>
      </c>
      <c r="M531" s="123" t="str">
        <f>IF(A531="","",EOMONTH(A531,0))</f>
        <v/>
      </c>
      <c r="N531" s="113" t="str">
        <f>IF(A531="","",YEAR(A531))</f>
        <v/>
      </c>
    </row>
    <row r="532">
      <c r="A532" s="116" t="n"/>
      <c r="B532" s="97" t="n"/>
      <c r="C532" s="97" t="n"/>
      <c r="D532" s="132" t="n"/>
      <c r="E532" s="99" t="n"/>
      <c r="F532" s="117" t="n"/>
      <c r="G532" s="101" t="n"/>
      <c r="H532" s="103" t="str">
        <f>IF(OR(A532="",B532=""),"",N(D532)*N(E532))</f>
        <v/>
      </c>
      <c r="I532" s="103" t="str">
        <f>IF(H532="","",H532-N(F532))</f>
        <v/>
      </c>
      <c r="J532" s="68" t="str">
        <f>IF(B532="","",IFERROR(INDEX('15 Base de Dados'!$F$6:$F$925,MATCH(B532,'15 Base de Dados'!$C$6:$C$925,0)),"BRL"))</f>
        <v/>
      </c>
      <c r="K532" s="70" t="str">
        <f>IF(H532="","",I532*IF(N(G532)&gt;0,G532,IFERROR(INDEX(moeda_fx,MATCH(J532,moeda_cod,0)),1)))</f>
        <v/>
      </c>
      <c r="L532" s="133" t="str">
        <f>IF(B532="","",IFERROR(INDEX('15 Base de Dados'!$A$6:$A$925,MATCH(B532,'15 Base de Dados'!$C$6:$C$925,0)),"Não encontrado"))</f>
        <v/>
      </c>
      <c r="M532" s="122" t="str">
        <f>IF(A532="","",EOMONTH(A532,0))</f>
        <v/>
      </c>
      <c r="N532" s="69" t="str">
        <f>IF(A532="","",YEAR(A532))</f>
        <v/>
      </c>
    </row>
    <row r="533">
      <c r="A533" s="116" t="n"/>
      <c r="B533" s="97" t="n"/>
      <c r="C533" s="97" t="n"/>
      <c r="D533" s="132" t="n"/>
      <c r="E533" s="99" t="n"/>
      <c r="F533" s="117" t="n"/>
      <c r="G533" s="101" t="n"/>
      <c r="H533" s="109" t="str">
        <f>IF(OR(A533="",B533=""),"",N(D533)*N(E533))</f>
        <v/>
      </c>
      <c r="I533" s="109" t="str">
        <f>IF(H533="","",H533-N(F533))</f>
        <v/>
      </c>
      <c r="J533" s="108" t="str">
        <f>IF(B533="","",IFERROR(INDEX('15 Base de Dados'!$F$6:$F$925,MATCH(B533,'15 Base de Dados'!$C$6:$C$925,0)),"BRL"))</f>
        <v/>
      </c>
      <c r="K533" s="134" t="str">
        <f>IF(H533="","",I533*IF(N(G533)&gt;0,G533,IFERROR(INDEX(moeda_fx,MATCH(J533,moeda_cod,0)),1)))</f>
        <v/>
      </c>
      <c r="L533" s="135" t="str">
        <f>IF(B533="","",IFERROR(INDEX('15 Base de Dados'!$A$6:$A$925,MATCH(B533,'15 Base de Dados'!$C$6:$C$925,0)),"Não encontrado"))</f>
        <v/>
      </c>
      <c r="M533" s="123" t="str">
        <f>IF(A533="","",EOMONTH(A533,0))</f>
        <v/>
      </c>
      <c r="N533" s="113" t="str">
        <f>IF(A533="","",YEAR(A533))</f>
        <v/>
      </c>
    </row>
    <row r="534">
      <c r="A534" s="116" t="n"/>
      <c r="B534" s="97" t="n"/>
      <c r="C534" s="97" t="n"/>
      <c r="D534" s="132" t="n"/>
      <c r="E534" s="99" t="n"/>
      <c r="F534" s="117" t="n"/>
      <c r="G534" s="101" t="n"/>
      <c r="H534" s="103" t="str">
        <f>IF(OR(A534="",B534=""),"",N(D534)*N(E534))</f>
        <v/>
      </c>
      <c r="I534" s="103" t="str">
        <f>IF(H534="","",H534-N(F534))</f>
        <v/>
      </c>
      <c r="J534" s="68" t="str">
        <f>IF(B534="","",IFERROR(INDEX('15 Base de Dados'!$F$6:$F$925,MATCH(B534,'15 Base de Dados'!$C$6:$C$925,0)),"BRL"))</f>
        <v/>
      </c>
      <c r="K534" s="70" t="str">
        <f>IF(H534="","",I534*IF(N(G534)&gt;0,G534,IFERROR(INDEX(moeda_fx,MATCH(J534,moeda_cod,0)),1)))</f>
        <v/>
      </c>
      <c r="L534" s="133" t="str">
        <f>IF(B534="","",IFERROR(INDEX('15 Base de Dados'!$A$6:$A$925,MATCH(B534,'15 Base de Dados'!$C$6:$C$925,0)),"Não encontrado"))</f>
        <v/>
      </c>
      <c r="M534" s="122" t="str">
        <f>IF(A534="","",EOMONTH(A534,0))</f>
        <v/>
      </c>
      <c r="N534" s="69" t="str">
        <f>IF(A534="","",YEAR(A534))</f>
        <v/>
      </c>
    </row>
    <row r="535">
      <c r="A535" s="116" t="n"/>
      <c r="B535" s="97" t="n"/>
      <c r="C535" s="97" t="n"/>
      <c r="D535" s="132" t="n"/>
      <c r="E535" s="99" t="n"/>
      <c r="F535" s="117" t="n"/>
      <c r="G535" s="101" t="n"/>
      <c r="H535" s="109" t="str">
        <f>IF(OR(A535="",B535=""),"",N(D535)*N(E535))</f>
        <v/>
      </c>
      <c r="I535" s="109" t="str">
        <f>IF(H535="","",H535-N(F535))</f>
        <v/>
      </c>
      <c r="J535" s="108" t="str">
        <f>IF(B535="","",IFERROR(INDEX('15 Base de Dados'!$F$6:$F$925,MATCH(B535,'15 Base de Dados'!$C$6:$C$925,0)),"BRL"))</f>
        <v/>
      </c>
      <c r="K535" s="134" t="str">
        <f>IF(H535="","",I535*IF(N(G535)&gt;0,G535,IFERROR(INDEX(moeda_fx,MATCH(J535,moeda_cod,0)),1)))</f>
        <v/>
      </c>
      <c r="L535" s="135" t="str">
        <f>IF(B535="","",IFERROR(INDEX('15 Base de Dados'!$A$6:$A$925,MATCH(B535,'15 Base de Dados'!$C$6:$C$925,0)),"Não encontrado"))</f>
        <v/>
      </c>
      <c r="M535" s="123" t="str">
        <f>IF(A535="","",EOMONTH(A535,0))</f>
        <v/>
      </c>
      <c r="N535" s="113" t="str">
        <f>IF(A535="","",YEAR(A535))</f>
        <v/>
      </c>
    </row>
    <row r="536">
      <c r="A536" s="116" t="n"/>
      <c r="B536" s="97" t="n"/>
      <c r="C536" s="97" t="n"/>
      <c r="D536" s="132" t="n"/>
      <c r="E536" s="99" t="n"/>
      <c r="F536" s="117" t="n"/>
      <c r="G536" s="101" t="n"/>
      <c r="H536" s="103" t="str">
        <f>IF(OR(A536="",B536=""),"",N(D536)*N(E536))</f>
        <v/>
      </c>
      <c r="I536" s="103" t="str">
        <f>IF(H536="","",H536-N(F536))</f>
        <v/>
      </c>
      <c r="J536" s="68" t="str">
        <f>IF(B536="","",IFERROR(INDEX('15 Base de Dados'!$F$6:$F$925,MATCH(B536,'15 Base de Dados'!$C$6:$C$925,0)),"BRL"))</f>
        <v/>
      </c>
      <c r="K536" s="70" t="str">
        <f>IF(H536="","",I536*IF(N(G536)&gt;0,G536,IFERROR(INDEX(moeda_fx,MATCH(J536,moeda_cod,0)),1)))</f>
        <v/>
      </c>
      <c r="L536" s="133" t="str">
        <f>IF(B536="","",IFERROR(INDEX('15 Base de Dados'!$A$6:$A$925,MATCH(B536,'15 Base de Dados'!$C$6:$C$925,0)),"Não encontrado"))</f>
        <v/>
      </c>
      <c r="M536" s="122" t="str">
        <f>IF(A536="","",EOMONTH(A536,0))</f>
        <v/>
      </c>
      <c r="N536" s="69" t="str">
        <f>IF(A536="","",YEAR(A536))</f>
        <v/>
      </c>
    </row>
    <row r="537">
      <c r="A537" s="116" t="n"/>
      <c r="B537" s="97" t="n"/>
      <c r="C537" s="97" t="n"/>
      <c r="D537" s="132" t="n"/>
      <c r="E537" s="99" t="n"/>
      <c r="F537" s="117" t="n"/>
      <c r="G537" s="101" t="n"/>
      <c r="H537" s="109" t="str">
        <f>IF(OR(A537="",B537=""),"",N(D537)*N(E537))</f>
        <v/>
      </c>
      <c r="I537" s="109" t="str">
        <f>IF(H537="","",H537-N(F537))</f>
        <v/>
      </c>
      <c r="J537" s="108" t="str">
        <f>IF(B537="","",IFERROR(INDEX('15 Base de Dados'!$F$6:$F$925,MATCH(B537,'15 Base de Dados'!$C$6:$C$925,0)),"BRL"))</f>
        <v/>
      </c>
      <c r="K537" s="134" t="str">
        <f>IF(H537="","",I537*IF(N(G537)&gt;0,G537,IFERROR(INDEX(moeda_fx,MATCH(J537,moeda_cod,0)),1)))</f>
        <v/>
      </c>
      <c r="L537" s="135" t="str">
        <f>IF(B537="","",IFERROR(INDEX('15 Base de Dados'!$A$6:$A$925,MATCH(B537,'15 Base de Dados'!$C$6:$C$925,0)),"Não encontrado"))</f>
        <v/>
      </c>
      <c r="M537" s="123" t="str">
        <f>IF(A537="","",EOMONTH(A537,0))</f>
        <v/>
      </c>
      <c r="N537" s="113" t="str">
        <f>IF(A537="","",YEAR(A537))</f>
        <v/>
      </c>
    </row>
    <row r="538">
      <c r="A538" s="116" t="n"/>
      <c r="B538" s="97" t="n"/>
      <c r="C538" s="97" t="n"/>
      <c r="D538" s="132" t="n"/>
      <c r="E538" s="99" t="n"/>
      <c r="F538" s="117" t="n"/>
      <c r="G538" s="101" t="n"/>
      <c r="H538" s="103" t="str">
        <f>IF(OR(A538="",B538=""),"",N(D538)*N(E538))</f>
        <v/>
      </c>
      <c r="I538" s="103" t="str">
        <f>IF(H538="","",H538-N(F538))</f>
        <v/>
      </c>
      <c r="J538" s="68" t="str">
        <f>IF(B538="","",IFERROR(INDEX('15 Base de Dados'!$F$6:$F$925,MATCH(B538,'15 Base de Dados'!$C$6:$C$925,0)),"BRL"))</f>
        <v/>
      </c>
      <c r="K538" s="70" t="str">
        <f>IF(H538="","",I538*IF(N(G538)&gt;0,G538,IFERROR(INDEX(moeda_fx,MATCH(J538,moeda_cod,0)),1)))</f>
        <v/>
      </c>
      <c r="L538" s="133" t="str">
        <f>IF(B538="","",IFERROR(INDEX('15 Base de Dados'!$A$6:$A$925,MATCH(B538,'15 Base de Dados'!$C$6:$C$925,0)),"Não encontrado"))</f>
        <v/>
      </c>
      <c r="M538" s="122" t="str">
        <f>IF(A538="","",EOMONTH(A538,0))</f>
        <v/>
      </c>
      <c r="N538" s="69" t="str">
        <f>IF(A538="","",YEAR(A538))</f>
        <v/>
      </c>
    </row>
    <row r="539">
      <c r="A539" s="116" t="n"/>
      <c r="B539" s="97" t="n"/>
      <c r="C539" s="97" t="n"/>
      <c r="D539" s="132" t="n"/>
      <c r="E539" s="99" t="n"/>
      <c r="F539" s="117" t="n"/>
      <c r="G539" s="101" t="n"/>
      <c r="H539" s="109" t="str">
        <f>IF(OR(A539="",B539=""),"",N(D539)*N(E539))</f>
        <v/>
      </c>
      <c r="I539" s="109" t="str">
        <f>IF(H539="","",H539-N(F539))</f>
        <v/>
      </c>
      <c r="J539" s="108" t="str">
        <f>IF(B539="","",IFERROR(INDEX('15 Base de Dados'!$F$6:$F$925,MATCH(B539,'15 Base de Dados'!$C$6:$C$925,0)),"BRL"))</f>
        <v/>
      </c>
      <c r="K539" s="134" t="str">
        <f>IF(H539="","",I539*IF(N(G539)&gt;0,G539,IFERROR(INDEX(moeda_fx,MATCH(J539,moeda_cod,0)),1)))</f>
        <v/>
      </c>
      <c r="L539" s="135" t="str">
        <f>IF(B539="","",IFERROR(INDEX('15 Base de Dados'!$A$6:$A$925,MATCH(B539,'15 Base de Dados'!$C$6:$C$925,0)),"Não encontrado"))</f>
        <v/>
      </c>
      <c r="M539" s="123" t="str">
        <f>IF(A539="","",EOMONTH(A539,0))</f>
        <v/>
      </c>
      <c r="N539" s="113" t="str">
        <f>IF(A539="","",YEAR(A539))</f>
        <v/>
      </c>
    </row>
    <row r="540">
      <c r="A540" s="116" t="n"/>
      <c r="B540" s="97" t="n"/>
      <c r="C540" s="97" t="n"/>
      <c r="D540" s="132" t="n"/>
      <c r="E540" s="99" t="n"/>
      <c r="F540" s="117" t="n"/>
      <c r="G540" s="101" t="n"/>
      <c r="H540" s="103" t="str">
        <f>IF(OR(A540="",B540=""),"",N(D540)*N(E540))</f>
        <v/>
      </c>
      <c r="I540" s="103" t="str">
        <f>IF(H540="","",H540-N(F540))</f>
        <v/>
      </c>
      <c r="J540" s="68" t="str">
        <f>IF(B540="","",IFERROR(INDEX('15 Base de Dados'!$F$6:$F$925,MATCH(B540,'15 Base de Dados'!$C$6:$C$925,0)),"BRL"))</f>
        <v/>
      </c>
      <c r="K540" s="70" t="str">
        <f>IF(H540="","",I540*IF(N(G540)&gt;0,G540,IFERROR(INDEX(moeda_fx,MATCH(J540,moeda_cod,0)),1)))</f>
        <v/>
      </c>
      <c r="L540" s="133" t="str">
        <f>IF(B540="","",IFERROR(INDEX('15 Base de Dados'!$A$6:$A$925,MATCH(B540,'15 Base de Dados'!$C$6:$C$925,0)),"Não encontrado"))</f>
        <v/>
      </c>
      <c r="M540" s="122" t="str">
        <f>IF(A540="","",EOMONTH(A540,0))</f>
        <v/>
      </c>
      <c r="N540" s="69" t="str">
        <f>IF(A540="","",YEAR(A540))</f>
        <v/>
      </c>
    </row>
    <row r="541">
      <c r="A541" s="116" t="n"/>
      <c r="B541" s="97" t="n"/>
      <c r="C541" s="97" t="n"/>
      <c r="D541" s="132" t="n"/>
      <c r="E541" s="99" t="n"/>
      <c r="F541" s="117" t="n"/>
      <c r="G541" s="101" t="n"/>
      <c r="H541" s="109" t="str">
        <f>IF(OR(A541="",B541=""),"",N(D541)*N(E541))</f>
        <v/>
      </c>
      <c r="I541" s="109" t="str">
        <f>IF(H541="","",H541-N(F541))</f>
        <v/>
      </c>
      <c r="J541" s="108" t="str">
        <f>IF(B541="","",IFERROR(INDEX('15 Base de Dados'!$F$6:$F$925,MATCH(B541,'15 Base de Dados'!$C$6:$C$925,0)),"BRL"))</f>
        <v/>
      </c>
      <c r="K541" s="134" t="str">
        <f>IF(H541="","",I541*IF(N(G541)&gt;0,G541,IFERROR(INDEX(moeda_fx,MATCH(J541,moeda_cod,0)),1)))</f>
        <v/>
      </c>
      <c r="L541" s="135" t="str">
        <f>IF(B541="","",IFERROR(INDEX('15 Base de Dados'!$A$6:$A$925,MATCH(B541,'15 Base de Dados'!$C$6:$C$925,0)),"Não encontrado"))</f>
        <v/>
      </c>
      <c r="M541" s="123" t="str">
        <f>IF(A541="","",EOMONTH(A541,0))</f>
        <v/>
      </c>
      <c r="N541" s="113" t="str">
        <f>IF(A541="","",YEAR(A541))</f>
        <v/>
      </c>
    </row>
    <row r="542">
      <c r="A542" s="116" t="n"/>
      <c r="B542" s="97" t="n"/>
      <c r="C542" s="97" t="n"/>
      <c r="D542" s="132" t="n"/>
      <c r="E542" s="99" t="n"/>
      <c r="F542" s="117" t="n"/>
      <c r="G542" s="101" t="n"/>
      <c r="H542" s="103" t="str">
        <f>IF(OR(A542="",B542=""),"",N(D542)*N(E542))</f>
        <v/>
      </c>
      <c r="I542" s="103" t="str">
        <f>IF(H542="","",H542-N(F542))</f>
        <v/>
      </c>
      <c r="J542" s="68" t="str">
        <f>IF(B542="","",IFERROR(INDEX('15 Base de Dados'!$F$6:$F$925,MATCH(B542,'15 Base de Dados'!$C$6:$C$925,0)),"BRL"))</f>
        <v/>
      </c>
      <c r="K542" s="70" t="str">
        <f>IF(H542="","",I542*IF(N(G542)&gt;0,G542,IFERROR(INDEX(moeda_fx,MATCH(J542,moeda_cod,0)),1)))</f>
        <v/>
      </c>
      <c r="L542" s="133" t="str">
        <f>IF(B542="","",IFERROR(INDEX('15 Base de Dados'!$A$6:$A$925,MATCH(B542,'15 Base de Dados'!$C$6:$C$925,0)),"Não encontrado"))</f>
        <v/>
      </c>
      <c r="M542" s="122" t="str">
        <f>IF(A542="","",EOMONTH(A542,0))</f>
        <v/>
      </c>
      <c r="N542" s="69" t="str">
        <f>IF(A542="","",YEAR(A542))</f>
        <v/>
      </c>
    </row>
    <row r="543">
      <c r="A543" s="116" t="n"/>
      <c r="B543" s="97" t="n"/>
      <c r="C543" s="97" t="n"/>
      <c r="D543" s="132" t="n"/>
      <c r="E543" s="99" t="n"/>
      <c r="F543" s="117" t="n"/>
      <c r="G543" s="101" t="n"/>
      <c r="H543" s="109" t="str">
        <f>IF(OR(A543="",B543=""),"",N(D543)*N(E543))</f>
        <v/>
      </c>
      <c r="I543" s="109" t="str">
        <f>IF(H543="","",H543-N(F543))</f>
        <v/>
      </c>
      <c r="J543" s="108" t="str">
        <f>IF(B543="","",IFERROR(INDEX('15 Base de Dados'!$F$6:$F$925,MATCH(B543,'15 Base de Dados'!$C$6:$C$925,0)),"BRL"))</f>
        <v/>
      </c>
      <c r="K543" s="134" t="str">
        <f>IF(H543="","",I543*IF(N(G543)&gt;0,G543,IFERROR(INDEX(moeda_fx,MATCH(J543,moeda_cod,0)),1)))</f>
        <v/>
      </c>
      <c r="L543" s="135" t="str">
        <f>IF(B543="","",IFERROR(INDEX('15 Base de Dados'!$A$6:$A$925,MATCH(B543,'15 Base de Dados'!$C$6:$C$925,0)),"Não encontrado"))</f>
        <v/>
      </c>
      <c r="M543" s="123" t="str">
        <f>IF(A543="","",EOMONTH(A543,0))</f>
        <v/>
      </c>
      <c r="N543" s="113" t="str">
        <f>IF(A543="","",YEAR(A543))</f>
        <v/>
      </c>
    </row>
    <row r="544">
      <c r="A544" s="116" t="n"/>
      <c r="B544" s="97" t="n"/>
      <c r="C544" s="97" t="n"/>
      <c r="D544" s="132" t="n"/>
      <c r="E544" s="99" t="n"/>
      <c r="F544" s="117" t="n"/>
      <c r="G544" s="101" t="n"/>
      <c r="H544" s="103" t="str">
        <f>IF(OR(A544="",B544=""),"",N(D544)*N(E544))</f>
        <v/>
      </c>
      <c r="I544" s="103" t="str">
        <f>IF(H544="","",H544-N(F544))</f>
        <v/>
      </c>
      <c r="J544" s="68" t="str">
        <f>IF(B544="","",IFERROR(INDEX('15 Base de Dados'!$F$6:$F$925,MATCH(B544,'15 Base de Dados'!$C$6:$C$925,0)),"BRL"))</f>
        <v/>
      </c>
      <c r="K544" s="70" t="str">
        <f>IF(H544="","",I544*IF(N(G544)&gt;0,G544,IFERROR(INDEX(moeda_fx,MATCH(J544,moeda_cod,0)),1)))</f>
        <v/>
      </c>
      <c r="L544" s="133" t="str">
        <f>IF(B544="","",IFERROR(INDEX('15 Base de Dados'!$A$6:$A$925,MATCH(B544,'15 Base de Dados'!$C$6:$C$925,0)),"Não encontrado"))</f>
        <v/>
      </c>
      <c r="M544" s="122" t="str">
        <f>IF(A544="","",EOMONTH(A544,0))</f>
        <v/>
      </c>
      <c r="N544" s="69" t="str">
        <f>IF(A544="","",YEAR(A544))</f>
        <v/>
      </c>
    </row>
    <row r="545">
      <c r="A545" s="116" t="n"/>
      <c r="B545" s="97" t="n"/>
      <c r="C545" s="97" t="n"/>
      <c r="D545" s="132" t="n"/>
      <c r="E545" s="99" t="n"/>
      <c r="F545" s="117" t="n"/>
      <c r="G545" s="101" t="n"/>
      <c r="H545" s="109" t="str">
        <f>IF(OR(A545="",B545=""),"",N(D545)*N(E545))</f>
        <v/>
      </c>
      <c r="I545" s="109" t="str">
        <f>IF(H545="","",H545-N(F545))</f>
        <v/>
      </c>
      <c r="J545" s="108" t="str">
        <f>IF(B545="","",IFERROR(INDEX('15 Base de Dados'!$F$6:$F$925,MATCH(B545,'15 Base de Dados'!$C$6:$C$925,0)),"BRL"))</f>
        <v/>
      </c>
      <c r="K545" s="134" t="str">
        <f>IF(H545="","",I545*IF(N(G545)&gt;0,G545,IFERROR(INDEX(moeda_fx,MATCH(J545,moeda_cod,0)),1)))</f>
        <v/>
      </c>
      <c r="L545" s="135" t="str">
        <f>IF(B545="","",IFERROR(INDEX('15 Base de Dados'!$A$6:$A$925,MATCH(B545,'15 Base de Dados'!$C$6:$C$925,0)),"Não encontrado"))</f>
        <v/>
      </c>
      <c r="M545" s="123" t="str">
        <f>IF(A545="","",EOMONTH(A545,0))</f>
        <v/>
      </c>
      <c r="N545" s="113" t="str">
        <f>IF(A545="","",YEAR(A545))</f>
        <v/>
      </c>
    </row>
    <row r="546">
      <c r="A546" s="116" t="n"/>
      <c r="B546" s="97" t="n"/>
      <c r="C546" s="97" t="n"/>
      <c r="D546" s="132" t="n"/>
      <c r="E546" s="99" t="n"/>
      <c r="F546" s="117" t="n"/>
      <c r="G546" s="101" t="n"/>
      <c r="H546" s="103" t="str">
        <f>IF(OR(A546="",B546=""),"",N(D546)*N(E546))</f>
        <v/>
      </c>
      <c r="I546" s="103" t="str">
        <f>IF(H546="","",H546-N(F546))</f>
        <v/>
      </c>
      <c r="J546" s="68" t="str">
        <f>IF(B546="","",IFERROR(INDEX('15 Base de Dados'!$F$6:$F$925,MATCH(B546,'15 Base de Dados'!$C$6:$C$925,0)),"BRL"))</f>
        <v/>
      </c>
      <c r="K546" s="70" t="str">
        <f>IF(H546="","",I546*IF(N(G546)&gt;0,G546,IFERROR(INDEX(moeda_fx,MATCH(J546,moeda_cod,0)),1)))</f>
        <v/>
      </c>
      <c r="L546" s="133" t="str">
        <f>IF(B546="","",IFERROR(INDEX('15 Base de Dados'!$A$6:$A$925,MATCH(B546,'15 Base de Dados'!$C$6:$C$925,0)),"Não encontrado"))</f>
        <v/>
      </c>
      <c r="M546" s="122" t="str">
        <f>IF(A546="","",EOMONTH(A546,0))</f>
        <v/>
      </c>
      <c r="N546" s="69" t="str">
        <f>IF(A546="","",YEAR(A546))</f>
        <v/>
      </c>
    </row>
    <row r="547">
      <c r="A547" s="116" t="n"/>
      <c r="B547" s="97" t="n"/>
      <c r="C547" s="97" t="n"/>
      <c r="D547" s="132" t="n"/>
      <c r="E547" s="99" t="n"/>
      <c r="F547" s="117" t="n"/>
      <c r="G547" s="101" t="n"/>
      <c r="H547" s="109" t="str">
        <f>IF(OR(A547="",B547=""),"",N(D547)*N(E547))</f>
        <v/>
      </c>
      <c r="I547" s="109" t="str">
        <f>IF(H547="","",H547-N(F547))</f>
        <v/>
      </c>
      <c r="J547" s="108" t="str">
        <f>IF(B547="","",IFERROR(INDEX('15 Base de Dados'!$F$6:$F$925,MATCH(B547,'15 Base de Dados'!$C$6:$C$925,0)),"BRL"))</f>
        <v/>
      </c>
      <c r="K547" s="134" t="str">
        <f>IF(H547="","",I547*IF(N(G547)&gt;0,G547,IFERROR(INDEX(moeda_fx,MATCH(J547,moeda_cod,0)),1)))</f>
        <v/>
      </c>
      <c r="L547" s="135" t="str">
        <f>IF(B547="","",IFERROR(INDEX('15 Base de Dados'!$A$6:$A$925,MATCH(B547,'15 Base de Dados'!$C$6:$C$925,0)),"Não encontrado"))</f>
        <v/>
      </c>
      <c r="M547" s="123" t="str">
        <f>IF(A547="","",EOMONTH(A547,0))</f>
        <v/>
      </c>
      <c r="N547" s="113" t="str">
        <f>IF(A547="","",YEAR(A547))</f>
        <v/>
      </c>
    </row>
    <row r="548">
      <c r="A548" s="116" t="n"/>
      <c r="B548" s="97" t="n"/>
      <c r="C548" s="97" t="n"/>
      <c r="D548" s="132" t="n"/>
      <c r="E548" s="99" t="n"/>
      <c r="F548" s="117" t="n"/>
      <c r="G548" s="101" t="n"/>
      <c r="H548" s="103" t="str">
        <f>IF(OR(A548="",B548=""),"",N(D548)*N(E548))</f>
        <v/>
      </c>
      <c r="I548" s="103" t="str">
        <f>IF(H548="","",H548-N(F548))</f>
        <v/>
      </c>
      <c r="J548" s="68" t="str">
        <f>IF(B548="","",IFERROR(INDEX('15 Base de Dados'!$F$6:$F$925,MATCH(B548,'15 Base de Dados'!$C$6:$C$925,0)),"BRL"))</f>
        <v/>
      </c>
      <c r="K548" s="70" t="str">
        <f>IF(H548="","",I548*IF(N(G548)&gt;0,G548,IFERROR(INDEX(moeda_fx,MATCH(J548,moeda_cod,0)),1)))</f>
        <v/>
      </c>
      <c r="L548" s="133" t="str">
        <f>IF(B548="","",IFERROR(INDEX('15 Base de Dados'!$A$6:$A$925,MATCH(B548,'15 Base de Dados'!$C$6:$C$925,0)),"Não encontrado"))</f>
        <v/>
      </c>
      <c r="M548" s="122" t="str">
        <f>IF(A548="","",EOMONTH(A548,0))</f>
        <v/>
      </c>
      <c r="N548" s="69" t="str">
        <f>IF(A548="","",YEAR(A548))</f>
        <v/>
      </c>
    </row>
    <row r="549">
      <c r="A549" s="116" t="n"/>
      <c r="B549" s="97" t="n"/>
      <c r="C549" s="97" t="n"/>
      <c r="D549" s="132" t="n"/>
      <c r="E549" s="99" t="n"/>
      <c r="F549" s="117" t="n"/>
      <c r="G549" s="101" t="n"/>
      <c r="H549" s="109" t="str">
        <f>IF(OR(A549="",B549=""),"",N(D549)*N(E549))</f>
        <v/>
      </c>
      <c r="I549" s="109" t="str">
        <f>IF(H549="","",H549-N(F549))</f>
        <v/>
      </c>
      <c r="J549" s="108" t="str">
        <f>IF(B549="","",IFERROR(INDEX('15 Base de Dados'!$F$6:$F$925,MATCH(B549,'15 Base de Dados'!$C$6:$C$925,0)),"BRL"))</f>
        <v/>
      </c>
      <c r="K549" s="134" t="str">
        <f>IF(H549="","",I549*IF(N(G549)&gt;0,G549,IFERROR(INDEX(moeda_fx,MATCH(J549,moeda_cod,0)),1)))</f>
        <v/>
      </c>
      <c r="L549" s="135" t="str">
        <f>IF(B549="","",IFERROR(INDEX('15 Base de Dados'!$A$6:$A$925,MATCH(B549,'15 Base de Dados'!$C$6:$C$925,0)),"Não encontrado"))</f>
        <v/>
      </c>
      <c r="M549" s="123" t="str">
        <f>IF(A549="","",EOMONTH(A549,0))</f>
        <v/>
      </c>
      <c r="N549" s="113" t="str">
        <f>IF(A549="","",YEAR(A549))</f>
        <v/>
      </c>
    </row>
    <row r="550">
      <c r="A550" s="116" t="n"/>
      <c r="B550" s="97" t="n"/>
      <c r="C550" s="97" t="n"/>
      <c r="D550" s="132" t="n"/>
      <c r="E550" s="99" t="n"/>
      <c r="F550" s="117" t="n"/>
      <c r="G550" s="101" t="n"/>
      <c r="H550" s="103" t="str">
        <f>IF(OR(A550="",B550=""),"",N(D550)*N(E550))</f>
        <v/>
      </c>
      <c r="I550" s="103" t="str">
        <f>IF(H550="","",H550-N(F550))</f>
        <v/>
      </c>
      <c r="J550" s="68" t="str">
        <f>IF(B550="","",IFERROR(INDEX('15 Base de Dados'!$F$6:$F$925,MATCH(B550,'15 Base de Dados'!$C$6:$C$925,0)),"BRL"))</f>
        <v/>
      </c>
      <c r="K550" s="70" t="str">
        <f>IF(H550="","",I550*IF(N(G550)&gt;0,G550,IFERROR(INDEX(moeda_fx,MATCH(J550,moeda_cod,0)),1)))</f>
        <v/>
      </c>
      <c r="L550" s="133" t="str">
        <f>IF(B550="","",IFERROR(INDEX('15 Base de Dados'!$A$6:$A$925,MATCH(B550,'15 Base de Dados'!$C$6:$C$925,0)),"Não encontrado"))</f>
        <v/>
      </c>
      <c r="M550" s="122" t="str">
        <f>IF(A550="","",EOMONTH(A550,0))</f>
        <v/>
      </c>
      <c r="N550" s="69" t="str">
        <f>IF(A550="","",YEAR(A550))</f>
        <v/>
      </c>
    </row>
    <row r="551">
      <c r="A551" s="116" t="n"/>
      <c r="B551" s="97" t="n"/>
      <c r="C551" s="97" t="n"/>
      <c r="D551" s="132" t="n"/>
      <c r="E551" s="99" t="n"/>
      <c r="F551" s="117" t="n"/>
      <c r="G551" s="101" t="n"/>
      <c r="H551" s="109" t="str">
        <f>IF(OR(A551="",B551=""),"",N(D551)*N(E551))</f>
        <v/>
      </c>
      <c r="I551" s="109" t="str">
        <f>IF(H551="","",H551-N(F551))</f>
        <v/>
      </c>
      <c r="J551" s="108" t="str">
        <f>IF(B551="","",IFERROR(INDEX('15 Base de Dados'!$F$6:$F$925,MATCH(B551,'15 Base de Dados'!$C$6:$C$925,0)),"BRL"))</f>
        <v/>
      </c>
      <c r="K551" s="134" t="str">
        <f>IF(H551="","",I551*IF(N(G551)&gt;0,G551,IFERROR(INDEX(moeda_fx,MATCH(J551,moeda_cod,0)),1)))</f>
        <v/>
      </c>
      <c r="L551" s="135" t="str">
        <f>IF(B551="","",IFERROR(INDEX('15 Base de Dados'!$A$6:$A$925,MATCH(B551,'15 Base de Dados'!$C$6:$C$925,0)),"Não encontrado"))</f>
        <v/>
      </c>
      <c r="M551" s="123" t="str">
        <f>IF(A551="","",EOMONTH(A551,0))</f>
        <v/>
      </c>
      <c r="N551" s="113" t="str">
        <f>IF(A551="","",YEAR(A551))</f>
        <v/>
      </c>
    </row>
    <row r="552">
      <c r="A552" s="116" t="n"/>
      <c r="B552" s="97" t="n"/>
      <c r="C552" s="97" t="n"/>
      <c r="D552" s="132" t="n"/>
      <c r="E552" s="99" t="n"/>
      <c r="F552" s="117" t="n"/>
      <c r="G552" s="101" t="n"/>
      <c r="H552" s="103" t="str">
        <f>IF(OR(A552="",B552=""),"",N(D552)*N(E552))</f>
        <v/>
      </c>
      <c r="I552" s="103" t="str">
        <f>IF(H552="","",H552-N(F552))</f>
        <v/>
      </c>
      <c r="J552" s="68" t="str">
        <f>IF(B552="","",IFERROR(INDEX('15 Base de Dados'!$F$6:$F$925,MATCH(B552,'15 Base de Dados'!$C$6:$C$925,0)),"BRL"))</f>
        <v/>
      </c>
      <c r="K552" s="70" t="str">
        <f>IF(H552="","",I552*IF(N(G552)&gt;0,G552,IFERROR(INDEX(moeda_fx,MATCH(J552,moeda_cod,0)),1)))</f>
        <v/>
      </c>
      <c r="L552" s="133" t="str">
        <f>IF(B552="","",IFERROR(INDEX('15 Base de Dados'!$A$6:$A$925,MATCH(B552,'15 Base de Dados'!$C$6:$C$925,0)),"Não encontrado"))</f>
        <v/>
      </c>
      <c r="M552" s="122" t="str">
        <f>IF(A552="","",EOMONTH(A552,0))</f>
        <v/>
      </c>
      <c r="N552" s="69" t="str">
        <f>IF(A552="","",YEAR(A552))</f>
        <v/>
      </c>
    </row>
    <row r="553">
      <c r="A553" s="116" t="n"/>
      <c r="B553" s="97" t="n"/>
      <c r="C553" s="97" t="n"/>
      <c r="D553" s="132" t="n"/>
      <c r="E553" s="99" t="n"/>
      <c r="F553" s="117" t="n"/>
      <c r="G553" s="101" t="n"/>
      <c r="H553" s="109" t="str">
        <f>IF(OR(A553="",B553=""),"",N(D553)*N(E553))</f>
        <v/>
      </c>
      <c r="I553" s="109" t="str">
        <f>IF(H553="","",H553-N(F553))</f>
        <v/>
      </c>
      <c r="J553" s="108" t="str">
        <f>IF(B553="","",IFERROR(INDEX('15 Base de Dados'!$F$6:$F$925,MATCH(B553,'15 Base de Dados'!$C$6:$C$925,0)),"BRL"))</f>
        <v/>
      </c>
      <c r="K553" s="134" t="str">
        <f>IF(H553="","",I553*IF(N(G553)&gt;0,G553,IFERROR(INDEX(moeda_fx,MATCH(J553,moeda_cod,0)),1)))</f>
        <v/>
      </c>
      <c r="L553" s="135" t="str">
        <f>IF(B553="","",IFERROR(INDEX('15 Base de Dados'!$A$6:$A$925,MATCH(B553,'15 Base de Dados'!$C$6:$C$925,0)),"Não encontrado"))</f>
        <v/>
      </c>
      <c r="M553" s="123" t="str">
        <f>IF(A553="","",EOMONTH(A553,0))</f>
        <v/>
      </c>
      <c r="N553" s="113" t="str">
        <f>IF(A553="","",YEAR(A553))</f>
        <v/>
      </c>
    </row>
    <row r="554">
      <c r="A554" s="116" t="n"/>
      <c r="B554" s="97" t="n"/>
      <c r="C554" s="97" t="n"/>
      <c r="D554" s="132" t="n"/>
      <c r="E554" s="99" t="n"/>
      <c r="F554" s="117" t="n"/>
      <c r="G554" s="101" t="n"/>
      <c r="H554" s="103" t="str">
        <f>IF(OR(A554="",B554=""),"",N(D554)*N(E554))</f>
        <v/>
      </c>
      <c r="I554" s="103" t="str">
        <f>IF(H554="","",H554-N(F554))</f>
        <v/>
      </c>
      <c r="J554" s="68" t="str">
        <f>IF(B554="","",IFERROR(INDEX('15 Base de Dados'!$F$6:$F$925,MATCH(B554,'15 Base de Dados'!$C$6:$C$925,0)),"BRL"))</f>
        <v/>
      </c>
      <c r="K554" s="70" t="str">
        <f>IF(H554="","",I554*IF(N(G554)&gt;0,G554,IFERROR(INDEX(moeda_fx,MATCH(J554,moeda_cod,0)),1)))</f>
        <v/>
      </c>
      <c r="L554" s="133" t="str">
        <f>IF(B554="","",IFERROR(INDEX('15 Base de Dados'!$A$6:$A$925,MATCH(B554,'15 Base de Dados'!$C$6:$C$925,0)),"Não encontrado"))</f>
        <v/>
      </c>
      <c r="M554" s="122" t="str">
        <f>IF(A554="","",EOMONTH(A554,0))</f>
        <v/>
      </c>
      <c r="N554" s="69" t="str">
        <f>IF(A554="","",YEAR(A554))</f>
        <v/>
      </c>
    </row>
    <row r="555">
      <c r="A555" s="116" t="n"/>
      <c r="B555" s="97" t="n"/>
      <c r="C555" s="97" t="n"/>
      <c r="D555" s="132" t="n"/>
      <c r="E555" s="99" t="n"/>
      <c r="F555" s="117" t="n"/>
      <c r="G555" s="101" t="n"/>
      <c r="H555" s="109" t="str">
        <f>IF(OR(A555="",B555=""),"",N(D555)*N(E555))</f>
        <v/>
      </c>
      <c r="I555" s="109" t="str">
        <f>IF(H555="","",H555-N(F555))</f>
        <v/>
      </c>
      <c r="J555" s="108" t="str">
        <f>IF(B555="","",IFERROR(INDEX('15 Base de Dados'!$F$6:$F$925,MATCH(B555,'15 Base de Dados'!$C$6:$C$925,0)),"BRL"))</f>
        <v/>
      </c>
      <c r="K555" s="134" t="str">
        <f>IF(H555="","",I555*IF(N(G555)&gt;0,G555,IFERROR(INDEX(moeda_fx,MATCH(J555,moeda_cod,0)),1)))</f>
        <v/>
      </c>
      <c r="L555" s="135" t="str">
        <f>IF(B555="","",IFERROR(INDEX('15 Base de Dados'!$A$6:$A$925,MATCH(B555,'15 Base de Dados'!$C$6:$C$925,0)),"Não encontrado"))</f>
        <v/>
      </c>
      <c r="M555" s="123" t="str">
        <f>IF(A555="","",EOMONTH(A555,0))</f>
        <v/>
      </c>
      <c r="N555" s="113" t="str">
        <f>IF(A555="","",YEAR(A555))</f>
        <v/>
      </c>
    </row>
    <row r="556">
      <c r="A556" s="116" t="n"/>
      <c r="B556" s="97" t="n"/>
      <c r="C556" s="97" t="n"/>
      <c r="D556" s="132" t="n"/>
      <c r="E556" s="99" t="n"/>
      <c r="F556" s="117" t="n"/>
      <c r="G556" s="101" t="n"/>
      <c r="H556" s="103" t="str">
        <f>IF(OR(A556="",B556=""),"",N(D556)*N(E556))</f>
        <v/>
      </c>
      <c r="I556" s="103" t="str">
        <f>IF(H556="","",H556-N(F556))</f>
        <v/>
      </c>
      <c r="J556" s="68" t="str">
        <f>IF(B556="","",IFERROR(INDEX('15 Base de Dados'!$F$6:$F$925,MATCH(B556,'15 Base de Dados'!$C$6:$C$925,0)),"BRL"))</f>
        <v/>
      </c>
      <c r="K556" s="70" t="str">
        <f>IF(H556="","",I556*IF(N(G556)&gt;0,G556,IFERROR(INDEX(moeda_fx,MATCH(J556,moeda_cod,0)),1)))</f>
        <v/>
      </c>
      <c r="L556" s="133" t="str">
        <f>IF(B556="","",IFERROR(INDEX('15 Base de Dados'!$A$6:$A$925,MATCH(B556,'15 Base de Dados'!$C$6:$C$925,0)),"Não encontrado"))</f>
        <v/>
      </c>
      <c r="M556" s="122" t="str">
        <f>IF(A556="","",EOMONTH(A556,0))</f>
        <v/>
      </c>
      <c r="N556" s="69" t="str">
        <f>IF(A556="","",YEAR(A556))</f>
        <v/>
      </c>
    </row>
    <row r="557">
      <c r="A557" s="116" t="n"/>
      <c r="B557" s="97" t="n"/>
      <c r="C557" s="97" t="n"/>
      <c r="D557" s="132" t="n"/>
      <c r="E557" s="99" t="n"/>
      <c r="F557" s="117" t="n"/>
      <c r="G557" s="101" t="n"/>
      <c r="H557" s="109" t="str">
        <f>IF(OR(A557="",B557=""),"",N(D557)*N(E557))</f>
        <v/>
      </c>
      <c r="I557" s="109" t="str">
        <f>IF(H557="","",H557-N(F557))</f>
        <v/>
      </c>
      <c r="J557" s="108" t="str">
        <f>IF(B557="","",IFERROR(INDEX('15 Base de Dados'!$F$6:$F$925,MATCH(B557,'15 Base de Dados'!$C$6:$C$925,0)),"BRL"))</f>
        <v/>
      </c>
      <c r="K557" s="134" t="str">
        <f>IF(H557="","",I557*IF(N(G557)&gt;0,G557,IFERROR(INDEX(moeda_fx,MATCH(J557,moeda_cod,0)),1)))</f>
        <v/>
      </c>
      <c r="L557" s="135" t="str">
        <f>IF(B557="","",IFERROR(INDEX('15 Base de Dados'!$A$6:$A$925,MATCH(B557,'15 Base de Dados'!$C$6:$C$925,0)),"Não encontrado"))</f>
        <v/>
      </c>
      <c r="M557" s="123" t="str">
        <f>IF(A557="","",EOMONTH(A557,0))</f>
        <v/>
      </c>
      <c r="N557" s="113" t="str">
        <f>IF(A557="","",YEAR(A557))</f>
        <v/>
      </c>
    </row>
    <row r="558">
      <c r="A558" s="116" t="n"/>
      <c r="B558" s="97" t="n"/>
      <c r="C558" s="97" t="n"/>
      <c r="D558" s="132" t="n"/>
      <c r="E558" s="99" t="n"/>
      <c r="F558" s="117" t="n"/>
      <c r="G558" s="101" t="n"/>
      <c r="H558" s="103" t="str">
        <f>IF(OR(A558="",B558=""),"",N(D558)*N(E558))</f>
        <v/>
      </c>
      <c r="I558" s="103" t="str">
        <f>IF(H558="","",H558-N(F558))</f>
        <v/>
      </c>
      <c r="J558" s="68" t="str">
        <f>IF(B558="","",IFERROR(INDEX('15 Base de Dados'!$F$6:$F$925,MATCH(B558,'15 Base de Dados'!$C$6:$C$925,0)),"BRL"))</f>
        <v/>
      </c>
      <c r="K558" s="70" t="str">
        <f>IF(H558="","",I558*IF(N(G558)&gt;0,G558,IFERROR(INDEX(moeda_fx,MATCH(J558,moeda_cod,0)),1)))</f>
        <v/>
      </c>
      <c r="L558" s="133" t="str">
        <f>IF(B558="","",IFERROR(INDEX('15 Base de Dados'!$A$6:$A$925,MATCH(B558,'15 Base de Dados'!$C$6:$C$925,0)),"Não encontrado"))</f>
        <v/>
      </c>
      <c r="M558" s="122" t="str">
        <f>IF(A558="","",EOMONTH(A558,0))</f>
        <v/>
      </c>
      <c r="N558" s="69" t="str">
        <f>IF(A558="","",YEAR(A558))</f>
        <v/>
      </c>
    </row>
    <row r="559">
      <c r="A559" s="116" t="n"/>
      <c r="B559" s="97" t="n"/>
      <c r="C559" s="97" t="n"/>
      <c r="D559" s="132" t="n"/>
      <c r="E559" s="99" t="n"/>
      <c r="F559" s="117" t="n"/>
      <c r="G559" s="101" t="n"/>
      <c r="H559" s="109" t="str">
        <f>IF(OR(A559="",B559=""),"",N(D559)*N(E559))</f>
        <v/>
      </c>
      <c r="I559" s="109" t="str">
        <f>IF(H559="","",H559-N(F559))</f>
        <v/>
      </c>
      <c r="J559" s="108" t="str">
        <f>IF(B559="","",IFERROR(INDEX('15 Base de Dados'!$F$6:$F$925,MATCH(B559,'15 Base de Dados'!$C$6:$C$925,0)),"BRL"))</f>
        <v/>
      </c>
      <c r="K559" s="134" t="str">
        <f>IF(H559="","",I559*IF(N(G559)&gt;0,G559,IFERROR(INDEX(moeda_fx,MATCH(J559,moeda_cod,0)),1)))</f>
        <v/>
      </c>
      <c r="L559" s="135" t="str">
        <f>IF(B559="","",IFERROR(INDEX('15 Base de Dados'!$A$6:$A$925,MATCH(B559,'15 Base de Dados'!$C$6:$C$925,0)),"Não encontrado"))</f>
        <v/>
      </c>
      <c r="M559" s="123" t="str">
        <f>IF(A559="","",EOMONTH(A559,0))</f>
        <v/>
      </c>
      <c r="N559" s="113" t="str">
        <f>IF(A559="","",YEAR(A559))</f>
        <v/>
      </c>
    </row>
    <row r="560">
      <c r="A560" s="116" t="n"/>
      <c r="B560" s="97" t="n"/>
      <c r="C560" s="97" t="n"/>
      <c r="D560" s="132" t="n"/>
      <c r="E560" s="99" t="n"/>
      <c r="F560" s="117" t="n"/>
      <c r="G560" s="101" t="n"/>
      <c r="H560" s="103" t="str">
        <f>IF(OR(A560="",B560=""),"",N(D560)*N(E560))</f>
        <v/>
      </c>
      <c r="I560" s="103" t="str">
        <f>IF(H560="","",H560-N(F560))</f>
        <v/>
      </c>
      <c r="J560" s="68" t="str">
        <f>IF(B560="","",IFERROR(INDEX('15 Base de Dados'!$F$6:$F$925,MATCH(B560,'15 Base de Dados'!$C$6:$C$925,0)),"BRL"))</f>
        <v/>
      </c>
      <c r="K560" s="70" t="str">
        <f>IF(H560="","",I560*IF(N(G560)&gt;0,G560,IFERROR(INDEX(moeda_fx,MATCH(J560,moeda_cod,0)),1)))</f>
        <v/>
      </c>
      <c r="L560" s="133" t="str">
        <f>IF(B560="","",IFERROR(INDEX('15 Base de Dados'!$A$6:$A$925,MATCH(B560,'15 Base de Dados'!$C$6:$C$925,0)),"Não encontrado"))</f>
        <v/>
      </c>
      <c r="M560" s="122" t="str">
        <f>IF(A560="","",EOMONTH(A560,0))</f>
        <v/>
      </c>
      <c r="N560" s="69" t="str">
        <f>IF(A560="","",YEAR(A560))</f>
        <v/>
      </c>
    </row>
    <row r="561">
      <c r="A561" s="116" t="n"/>
      <c r="B561" s="97" t="n"/>
      <c r="C561" s="97" t="n"/>
      <c r="D561" s="132" t="n"/>
      <c r="E561" s="99" t="n"/>
      <c r="F561" s="117" t="n"/>
      <c r="G561" s="101" t="n"/>
      <c r="H561" s="109" t="str">
        <f>IF(OR(A561="",B561=""),"",N(D561)*N(E561))</f>
        <v/>
      </c>
      <c r="I561" s="109" t="str">
        <f>IF(H561="","",H561-N(F561))</f>
        <v/>
      </c>
      <c r="J561" s="108" t="str">
        <f>IF(B561="","",IFERROR(INDEX('15 Base de Dados'!$F$6:$F$925,MATCH(B561,'15 Base de Dados'!$C$6:$C$925,0)),"BRL"))</f>
        <v/>
      </c>
      <c r="K561" s="134" t="str">
        <f>IF(H561="","",I561*IF(N(G561)&gt;0,G561,IFERROR(INDEX(moeda_fx,MATCH(J561,moeda_cod,0)),1)))</f>
        <v/>
      </c>
      <c r="L561" s="135" t="str">
        <f>IF(B561="","",IFERROR(INDEX('15 Base de Dados'!$A$6:$A$925,MATCH(B561,'15 Base de Dados'!$C$6:$C$925,0)),"Não encontrado"))</f>
        <v/>
      </c>
      <c r="M561" s="123" t="str">
        <f>IF(A561="","",EOMONTH(A561,0))</f>
        <v/>
      </c>
      <c r="N561" s="113" t="str">
        <f>IF(A561="","",YEAR(A561))</f>
        <v/>
      </c>
    </row>
    <row r="562">
      <c r="A562" s="116" t="n"/>
      <c r="B562" s="97" t="n"/>
      <c r="C562" s="97" t="n"/>
      <c r="D562" s="132" t="n"/>
      <c r="E562" s="99" t="n"/>
      <c r="F562" s="117" t="n"/>
      <c r="G562" s="101" t="n"/>
      <c r="H562" s="103" t="str">
        <f>IF(OR(A562="",B562=""),"",N(D562)*N(E562))</f>
        <v/>
      </c>
      <c r="I562" s="103" t="str">
        <f>IF(H562="","",H562-N(F562))</f>
        <v/>
      </c>
      <c r="J562" s="68" t="str">
        <f>IF(B562="","",IFERROR(INDEX('15 Base de Dados'!$F$6:$F$925,MATCH(B562,'15 Base de Dados'!$C$6:$C$925,0)),"BRL"))</f>
        <v/>
      </c>
      <c r="K562" s="70" t="str">
        <f>IF(H562="","",I562*IF(N(G562)&gt;0,G562,IFERROR(INDEX(moeda_fx,MATCH(J562,moeda_cod,0)),1)))</f>
        <v/>
      </c>
      <c r="L562" s="133" t="str">
        <f>IF(B562="","",IFERROR(INDEX('15 Base de Dados'!$A$6:$A$925,MATCH(B562,'15 Base de Dados'!$C$6:$C$925,0)),"Não encontrado"))</f>
        <v/>
      </c>
      <c r="M562" s="122" t="str">
        <f>IF(A562="","",EOMONTH(A562,0))</f>
        <v/>
      </c>
      <c r="N562" s="69" t="str">
        <f>IF(A562="","",YEAR(A562))</f>
        <v/>
      </c>
    </row>
    <row r="563">
      <c r="A563" s="116" t="n"/>
      <c r="B563" s="97" t="n"/>
      <c r="C563" s="97" t="n"/>
      <c r="D563" s="132" t="n"/>
      <c r="E563" s="99" t="n"/>
      <c r="F563" s="117" t="n"/>
      <c r="G563" s="101" t="n"/>
      <c r="H563" s="109" t="str">
        <f>IF(OR(A563="",B563=""),"",N(D563)*N(E563))</f>
        <v/>
      </c>
      <c r="I563" s="109" t="str">
        <f>IF(H563="","",H563-N(F563))</f>
        <v/>
      </c>
      <c r="J563" s="108" t="str">
        <f>IF(B563="","",IFERROR(INDEX('15 Base de Dados'!$F$6:$F$925,MATCH(B563,'15 Base de Dados'!$C$6:$C$925,0)),"BRL"))</f>
        <v/>
      </c>
      <c r="K563" s="134" t="str">
        <f>IF(H563="","",I563*IF(N(G563)&gt;0,G563,IFERROR(INDEX(moeda_fx,MATCH(J563,moeda_cod,0)),1)))</f>
        <v/>
      </c>
      <c r="L563" s="135" t="str">
        <f>IF(B563="","",IFERROR(INDEX('15 Base de Dados'!$A$6:$A$925,MATCH(B563,'15 Base de Dados'!$C$6:$C$925,0)),"Não encontrado"))</f>
        <v/>
      </c>
      <c r="M563" s="123" t="str">
        <f>IF(A563="","",EOMONTH(A563,0))</f>
        <v/>
      </c>
      <c r="N563" s="113" t="str">
        <f>IF(A563="","",YEAR(A563))</f>
        <v/>
      </c>
    </row>
    <row r="564">
      <c r="A564" s="116" t="n"/>
      <c r="B564" s="97" t="n"/>
      <c r="C564" s="97" t="n"/>
      <c r="D564" s="132" t="n"/>
      <c r="E564" s="99" t="n"/>
      <c r="F564" s="117" t="n"/>
      <c r="G564" s="101" t="n"/>
      <c r="H564" s="103" t="str">
        <f>IF(OR(A564="",B564=""),"",N(D564)*N(E564))</f>
        <v/>
      </c>
      <c r="I564" s="103" t="str">
        <f>IF(H564="","",H564-N(F564))</f>
        <v/>
      </c>
      <c r="J564" s="68" t="str">
        <f>IF(B564="","",IFERROR(INDEX('15 Base de Dados'!$F$6:$F$925,MATCH(B564,'15 Base de Dados'!$C$6:$C$925,0)),"BRL"))</f>
        <v/>
      </c>
      <c r="K564" s="70" t="str">
        <f>IF(H564="","",I564*IF(N(G564)&gt;0,G564,IFERROR(INDEX(moeda_fx,MATCH(J564,moeda_cod,0)),1)))</f>
        <v/>
      </c>
      <c r="L564" s="133" t="str">
        <f>IF(B564="","",IFERROR(INDEX('15 Base de Dados'!$A$6:$A$925,MATCH(B564,'15 Base de Dados'!$C$6:$C$925,0)),"Não encontrado"))</f>
        <v/>
      </c>
      <c r="M564" s="122" t="str">
        <f>IF(A564="","",EOMONTH(A564,0))</f>
        <v/>
      </c>
      <c r="N564" s="69" t="str">
        <f>IF(A564="","",YEAR(A564))</f>
        <v/>
      </c>
    </row>
    <row r="565">
      <c r="A565" s="116" t="n"/>
      <c r="B565" s="97" t="n"/>
      <c r="C565" s="97" t="n"/>
      <c r="D565" s="132" t="n"/>
      <c r="E565" s="99" t="n"/>
      <c r="F565" s="117" t="n"/>
      <c r="G565" s="101" t="n"/>
      <c r="H565" s="109" t="str">
        <f>IF(OR(A565="",B565=""),"",N(D565)*N(E565))</f>
        <v/>
      </c>
      <c r="I565" s="109" t="str">
        <f>IF(H565="","",H565-N(F565))</f>
        <v/>
      </c>
      <c r="J565" s="108" t="str">
        <f>IF(B565="","",IFERROR(INDEX('15 Base de Dados'!$F$6:$F$925,MATCH(B565,'15 Base de Dados'!$C$6:$C$925,0)),"BRL"))</f>
        <v/>
      </c>
      <c r="K565" s="134" t="str">
        <f>IF(H565="","",I565*IF(N(G565)&gt;0,G565,IFERROR(INDEX(moeda_fx,MATCH(J565,moeda_cod,0)),1)))</f>
        <v/>
      </c>
      <c r="L565" s="135" t="str">
        <f>IF(B565="","",IFERROR(INDEX('15 Base de Dados'!$A$6:$A$925,MATCH(B565,'15 Base de Dados'!$C$6:$C$925,0)),"Não encontrado"))</f>
        <v/>
      </c>
      <c r="M565" s="123" t="str">
        <f>IF(A565="","",EOMONTH(A565,0))</f>
        <v/>
      </c>
      <c r="N565" s="113" t="str">
        <f>IF(A565="","",YEAR(A565))</f>
        <v/>
      </c>
    </row>
    <row r="566">
      <c r="A566" s="116" t="n"/>
      <c r="B566" s="97" t="n"/>
      <c r="C566" s="97" t="n"/>
      <c r="D566" s="132" t="n"/>
      <c r="E566" s="99" t="n"/>
      <c r="F566" s="117" t="n"/>
      <c r="G566" s="101" t="n"/>
      <c r="H566" s="103" t="str">
        <f>IF(OR(A566="",B566=""),"",N(D566)*N(E566))</f>
        <v/>
      </c>
      <c r="I566" s="103" t="str">
        <f>IF(H566="","",H566-N(F566))</f>
        <v/>
      </c>
      <c r="J566" s="68" t="str">
        <f>IF(B566="","",IFERROR(INDEX('15 Base de Dados'!$F$6:$F$925,MATCH(B566,'15 Base de Dados'!$C$6:$C$925,0)),"BRL"))</f>
        <v/>
      </c>
      <c r="K566" s="70" t="str">
        <f>IF(H566="","",I566*IF(N(G566)&gt;0,G566,IFERROR(INDEX(moeda_fx,MATCH(J566,moeda_cod,0)),1)))</f>
        <v/>
      </c>
      <c r="L566" s="133" t="str">
        <f>IF(B566="","",IFERROR(INDEX('15 Base de Dados'!$A$6:$A$925,MATCH(B566,'15 Base de Dados'!$C$6:$C$925,0)),"Não encontrado"))</f>
        <v/>
      </c>
      <c r="M566" s="122" t="str">
        <f>IF(A566="","",EOMONTH(A566,0))</f>
        <v/>
      </c>
      <c r="N566" s="69" t="str">
        <f>IF(A566="","",YEAR(A566))</f>
        <v/>
      </c>
    </row>
    <row r="567">
      <c r="A567" s="116" t="n"/>
      <c r="B567" s="97" t="n"/>
      <c r="C567" s="97" t="n"/>
      <c r="D567" s="132" t="n"/>
      <c r="E567" s="99" t="n"/>
      <c r="F567" s="117" t="n"/>
      <c r="G567" s="101" t="n"/>
      <c r="H567" s="109" t="str">
        <f>IF(OR(A567="",B567=""),"",N(D567)*N(E567))</f>
        <v/>
      </c>
      <c r="I567" s="109" t="str">
        <f>IF(H567="","",H567-N(F567))</f>
        <v/>
      </c>
      <c r="J567" s="108" t="str">
        <f>IF(B567="","",IFERROR(INDEX('15 Base de Dados'!$F$6:$F$925,MATCH(B567,'15 Base de Dados'!$C$6:$C$925,0)),"BRL"))</f>
        <v/>
      </c>
      <c r="K567" s="134" t="str">
        <f>IF(H567="","",I567*IF(N(G567)&gt;0,G567,IFERROR(INDEX(moeda_fx,MATCH(J567,moeda_cod,0)),1)))</f>
        <v/>
      </c>
      <c r="L567" s="135" t="str">
        <f>IF(B567="","",IFERROR(INDEX('15 Base de Dados'!$A$6:$A$925,MATCH(B567,'15 Base de Dados'!$C$6:$C$925,0)),"Não encontrado"))</f>
        <v/>
      </c>
      <c r="M567" s="123" t="str">
        <f>IF(A567="","",EOMONTH(A567,0))</f>
        <v/>
      </c>
      <c r="N567" s="113" t="str">
        <f>IF(A567="","",YEAR(A567))</f>
        <v/>
      </c>
    </row>
    <row r="568">
      <c r="A568" s="116" t="n"/>
      <c r="B568" s="97" t="n"/>
      <c r="C568" s="97" t="n"/>
      <c r="D568" s="132" t="n"/>
      <c r="E568" s="99" t="n"/>
      <c r="F568" s="117" t="n"/>
      <c r="G568" s="101" t="n"/>
      <c r="H568" s="103" t="str">
        <f>IF(OR(A568="",B568=""),"",N(D568)*N(E568))</f>
        <v/>
      </c>
      <c r="I568" s="103" t="str">
        <f>IF(H568="","",H568-N(F568))</f>
        <v/>
      </c>
      <c r="J568" s="68" t="str">
        <f>IF(B568="","",IFERROR(INDEX('15 Base de Dados'!$F$6:$F$925,MATCH(B568,'15 Base de Dados'!$C$6:$C$925,0)),"BRL"))</f>
        <v/>
      </c>
      <c r="K568" s="70" t="str">
        <f>IF(H568="","",I568*IF(N(G568)&gt;0,G568,IFERROR(INDEX(moeda_fx,MATCH(J568,moeda_cod,0)),1)))</f>
        <v/>
      </c>
      <c r="L568" s="133" t="str">
        <f>IF(B568="","",IFERROR(INDEX('15 Base de Dados'!$A$6:$A$925,MATCH(B568,'15 Base de Dados'!$C$6:$C$925,0)),"Não encontrado"))</f>
        <v/>
      </c>
      <c r="M568" s="122" t="str">
        <f>IF(A568="","",EOMONTH(A568,0))</f>
        <v/>
      </c>
      <c r="N568" s="69" t="str">
        <f>IF(A568="","",YEAR(A568))</f>
        <v/>
      </c>
    </row>
    <row r="569">
      <c r="A569" s="116" t="n"/>
      <c r="B569" s="97" t="n"/>
      <c r="C569" s="97" t="n"/>
      <c r="D569" s="132" t="n"/>
      <c r="E569" s="99" t="n"/>
      <c r="F569" s="117" t="n"/>
      <c r="G569" s="101" t="n"/>
      <c r="H569" s="109" t="str">
        <f>IF(OR(A569="",B569=""),"",N(D569)*N(E569))</f>
        <v/>
      </c>
      <c r="I569" s="109" t="str">
        <f>IF(H569="","",H569-N(F569))</f>
        <v/>
      </c>
      <c r="J569" s="108" t="str">
        <f>IF(B569="","",IFERROR(INDEX('15 Base de Dados'!$F$6:$F$925,MATCH(B569,'15 Base de Dados'!$C$6:$C$925,0)),"BRL"))</f>
        <v/>
      </c>
      <c r="K569" s="134" t="str">
        <f>IF(H569="","",I569*IF(N(G569)&gt;0,G569,IFERROR(INDEX(moeda_fx,MATCH(J569,moeda_cod,0)),1)))</f>
        <v/>
      </c>
      <c r="L569" s="135" t="str">
        <f>IF(B569="","",IFERROR(INDEX('15 Base de Dados'!$A$6:$A$925,MATCH(B569,'15 Base de Dados'!$C$6:$C$925,0)),"Não encontrado"))</f>
        <v/>
      </c>
      <c r="M569" s="123" t="str">
        <f>IF(A569="","",EOMONTH(A569,0))</f>
        <v/>
      </c>
      <c r="N569" s="113" t="str">
        <f>IF(A569="","",YEAR(A569))</f>
        <v/>
      </c>
    </row>
    <row r="570">
      <c r="A570" s="116" t="n"/>
      <c r="B570" s="97" t="n"/>
      <c r="C570" s="97" t="n"/>
      <c r="D570" s="132" t="n"/>
      <c r="E570" s="99" t="n"/>
      <c r="F570" s="117" t="n"/>
      <c r="G570" s="101" t="n"/>
      <c r="H570" s="103" t="str">
        <f>IF(OR(A570="",B570=""),"",N(D570)*N(E570))</f>
        <v/>
      </c>
      <c r="I570" s="103" t="str">
        <f>IF(H570="","",H570-N(F570))</f>
        <v/>
      </c>
      <c r="J570" s="68" t="str">
        <f>IF(B570="","",IFERROR(INDEX('15 Base de Dados'!$F$6:$F$925,MATCH(B570,'15 Base de Dados'!$C$6:$C$925,0)),"BRL"))</f>
        <v/>
      </c>
      <c r="K570" s="70" t="str">
        <f>IF(H570="","",I570*IF(N(G570)&gt;0,G570,IFERROR(INDEX(moeda_fx,MATCH(J570,moeda_cod,0)),1)))</f>
        <v/>
      </c>
      <c r="L570" s="133" t="str">
        <f>IF(B570="","",IFERROR(INDEX('15 Base de Dados'!$A$6:$A$925,MATCH(B570,'15 Base de Dados'!$C$6:$C$925,0)),"Não encontrado"))</f>
        <v/>
      </c>
      <c r="M570" s="122" t="str">
        <f>IF(A570="","",EOMONTH(A570,0))</f>
        <v/>
      </c>
      <c r="N570" s="69" t="str">
        <f>IF(A570="","",YEAR(A570))</f>
        <v/>
      </c>
    </row>
    <row r="571">
      <c r="A571" s="116" t="n"/>
      <c r="B571" s="97" t="n"/>
      <c r="C571" s="97" t="n"/>
      <c r="D571" s="132" t="n"/>
      <c r="E571" s="99" t="n"/>
      <c r="F571" s="117" t="n"/>
      <c r="G571" s="101" t="n"/>
      <c r="H571" s="109" t="str">
        <f>IF(OR(A571="",B571=""),"",N(D571)*N(E571))</f>
        <v/>
      </c>
      <c r="I571" s="109" t="str">
        <f>IF(H571="","",H571-N(F571))</f>
        <v/>
      </c>
      <c r="J571" s="108" t="str">
        <f>IF(B571="","",IFERROR(INDEX('15 Base de Dados'!$F$6:$F$925,MATCH(B571,'15 Base de Dados'!$C$6:$C$925,0)),"BRL"))</f>
        <v/>
      </c>
      <c r="K571" s="134" t="str">
        <f>IF(H571="","",I571*IF(N(G571)&gt;0,G571,IFERROR(INDEX(moeda_fx,MATCH(J571,moeda_cod,0)),1)))</f>
        <v/>
      </c>
      <c r="L571" s="135" t="str">
        <f>IF(B571="","",IFERROR(INDEX('15 Base de Dados'!$A$6:$A$925,MATCH(B571,'15 Base de Dados'!$C$6:$C$925,0)),"Não encontrado"))</f>
        <v/>
      </c>
      <c r="M571" s="123" t="str">
        <f>IF(A571="","",EOMONTH(A571,0))</f>
        <v/>
      </c>
      <c r="N571" s="113" t="str">
        <f>IF(A571="","",YEAR(A571))</f>
        <v/>
      </c>
    </row>
    <row r="572">
      <c r="A572" s="116" t="n"/>
      <c r="B572" s="97" t="n"/>
      <c r="C572" s="97" t="n"/>
      <c r="D572" s="132" t="n"/>
      <c r="E572" s="99" t="n"/>
      <c r="F572" s="117" t="n"/>
      <c r="G572" s="101" t="n"/>
      <c r="H572" s="103" t="str">
        <f>IF(OR(A572="",B572=""),"",N(D572)*N(E572))</f>
        <v/>
      </c>
      <c r="I572" s="103" t="str">
        <f>IF(H572="","",H572-N(F572))</f>
        <v/>
      </c>
      <c r="J572" s="68" t="str">
        <f>IF(B572="","",IFERROR(INDEX('15 Base de Dados'!$F$6:$F$925,MATCH(B572,'15 Base de Dados'!$C$6:$C$925,0)),"BRL"))</f>
        <v/>
      </c>
      <c r="K572" s="70" t="str">
        <f>IF(H572="","",I572*IF(N(G572)&gt;0,G572,IFERROR(INDEX(moeda_fx,MATCH(J572,moeda_cod,0)),1)))</f>
        <v/>
      </c>
      <c r="L572" s="133" t="str">
        <f>IF(B572="","",IFERROR(INDEX('15 Base de Dados'!$A$6:$A$925,MATCH(B572,'15 Base de Dados'!$C$6:$C$925,0)),"Não encontrado"))</f>
        <v/>
      </c>
      <c r="M572" s="122" t="str">
        <f>IF(A572="","",EOMONTH(A572,0))</f>
        <v/>
      </c>
      <c r="N572" s="69" t="str">
        <f>IF(A572="","",YEAR(A572))</f>
        <v/>
      </c>
    </row>
    <row r="573">
      <c r="A573" s="116" t="n"/>
      <c r="B573" s="97" t="n"/>
      <c r="C573" s="97" t="n"/>
      <c r="D573" s="132" t="n"/>
      <c r="E573" s="99" t="n"/>
      <c r="F573" s="117" t="n"/>
      <c r="G573" s="101" t="n"/>
      <c r="H573" s="109" t="str">
        <f>IF(OR(A573="",B573=""),"",N(D573)*N(E573))</f>
        <v/>
      </c>
      <c r="I573" s="109" t="str">
        <f>IF(H573="","",H573-N(F573))</f>
        <v/>
      </c>
      <c r="J573" s="108" t="str">
        <f>IF(B573="","",IFERROR(INDEX('15 Base de Dados'!$F$6:$F$925,MATCH(B573,'15 Base de Dados'!$C$6:$C$925,0)),"BRL"))</f>
        <v/>
      </c>
      <c r="K573" s="134" t="str">
        <f>IF(H573="","",I573*IF(N(G573)&gt;0,G573,IFERROR(INDEX(moeda_fx,MATCH(J573,moeda_cod,0)),1)))</f>
        <v/>
      </c>
      <c r="L573" s="135" t="str">
        <f>IF(B573="","",IFERROR(INDEX('15 Base de Dados'!$A$6:$A$925,MATCH(B573,'15 Base de Dados'!$C$6:$C$925,0)),"Não encontrado"))</f>
        <v/>
      </c>
      <c r="M573" s="123" t="str">
        <f>IF(A573="","",EOMONTH(A573,0))</f>
        <v/>
      </c>
      <c r="N573" s="113" t="str">
        <f>IF(A573="","",YEAR(A573))</f>
        <v/>
      </c>
    </row>
    <row r="574">
      <c r="A574" s="116" t="n"/>
      <c r="B574" s="97" t="n"/>
      <c r="C574" s="97" t="n"/>
      <c r="D574" s="132" t="n"/>
      <c r="E574" s="99" t="n"/>
      <c r="F574" s="117" t="n"/>
      <c r="G574" s="101" t="n"/>
      <c r="H574" s="103" t="str">
        <f>IF(OR(A574="",B574=""),"",N(D574)*N(E574))</f>
        <v/>
      </c>
      <c r="I574" s="103" t="str">
        <f>IF(H574="","",H574-N(F574))</f>
        <v/>
      </c>
      <c r="J574" s="68" t="str">
        <f>IF(B574="","",IFERROR(INDEX('15 Base de Dados'!$F$6:$F$925,MATCH(B574,'15 Base de Dados'!$C$6:$C$925,0)),"BRL"))</f>
        <v/>
      </c>
      <c r="K574" s="70" t="str">
        <f>IF(H574="","",I574*IF(N(G574)&gt;0,G574,IFERROR(INDEX(moeda_fx,MATCH(J574,moeda_cod,0)),1)))</f>
        <v/>
      </c>
      <c r="L574" s="133" t="str">
        <f>IF(B574="","",IFERROR(INDEX('15 Base de Dados'!$A$6:$A$925,MATCH(B574,'15 Base de Dados'!$C$6:$C$925,0)),"Não encontrado"))</f>
        <v/>
      </c>
      <c r="M574" s="122" t="str">
        <f>IF(A574="","",EOMONTH(A574,0))</f>
        <v/>
      </c>
      <c r="N574" s="69" t="str">
        <f>IF(A574="","",YEAR(A574))</f>
        <v/>
      </c>
    </row>
    <row r="575">
      <c r="A575" s="116" t="n"/>
      <c r="B575" s="97" t="n"/>
      <c r="C575" s="97" t="n"/>
      <c r="D575" s="132" t="n"/>
      <c r="E575" s="99" t="n"/>
      <c r="F575" s="117" t="n"/>
      <c r="G575" s="101" t="n"/>
      <c r="H575" s="109" t="str">
        <f>IF(OR(A575="",B575=""),"",N(D575)*N(E575))</f>
        <v/>
      </c>
      <c r="I575" s="109" t="str">
        <f>IF(H575="","",H575-N(F575))</f>
        <v/>
      </c>
      <c r="J575" s="108" t="str">
        <f>IF(B575="","",IFERROR(INDEX('15 Base de Dados'!$F$6:$F$925,MATCH(B575,'15 Base de Dados'!$C$6:$C$925,0)),"BRL"))</f>
        <v/>
      </c>
      <c r="K575" s="134" t="str">
        <f>IF(H575="","",I575*IF(N(G575)&gt;0,G575,IFERROR(INDEX(moeda_fx,MATCH(J575,moeda_cod,0)),1)))</f>
        <v/>
      </c>
      <c r="L575" s="135" t="str">
        <f>IF(B575="","",IFERROR(INDEX('15 Base de Dados'!$A$6:$A$925,MATCH(B575,'15 Base de Dados'!$C$6:$C$925,0)),"Não encontrado"))</f>
        <v/>
      </c>
      <c r="M575" s="123" t="str">
        <f>IF(A575="","",EOMONTH(A575,0))</f>
        <v/>
      </c>
      <c r="N575" s="113" t="str">
        <f>IF(A575="","",YEAR(A575))</f>
        <v/>
      </c>
    </row>
    <row r="576">
      <c r="A576" s="116" t="n"/>
      <c r="B576" s="97" t="n"/>
      <c r="C576" s="97" t="n"/>
      <c r="D576" s="132" t="n"/>
      <c r="E576" s="99" t="n"/>
      <c r="F576" s="117" t="n"/>
      <c r="G576" s="101" t="n"/>
      <c r="H576" s="103" t="str">
        <f>IF(OR(A576="",B576=""),"",N(D576)*N(E576))</f>
        <v/>
      </c>
      <c r="I576" s="103" t="str">
        <f>IF(H576="","",H576-N(F576))</f>
        <v/>
      </c>
      <c r="J576" s="68" t="str">
        <f>IF(B576="","",IFERROR(INDEX('15 Base de Dados'!$F$6:$F$925,MATCH(B576,'15 Base de Dados'!$C$6:$C$925,0)),"BRL"))</f>
        <v/>
      </c>
      <c r="K576" s="70" t="str">
        <f>IF(H576="","",I576*IF(N(G576)&gt;0,G576,IFERROR(INDEX(moeda_fx,MATCH(J576,moeda_cod,0)),1)))</f>
        <v/>
      </c>
      <c r="L576" s="133" t="str">
        <f>IF(B576="","",IFERROR(INDEX('15 Base de Dados'!$A$6:$A$925,MATCH(B576,'15 Base de Dados'!$C$6:$C$925,0)),"Não encontrado"))</f>
        <v/>
      </c>
      <c r="M576" s="122" t="str">
        <f>IF(A576="","",EOMONTH(A576,0))</f>
        <v/>
      </c>
      <c r="N576" s="69" t="str">
        <f>IF(A576="","",YEAR(A576))</f>
        <v/>
      </c>
    </row>
    <row r="577">
      <c r="A577" s="116" t="n"/>
      <c r="B577" s="97" t="n"/>
      <c r="C577" s="97" t="n"/>
      <c r="D577" s="132" t="n"/>
      <c r="E577" s="99" t="n"/>
      <c r="F577" s="117" t="n"/>
      <c r="G577" s="101" t="n"/>
      <c r="H577" s="109" t="str">
        <f>IF(OR(A577="",B577=""),"",N(D577)*N(E577))</f>
        <v/>
      </c>
      <c r="I577" s="109" t="str">
        <f>IF(H577="","",H577-N(F577))</f>
        <v/>
      </c>
      <c r="J577" s="108" t="str">
        <f>IF(B577="","",IFERROR(INDEX('15 Base de Dados'!$F$6:$F$925,MATCH(B577,'15 Base de Dados'!$C$6:$C$925,0)),"BRL"))</f>
        <v/>
      </c>
      <c r="K577" s="134" t="str">
        <f>IF(H577="","",I577*IF(N(G577)&gt;0,G577,IFERROR(INDEX(moeda_fx,MATCH(J577,moeda_cod,0)),1)))</f>
        <v/>
      </c>
      <c r="L577" s="135" t="str">
        <f>IF(B577="","",IFERROR(INDEX('15 Base de Dados'!$A$6:$A$925,MATCH(B577,'15 Base de Dados'!$C$6:$C$925,0)),"Não encontrado"))</f>
        <v/>
      </c>
      <c r="M577" s="123" t="str">
        <f>IF(A577="","",EOMONTH(A577,0))</f>
        <v/>
      </c>
      <c r="N577" s="113" t="str">
        <f>IF(A577="","",YEAR(A577))</f>
        <v/>
      </c>
    </row>
    <row r="578">
      <c r="A578" s="116" t="n"/>
      <c r="B578" s="97" t="n"/>
      <c r="C578" s="97" t="n"/>
      <c r="D578" s="132" t="n"/>
      <c r="E578" s="99" t="n"/>
      <c r="F578" s="117" t="n"/>
      <c r="G578" s="101" t="n"/>
      <c r="H578" s="103" t="str">
        <f>IF(OR(A578="",B578=""),"",N(D578)*N(E578))</f>
        <v/>
      </c>
      <c r="I578" s="103" t="str">
        <f>IF(H578="","",H578-N(F578))</f>
        <v/>
      </c>
      <c r="J578" s="68" t="str">
        <f>IF(B578="","",IFERROR(INDEX('15 Base de Dados'!$F$6:$F$925,MATCH(B578,'15 Base de Dados'!$C$6:$C$925,0)),"BRL"))</f>
        <v/>
      </c>
      <c r="K578" s="70" t="str">
        <f>IF(H578="","",I578*IF(N(G578)&gt;0,G578,IFERROR(INDEX(moeda_fx,MATCH(J578,moeda_cod,0)),1)))</f>
        <v/>
      </c>
      <c r="L578" s="133" t="str">
        <f>IF(B578="","",IFERROR(INDEX('15 Base de Dados'!$A$6:$A$925,MATCH(B578,'15 Base de Dados'!$C$6:$C$925,0)),"Não encontrado"))</f>
        <v/>
      </c>
      <c r="M578" s="122" t="str">
        <f>IF(A578="","",EOMONTH(A578,0))</f>
        <v/>
      </c>
      <c r="N578" s="69" t="str">
        <f>IF(A578="","",YEAR(A578))</f>
        <v/>
      </c>
    </row>
    <row r="579">
      <c r="A579" s="116" t="n"/>
      <c r="B579" s="97" t="n"/>
      <c r="C579" s="97" t="n"/>
      <c r="D579" s="132" t="n"/>
      <c r="E579" s="99" t="n"/>
      <c r="F579" s="117" t="n"/>
      <c r="G579" s="101" t="n"/>
      <c r="H579" s="109" t="str">
        <f>IF(OR(A579="",B579=""),"",N(D579)*N(E579))</f>
        <v/>
      </c>
      <c r="I579" s="109" t="str">
        <f>IF(H579="","",H579-N(F579))</f>
        <v/>
      </c>
      <c r="J579" s="108" t="str">
        <f>IF(B579="","",IFERROR(INDEX('15 Base de Dados'!$F$6:$F$925,MATCH(B579,'15 Base de Dados'!$C$6:$C$925,0)),"BRL"))</f>
        <v/>
      </c>
      <c r="K579" s="134" t="str">
        <f>IF(H579="","",I579*IF(N(G579)&gt;0,G579,IFERROR(INDEX(moeda_fx,MATCH(J579,moeda_cod,0)),1)))</f>
        <v/>
      </c>
      <c r="L579" s="135" t="str">
        <f>IF(B579="","",IFERROR(INDEX('15 Base de Dados'!$A$6:$A$925,MATCH(B579,'15 Base de Dados'!$C$6:$C$925,0)),"Não encontrado"))</f>
        <v/>
      </c>
      <c r="M579" s="123" t="str">
        <f>IF(A579="","",EOMONTH(A579,0))</f>
        <v/>
      </c>
      <c r="N579" s="113" t="str">
        <f>IF(A579="","",YEAR(A579))</f>
        <v/>
      </c>
    </row>
    <row r="580">
      <c r="A580" s="116" t="n"/>
      <c r="B580" s="97" t="n"/>
      <c r="C580" s="97" t="n"/>
      <c r="D580" s="132" t="n"/>
      <c r="E580" s="99" t="n"/>
      <c r="F580" s="117" t="n"/>
      <c r="G580" s="101" t="n"/>
      <c r="H580" s="103" t="str">
        <f>IF(OR(A580="",B580=""),"",N(D580)*N(E580))</f>
        <v/>
      </c>
      <c r="I580" s="103" t="str">
        <f>IF(H580="","",H580-N(F580))</f>
        <v/>
      </c>
      <c r="J580" s="68" t="str">
        <f>IF(B580="","",IFERROR(INDEX('15 Base de Dados'!$F$6:$F$925,MATCH(B580,'15 Base de Dados'!$C$6:$C$925,0)),"BRL"))</f>
        <v/>
      </c>
      <c r="K580" s="70" t="str">
        <f>IF(H580="","",I580*IF(N(G580)&gt;0,G580,IFERROR(INDEX(moeda_fx,MATCH(J580,moeda_cod,0)),1)))</f>
        <v/>
      </c>
      <c r="L580" s="133" t="str">
        <f>IF(B580="","",IFERROR(INDEX('15 Base de Dados'!$A$6:$A$925,MATCH(B580,'15 Base de Dados'!$C$6:$C$925,0)),"Não encontrado"))</f>
        <v/>
      </c>
      <c r="M580" s="122" t="str">
        <f>IF(A580="","",EOMONTH(A580,0))</f>
        <v/>
      </c>
      <c r="N580" s="69" t="str">
        <f>IF(A580="","",YEAR(A580))</f>
        <v/>
      </c>
    </row>
    <row r="581">
      <c r="A581" s="116" t="n"/>
      <c r="B581" s="97" t="n"/>
      <c r="C581" s="97" t="n"/>
      <c r="D581" s="132" t="n"/>
      <c r="E581" s="99" t="n"/>
      <c r="F581" s="117" t="n"/>
      <c r="G581" s="101" t="n"/>
      <c r="H581" s="109" t="str">
        <f>IF(OR(A581="",B581=""),"",N(D581)*N(E581))</f>
        <v/>
      </c>
      <c r="I581" s="109" t="str">
        <f>IF(H581="","",H581-N(F581))</f>
        <v/>
      </c>
      <c r="J581" s="108" t="str">
        <f>IF(B581="","",IFERROR(INDEX('15 Base de Dados'!$F$6:$F$925,MATCH(B581,'15 Base de Dados'!$C$6:$C$925,0)),"BRL"))</f>
        <v/>
      </c>
      <c r="K581" s="134" t="str">
        <f>IF(H581="","",I581*IF(N(G581)&gt;0,G581,IFERROR(INDEX(moeda_fx,MATCH(J581,moeda_cod,0)),1)))</f>
        <v/>
      </c>
      <c r="L581" s="135" t="str">
        <f>IF(B581="","",IFERROR(INDEX('15 Base de Dados'!$A$6:$A$925,MATCH(B581,'15 Base de Dados'!$C$6:$C$925,0)),"Não encontrado"))</f>
        <v/>
      </c>
      <c r="M581" s="123" t="str">
        <f>IF(A581="","",EOMONTH(A581,0))</f>
        <v/>
      </c>
      <c r="N581" s="113" t="str">
        <f>IF(A581="","",YEAR(A581))</f>
        <v/>
      </c>
    </row>
    <row r="582">
      <c r="A582" s="116" t="n"/>
      <c r="B582" s="97" t="n"/>
      <c r="C582" s="97" t="n"/>
      <c r="D582" s="132" t="n"/>
      <c r="E582" s="99" t="n"/>
      <c r="F582" s="117" t="n"/>
      <c r="G582" s="101" t="n"/>
      <c r="H582" s="103" t="str">
        <f>IF(OR(A582="",B582=""),"",N(D582)*N(E582))</f>
        <v/>
      </c>
      <c r="I582" s="103" t="str">
        <f>IF(H582="","",H582-N(F582))</f>
        <v/>
      </c>
      <c r="J582" s="68" t="str">
        <f>IF(B582="","",IFERROR(INDEX('15 Base de Dados'!$F$6:$F$925,MATCH(B582,'15 Base de Dados'!$C$6:$C$925,0)),"BRL"))</f>
        <v/>
      </c>
      <c r="K582" s="70" t="str">
        <f>IF(H582="","",I582*IF(N(G582)&gt;0,G582,IFERROR(INDEX(moeda_fx,MATCH(J582,moeda_cod,0)),1)))</f>
        <v/>
      </c>
      <c r="L582" s="133" t="str">
        <f>IF(B582="","",IFERROR(INDEX('15 Base de Dados'!$A$6:$A$925,MATCH(B582,'15 Base de Dados'!$C$6:$C$925,0)),"Não encontrado"))</f>
        <v/>
      </c>
      <c r="M582" s="122" t="str">
        <f>IF(A582="","",EOMONTH(A582,0))</f>
        <v/>
      </c>
      <c r="N582" s="69" t="str">
        <f>IF(A582="","",YEAR(A582))</f>
        <v/>
      </c>
    </row>
    <row r="583">
      <c r="A583" s="116" t="n"/>
      <c r="B583" s="97" t="n"/>
      <c r="C583" s="97" t="n"/>
      <c r="D583" s="132" t="n"/>
      <c r="E583" s="99" t="n"/>
      <c r="F583" s="117" t="n"/>
      <c r="G583" s="101" t="n"/>
      <c r="H583" s="109" t="str">
        <f>IF(OR(A583="",B583=""),"",N(D583)*N(E583))</f>
        <v/>
      </c>
      <c r="I583" s="109" t="str">
        <f>IF(H583="","",H583-N(F583))</f>
        <v/>
      </c>
      <c r="J583" s="108" t="str">
        <f>IF(B583="","",IFERROR(INDEX('15 Base de Dados'!$F$6:$F$925,MATCH(B583,'15 Base de Dados'!$C$6:$C$925,0)),"BRL"))</f>
        <v/>
      </c>
      <c r="K583" s="134" t="str">
        <f>IF(H583="","",I583*IF(N(G583)&gt;0,G583,IFERROR(INDEX(moeda_fx,MATCH(J583,moeda_cod,0)),1)))</f>
        <v/>
      </c>
      <c r="L583" s="135" t="str">
        <f>IF(B583="","",IFERROR(INDEX('15 Base de Dados'!$A$6:$A$925,MATCH(B583,'15 Base de Dados'!$C$6:$C$925,0)),"Não encontrado"))</f>
        <v/>
      </c>
      <c r="M583" s="123" t="str">
        <f>IF(A583="","",EOMONTH(A583,0))</f>
        <v/>
      </c>
      <c r="N583" s="113" t="str">
        <f>IF(A583="","",YEAR(A583))</f>
        <v/>
      </c>
    </row>
    <row r="584">
      <c r="A584" s="116" t="n"/>
      <c r="B584" s="97" t="n"/>
      <c r="C584" s="97" t="n"/>
      <c r="D584" s="132" t="n"/>
      <c r="E584" s="99" t="n"/>
      <c r="F584" s="117" t="n"/>
      <c r="G584" s="101" t="n"/>
      <c r="H584" s="103" t="str">
        <f>IF(OR(A584="",B584=""),"",N(D584)*N(E584))</f>
        <v/>
      </c>
      <c r="I584" s="103" t="str">
        <f>IF(H584="","",H584-N(F584))</f>
        <v/>
      </c>
      <c r="J584" s="68" t="str">
        <f>IF(B584="","",IFERROR(INDEX('15 Base de Dados'!$F$6:$F$925,MATCH(B584,'15 Base de Dados'!$C$6:$C$925,0)),"BRL"))</f>
        <v/>
      </c>
      <c r="K584" s="70" t="str">
        <f>IF(H584="","",I584*IF(N(G584)&gt;0,G584,IFERROR(INDEX(moeda_fx,MATCH(J584,moeda_cod,0)),1)))</f>
        <v/>
      </c>
      <c r="L584" s="133" t="str">
        <f>IF(B584="","",IFERROR(INDEX('15 Base de Dados'!$A$6:$A$925,MATCH(B584,'15 Base de Dados'!$C$6:$C$925,0)),"Não encontrado"))</f>
        <v/>
      </c>
      <c r="M584" s="122" t="str">
        <f>IF(A584="","",EOMONTH(A584,0))</f>
        <v/>
      </c>
      <c r="N584" s="69" t="str">
        <f>IF(A584="","",YEAR(A584))</f>
        <v/>
      </c>
    </row>
    <row r="585">
      <c r="A585" s="116" t="n"/>
      <c r="B585" s="97" t="n"/>
      <c r="C585" s="97" t="n"/>
      <c r="D585" s="132" t="n"/>
      <c r="E585" s="99" t="n"/>
      <c r="F585" s="117" t="n"/>
      <c r="G585" s="101" t="n"/>
      <c r="H585" s="109" t="str">
        <f>IF(OR(A585="",B585=""),"",N(D585)*N(E585))</f>
        <v/>
      </c>
      <c r="I585" s="109" t="str">
        <f>IF(H585="","",H585-N(F585))</f>
        <v/>
      </c>
      <c r="J585" s="108" t="str">
        <f>IF(B585="","",IFERROR(INDEX('15 Base de Dados'!$F$6:$F$925,MATCH(B585,'15 Base de Dados'!$C$6:$C$925,0)),"BRL"))</f>
        <v/>
      </c>
      <c r="K585" s="134" t="str">
        <f>IF(H585="","",I585*IF(N(G585)&gt;0,G585,IFERROR(INDEX(moeda_fx,MATCH(J585,moeda_cod,0)),1)))</f>
        <v/>
      </c>
      <c r="L585" s="135" t="str">
        <f>IF(B585="","",IFERROR(INDEX('15 Base de Dados'!$A$6:$A$925,MATCH(B585,'15 Base de Dados'!$C$6:$C$925,0)),"Não encontrado"))</f>
        <v/>
      </c>
      <c r="M585" s="123" t="str">
        <f>IF(A585="","",EOMONTH(A585,0))</f>
        <v/>
      </c>
      <c r="N585" s="113" t="str">
        <f>IF(A585="","",YEAR(A585))</f>
        <v/>
      </c>
    </row>
    <row r="586">
      <c r="A586" s="116" t="n"/>
      <c r="B586" s="97" t="n"/>
      <c r="C586" s="97" t="n"/>
      <c r="D586" s="132" t="n"/>
      <c r="E586" s="99" t="n"/>
      <c r="F586" s="117" t="n"/>
      <c r="G586" s="101" t="n"/>
      <c r="H586" s="103" t="str">
        <f>IF(OR(A586="",B586=""),"",N(D586)*N(E586))</f>
        <v/>
      </c>
      <c r="I586" s="103" t="str">
        <f>IF(H586="","",H586-N(F586))</f>
        <v/>
      </c>
      <c r="J586" s="68" t="str">
        <f>IF(B586="","",IFERROR(INDEX('15 Base de Dados'!$F$6:$F$925,MATCH(B586,'15 Base de Dados'!$C$6:$C$925,0)),"BRL"))</f>
        <v/>
      </c>
      <c r="K586" s="70" t="str">
        <f>IF(H586="","",I586*IF(N(G586)&gt;0,G586,IFERROR(INDEX(moeda_fx,MATCH(J586,moeda_cod,0)),1)))</f>
        <v/>
      </c>
      <c r="L586" s="133" t="str">
        <f>IF(B586="","",IFERROR(INDEX('15 Base de Dados'!$A$6:$A$925,MATCH(B586,'15 Base de Dados'!$C$6:$C$925,0)),"Não encontrado"))</f>
        <v/>
      </c>
      <c r="M586" s="122" t="str">
        <f>IF(A586="","",EOMONTH(A586,0))</f>
        <v/>
      </c>
      <c r="N586" s="69" t="str">
        <f>IF(A586="","",YEAR(A586))</f>
        <v/>
      </c>
    </row>
    <row r="587">
      <c r="A587" s="116" t="n"/>
      <c r="B587" s="97" t="n"/>
      <c r="C587" s="97" t="n"/>
      <c r="D587" s="132" t="n"/>
      <c r="E587" s="99" t="n"/>
      <c r="F587" s="117" t="n"/>
      <c r="G587" s="101" t="n"/>
      <c r="H587" s="109" t="str">
        <f>IF(OR(A587="",B587=""),"",N(D587)*N(E587))</f>
        <v/>
      </c>
      <c r="I587" s="109" t="str">
        <f>IF(H587="","",H587-N(F587))</f>
        <v/>
      </c>
      <c r="J587" s="108" t="str">
        <f>IF(B587="","",IFERROR(INDEX('15 Base de Dados'!$F$6:$F$925,MATCH(B587,'15 Base de Dados'!$C$6:$C$925,0)),"BRL"))</f>
        <v/>
      </c>
      <c r="K587" s="134" t="str">
        <f>IF(H587="","",I587*IF(N(G587)&gt;0,G587,IFERROR(INDEX(moeda_fx,MATCH(J587,moeda_cod,0)),1)))</f>
        <v/>
      </c>
      <c r="L587" s="135" t="str">
        <f>IF(B587="","",IFERROR(INDEX('15 Base de Dados'!$A$6:$A$925,MATCH(B587,'15 Base de Dados'!$C$6:$C$925,0)),"Não encontrado"))</f>
        <v/>
      </c>
      <c r="M587" s="123" t="str">
        <f>IF(A587="","",EOMONTH(A587,0))</f>
        <v/>
      </c>
      <c r="N587" s="113" t="str">
        <f>IF(A587="","",YEAR(A587))</f>
        <v/>
      </c>
    </row>
    <row r="588">
      <c r="A588" s="116" t="n"/>
      <c r="B588" s="97" t="n"/>
      <c r="C588" s="97" t="n"/>
      <c r="D588" s="132" t="n"/>
      <c r="E588" s="99" t="n"/>
      <c r="F588" s="117" t="n"/>
      <c r="G588" s="101" t="n"/>
      <c r="H588" s="103" t="str">
        <f>IF(OR(A588="",B588=""),"",N(D588)*N(E588))</f>
        <v/>
      </c>
      <c r="I588" s="103" t="str">
        <f>IF(H588="","",H588-N(F588))</f>
        <v/>
      </c>
      <c r="J588" s="68" t="str">
        <f>IF(B588="","",IFERROR(INDEX('15 Base de Dados'!$F$6:$F$925,MATCH(B588,'15 Base de Dados'!$C$6:$C$925,0)),"BRL"))</f>
        <v/>
      </c>
      <c r="K588" s="70" t="str">
        <f>IF(H588="","",I588*IF(N(G588)&gt;0,G588,IFERROR(INDEX(moeda_fx,MATCH(J588,moeda_cod,0)),1)))</f>
        <v/>
      </c>
      <c r="L588" s="133" t="str">
        <f>IF(B588="","",IFERROR(INDEX('15 Base de Dados'!$A$6:$A$925,MATCH(B588,'15 Base de Dados'!$C$6:$C$925,0)),"Não encontrado"))</f>
        <v/>
      </c>
      <c r="M588" s="122" t="str">
        <f>IF(A588="","",EOMONTH(A588,0))</f>
        <v/>
      </c>
      <c r="N588" s="69" t="str">
        <f>IF(A588="","",YEAR(A588))</f>
        <v/>
      </c>
    </row>
    <row r="589">
      <c r="A589" s="116" t="n"/>
      <c r="B589" s="97" t="n"/>
      <c r="C589" s="97" t="n"/>
      <c r="D589" s="132" t="n"/>
      <c r="E589" s="99" t="n"/>
      <c r="F589" s="117" t="n"/>
      <c r="G589" s="101" t="n"/>
      <c r="H589" s="109" t="str">
        <f>IF(OR(A589="",B589=""),"",N(D589)*N(E589))</f>
        <v/>
      </c>
      <c r="I589" s="109" t="str">
        <f>IF(H589="","",H589-N(F589))</f>
        <v/>
      </c>
      <c r="J589" s="108" t="str">
        <f>IF(B589="","",IFERROR(INDEX('15 Base de Dados'!$F$6:$F$925,MATCH(B589,'15 Base de Dados'!$C$6:$C$925,0)),"BRL"))</f>
        <v/>
      </c>
      <c r="K589" s="134" t="str">
        <f>IF(H589="","",I589*IF(N(G589)&gt;0,G589,IFERROR(INDEX(moeda_fx,MATCH(J589,moeda_cod,0)),1)))</f>
        <v/>
      </c>
      <c r="L589" s="135" t="str">
        <f>IF(B589="","",IFERROR(INDEX('15 Base de Dados'!$A$6:$A$925,MATCH(B589,'15 Base de Dados'!$C$6:$C$925,0)),"Não encontrado"))</f>
        <v/>
      </c>
      <c r="M589" s="123" t="str">
        <f>IF(A589="","",EOMONTH(A589,0))</f>
        <v/>
      </c>
      <c r="N589" s="113" t="str">
        <f>IF(A589="","",YEAR(A589))</f>
        <v/>
      </c>
    </row>
    <row r="590">
      <c r="A590" s="116" t="n"/>
      <c r="B590" s="97" t="n"/>
      <c r="C590" s="97" t="n"/>
      <c r="D590" s="132" t="n"/>
      <c r="E590" s="99" t="n"/>
      <c r="F590" s="117" t="n"/>
      <c r="G590" s="101" t="n"/>
      <c r="H590" s="103" t="str">
        <f>IF(OR(A590="",B590=""),"",N(D590)*N(E590))</f>
        <v/>
      </c>
      <c r="I590" s="103" t="str">
        <f>IF(H590="","",H590-N(F590))</f>
        <v/>
      </c>
      <c r="J590" s="68" t="str">
        <f>IF(B590="","",IFERROR(INDEX('15 Base de Dados'!$F$6:$F$925,MATCH(B590,'15 Base de Dados'!$C$6:$C$925,0)),"BRL"))</f>
        <v/>
      </c>
      <c r="K590" s="70" t="str">
        <f>IF(H590="","",I590*IF(N(G590)&gt;0,G590,IFERROR(INDEX(moeda_fx,MATCH(J590,moeda_cod,0)),1)))</f>
        <v/>
      </c>
      <c r="L590" s="133" t="str">
        <f>IF(B590="","",IFERROR(INDEX('15 Base de Dados'!$A$6:$A$925,MATCH(B590,'15 Base de Dados'!$C$6:$C$925,0)),"Não encontrado"))</f>
        <v/>
      </c>
      <c r="M590" s="122" t="str">
        <f>IF(A590="","",EOMONTH(A590,0))</f>
        <v/>
      </c>
      <c r="N590" s="69" t="str">
        <f>IF(A590="","",YEAR(A590))</f>
        <v/>
      </c>
    </row>
    <row r="591">
      <c r="A591" s="116" t="n"/>
      <c r="B591" s="97" t="n"/>
      <c r="C591" s="97" t="n"/>
      <c r="D591" s="132" t="n"/>
      <c r="E591" s="99" t="n"/>
      <c r="F591" s="117" t="n"/>
      <c r="G591" s="101" t="n"/>
      <c r="H591" s="109" t="str">
        <f>IF(OR(A591="",B591=""),"",N(D591)*N(E591))</f>
        <v/>
      </c>
      <c r="I591" s="109" t="str">
        <f>IF(H591="","",H591-N(F591))</f>
        <v/>
      </c>
      <c r="J591" s="108" t="str">
        <f>IF(B591="","",IFERROR(INDEX('15 Base de Dados'!$F$6:$F$925,MATCH(B591,'15 Base de Dados'!$C$6:$C$925,0)),"BRL"))</f>
        <v/>
      </c>
      <c r="K591" s="134" t="str">
        <f>IF(H591="","",I591*IF(N(G591)&gt;0,G591,IFERROR(INDEX(moeda_fx,MATCH(J591,moeda_cod,0)),1)))</f>
        <v/>
      </c>
      <c r="L591" s="135" t="str">
        <f>IF(B591="","",IFERROR(INDEX('15 Base de Dados'!$A$6:$A$925,MATCH(B591,'15 Base de Dados'!$C$6:$C$925,0)),"Não encontrado"))</f>
        <v/>
      </c>
      <c r="M591" s="123" t="str">
        <f>IF(A591="","",EOMONTH(A591,0))</f>
        <v/>
      </c>
      <c r="N591" s="113" t="str">
        <f>IF(A591="","",YEAR(A591))</f>
        <v/>
      </c>
    </row>
    <row r="592">
      <c r="A592" s="116" t="n"/>
      <c r="B592" s="97" t="n"/>
      <c r="C592" s="97" t="n"/>
      <c r="D592" s="132" t="n"/>
      <c r="E592" s="99" t="n"/>
      <c r="F592" s="117" t="n"/>
      <c r="G592" s="101" t="n"/>
      <c r="H592" s="103" t="str">
        <f>IF(OR(A592="",B592=""),"",N(D592)*N(E592))</f>
        <v/>
      </c>
      <c r="I592" s="103" t="str">
        <f>IF(H592="","",H592-N(F592))</f>
        <v/>
      </c>
      <c r="J592" s="68" t="str">
        <f>IF(B592="","",IFERROR(INDEX('15 Base de Dados'!$F$6:$F$925,MATCH(B592,'15 Base de Dados'!$C$6:$C$925,0)),"BRL"))</f>
        <v/>
      </c>
      <c r="K592" s="70" t="str">
        <f>IF(H592="","",I592*IF(N(G592)&gt;0,G592,IFERROR(INDEX(moeda_fx,MATCH(J592,moeda_cod,0)),1)))</f>
        <v/>
      </c>
      <c r="L592" s="133" t="str">
        <f>IF(B592="","",IFERROR(INDEX('15 Base de Dados'!$A$6:$A$925,MATCH(B592,'15 Base de Dados'!$C$6:$C$925,0)),"Não encontrado"))</f>
        <v/>
      </c>
      <c r="M592" s="122" t="str">
        <f>IF(A592="","",EOMONTH(A592,0))</f>
        <v/>
      </c>
      <c r="N592" s="69" t="str">
        <f>IF(A592="","",YEAR(A592))</f>
        <v/>
      </c>
    </row>
    <row r="593">
      <c r="A593" s="116" t="n"/>
      <c r="B593" s="97" t="n"/>
      <c r="C593" s="97" t="n"/>
      <c r="D593" s="132" t="n"/>
      <c r="E593" s="99" t="n"/>
      <c r="F593" s="117" t="n"/>
      <c r="G593" s="101" t="n"/>
      <c r="H593" s="109" t="str">
        <f>IF(OR(A593="",B593=""),"",N(D593)*N(E593))</f>
        <v/>
      </c>
      <c r="I593" s="109" t="str">
        <f>IF(H593="","",H593-N(F593))</f>
        <v/>
      </c>
      <c r="J593" s="108" t="str">
        <f>IF(B593="","",IFERROR(INDEX('15 Base de Dados'!$F$6:$F$925,MATCH(B593,'15 Base de Dados'!$C$6:$C$925,0)),"BRL"))</f>
        <v/>
      </c>
      <c r="K593" s="134" t="str">
        <f>IF(H593="","",I593*IF(N(G593)&gt;0,G593,IFERROR(INDEX(moeda_fx,MATCH(J593,moeda_cod,0)),1)))</f>
        <v/>
      </c>
      <c r="L593" s="135" t="str">
        <f>IF(B593="","",IFERROR(INDEX('15 Base de Dados'!$A$6:$A$925,MATCH(B593,'15 Base de Dados'!$C$6:$C$925,0)),"Não encontrado"))</f>
        <v/>
      </c>
      <c r="M593" s="123" t="str">
        <f>IF(A593="","",EOMONTH(A593,0))</f>
        <v/>
      </c>
      <c r="N593" s="113" t="str">
        <f>IF(A593="","",YEAR(A593))</f>
        <v/>
      </c>
    </row>
    <row r="594">
      <c r="A594" s="116" t="n"/>
      <c r="B594" s="97" t="n"/>
      <c r="C594" s="97" t="n"/>
      <c r="D594" s="132" t="n"/>
      <c r="E594" s="99" t="n"/>
      <c r="F594" s="117" t="n"/>
      <c r="G594" s="101" t="n"/>
      <c r="H594" s="103" t="str">
        <f>IF(OR(A594="",B594=""),"",N(D594)*N(E594))</f>
        <v/>
      </c>
      <c r="I594" s="103" t="str">
        <f>IF(H594="","",H594-N(F594))</f>
        <v/>
      </c>
      <c r="J594" s="68" t="str">
        <f>IF(B594="","",IFERROR(INDEX('15 Base de Dados'!$F$6:$F$925,MATCH(B594,'15 Base de Dados'!$C$6:$C$925,0)),"BRL"))</f>
        <v/>
      </c>
      <c r="K594" s="70" t="str">
        <f>IF(H594="","",I594*IF(N(G594)&gt;0,G594,IFERROR(INDEX(moeda_fx,MATCH(J594,moeda_cod,0)),1)))</f>
        <v/>
      </c>
      <c r="L594" s="133" t="str">
        <f>IF(B594="","",IFERROR(INDEX('15 Base de Dados'!$A$6:$A$925,MATCH(B594,'15 Base de Dados'!$C$6:$C$925,0)),"Não encontrado"))</f>
        <v/>
      </c>
      <c r="M594" s="122" t="str">
        <f>IF(A594="","",EOMONTH(A594,0))</f>
        <v/>
      </c>
      <c r="N594" s="69" t="str">
        <f>IF(A594="","",YEAR(A594))</f>
        <v/>
      </c>
    </row>
    <row r="595">
      <c r="A595" s="116" t="n"/>
      <c r="B595" s="97" t="n"/>
      <c r="C595" s="97" t="n"/>
      <c r="D595" s="132" t="n"/>
      <c r="E595" s="99" t="n"/>
      <c r="F595" s="117" t="n"/>
      <c r="G595" s="101" t="n"/>
      <c r="H595" s="109" t="str">
        <f>IF(OR(A595="",B595=""),"",N(D595)*N(E595))</f>
        <v/>
      </c>
      <c r="I595" s="109" t="str">
        <f>IF(H595="","",H595-N(F595))</f>
        <v/>
      </c>
      <c r="J595" s="108" t="str">
        <f>IF(B595="","",IFERROR(INDEX('15 Base de Dados'!$F$6:$F$925,MATCH(B595,'15 Base de Dados'!$C$6:$C$925,0)),"BRL"))</f>
        <v/>
      </c>
      <c r="K595" s="134" t="str">
        <f>IF(H595="","",I595*IF(N(G595)&gt;0,G595,IFERROR(INDEX(moeda_fx,MATCH(J595,moeda_cod,0)),1)))</f>
        <v/>
      </c>
      <c r="L595" s="135" t="str">
        <f>IF(B595="","",IFERROR(INDEX('15 Base de Dados'!$A$6:$A$925,MATCH(B595,'15 Base de Dados'!$C$6:$C$925,0)),"Não encontrado"))</f>
        <v/>
      </c>
      <c r="M595" s="123" t="str">
        <f>IF(A595="","",EOMONTH(A595,0))</f>
        <v/>
      </c>
      <c r="N595" s="113" t="str">
        <f>IF(A595="","",YEAR(A595))</f>
        <v/>
      </c>
    </row>
    <row r="596">
      <c r="A596" s="116" t="n"/>
      <c r="B596" s="97" t="n"/>
      <c r="C596" s="97" t="n"/>
      <c r="D596" s="132" t="n"/>
      <c r="E596" s="99" t="n"/>
      <c r="F596" s="117" t="n"/>
      <c r="G596" s="101" t="n"/>
      <c r="H596" s="103" t="str">
        <f>IF(OR(A596="",B596=""),"",N(D596)*N(E596))</f>
        <v/>
      </c>
      <c r="I596" s="103" t="str">
        <f>IF(H596="","",H596-N(F596))</f>
        <v/>
      </c>
      <c r="J596" s="68" t="str">
        <f>IF(B596="","",IFERROR(INDEX('15 Base de Dados'!$F$6:$F$925,MATCH(B596,'15 Base de Dados'!$C$6:$C$925,0)),"BRL"))</f>
        <v/>
      </c>
      <c r="K596" s="70" t="str">
        <f>IF(H596="","",I596*IF(N(G596)&gt;0,G596,IFERROR(INDEX(moeda_fx,MATCH(J596,moeda_cod,0)),1)))</f>
        <v/>
      </c>
      <c r="L596" s="133" t="str">
        <f>IF(B596="","",IFERROR(INDEX('15 Base de Dados'!$A$6:$A$925,MATCH(B596,'15 Base de Dados'!$C$6:$C$925,0)),"Não encontrado"))</f>
        <v/>
      </c>
      <c r="M596" s="122" t="str">
        <f>IF(A596="","",EOMONTH(A596,0))</f>
        <v/>
      </c>
      <c r="N596" s="69" t="str">
        <f>IF(A596="","",YEAR(A596))</f>
        <v/>
      </c>
    </row>
    <row r="597">
      <c r="A597" s="116" t="n"/>
      <c r="B597" s="97" t="n"/>
      <c r="C597" s="97" t="n"/>
      <c r="D597" s="132" t="n"/>
      <c r="E597" s="99" t="n"/>
      <c r="F597" s="117" t="n"/>
      <c r="G597" s="101" t="n"/>
      <c r="H597" s="109" t="str">
        <f>IF(OR(A597="",B597=""),"",N(D597)*N(E597))</f>
        <v/>
      </c>
      <c r="I597" s="109" t="str">
        <f>IF(H597="","",H597-N(F597))</f>
        <v/>
      </c>
      <c r="J597" s="108" t="str">
        <f>IF(B597="","",IFERROR(INDEX('15 Base de Dados'!$F$6:$F$925,MATCH(B597,'15 Base de Dados'!$C$6:$C$925,0)),"BRL"))</f>
        <v/>
      </c>
      <c r="K597" s="134" t="str">
        <f>IF(H597="","",I597*IF(N(G597)&gt;0,G597,IFERROR(INDEX(moeda_fx,MATCH(J597,moeda_cod,0)),1)))</f>
        <v/>
      </c>
      <c r="L597" s="135" t="str">
        <f>IF(B597="","",IFERROR(INDEX('15 Base de Dados'!$A$6:$A$925,MATCH(B597,'15 Base de Dados'!$C$6:$C$925,0)),"Não encontrado"))</f>
        <v/>
      </c>
      <c r="M597" s="123" t="str">
        <f>IF(A597="","",EOMONTH(A597,0))</f>
        <v/>
      </c>
      <c r="N597" s="113" t="str">
        <f>IF(A597="","",YEAR(A597))</f>
        <v/>
      </c>
    </row>
    <row r="598">
      <c r="A598" s="116" t="n"/>
      <c r="B598" s="97" t="n"/>
      <c r="C598" s="97" t="n"/>
      <c r="D598" s="132" t="n"/>
      <c r="E598" s="99" t="n"/>
      <c r="F598" s="117" t="n"/>
      <c r="G598" s="101" t="n"/>
      <c r="H598" s="103" t="str">
        <f>IF(OR(A598="",B598=""),"",N(D598)*N(E598))</f>
        <v/>
      </c>
      <c r="I598" s="103" t="str">
        <f>IF(H598="","",H598-N(F598))</f>
        <v/>
      </c>
      <c r="J598" s="68" t="str">
        <f>IF(B598="","",IFERROR(INDEX('15 Base de Dados'!$F$6:$F$925,MATCH(B598,'15 Base de Dados'!$C$6:$C$925,0)),"BRL"))</f>
        <v/>
      </c>
      <c r="K598" s="70" t="str">
        <f>IF(H598="","",I598*IF(N(G598)&gt;0,G598,IFERROR(INDEX(moeda_fx,MATCH(J598,moeda_cod,0)),1)))</f>
        <v/>
      </c>
      <c r="L598" s="133" t="str">
        <f>IF(B598="","",IFERROR(INDEX('15 Base de Dados'!$A$6:$A$925,MATCH(B598,'15 Base de Dados'!$C$6:$C$925,0)),"Não encontrado"))</f>
        <v/>
      </c>
      <c r="M598" s="122" t="str">
        <f>IF(A598="","",EOMONTH(A598,0))</f>
        <v/>
      </c>
      <c r="N598" s="69" t="str">
        <f>IF(A598="","",YEAR(A598))</f>
        <v/>
      </c>
    </row>
    <row r="599">
      <c r="A599" s="116" t="n"/>
      <c r="B599" s="97" t="n"/>
      <c r="C599" s="97" t="n"/>
      <c r="D599" s="132" t="n"/>
      <c r="E599" s="99" t="n"/>
      <c r="F599" s="117" t="n"/>
      <c r="G599" s="101" t="n"/>
      <c r="H599" s="109" t="str">
        <f>IF(OR(A599="",B599=""),"",N(D599)*N(E599))</f>
        <v/>
      </c>
      <c r="I599" s="109" t="str">
        <f>IF(H599="","",H599-N(F599))</f>
        <v/>
      </c>
      <c r="J599" s="108" t="str">
        <f>IF(B599="","",IFERROR(INDEX('15 Base de Dados'!$F$6:$F$925,MATCH(B599,'15 Base de Dados'!$C$6:$C$925,0)),"BRL"))</f>
        <v/>
      </c>
      <c r="K599" s="134" t="str">
        <f>IF(H599="","",I599*IF(N(G599)&gt;0,G599,IFERROR(INDEX(moeda_fx,MATCH(J599,moeda_cod,0)),1)))</f>
        <v/>
      </c>
      <c r="L599" s="135" t="str">
        <f>IF(B599="","",IFERROR(INDEX('15 Base de Dados'!$A$6:$A$925,MATCH(B599,'15 Base de Dados'!$C$6:$C$925,0)),"Não encontrado"))</f>
        <v/>
      </c>
      <c r="M599" s="123" t="str">
        <f>IF(A599="","",EOMONTH(A599,0))</f>
        <v/>
      </c>
      <c r="N599" s="113" t="str">
        <f>IF(A599="","",YEAR(A599))</f>
        <v/>
      </c>
    </row>
    <row r="600">
      <c r="A600" s="116" t="n"/>
      <c r="B600" s="97" t="n"/>
      <c r="C600" s="97" t="n"/>
      <c r="D600" s="132" t="n"/>
      <c r="E600" s="99" t="n"/>
      <c r="F600" s="117" t="n"/>
      <c r="G600" s="101" t="n"/>
      <c r="H600" s="103" t="str">
        <f>IF(OR(A600="",B600=""),"",N(D600)*N(E600))</f>
        <v/>
      </c>
      <c r="I600" s="103" t="str">
        <f>IF(H600="","",H600-N(F600))</f>
        <v/>
      </c>
      <c r="J600" s="68" t="str">
        <f>IF(B600="","",IFERROR(INDEX('15 Base de Dados'!$F$6:$F$925,MATCH(B600,'15 Base de Dados'!$C$6:$C$925,0)),"BRL"))</f>
        <v/>
      </c>
      <c r="K600" s="70" t="str">
        <f>IF(H600="","",I600*IF(N(G600)&gt;0,G600,IFERROR(INDEX(moeda_fx,MATCH(J600,moeda_cod,0)),1)))</f>
        <v/>
      </c>
      <c r="L600" s="133" t="str">
        <f>IF(B600="","",IFERROR(INDEX('15 Base de Dados'!$A$6:$A$925,MATCH(B600,'15 Base de Dados'!$C$6:$C$925,0)),"Não encontrado"))</f>
        <v/>
      </c>
      <c r="M600" s="122" t="str">
        <f>IF(A600="","",EOMONTH(A600,0))</f>
        <v/>
      </c>
      <c r="N600" s="69" t="str">
        <f>IF(A600="","",YEAR(A600))</f>
        <v/>
      </c>
    </row>
    <row r="601">
      <c r="A601" s="116" t="n"/>
      <c r="B601" s="97" t="n"/>
      <c r="C601" s="97" t="n"/>
      <c r="D601" s="132" t="n"/>
      <c r="E601" s="99" t="n"/>
      <c r="F601" s="117" t="n"/>
      <c r="G601" s="101" t="n"/>
      <c r="H601" s="109" t="str">
        <f>IF(OR(A601="",B601=""),"",N(D601)*N(E601))</f>
        <v/>
      </c>
      <c r="I601" s="109" t="str">
        <f>IF(H601="","",H601-N(F601))</f>
        <v/>
      </c>
      <c r="J601" s="108" t="str">
        <f>IF(B601="","",IFERROR(INDEX('15 Base de Dados'!$F$6:$F$925,MATCH(B601,'15 Base de Dados'!$C$6:$C$925,0)),"BRL"))</f>
        <v/>
      </c>
      <c r="K601" s="134" t="str">
        <f>IF(H601="","",I601*IF(N(G601)&gt;0,G601,IFERROR(INDEX(moeda_fx,MATCH(J601,moeda_cod,0)),1)))</f>
        <v/>
      </c>
      <c r="L601" s="135" t="str">
        <f>IF(B601="","",IFERROR(INDEX('15 Base de Dados'!$A$6:$A$925,MATCH(B601,'15 Base de Dados'!$C$6:$C$925,0)),"Não encontrado"))</f>
        <v/>
      </c>
      <c r="M601" s="123" t="str">
        <f>IF(A601="","",EOMONTH(A601,0))</f>
        <v/>
      </c>
      <c r="N601" s="113" t="str">
        <f>IF(A601="","",YEAR(A601))</f>
        <v/>
      </c>
    </row>
    <row r="602">
      <c r="A602" s="116" t="n"/>
      <c r="B602" s="97" t="n"/>
      <c r="C602" s="97" t="n"/>
      <c r="D602" s="132" t="n"/>
      <c r="E602" s="99" t="n"/>
      <c r="F602" s="117" t="n"/>
      <c r="G602" s="101" t="n"/>
      <c r="H602" s="103" t="str">
        <f>IF(OR(A602="",B602=""),"",N(D602)*N(E602))</f>
        <v/>
      </c>
      <c r="I602" s="103" t="str">
        <f>IF(H602="","",H602-N(F602))</f>
        <v/>
      </c>
      <c r="J602" s="68" t="str">
        <f>IF(B602="","",IFERROR(INDEX('15 Base de Dados'!$F$6:$F$925,MATCH(B602,'15 Base de Dados'!$C$6:$C$925,0)),"BRL"))</f>
        <v/>
      </c>
      <c r="K602" s="70" t="str">
        <f>IF(H602="","",I602*IF(N(G602)&gt;0,G602,IFERROR(INDEX(moeda_fx,MATCH(J602,moeda_cod,0)),1)))</f>
        <v/>
      </c>
      <c r="L602" s="133" t="str">
        <f>IF(B602="","",IFERROR(INDEX('15 Base de Dados'!$A$6:$A$925,MATCH(B602,'15 Base de Dados'!$C$6:$C$925,0)),"Não encontrado"))</f>
        <v/>
      </c>
      <c r="M602" s="122" t="str">
        <f>IF(A602="","",EOMONTH(A602,0))</f>
        <v/>
      </c>
      <c r="N602" s="69" t="str">
        <f>IF(A602="","",YEAR(A602))</f>
        <v/>
      </c>
    </row>
    <row r="603">
      <c r="A603" s="116" t="n"/>
      <c r="B603" s="97" t="n"/>
      <c r="C603" s="97" t="n"/>
      <c r="D603" s="132" t="n"/>
      <c r="E603" s="99" t="n"/>
      <c r="F603" s="117" t="n"/>
      <c r="G603" s="101" t="n"/>
      <c r="H603" s="109" t="str">
        <f>IF(OR(A603="",B603=""),"",N(D603)*N(E603))</f>
        <v/>
      </c>
      <c r="I603" s="109" t="str">
        <f>IF(H603="","",H603-N(F603))</f>
        <v/>
      </c>
      <c r="J603" s="108" t="str">
        <f>IF(B603="","",IFERROR(INDEX('15 Base de Dados'!$F$6:$F$925,MATCH(B603,'15 Base de Dados'!$C$6:$C$925,0)),"BRL"))</f>
        <v/>
      </c>
      <c r="K603" s="134" t="str">
        <f>IF(H603="","",I603*IF(N(G603)&gt;0,G603,IFERROR(INDEX(moeda_fx,MATCH(J603,moeda_cod,0)),1)))</f>
        <v/>
      </c>
      <c r="L603" s="135" t="str">
        <f>IF(B603="","",IFERROR(INDEX('15 Base de Dados'!$A$6:$A$925,MATCH(B603,'15 Base de Dados'!$C$6:$C$925,0)),"Não encontrado"))</f>
        <v/>
      </c>
      <c r="M603" s="123" t="str">
        <f>IF(A603="","",EOMONTH(A603,0))</f>
        <v/>
      </c>
      <c r="N603" s="113" t="str">
        <f>IF(A603="","",YEAR(A603))</f>
        <v/>
      </c>
    </row>
    <row r="604">
      <c r="A604" s="116" t="n"/>
      <c r="B604" s="97" t="n"/>
      <c r="C604" s="97" t="n"/>
      <c r="D604" s="132" t="n"/>
      <c r="E604" s="99" t="n"/>
      <c r="F604" s="117" t="n"/>
      <c r="G604" s="101" t="n"/>
      <c r="H604" s="103" t="str">
        <f>IF(OR(A604="",B604=""),"",N(D604)*N(E604))</f>
        <v/>
      </c>
      <c r="I604" s="103" t="str">
        <f>IF(H604="","",H604-N(F604))</f>
        <v/>
      </c>
      <c r="J604" s="68" t="str">
        <f>IF(B604="","",IFERROR(INDEX('15 Base de Dados'!$F$6:$F$925,MATCH(B604,'15 Base de Dados'!$C$6:$C$925,0)),"BRL"))</f>
        <v/>
      </c>
      <c r="K604" s="70" t="str">
        <f>IF(H604="","",I604*IF(N(G604)&gt;0,G604,IFERROR(INDEX(moeda_fx,MATCH(J604,moeda_cod,0)),1)))</f>
        <v/>
      </c>
      <c r="L604" s="133" t="str">
        <f>IF(B604="","",IFERROR(INDEX('15 Base de Dados'!$A$6:$A$925,MATCH(B604,'15 Base de Dados'!$C$6:$C$925,0)),"Não encontrado"))</f>
        <v/>
      </c>
      <c r="M604" s="122" t="str">
        <f>IF(A604="","",EOMONTH(A604,0))</f>
        <v/>
      </c>
      <c r="N604" s="69" t="str">
        <f>IF(A604="","",YEAR(A604))</f>
        <v/>
      </c>
    </row>
    <row r="605">
      <c r="A605" s="116" t="n"/>
      <c r="B605" s="97" t="n"/>
      <c r="C605" s="97" t="n"/>
      <c r="D605" s="132" t="n"/>
      <c r="E605" s="99" t="n"/>
      <c r="F605" s="117" t="n"/>
      <c r="G605" s="101" t="n"/>
      <c r="H605" s="109" t="str">
        <f>IF(OR(A605="",B605=""),"",N(D605)*N(E605))</f>
        <v/>
      </c>
      <c r="I605" s="109" t="str">
        <f>IF(H605="","",H605-N(F605))</f>
        <v/>
      </c>
      <c r="J605" s="108" t="str">
        <f>IF(B605="","",IFERROR(INDEX('15 Base de Dados'!$F$6:$F$925,MATCH(B605,'15 Base de Dados'!$C$6:$C$925,0)),"BRL"))</f>
        <v/>
      </c>
      <c r="K605" s="134" t="str">
        <f>IF(H605="","",I605*IF(N(G605)&gt;0,G605,IFERROR(INDEX(moeda_fx,MATCH(J605,moeda_cod,0)),1)))</f>
        <v/>
      </c>
      <c r="L605" s="135" t="str">
        <f>IF(B605="","",IFERROR(INDEX('15 Base de Dados'!$A$6:$A$925,MATCH(B605,'15 Base de Dados'!$C$6:$C$925,0)),"Não encontrado"))</f>
        <v/>
      </c>
      <c r="M605" s="123" t="str">
        <f>IF(A605="","",EOMONTH(A605,0))</f>
        <v/>
      </c>
      <c r="N605" s="113" t="str">
        <f>IF(A605="","",YEAR(A605))</f>
        <v/>
      </c>
    </row>
    <row r="606">
      <c r="A606" s="116" t="n"/>
      <c r="B606" s="97" t="n"/>
      <c r="C606" s="97" t="n"/>
      <c r="D606" s="132" t="n"/>
      <c r="E606" s="99" t="n"/>
      <c r="F606" s="117" t="n"/>
      <c r="G606" s="101" t="n"/>
      <c r="H606" s="103" t="str">
        <f>IF(OR(A606="",B606=""),"",N(D606)*N(E606))</f>
        <v/>
      </c>
      <c r="I606" s="103" t="str">
        <f>IF(H606="","",H606-N(F606))</f>
        <v/>
      </c>
      <c r="J606" s="68" t="str">
        <f>IF(B606="","",IFERROR(INDEX('15 Base de Dados'!$F$6:$F$925,MATCH(B606,'15 Base de Dados'!$C$6:$C$925,0)),"BRL"))</f>
        <v/>
      </c>
      <c r="K606" s="70" t="str">
        <f>IF(H606="","",I606*IF(N(G606)&gt;0,G606,IFERROR(INDEX(moeda_fx,MATCH(J606,moeda_cod,0)),1)))</f>
        <v/>
      </c>
      <c r="L606" s="133" t="str">
        <f>IF(B606="","",IFERROR(INDEX('15 Base de Dados'!$A$6:$A$925,MATCH(B606,'15 Base de Dados'!$C$6:$C$925,0)),"Não encontrado"))</f>
        <v/>
      </c>
      <c r="M606" s="122" t="str">
        <f>IF(A606="","",EOMONTH(A606,0))</f>
        <v/>
      </c>
      <c r="N606" s="69" t="str">
        <f>IF(A606="","",YEAR(A606))</f>
        <v/>
      </c>
    </row>
    <row r="607">
      <c r="A607" s="116" t="n"/>
      <c r="B607" s="97" t="n"/>
      <c r="C607" s="97" t="n"/>
      <c r="D607" s="132" t="n"/>
      <c r="E607" s="99" t="n"/>
      <c r="F607" s="117" t="n"/>
      <c r="G607" s="101" t="n"/>
      <c r="H607" s="109" t="str">
        <f>IF(OR(A607="",B607=""),"",N(D607)*N(E607))</f>
        <v/>
      </c>
      <c r="I607" s="109" t="str">
        <f>IF(H607="","",H607-N(F607))</f>
        <v/>
      </c>
      <c r="J607" s="108" t="str">
        <f>IF(B607="","",IFERROR(INDEX('15 Base de Dados'!$F$6:$F$925,MATCH(B607,'15 Base de Dados'!$C$6:$C$925,0)),"BRL"))</f>
        <v/>
      </c>
      <c r="K607" s="134" t="str">
        <f>IF(H607="","",I607*IF(N(G607)&gt;0,G607,IFERROR(INDEX(moeda_fx,MATCH(J607,moeda_cod,0)),1)))</f>
        <v/>
      </c>
      <c r="L607" s="135" t="str">
        <f>IF(B607="","",IFERROR(INDEX('15 Base de Dados'!$A$6:$A$925,MATCH(B607,'15 Base de Dados'!$C$6:$C$925,0)),"Não encontrado"))</f>
        <v/>
      </c>
      <c r="M607" s="123" t="str">
        <f>IF(A607="","",EOMONTH(A607,0))</f>
        <v/>
      </c>
      <c r="N607" s="113" t="str">
        <f>IF(A607="","",YEAR(A607))</f>
        <v/>
      </c>
    </row>
    <row r="608">
      <c r="A608" s="116" t="n"/>
      <c r="B608" s="97" t="n"/>
      <c r="C608" s="97" t="n"/>
      <c r="D608" s="132" t="n"/>
      <c r="E608" s="99" t="n"/>
      <c r="F608" s="117" t="n"/>
      <c r="G608" s="101" t="n"/>
      <c r="H608" s="103" t="str">
        <f>IF(OR(A608="",B608=""),"",N(D608)*N(E608))</f>
        <v/>
      </c>
      <c r="I608" s="103" t="str">
        <f>IF(H608="","",H608-N(F608))</f>
        <v/>
      </c>
      <c r="J608" s="68" t="str">
        <f>IF(B608="","",IFERROR(INDEX('15 Base de Dados'!$F$6:$F$925,MATCH(B608,'15 Base de Dados'!$C$6:$C$925,0)),"BRL"))</f>
        <v/>
      </c>
      <c r="K608" s="70" t="str">
        <f>IF(H608="","",I608*IF(N(G608)&gt;0,G608,IFERROR(INDEX(moeda_fx,MATCH(J608,moeda_cod,0)),1)))</f>
        <v/>
      </c>
      <c r="L608" s="133" t="str">
        <f>IF(B608="","",IFERROR(INDEX('15 Base de Dados'!$A$6:$A$925,MATCH(B608,'15 Base de Dados'!$C$6:$C$925,0)),"Não encontrado"))</f>
        <v/>
      </c>
      <c r="M608" s="122" t="str">
        <f>IF(A608="","",EOMONTH(A608,0))</f>
        <v/>
      </c>
      <c r="N608" s="69" t="str">
        <f>IF(A608="","",YEAR(A608))</f>
        <v/>
      </c>
    </row>
    <row r="609">
      <c r="A609" s="116" t="n"/>
      <c r="B609" s="97" t="n"/>
      <c r="C609" s="97" t="n"/>
      <c r="D609" s="132" t="n"/>
      <c r="E609" s="99" t="n"/>
      <c r="F609" s="117" t="n"/>
      <c r="G609" s="101" t="n"/>
      <c r="H609" s="109" t="str">
        <f>IF(OR(A609="",B609=""),"",N(D609)*N(E609))</f>
        <v/>
      </c>
      <c r="I609" s="109" t="str">
        <f>IF(H609="","",H609-N(F609))</f>
        <v/>
      </c>
      <c r="J609" s="108" t="str">
        <f>IF(B609="","",IFERROR(INDEX('15 Base de Dados'!$F$6:$F$925,MATCH(B609,'15 Base de Dados'!$C$6:$C$925,0)),"BRL"))</f>
        <v/>
      </c>
      <c r="K609" s="134" t="str">
        <f>IF(H609="","",I609*IF(N(G609)&gt;0,G609,IFERROR(INDEX(moeda_fx,MATCH(J609,moeda_cod,0)),1)))</f>
        <v/>
      </c>
      <c r="L609" s="135" t="str">
        <f>IF(B609="","",IFERROR(INDEX('15 Base de Dados'!$A$6:$A$925,MATCH(B609,'15 Base de Dados'!$C$6:$C$925,0)),"Não encontrado"))</f>
        <v/>
      </c>
      <c r="M609" s="123" t="str">
        <f>IF(A609="","",EOMONTH(A609,0))</f>
        <v/>
      </c>
      <c r="N609" s="113" t="str">
        <f>IF(A609="","",YEAR(A609))</f>
        <v/>
      </c>
    </row>
    <row r="610">
      <c r="A610" s="116" t="n"/>
      <c r="B610" s="97" t="n"/>
      <c r="C610" s="97" t="n"/>
      <c r="D610" s="132" t="n"/>
      <c r="E610" s="99" t="n"/>
      <c r="F610" s="117" t="n"/>
      <c r="G610" s="101" t="n"/>
      <c r="H610" s="103" t="str">
        <f>IF(OR(A610="",B610=""),"",N(D610)*N(E610))</f>
        <v/>
      </c>
      <c r="I610" s="103" t="str">
        <f>IF(H610="","",H610-N(F610))</f>
        <v/>
      </c>
      <c r="J610" s="68" t="str">
        <f>IF(B610="","",IFERROR(INDEX('15 Base de Dados'!$F$6:$F$925,MATCH(B610,'15 Base de Dados'!$C$6:$C$925,0)),"BRL"))</f>
        <v/>
      </c>
      <c r="K610" s="70" t="str">
        <f>IF(H610="","",I610*IF(N(G610)&gt;0,G610,IFERROR(INDEX(moeda_fx,MATCH(J610,moeda_cod,0)),1)))</f>
        <v/>
      </c>
      <c r="L610" s="133" t="str">
        <f>IF(B610="","",IFERROR(INDEX('15 Base de Dados'!$A$6:$A$925,MATCH(B610,'15 Base de Dados'!$C$6:$C$925,0)),"Não encontrado"))</f>
        <v/>
      </c>
      <c r="M610" s="122" t="str">
        <f>IF(A610="","",EOMONTH(A610,0))</f>
        <v/>
      </c>
      <c r="N610" s="69" t="str">
        <f>IF(A610="","",YEAR(A610))</f>
        <v/>
      </c>
    </row>
    <row r="611">
      <c r="A611" s="116" t="n"/>
      <c r="B611" s="97" t="n"/>
      <c r="C611" s="97" t="n"/>
      <c r="D611" s="132" t="n"/>
      <c r="E611" s="99" t="n"/>
      <c r="F611" s="117" t="n"/>
      <c r="G611" s="101" t="n"/>
      <c r="H611" s="109" t="str">
        <f>IF(OR(A611="",B611=""),"",N(D611)*N(E611))</f>
        <v/>
      </c>
      <c r="I611" s="109" t="str">
        <f>IF(H611="","",H611-N(F611))</f>
        <v/>
      </c>
      <c r="J611" s="108" t="str">
        <f>IF(B611="","",IFERROR(INDEX('15 Base de Dados'!$F$6:$F$925,MATCH(B611,'15 Base de Dados'!$C$6:$C$925,0)),"BRL"))</f>
        <v/>
      </c>
      <c r="K611" s="134" t="str">
        <f>IF(H611="","",I611*IF(N(G611)&gt;0,G611,IFERROR(INDEX(moeda_fx,MATCH(J611,moeda_cod,0)),1)))</f>
        <v/>
      </c>
      <c r="L611" s="135" t="str">
        <f>IF(B611="","",IFERROR(INDEX('15 Base de Dados'!$A$6:$A$925,MATCH(B611,'15 Base de Dados'!$C$6:$C$925,0)),"Não encontrado"))</f>
        <v/>
      </c>
      <c r="M611" s="123" t="str">
        <f>IF(A611="","",EOMONTH(A611,0))</f>
        <v/>
      </c>
      <c r="N611" s="113" t="str">
        <f>IF(A611="","",YEAR(A611))</f>
        <v/>
      </c>
    </row>
    <row r="612">
      <c r="A612" s="116" t="n"/>
      <c r="B612" s="97" t="n"/>
      <c r="C612" s="97" t="n"/>
      <c r="D612" s="132" t="n"/>
      <c r="E612" s="99" t="n"/>
      <c r="F612" s="117" t="n"/>
      <c r="G612" s="101" t="n"/>
      <c r="H612" s="103" t="str">
        <f>IF(OR(A612="",B612=""),"",N(D612)*N(E612))</f>
        <v/>
      </c>
      <c r="I612" s="103" t="str">
        <f>IF(H612="","",H612-N(F612))</f>
        <v/>
      </c>
      <c r="J612" s="68" t="str">
        <f>IF(B612="","",IFERROR(INDEX('15 Base de Dados'!$F$6:$F$925,MATCH(B612,'15 Base de Dados'!$C$6:$C$925,0)),"BRL"))</f>
        <v/>
      </c>
      <c r="K612" s="70" t="str">
        <f>IF(H612="","",I612*IF(N(G612)&gt;0,G612,IFERROR(INDEX(moeda_fx,MATCH(J612,moeda_cod,0)),1)))</f>
        <v/>
      </c>
      <c r="L612" s="133" t="str">
        <f>IF(B612="","",IFERROR(INDEX('15 Base de Dados'!$A$6:$A$925,MATCH(B612,'15 Base de Dados'!$C$6:$C$925,0)),"Não encontrado"))</f>
        <v/>
      </c>
      <c r="M612" s="122" t="str">
        <f>IF(A612="","",EOMONTH(A612,0))</f>
        <v/>
      </c>
      <c r="N612" s="69" t="str">
        <f>IF(A612="","",YEAR(A612))</f>
        <v/>
      </c>
    </row>
    <row r="613">
      <c r="A613" s="116" t="n"/>
      <c r="B613" s="97" t="n"/>
      <c r="C613" s="97" t="n"/>
      <c r="D613" s="132" t="n"/>
      <c r="E613" s="99" t="n"/>
      <c r="F613" s="117" t="n"/>
      <c r="G613" s="101" t="n"/>
      <c r="H613" s="109" t="str">
        <f>IF(OR(A613="",B613=""),"",N(D613)*N(E613))</f>
        <v/>
      </c>
      <c r="I613" s="109" t="str">
        <f>IF(H613="","",H613-N(F613))</f>
        <v/>
      </c>
      <c r="J613" s="108" t="str">
        <f>IF(B613="","",IFERROR(INDEX('15 Base de Dados'!$F$6:$F$925,MATCH(B613,'15 Base de Dados'!$C$6:$C$925,0)),"BRL"))</f>
        <v/>
      </c>
      <c r="K613" s="134" t="str">
        <f>IF(H613="","",I613*IF(N(G613)&gt;0,G613,IFERROR(INDEX(moeda_fx,MATCH(J613,moeda_cod,0)),1)))</f>
        <v/>
      </c>
      <c r="L613" s="135" t="str">
        <f>IF(B613="","",IFERROR(INDEX('15 Base de Dados'!$A$6:$A$925,MATCH(B613,'15 Base de Dados'!$C$6:$C$925,0)),"Não encontrado"))</f>
        <v/>
      </c>
      <c r="M613" s="123" t="str">
        <f>IF(A613="","",EOMONTH(A613,0))</f>
        <v/>
      </c>
      <c r="N613" s="113" t="str">
        <f>IF(A613="","",YEAR(A613))</f>
        <v/>
      </c>
    </row>
    <row r="614">
      <c r="A614" s="116" t="n"/>
      <c r="B614" s="97" t="n"/>
      <c r="C614" s="97" t="n"/>
      <c r="D614" s="132" t="n"/>
      <c r="E614" s="99" t="n"/>
      <c r="F614" s="117" t="n"/>
      <c r="G614" s="101" t="n"/>
      <c r="H614" s="103" t="str">
        <f>IF(OR(A614="",B614=""),"",N(D614)*N(E614))</f>
        <v/>
      </c>
      <c r="I614" s="103" t="str">
        <f>IF(H614="","",H614-N(F614))</f>
        <v/>
      </c>
      <c r="J614" s="68" t="str">
        <f>IF(B614="","",IFERROR(INDEX('15 Base de Dados'!$F$6:$F$925,MATCH(B614,'15 Base de Dados'!$C$6:$C$925,0)),"BRL"))</f>
        <v/>
      </c>
      <c r="K614" s="70" t="str">
        <f>IF(H614="","",I614*IF(N(G614)&gt;0,G614,IFERROR(INDEX(moeda_fx,MATCH(J614,moeda_cod,0)),1)))</f>
        <v/>
      </c>
      <c r="L614" s="133" t="str">
        <f>IF(B614="","",IFERROR(INDEX('15 Base de Dados'!$A$6:$A$925,MATCH(B614,'15 Base de Dados'!$C$6:$C$925,0)),"Não encontrado"))</f>
        <v/>
      </c>
      <c r="M614" s="122" t="str">
        <f>IF(A614="","",EOMONTH(A614,0))</f>
        <v/>
      </c>
      <c r="N614" s="69" t="str">
        <f>IF(A614="","",YEAR(A614))</f>
        <v/>
      </c>
    </row>
    <row r="615">
      <c r="A615" s="116" t="n"/>
      <c r="B615" s="97" t="n"/>
      <c r="C615" s="97" t="n"/>
      <c r="D615" s="132" t="n"/>
      <c r="E615" s="99" t="n"/>
      <c r="F615" s="117" t="n"/>
      <c r="G615" s="101" t="n"/>
      <c r="H615" s="109" t="str">
        <f>IF(OR(A615="",B615=""),"",N(D615)*N(E615))</f>
        <v/>
      </c>
      <c r="I615" s="109" t="str">
        <f>IF(H615="","",H615-N(F615))</f>
        <v/>
      </c>
      <c r="J615" s="108" t="str">
        <f>IF(B615="","",IFERROR(INDEX('15 Base de Dados'!$F$6:$F$925,MATCH(B615,'15 Base de Dados'!$C$6:$C$925,0)),"BRL"))</f>
        <v/>
      </c>
      <c r="K615" s="134" t="str">
        <f>IF(H615="","",I615*IF(N(G615)&gt;0,G615,IFERROR(INDEX(moeda_fx,MATCH(J615,moeda_cod,0)),1)))</f>
        <v/>
      </c>
      <c r="L615" s="135" t="str">
        <f>IF(B615="","",IFERROR(INDEX('15 Base de Dados'!$A$6:$A$925,MATCH(B615,'15 Base de Dados'!$C$6:$C$925,0)),"Não encontrado"))</f>
        <v/>
      </c>
      <c r="M615" s="123" t="str">
        <f>IF(A615="","",EOMONTH(A615,0))</f>
        <v/>
      </c>
      <c r="N615" s="113" t="str">
        <f>IF(A615="","",YEAR(A615))</f>
        <v/>
      </c>
    </row>
    <row r="616">
      <c r="A616" s="116" t="n"/>
      <c r="B616" s="97" t="n"/>
      <c r="C616" s="97" t="n"/>
      <c r="D616" s="132" t="n"/>
      <c r="E616" s="99" t="n"/>
      <c r="F616" s="117" t="n"/>
      <c r="G616" s="101" t="n"/>
      <c r="H616" s="103" t="str">
        <f>IF(OR(A616="",B616=""),"",N(D616)*N(E616))</f>
        <v/>
      </c>
      <c r="I616" s="103" t="str">
        <f>IF(H616="","",H616-N(F616))</f>
        <v/>
      </c>
      <c r="J616" s="68" t="str">
        <f>IF(B616="","",IFERROR(INDEX('15 Base de Dados'!$F$6:$F$925,MATCH(B616,'15 Base de Dados'!$C$6:$C$925,0)),"BRL"))</f>
        <v/>
      </c>
      <c r="K616" s="70" t="str">
        <f>IF(H616="","",I616*IF(N(G616)&gt;0,G616,IFERROR(INDEX(moeda_fx,MATCH(J616,moeda_cod,0)),1)))</f>
        <v/>
      </c>
      <c r="L616" s="133" t="str">
        <f>IF(B616="","",IFERROR(INDEX('15 Base de Dados'!$A$6:$A$925,MATCH(B616,'15 Base de Dados'!$C$6:$C$925,0)),"Não encontrado"))</f>
        <v/>
      </c>
      <c r="M616" s="122" t="str">
        <f>IF(A616="","",EOMONTH(A616,0))</f>
        <v/>
      </c>
      <c r="N616" s="69" t="str">
        <f>IF(A616="","",YEAR(A616))</f>
        <v/>
      </c>
    </row>
    <row r="617">
      <c r="A617" s="116" t="n"/>
      <c r="B617" s="97" t="n"/>
      <c r="C617" s="97" t="n"/>
      <c r="D617" s="132" t="n"/>
      <c r="E617" s="99" t="n"/>
      <c r="F617" s="117" t="n"/>
      <c r="G617" s="101" t="n"/>
      <c r="H617" s="109" t="str">
        <f>IF(OR(A617="",B617=""),"",N(D617)*N(E617))</f>
        <v/>
      </c>
      <c r="I617" s="109" t="str">
        <f>IF(H617="","",H617-N(F617))</f>
        <v/>
      </c>
      <c r="J617" s="108" t="str">
        <f>IF(B617="","",IFERROR(INDEX('15 Base de Dados'!$F$6:$F$925,MATCH(B617,'15 Base de Dados'!$C$6:$C$925,0)),"BRL"))</f>
        <v/>
      </c>
      <c r="K617" s="134" t="str">
        <f>IF(H617="","",I617*IF(N(G617)&gt;0,G617,IFERROR(INDEX(moeda_fx,MATCH(J617,moeda_cod,0)),1)))</f>
        <v/>
      </c>
      <c r="L617" s="135" t="str">
        <f>IF(B617="","",IFERROR(INDEX('15 Base de Dados'!$A$6:$A$925,MATCH(B617,'15 Base de Dados'!$C$6:$C$925,0)),"Não encontrado"))</f>
        <v/>
      </c>
      <c r="M617" s="123" t="str">
        <f>IF(A617="","",EOMONTH(A617,0))</f>
        <v/>
      </c>
      <c r="N617" s="113" t="str">
        <f>IF(A617="","",YEAR(A617))</f>
        <v/>
      </c>
    </row>
    <row r="618">
      <c r="A618" s="116" t="n"/>
      <c r="B618" s="97" t="n"/>
      <c r="C618" s="97" t="n"/>
      <c r="D618" s="132" t="n"/>
      <c r="E618" s="99" t="n"/>
      <c r="F618" s="117" t="n"/>
      <c r="G618" s="101" t="n"/>
      <c r="H618" s="103" t="str">
        <f>IF(OR(A618="",B618=""),"",N(D618)*N(E618))</f>
        <v/>
      </c>
      <c r="I618" s="103" t="str">
        <f>IF(H618="","",H618-N(F618))</f>
        <v/>
      </c>
      <c r="J618" s="68" t="str">
        <f>IF(B618="","",IFERROR(INDEX('15 Base de Dados'!$F$6:$F$925,MATCH(B618,'15 Base de Dados'!$C$6:$C$925,0)),"BRL"))</f>
        <v/>
      </c>
      <c r="K618" s="70" t="str">
        <f>IF(H618="","",I618*IF(N(G618)&gt;0,G618,IFERROR(INDEX(moeda_fx,MATCH(J618,moeda_cod,0)),1)))</f>
        <v/>
      </c>
      <c r="L618" s="133" t="str">
        <f>IF(B618="","",IFERROR(INDEX('15 Base de Dados'!$A$6:$A$925,MATCH(B618,'15 Base de Dados'!$C$6:$C$925,0)),"Não encontrado"))</f>
        <v/>
      </c>
      <c r="M618" s="122" t="str">
        <f>IF(A618="","",EOMONTH(A618,0))</f>
        <v/>
      </c>
      <c r="N618" s="69" t="str">
        <f>IF(A618="","",YEAR(A618))</f>
        <v/>
      </c>
    </row>
    <row r="619">
      <c r="A619" s="116" t="n"/>
      <c r="B619" s="97" t="n"/>
      <c r="C619" s="97" t="n"/>
      <c r="D619" s="132" t="n"/>
      <c r="E619" s="99" t="n"/>
      <c r="F619" s="117" t="n"/>
      <c r="G619" s="101" t="n"/>
      <c r="H619" s="109" t="str">
        <f>IF(OR(A619="",B619=""),"",N(D619)*N(E619))</f>
        <v/>
      </c>
      <c r="I619" s="109" t="str">
        <f>IF(H619="","",H619-N(F619))</f>
        <v/>
      </c>
      <c r="J619" s="108" t="str">
        <f>IF(B619="","",IFERROR(INDEX('15 Base de Dados'!$F$6:$F$925,MATCH(B619,'15 Base de Dados'!$C$6:$C$925,0)),"BRL"))</f>
        <v/>
      </c>
      <c r="K619" s="134" t="str">
        <f>IF(H619="","",I619*IF(N(G619)&gt;0,G619,IFERROR(INDEX(moeda_fx,MATCH(J619,moeda_cod,0)),1)))</f>
        <v/>
      </c>
      <c r="L619" s="135" t="str">
        <f>IF(B619="","",IFERROR(INDEX('15 Base de Dados'!$A$6:$A$925,MATCH(B619,'15 Base de Dados'!$C$6:$C$925,0)),"Não encontrado"))</f>
        <v/>
      </c>
      <c r="M619" s="123" t="str">
        <f>IF(A619="","",EOMONTH(A619,0))</f>
        <v/>
      </c>
      <c r="N619" s="113" t="str">
        <f>IF(A619="","",YEAR(A619))</f>
        <v/>
      </c>
    </row>
    <row r="620">
      <c r="A620" s="116" t="n"/>
      <c r="B620" s="97" t="n"/>
      <c r="C620" s="97" t="n"/>
      <c r="D620" s="132" t="n"/>
      <c r="E620" s="99" t="n"/>
      <c r="F620" s="117" t="n"/>
      <c r="G620" s="101" t="n"/>
      <c r="H620" s="103" t="str">
        <f>IF(OR(A620="",B620=""),"",N(D620)*N(E620))</f>
        <v/>
      </c>
      <c r="I620" s="103" t="str">
        <f>IF(H620="","",H620-N(F620))</f>
        <v/>
      </c>
      <c r="J620" s="68" t="str">
        <f>IF(B620="","",IFERROR(INDEX('15 Base de Dados'!$F$6:$F$925,MATCH(B620,'15 Base de Dados'!$C$6:$C$925,0)),"BRL"))</f>
        <v/>
      </c>
      <c r="K620" s="70" t="str">
        <f>IF(H620="","",I620*IF(N(G620)&gt;0,G620,IFERROR(INDEX(moeda_fx,MATCH(J620,moeda_cod,0)),1)))</f>
        <v/>
      </c>
      <c r="L620" s="133" t="str">
        <f>IF(B620="","",IFERROR(INDEX('15 Base de Dados'!$A$6:$A$925,MATCH(B620,'15 Base de Dados'!$C$6:$C$925,0)),"Não encontrado"))</f>
        <v/>
      </c>
      <c r="M620" s="122" t="str">
        <f>IF(A620="","",EOMONTH(A620,0))</f>
        <v/>
      </c>
      <c r="N620" s="69" t="str">
        <f>IF(A620="","",YEAR(A620))</f>
        <v/>
      </c>
    </row>
    <row r="621">
      <c r="A621" s="116" t="n"/>
      <c r="B621" s="97" t="n"/>
      <c r="C621" s="97" t="n"/>
      <c r="D621" s="132" t="n"/>
      <c r="E621" s="99" t="n"/>
      <c r="F621" s="117" t="n"/>
      <c r="G621" s="101" t="n"/>
      <c r="H621" s="109" t="str">
        <f>IF(OR(A621="",B621=""),"",N(D621)*N(E621))</f>
        <v/>
      </c>
      <c r="I621" s="109" t="str">
        <f>IF(H621="","",H621-N(F621))</f>
        <v/>
      </c>
      <c r="J621" s="108" t="str">
        <f>IF(B621="","",IFERROR(INDEX('15 Base de Dados'!$F$6:$F$925,MATCH(B621,'15 Base de Dados'!$C$6:$C$925,0)),"BRL"))</f>
        <v/>
      </c>
      <c r="K621" s="134" t="str">
        <f>IF(H621="","",I621*IF(N(G621)&gt;0,G621,IFERROR(INDEX(moeda_fx,MATCH(J621,moeda_cod,0)),1)))</f>
        <v/>
      </c>
      <c r="L621" s="135" t="str">
        <f>IF(B621="","",IFERROR(INDEX('15 Base de Dados'!$A$6:$A$925,MATCH(B621,'15 Base de Dados'!$C$6:$C$925,0)),"Não encontrado"))</f>
        <v/>
      </c>
      <c r="M621" s="123" t="str">
        <f>IF(A621="","",EOMONTH(A621,0))</f>
        <v/>
      </c>
      <c r="N621" s="113" t="str">
        <f>IF(A621="","",YEAR(A621))</f>
        <v/>
      </c>
    </row>
    <row r="622">
      <c r="A622" s="116" t="n"/>
      <c r="B622" s="97" t="n"/>
      <c r="C622" s="97" t="n"/>
      <c r="D622" s="132" t="n"/>
      <c r="E622" s="99" t="n"/>
      <c r="F622" s="117" t="n"/>
      <c r="G622" s="101" t="n"/>
      <c r="H622" s="103" t="str">
        <f>IF(OR(A622="",B622=""),"",N(D622)*N(E622))</f>
        <v/>
      </c>
      <c r="I622" s="103" t="str">
        <f>IF(H622="","",H622-N(F622))</f>
        <v/>
      </c>
      <c r="J622" s="68" t="str">
        <f>IF(B622="","",IFERROR(INDEX('15 Base de Dados'!$F$6:$F$925,MATCH(B622,'15 Base de Dados'!$C$6:$C$925,0)),"BRL"))</f>
        <v/>
      </c>
      <c r="K622" s="70" t="str">
        <f>IF(H622="","",I622*IF(N(G622)&gt;0,G622,IFERROR(INDEX(moeda_fx,MATCH(J622,moeda_cod,0)),1)))</f>
        <v/>
      </c>
      <c r="L622" s="133" t="str">
        <f>IF(B622="","",IFERROR(INDEX('15 Base de Dados'!$A$6:$A$925,MATCH(B622,'15 Base de Dados'!$C$6:$C$925,0)),"Não encontrado"))</f>
        <v/>
      </c>
      <c r="M622" s="122" t="str">
        <f>IF(A622="","",EOMONTH(A622,0))</f>
        <v/>
      </c>
      <c r="N622" s="69" t="str">
        <f>IF(A622="","",YEAR(A622))</f>
        <v/>
      </c>
    </row>
    <row r="623">
      <c r="A623" s="116" t="n"/>
      <c r="B623" s="97" t="n"/>
      <c r="C623" s="97" t="n"/>
      <c r="D623" s="132" t="n"/>
      <c r="E623" s="99" t="n"/>
      <c r="F623" s="117" t="n"/>
      <c r="G623" s="101" t="n"/>
      <c r="H623" s="109" t="str">
        <f>IF(OR(A623="",B623=""),"",N(D623)*N(E623))</f>
        <v/>
      </c>
      <c r="I623" s="109" t="str">
        <f>IF(H623="","",H623-N(F623))</f>
        <v/>
      </c>
      <c r="J623" s="108" t="str">
        <f>IF(B623="","",IFERROR(INDEX('15 Base de Dados'!$F$6:$F$925,MATCH(B623,'15 Base de Dados'!$C$6:$C$925,0)),"BRL"))</f>
        <v/>
      </c>
      <c r="K623" s="134" t="str">
        <f>IF(H623="","",I623*IF(N(G623)&gt;0,G623,IFERROR(INDEX(moeda_fx,MATCH(J623,moeda_cod,0)),1)))</f>
        <v/>
      </c>
      <c r="L623" s="135" t="str">
        <f>IF(B623="","",IFERROR(INDEX('15 Base de Dados'!$A$6:$A$925,MATCH(B623,'15 Base de Dados'!$C$6:$C$925,0)),"Não encontrado"))</f>
        <v/>
      </c>
      <c r="M623" s="123" t="str">
        <f>IF(A623="","",EOMONTH(A623,0))</f>
        <v/>
      </c>
      <c r="N623" s="113" t="str">
        <f>IF(A623="","",YEAR(A623))</f>
        <v/>
      </c>
    </row>
    <row r="624">
      <c r="A624" s="116" t="n"/>
      <c r="B624" s="97" t="n"/>
      <c r="C624" s="97" t="n"/>
      <c r="D624" s="132" t="n"/>
      <c r="E624" s="99" t="n"/>
      <c r="F624" s="117" t="n"/>
      <c r="G624" s="101" t="n"/>
      <c r="H624" s="103" t="str">
        <f>IF(OR(A624="",B624=""),"",N(D624)*N(E624))</f>
        <v/>
      </c>
      <c r="I624" s="103" t="str">
        <f>IF(H624="","",H624-N(F624))</f>
        <v/>
      </c>
      <c r="J624" s="68" t="str">
        <f>IF(B624="","",IFERROR(INDEX('15 Base de Dados'!$F$6:$F$925,MATCH(B624,'15 Base de Dados'!$C$6:$C$925,0)),"BRL"))</f>
        <v/>
      </c>
      <c r="K624" s="70" t="str">
        <f>IF(H624="","",I624*IF(N(G624)&gt;0,G624,IFERROR(INDEX(moeda_fx,MATCH(J624,moeda_cod,0)),1)))</f>
        <v/>
      </c>
      <c r="L624" s="133" t="str">
        <f>IF(B624="","",IFERROR(INDEX('15 Base de Dados'!$A$6:$A$925,MATCH(B624,'15 Base de Dados'!$C$6:$C$925,0)),"Não encontrado"))</f>
        <v/>
      </c>
      <c r="M624" s="122" t="str">
        <f>IF(A624="","",EOMONTH(A624,0))</f>
        <v/>
      </c>
      <c r="N624" s="69" t="str">
        <f>IF(A624="","",YEAR(A624))</f>
        <v/>
      </c>
    </row>
    <row r="625">
      <c r="A625" s="116" t="n"/>
      <c r="B625" s="97" t="n"/>
      <c r="C625" s="97" t="n"/>
      <c r="D625" s="132" t="n"/>
      <c r="E625" s="99" t="n"/>
      <c r="F625" s="117" t="n"/>
      <c r="G625" s="101" t="n"/>
      <c r="H625" s="109" t="str">
        <f>IF(OR(A625="",B625=""),"",N(D625)*N(E625))</f>
        <v/>
      </c>
      <c r="I625" s="109" t="str">
        <f>IF(H625="","",H625-N(F625))</f>
        <v/>
      </c>
      <c r="J625" s="108" t="str">
        <f>IF(B625="","",IFERROR(INDEX('15 Base de Dados'!$F$6:$F$925,MATCH(B625,'15 Base de Dados'!$C$6:$C$925,0)),"BRL"))</f>
        <v/>
      </c>
      <c r="K625" s="134" t="str">
        <f>IF(H625="","",I625*IF(N(G625)&gt;0,G625,IFERROR(INDEX(moeda_fx,MATCH(J625,moeda_cod,0)),1)))</f>
        <v/>
      </c>
      <c r="L625" s="135" t="str">
        <f>IF(B625="","",IFERROR(INDEX('15 Base de Dados'!$A$6:$A$925,MATCH(B625,'15 Base de Dados'!$C$6:$C$925,0)),"Não encontrado"))</f>
        <v/>
      </c>
      <c r="M625" s="123" t="str">
        <f>IF(A625="","",EOMONTH(A625,0))</f>
        <v/>
      </c>
      <c r="N625" s="113" t="str">
        <f>IF(A625="","",YEAR(A625))</f>
        <v/>
      </c>
    </row>
    <row r="626">
      <c r="A626" s="116" t="n"/>
      <c r="B626" s="97" t="n"/>
      <c r="C626" s="97" t="n"/>
      <c r="D626" s="132" t="n"/>
      <c r="E626" s="99" t="n"/>
      <c r="F626" s="117" t="n"/>
      <c r="G626" s="101" t="n"/>
      <c r="H626" s="103" t="str">
        <f>IF(OR(A626="",B626=""),"",N(D626)*N(E626))</f>
        <v/>
      </c>
      <c r="I626" s="103" t="str">
        <f>IF(H626="","",H626-N(F626))</f>
        <v/>
      </c>
      <c r="J626" s="68" t="str">
        <f>IF(B626="","",IFERROR(INDEX('15 Base de Dados'!$F$6:$F$925,MATCH(B626,'15 Base de Dados'!$C$6:$C$925,0)),"BRL"))</f>
        <v/>
      </c>
      <c r="K626" s="70" t="str">
        <f>IF(H626="","",I626*IF(N(G626)&gt;0,G626,IFERROR(INDEX(moeda_fx,MATCH(J626,moeda_cod,0)),1)))</f>
        <v/>
      </c>
      <c r="L626" s="133" t="str">
        <f>IF(B626="","",IFERROR(INDEX('15 Base de Dados'!$A$6:$A$925,MATCH(B626,'15 Base de Dados'!$C$6:$C$925,0)),"Não encontrado"))</f>
        <v/>
      </c>
      <c r="M626" s="122" t="str">
        <f>IF(A626="","",EOMONTH(A626,0))</f>
        <v/>
      </c>
      <c r="N626" s="69" t="str">
        <f>IF(A626="","",YEAR(A626))</f>
        <v/>
      </c>
    </row>
    <row r="627">
      <c r="A627" s="116" t="n"/>
      <c r="B627" s="97" t="n"/>
      <c r="C627" s="97" t="n"/>
      <c r="D627" s="132" t="n"/>
      <c r="E627" s="99" t="n"/>
      <c r="F627" s="117" t="n"/>
      <c r="G627" s="101" t="n"/>
      <c r="H627" s="109" t="str">
        <f>IF(OR(A627="",B627=""),"",N(D627)*N(E627))</f>
        <v/>
      </c>
      <c r="I627" s="109" t="str">
        <f>IF(H627="","",H627-N(F627))</f>
        <v/>
      </c>
      <c r="J627" s="108" t="str">
        <f>IF(B627="","",IFERROR(INDEX('15 Base de Dados'!$F$6:$F$925,MATCH(B627,'15 Base de Dados'!$C$6:$C$925,0)),"BRL"))</f>
        <v/>
      </c>
      <c r="K627" s="134" t="str">
        <f>IF(H627="","",I627*IF(N(G627)&gt;0,G627,IFERROR(INDEX(moeda_fx,MATCH(J627,moeda_cod,0)),1)))</f>
        <v/>
      </c>
      <c r="L627" s="135" t="str">
        <f>IF(B627="","",IFERROR(INDEX('15 Base de Dados'!$A$6:$A$925,MATCH(B627,'15 Base de Dados'!$C$6:$C$925,0)),"Não encontrado"))</f>
        <v/>
      </c>
      <c r="M627" s="123" t="str">
        <f>IF(A627="","",EOMONTH(A627,0))</f>
        <v/>
      </c>
      <c r="N627" s="113" t="str">
        <f>IF(A627="","",YEAR(A627))</f>
        <v/>
      </c>
    </row>
    <row r="628">
      <c r="A628" s="116" t="n"/>
      <c r="B628" s="97" t="n"/>
      <c r="C628" s="97" t="n"/>
      <c r="D628" s="132" t="n"/>
      <c r="E628" s="99" t="n"/>
      <c r="F628" s="117" t="n"/>
      <c r="G628" s="101" t="n"/>
      <c r="H628" s="103" t="str">
        <f>IF(OR(A628="",B628=""),"",N(D628)*N(E628))</f>
        <v/>
      </c>
      <c r="I628" s="103" t="str">
        <f>IF(H628="","",H628-N(F628))</f>
        <v/>
      </c>
      <c r="J628" s="68" t="str">
        <f>IF(B628="","",IFERROR(INDEX('15 Base de Dados'!$F$6:$F$925,MATCH(B628,'15 Base de Dados'!$C$6:$C$925,0)),"BRL"))</f>
        <v/>
      </c>
      <c r="K628" s="70" t="str">
        <f>IF(H628="","",I628*IF(N(G628)&gt;0,G628,IFERROR(INDEX(moeda_fx,MATCH(J628,moeda_cod,0)),1)))</f>
        <v/>
      </c>
      <c r="L628" s="133" t="str">
        <f>IF(B628="","",IFERROR(INDEX('15 Base de Dados'!$A$6:$A$925,MATCH(B628,'15 Base de Dados'!$C$6:$C$925,0)),"Não encontrado"))</f>
        <v/>
      </c>
      <c r="M628" s="122" t="str">
        <f>IF(A628="","",EOMONTH(A628,0))</f>
        <v/>
      </c>
      <c r="N628" s="69" t="str">
        <f>IF(A628="","",YEAR(A628))</f>
        <v/>
      </c>
    </row>
    <row r="629">
      <c r="A629" s="116" t="n"/>
      <c r="B629" s="97" t="n"/>
      <c r="C629" s="97" t="n"/>
      <c r="D629" s="132" t="n"/>
      <c r="E629" s="99" t="n"/>
      <c r="F629" s="117" t="n"/>
      <c r="G629" s="101" t="n"/>
      <c r="H629" s="109" t="str">
        <f>IF(OR(A629="",B629=""),"",N(D629)*N(E629))</f>
        <v/>
      </c>
      <c r="I629" s="109" t="str">
        <f>IF(H629="","",H629-N(F629))</f>
        <v/>
      </c>
      <c r="J629" s="108" t="str">
        <f>IF(B629="","",IFERROR(INDEX('15 Base de Dados'!$F$6:$F$925,MATCH(B629,'15 Base de Dados'!$C$6:$C$925,0)),"BRL"))</f>
        <v/>
      </c>
      <c r="K629" s="134" t="str">
        <f>IF(H629="","",I629*IF(N(G629)&gt;0,G629,IFERROR(INDEX(moeda_fx,MATCH(J629,moeda_cod,0)),1)))</f>
        <v/>
      </c>
      <c r="L629" s="135" t="str">
        <f>IF(B629="","",IFERROR(INDEX('15 Base de Dados'!$A$6:$A$925,MATCH(B629,'15 Base de Dados'!$C$6:$C$925,0)),"Não encontrado"))</f>
        <v/>
      </c>
      <c r="M629" s="123" t="str">
        <f>IF(A629="","",EOMONTH(A629,0))</f>
        <v/>
      </c>
      <c r="N629" s="113" t="str">
        <f>IF(A629="","",YEAR(A629))</f>
        <v/>
      </c>
    </row>
    <row r="630">
      <c r="A630" s="116" t="n"/>
      <c r="B630" s="97" t="n"/>
      <c r="C630" s="97" t="n"/>
      <c r="D630" s="132" t="n"/>
      <c r="E630" s="99" t="n"/>
      <c r="F630" s="117" t="n"/>
      <c r="G630" s="101" t="n"/>
      <c r="H630" s="103" t="str">
        <f>IF(OR(A630="",B630=""),"",N(D630)*N(E630))</f>
        <v/>
      </c>
      <c r="I630" s="103" t="str">
        <f>IF(H630="","",H630-N(F630))</f>
        <v/>
      </c>
      <c r="J630" s="68" t="str">
        <f>IF(B630="","",IFERROR(INDEX('15 Base de Dados'!$F$6:$F$925,MATCH(B630,'15 Base de Dados'!$C$6:$C$925,0)),"BRL"))</f>
        <v/>
      </c>
      <c r="K630" s="70" t="str">
        <f>IF(H630="","",I630*IF(N(G630)&gt;0,G630,IFERROR(INDEX(moeda_fx,MATCH(J630,moeda_cod,0)),1)))</f>
        <v/>
      </c>
      <c r="L630" s="133" t="str">
        <f>IF(B630="","",IFERROR(INDEX('15 Base de Dados'!$A$6:$A$925,MATCH(B630,'15 Base de Dados'!$C$6:$C$925,0)),"Não encontrado"))</f>
        <v/>
      </c>
      <c r="M630" s="122" t="str">
        <f>IF(A630="","",EOMONTH(A630,0))</f>
        <v/>
      </c>
      <c r="N630" s="69" t="str">
        <f>IF(A630="","",YEAR(A630))</f>
        <v/>
      </c>
    </row>
    <row r="631">
      <c r="A631" s="116" t="n"/>
      <c r="B631" s="97" t="n"/>
      <c r="C631" s="97" t="n"/>
      <c r="D631" s="132" t="n"/>
      <c r="E631" s="99" t="n"/>
      <c r="F631" s="117" t="n"/>
      <c r="G631" s="101" t="n"/>
      <c r="H631" s="109" t="str">
        <f>IF(OR(A631="",B631=""),"",N(D631)*N(E631))</f>
        <v/>
      </c>
      <c r="I631" s="109" t="str">
        <f>IF(H631="","",H631-N(F631))</f>
        <v/>
      </c>
      <c r="J631" s="108" t="str">
        <f>IF(B631="","",IFERROR(INDEX('15 Base de Dados'!$F$6:$F$925,MATCH(B631,'15 Base de Dados'!$C$6:$C$925,0)),"BRL"))</f>
        <v/>
      </c>
      <c r="K631" s="134" t="str">
        <f>IF(H631="","",I631*IF(N(G631)&gt;0,G631,IFERROR(INDEX(moeda_fx,MATCH(J631,moeda_cod,0)),1)))</f>
        <v/>
      </c>
      <c r="L631" s="135" t="str">
        <f>IF(B631="","",IFERROR(INDEX('15 Base de Dados'!$A$6:$A$925,MATCH(B631,'15 Base de Dados'!$C$6:$C$925,0)),"Não encontrado"))</f>
        <v/>
      </c>
      <c r="M631" s="123" t="str">
        <f>IF(A631="","",EOMONTH(A631,0))</f>
        <v/>
      </c>
      <c r="N631" s="113" t="str">
        <f>IF(A631="","",YEAR(A631))</f>
        <v/>
      </c>
    </row>
    <row r="632">
      <c r="A632" s="116" t="n"/>
      <c r="B632" s="97" t="n"/>
      <c r="C632" s="97" t="n"/>
      <c r="D632" s="132" t="n"/>
      <c r="E632" s="99" t="n"/>
      <c r="F632" s="117" t="n"/>
      <c r="G632" s="101" t="n"/>
      <c r="H632" s="103" t="str">
        <f>IF(OR(A632="",B632=""),"",N(D632)*N(E632))</f>
        <v/>
      </c>
      <c r="I632" s="103" t="str">
        <f>IF(H632="","",H632-N(F632))</f>
        <v/>
      </c>
      <c r="J632" s="68" t="str">
        <f>IF(B632="","",IFERROR(INDEX('15 Base de Dados'!$F$6:$F$925,MATCH(B632,'15 Base de Dados'!$C$6:$C$925,0)),"BRL"))</f>
        <v/>
      </c>
      <c r="K632" s="70" t="str">
        <f>IF(H632="","",I632*IF(N(G632)&gt;0,G632,IFERROR(INDEX(moeda_fx,MATCH(J632,moeda_cod,0)),1)))</f>
        <v/>
      </c>
      <c r="L632" s="133" t="str">
        <f>IF(B632="","",IFERROR(INDEX('15 Base de Dados'!$A$6:$A$925,MATCH(B632,'15 Base de Dados'!$C$6:$C$925,0)),"Não encontrado"))</f>
        <v/>
      </c>
      <c r="M632" s="122" t="str">
        <f>IF(A632="","",EOMONTH(A632,0))</f>
        <v/>
      </c>
      <c r="N632" s="69" t="str">
        <f>IF(A632="","",YEAR(A632))</f>
        <v/>
      </c>
    </row>
    <row r="633">
      <c r="A633" s="116" t="n"/>
      <c r="B633" s="97" t="n"/>
      <c r="C633" s="97" t="n"/>
      <c r="D633" s="132" t="n"/>
      <c r="E633" s="99" t="n"/>
      <c r="F633" s="117" t="n"/>
      <c r="G633" s="101" t="n"/>
      <c r="H633" s="109" t="str">
        <f>IF(OR(A633="",B633=""),"",N(D633)*N(E633))</f>
        <v/>
      </c>
      <c r="I633" s="109" t="str">
        <f>IF(H633="","",H633-N(F633))</f>
        <v/>
      </c>
      <c r="J633" s="108" t="str">
        <f>IF(B633="","",IFERROR(INDEX('15 Base de Dados'!$F$6:$F$925,MATCH(B633,'15 Base de Dados'!$C$6:$C$925,0)),"BRL"))</f>
        <v/>
      </c>
      <c r="K633" s="134" t="str">
        <f>IF(H633="","",I633*IF(N(G633)&gt;0,G633,IFERROR(INDEX(moeda_fx,MATCH(J633,moeda_cod,0)),1)))</f>
        <v/>
      </c>
      <c r="L633" s="135" t="str">
        <f>IF(B633="","",IFERROR(INDEX('15 Base de Dados'!$A$6:$A$925,MATCH(B633,'15 Base de Dados'!$C$6:$C$925,0)),"Não encontrado"))</f>
        <v/>
      </c>
      <c r="M633" s="123" t="str">
        <f>IF(A633="","",EOMONTH(A633,0))</f>
        <v/>
      </c>
      <c r="N633" s="113" t="str">
        <f>IF(A633="","",YEAR(A633))</f>
        <v/>
      </c>
    </row>
    <row r="634">
      <c r="A634" s="116" t="n"/>
      <c r="B634" s="97" t="n"/>
      <c r="C634" s="97" t="n"/>
      <c r="D634" s="132" t="n"/>
      <c r="E634" s="99" t="n"/>
      <c r="F634" s="117" t="n"/>
      <c r="G634" s="101" t="n"/>
      <c r="H634" s="103" t="str">
        <f>IF(OR(A634="",B634=""),"",N(D634)*N(E634))</f>
        <v/>
      </c>
      <c r="I634" s="103" t="str">
        <f>IF(H634="","",H634-N(F634))</f>
        <v/>
      </c>
      <c r="J634" s="68" t="str">
        <f>IF(B634="","",IFERROR(INDEX('15 Base de Dados'!$F$6:$F$925,MATCH(B634,'15 Base de Dados'!$C$6:$C$925,0)),"BRL"))</f>
        <v/>
      </c>
      <c r="K634" s="70" t="str">
        <f>IF(H634="","",I634*IF(N(G634)&gt;0,G634,IFERROR(INDEX(moeda_fx,MATCH(J634,moeda_cod,0)),1)))</f>
        <v/>
      </c>
      <c r="L634" s="133" t="str">
        <f>IF(B634="","",IFERROR(INDEX('15 Base de Dados'!$A$6:$A$925,MATCH(B634,'15 Base de Dados'!$C$6:$C$925,0)),"Não encontrado"))</f>
        <v/>
      </c>
      <c r="M634" s="122" t="str">
        <f>IF(A634="","",EOMONTH(A634,0))</f>
        <v/>
      </c>
      <c r="N634" s="69" t="str">
        <f>IF(A634="","",YEAR(A634))</f>
        <v/>
      </c>
    </row>
    <row r="635">
      <c r="A635" s="116" t="n"/>
      <c r="B635" s="97" t="n"/>
      <c r="C635" s="97" t="n"/>
      <c r="D635" s="132" t="n"/>
      <c r="E635" s="99" t="n"/>
      <c r="F635" s="117" t="n"/>
      <c r="G635" s="101" t="n"/>
      <c r="H635" s="109" t="str">
        <f>IF(OR(A635="",B635=""),"",N(D635)*N(E635))</f>
        <v/>
      </c>
      <c r="I635" s="109" t="str">
        <f>IF(H635="","",H635-N(F635))</f>
        <v/>
      </c>
      <c r="J635" s="108" t="str">
        <f>IF(B635="","",IFERROR(INDEX('15 Base de Dados'!$F$6:$F$925,MATCH(B635,'15 Base de Dados'!$C$6:$C$925,0)),"BRL"))</f>
        <v/>
      </c>
      <c r="K635" s="134" t="str">
        <f>IF(H635="","",I635*IF(N(G635)&gt;0,G635,IFERROR(INDEX(moeda_fx,MATCH(J635,moeda_cod,0)),1)))</f>
        <v/>
      </c>
      <c r="L635" s="135" t="str">
        <f>IF(B635="","",IFERROR(INDEX('15 Base de Dados'!$A$6:$A$925,MATCH(B635,'15 Base de Dados'!$C$6:$C$925,0)),"Não encontrado"))</f>
        <v/>
      </c>
      <c r="M635" s="123" t="str">
        <f>IF(A635="","",EOMONTH(A635,0))</f>
        <v/>
      </c>
      <c r="N635" s="113" t="str">
        <f>IF(A635="","",YEAR(A635))</f>
        <v/>
      </c>
    </row>
    <row r="636">
      <c r="A636" s="116" t="n"/>
      <c r="B636" s="97" t="n"/>
      <c r="C636" s="97" t="n"/>
      <c r="D636" s="132" t="n"/>
      <c r="E636" s="99" t="n"/>
      <c r="F636" s="117" t="n"/>
      <c r="G636" s="101" t="n"/>
      <c r="H636" s="103" t="str">
        <f>IF(OR(A636="",B636=""),"",N(D636)*N(E636))</f>
        <v/>
      </c>
      <c r="I636" s="103" t="str">
        <f>IF(H636="","",H636-N(F636))</f>
        <v/>
      </c>
      <c r="J636" s="68" t="str">
        <f>IF(B636="","",IFERROR(INDEX('15 Base de Dados'!$F$6:$F$925,MATCH(B636,'15 Base de Dados'!$C$6:$C$925,0)),"BRL"))</f>
        <v/>
      </c>
      <c r="K636" s="70" t="str">
        <f>IF(H636="","",I636*IF(N(G636)&gt;0,G636,IFERROR(INDEX(moeda_fx,MATCH(J636,moeda_cod,0)),1)))</f>
        <v/>
      </c>
      <c r="L636" s="133" t="str">
        <f>IF(B636="","",IFERROR(INDEX('15 Base de Dados'!$A$6:$A$925,MATCH(B636,'15 Base de Dados'!$C$6:$C$925,0)),"Não encontrado"))</f>
        <v/>
      </c>
      <c r="M636" s="122" t="str">
        <f>IF(A636="","",EOMONTH(A636,0))</f>
        <v/>
      </c>
      <c r="N636" s="69" t="str">
        <f>IF(A636="","",YEAR(A636))</f>
        <v/>
      </c>
    </row>
    <row r="637">
      <c r="A637" s="116" t="n"/>
      <c r="B637" s="97" t="n"/>
      <c r="C637" s="97" t="n"/>
      <c r="D637" s="132" t="n"/>
      <c r="E637" s="99" t="n"/>
      <c r="F637" s="117" t="n"/>
      <c r="G637" s="101" t="n"/>
      <c r="H637" s="109" t="str">
        <f>IF(OR(A637="",B637=""),"",N(D637)*N(E637))</f>
        <v/>
      </c>
      <c r="I637" s="109" t="str">
        <f>IF(H637="","",H637-N(F637))</f>
        <v/>
      </c>
      <c r="J637" s="108" t="str">
        <f>IF(B637="","",IFERROR(INDEX('15 Base de Dados'!$F$6:$F$925,MATCH(B637,'15 Base de Dados'!$C$6:$C$925,0)),"BRL"))</f>
        <v/>
      </c>
      <c r="K637" s="134" t="str">
        <f>IF(H637="","",I637*IF(N(G637)&gt;0,G637,IFERROR(INDEX(moeda_fx,MATCH(J637,moeda_cod,0)),1)))</f>
        <v/>
      </c>
      <c r="L637" s="135" t="str">
        <f>IF(B637="","",IFERROR(INDEX('15 Base de Dados'!$A$6:$A$925,MATCH(B637,'15 Base de Dados'!$C$6:$C$925,0)),"Não encontrado"))</f>
        <v/>
      </c>
      <c r="M637" s="123" t="str">
        <f>IF(A637="","",EOMONTH(A637,0))</f>
        <v/>
      </c>
      <c r="N637" s="113" t="str">
        <f>IF(A637="","",YEAR(A637))</f>
        <v/>
      </c>
    </row>
    <row r="638">
      <c r="A638" s="116" t="n"/>
      <c r="B638" s="97" t="n"/>
      <c r="C638" s="97" t="n"/>
      <c r="D638" s="132" t="n"/>
      <c r="E638" s="99" t="n"/>
      <c r="F638" s="117" t="n"/>
      <c r="G638" s="101" t="n"/>
      <c r="H638" s="103" t="str">
        <f>IF(OR(A638="",B638=""),"",N(D638)*N(E638))</f>
        <v/>
      </c>
      <c r="I638" s="103" t="str">
        <f>IF(H638="","",H638-N(F638))</f>
        <v/>
      </c>
      <c r="J638" s="68" t="str">
        <f>IF(B638="","",IFERROR(INDEX('15 Base de Dados'!$F$6:$F$925,MATCH(B638,'15 Base de Dados'!$C$6:$C$925,0)),"BRL"))</f>
        <v/>
      </c>
      <c r="K638" s="70" t="str">
        <f>IF(H638="","",I638*IF(N(G638)&gt;0,G638,IFERROR(INDEX(moeda_fx,MATCH(J638,moeda_cod,0)),1)))</f>
        <v/>
      </c>
      <c r="L638" s="133" t="str">
        <f>IF(B638="","",IFERROR(INDEX('15 Base de Dados'!$A$6:$A$925,MATCH(B638,'15 Base de Dados'!$C$6:$C$925,0)),"Não encontrado"))</f>
        <v/>
      </c>
      <c r="M638" s="122" t="str">
        <f>IF(A638="","",EOMONTH(A638,0))</f>
        <v/>
      </c>
      <c r="N638" s="69" t="str">
        <f>IF(A638="","",YEAR(A638))</f>
        <v/>
      </c>
    </row>
    <row r="639">
      <c r="A639" s="116" t="n"/>
      <c r="B639" s="97" t="n"/>
      <c r="C639" s="97" t="n"/>
      <c r="D639" s="132" t="n"/>
      <c r="E639" s="99" t="n"/>
      <c r="F639" s="117" t="n"/>
      <c r="G639" s="101" t="n"/>
      <c r="H639" s="109" t="str">
        <f>IF(OR(A639="",B639=""),"",N(D639)*N(E639))</f>
        <v/>
      </c>
      <c r="I639" s="109" t="str">
        <f>IF(H639="","",H639-N(F639))</f>
        <v/>
      </c>
      <c r="J639" s="108" t="str">
        <f>IF(B639="","",IFERROR(INDEX('15 Base de Dados'!$F$6:$F$925,MATCH(B639,'15 Base de Dados'!$C$6:$C$925,0)),"BRL"))</f>
        <v/>
      </c>
      <c r="K639" s="134" t="str">
        <f>IF(H639="","",I639*IF(N(G639)&gt;0,G639,IFERROR(INDEX(moeda_fx,MATCH(J639,moeda_cod,0)),1)))</f>
        <v/>
      </c>
      <c r="L639" s="135" t="str">
        <f>IF(B639="","",IFERROR(INDEX('15 Base de Dados'!$A$6:$A$925,MATCH(B639,'15 Base de Dados'!$C$6:$C$925,0)),"Não encontrado"))</f>
        <v/>
      </c>
      <c r="M639" s="123" t="str">
        <f>IF(A639="","",EOMONTH(A639,0))</f>
        <v/>
      </c>
      <c r="N639" s="113" t="str">
        <f>IF(A639="","",YEAR(A639))</f>
        <v/>
      </c>
    </row>
    <row r="640">
      <c r="A640" s="116" t="n"/>
      <c r="B640" s="97" t="n"/>
      <c r="C640" s="97" t="n"/>
      <c r="D640" s="132" t="n"/>
      <c r="E640" s="99" t="n"/>
      <c r="F640" s="117" t="n"/>
      <c r="G640" s="101" t="n"/>
      <c r="H640" s="103" t="str">
        <f>IF(OR(A640="",B640=""),"",N(D640)*N(E640))</f>
        <v/>
      </c>
      <c r="I640" s="103" t="str">
        <f>IF(H640="","",H640-N(F640))</f>
        <v/>
      </c>
      <c r="J640" s="68" t="str">
        <f>IF(B640="","",IFERROR(INDEX('15 Base de Dados'!$F$6:$F$925,MATCH(B640,'15 Base de Dados'!$C$6:$C$925,0)),"BRL"))</f>
        <v/>
      </c>
      <c r="K640" s="70" t="str">
        <f>IF(H640="","",I640*IF(N(G640)&gt;0,G640,IFERROR(INDEX(moeda_fx,MATCH(J640,moeda_cod,0)),1)))</f>
        <v/>
      </c>
      <c r="L640" s="133" t="str">
        <f>IF(B640="","",IFERROR(INDEX('15 Base de Dados'!$A$6:$A$925,MATCH(B640,'15 Base de Dados'!$C$6:$C$925,0)),"Não encontrado"))</f>
        <v/>
      </c>
      <c r="M640" s="122" t="str">
        <f>IF(A640="","",EOMONTH(A640,0))</f>
        <v/>
      </c>
      <c r="N640" s="69" t="str">
        <f>IF(A640="","",YEAR(A640))</f>
        <v/>
      </c>
    </row>
    <row r="641">
      <c r="A641" s="116" t="n"/>
      <c r="B641" s="97" t="n"/>
      <c r="C641" s="97" t="n"/>
      <c r="D641" s="132" t="n"/>
      <c r="E641" s="99" t="n"/>
      <c r="F641" s="117" t="n"/>
      <c r="G641" s="101" t="n"/>
      <c r="H641" s="109" t="str">
        <f>IF(OR(A641="",B641=""),"",N(D641)*N(E641))</f>
        <v/>
      </c>
      <c r="I641" s="109" t="str">
        <f>IF(H641="","",H641-N(F641))</f>
        <v/>
      </c>
      <c r="J641" s="108" t="str">
        <f>IF(B641="","",IFERROR(INDEX('15 Base de Dados'!$F$6:$F$925,MATCH(B641,'15 Base de Dados'!$C$6:$C$925,0)),"BRL"))</f>
        <v/>
      </c>
      <c r="K641" s="134" t="str">
        <f>IF(H641="","",I641*IF(N(G641)&gt;0,G641,IFERROR(INDEX(moeda_fx,MATCH(J641,moeda_cod,0)),1)))</f>
        <v/>
      </c>
      <c r="L641" s="135" t="str">
        <f>IF(B641="","",IFERROR(INDEX('15 Base de Dados'!$A$6:$A$925,MATCH(B641,'15 Base de Dados'!$C$6:$C$925,0)),"Não encontrado"))</f>
        <v/>
      </c>
      <c r="M641" s="123" t="str">
        <f>IF(A641="","",EOMONTH(A641,0))</f>
        <v/>
      </c>
      <c r="N641" s="113" t="str">
        <f>IF(A641="","",YEAR(A641))</f>
        <v/>
      </c>
    </row>
    <row r="642">
      <c r="A642" s="116" t="n"/>
      <c r="B642" s="97" t="n"/>
      <c r="C642" s="97" t="n"/>
      <c r="D642" s="132" t="n"/>
      <c r="E642" s="99" t="n"/>
      <c r="F642" s="117" t="n"/>
      <c r="G642" s="101" t="n"/>
      <c r="H642" s="103" t="str">
        <f>IF(OR(A642="",B642=""),"",N(D642)*N(E642))</f>
        <v/>
      </c>
      <c r="I642" s="103" t="str">
        <f>IF(H642="","",H642-N(F642))</f>
        <v/>
      </c>
      <c r="J642" s="68" t="str">
        <f>IF(B642="","",IFERROR(INDEX('15 Base de Dados'!$F$6:$F$925,MATCH(B642,'15 Base de Dados'!$C$6:$C$925,0)),"BRL"))</f>
        <v/>
      </c>
      <c r="K642" s="70" t="str">
        <f>IF(H642="","",I642*IF(N(G642)&gt;0,G642,IFERROR(INDEX(moeda_fx,MATCH(J642,moeda_cod,0)),1)))</f>
        <v/>
      </c>
      <c r="L642" s="133" t="str">
        <f>IF(B642="","",IFERROR(INDEX('15 Base de Dados'!$A$6:$A$925,MATCH(B642,'15 Base de Dados'!$C$6:$C$925,0)),"Não encontrado"))</f>
        <v/>
      </c>
      <c r="M642" s="122" t="str">
        <f>IF(A642="","",EOMONTH(A642,0))</f>
        <v/>
      </c>
      <c r="N642" s="69" t="str">
        <f>IF(A642="","",YEAR(A642))</f>
        <v/>
      </c>
    </row>
    <row r="643">
      <c r="A643" s="116" t="n"/>
      <c r="B643" s="97" t="n"/>
      <c r="C643" s="97" t="n"/>
      <c r="D643" s="132" t="n"/>
      <c r="E643" s="99" t="n"/>
      <c r="F643" s="117" t="n"/>
      <c r="G643" s="101" t="n"/>
      <c r="H643" s="109" t="str">
        <f>IF(OR(A643="",B643=""),"",N(D643)*N(E643))</f>
        <v/>
      </c>
      <c r="I643" s="109" t="str">
        <f>IF(H643="","",H643-N(F643))</f>
        <v/>
      </c>
      <c r="J643" s="108" t="str">
        <f>IF(B643="","",IFERROR(INDEX('15 Base de Dados'!$F$6:$F$925,MATCH(B643,'15 Base de Dados'!$C$6:$C$925,0)),"BRL"))</f>
        <v/>
      </c>
      <c r="K643" s="134" t="str">
        <f>IF(H643="","",I643*IF(N(G643)&gt;0,G643,IFERROR(INDEX(moeda_fx,MATCH(J643,moeda_cod,0)),1)))</f>
        <v/>
      </c>
      <c r="L643" s="135" t="str">
        <f>IF(B643="","",IFERROR(INDEX('15 Base de Dados'!$A$6:$A$925,MATCH(B643,'15 Base de Dados'!$C$6:$C$925,0)),"Não encontrado"))</f>
        <v/>
      </c>
      <c r="M643" s="123" t="str">
        <f>IF(A643="","",EOMONTH(A643,0))</f>
        <v/>
      </c>
      <c r="N643" s="113" t="str">
        <f>IF(A643="","",YEAR(A643))</f>
        <v/>
      </c>
    </row>
    <row r="644">
      <c r="A644" s="116" t="n"/>
      <c r="B644" s="97" t="n"/>
      <c r="C644" s="97" t="n"/>
      <c r="D644" s="132" t="n"/>
      <c r="E644" s="99" t="n"/>
      <c r="F644" s="117" t="n"/>
      <c r="G644" s="101" t="n"/>
      <c r="H644" s="103" t="str">
        <f>IF(OR(A644="",B644=""),"",N(D644)*N(E644))</f>
        <v/>
      </c>
      <c r="I644" s="103" t="str">
        <f>IF(H644="","",H644-N(F644))</f>
        <v/>
      </c>
      <c r="J644" s="68" t="str">
        <f>IF(B644="","",IFERROR(INDEX('15 Base de Dados'!$F$6:$F$925,MATCH(B644,'15 Base de Dados'!$C$6:$C$925,0)),"BRL"))</f>
        <v/>
      </c>
      <c r="K644" s="70" t="str">
        <f>IF(H644="","",I644*IF(N(G644)&gt;0,G644,IFERROR(INDEX(moeda_fx,MATCH(J644,moeda_cod,0)),1)))</f>
        <v/>
      </c>
      <c r="L644" s="133" t="str">
        <f>IF(B644="","",IFERROR(INDEX('15 Base de Dados'!$A$6:$A$925,MATCH(B644,'15 Base de Dados'!$C$6:$C$925,0)),"Não encontrado"))</f>
        <v/>
      </c>
      <c r="M644" s="122" t="str">
        <f>IF(A644="","",EOMONTH(A644,0))</f>
        <v/>
      </c>
      <c r="N644" s="69" t="str">
        <f>IF(A644="","",YEAR(A644))</f>
        <v/>
      </c>
    </row>
    <row r="645">
      <c r="A645" s="116" t="n"/>
      <c r="B645" s="97" t="n"/>
      <c r="C645" s="97" t="n"/>
      <c r="D645" s="132" t="n"/>
      <c r="E645" s="99" t="n"/>
      <c r="F645" s="117" t="n"/>
      <c r="G645" s="101" t="n"/>
      <c r="H645" s="109" t="str">
        <f>IF(OR(A645="",B645=""),"",N(D645)*N(E645))</f>
        <v/>
      </c>
      <c r="I645" s="109" t="str">
        <f>IF(H645="","",H645-N(F645))</f>
        <v/>
      </c>
      <c r="J645" s="108" t="str">
        <f>IF(B645="","",IFERROR(INDEX('15 Base de Dados'!$F$6:$F$925,MATCH(B645,'15 Base de Dados'!$C$6:$C$925,0)),"BRL"))</f>
        <v/>
      </c>
      <c r="K645" s="134" t="str">
        <f>IF(H645="","",I645*IF(N(G645)&gt;0,G645,IFERROR(INDEX(moeda_fx,MATCH(J645,moeda_cod,0)),1)))</f>
        <v/>
      </c>
      <c r="L645" s="135" t="str">
        <f>IF(B645="","",IFERROR(INDEX('15 Base de Dados'!$A$6:$A$925,MATCH(B645,'15 Base de Dados'!$C$6:$C$925,0)),"Não encontrado"))</f>
        <v/>
      </c>
      <c r="M645" s="123" t="str">
        <f>IF(A645="","",EOMONTH(A645,0))</f>
        <v/>
      </c>
      <c r="N645" s="113" t="str">
        <f>IF(A645="","",YEAR(A645))</f>
        <v/>
      </c>
    </row>
    <row r="646">
      <c r="A646" s="116" t="n"/>
      <c r="B646" s="97" t="n"/>
      <c r="C646" s="97" t="n"/>
      <c r="D646" s="132" t="n"/>
      <c r="E646" s="99" t="n"/>
      <c r="F646" s="117" t="n"/>
      <c r="G646" s="101" t="n"/>
      <c r="H646" s="103" t="str">
        <f>IF(OR(A646="",B646=""),"",N(D646)*N(E646))</f>
        <v/>
      </c>
      <c r="I646" s="103" t="str">
        <f>IF(H646="","",H646-N(F646))</f>
        <v/>
      </c>
      <c r="J646" s="68" t="str">
        <f>IF(B646="","",IFERROR(INDEX('15 Base de Dados'!$F$6:$F$925,MATCH(B646,'15 Base de Dados'!$C$6:$C$925,0)),"BRL"))</f>
        <v/>
      </c>
      <c r="K646" s="70" t="str">
        <f>IF(H646="","",I646*IF(N(G646)&gt;0,G646,IFERROR(INDEX(moeda_fx,MATCH(J646,moeda_cod,0)),1)))</f>
        <v/>
      </c>
      <c r="L646" s="133" t="str">
        <f>IF(B646="","",IFERROR(INDEX('15 Base de Dados'!$A$6:$A$925,MATCH(B646,'15 Base de Dados'!$C$6:$C$925,0)),"Não encontrado"))</f>
        <v/>
      </c>
      <c r="M646" s="122" t="str">
        <f>IF(A646="","",EOMONTH(A646,0))</f>
        <v/>
      </c>
      <c r="N646" s="69" t="str">
        <f>IF(A646="","",YEAR(A646))</f>
        <v/>
      </c>
    </row>
    <row r="647">
      <c r="A647" s="116" t="n"/>
      <c r="B647" s="97" t="n"/>
      <c r="C647" s="97" t="n"/>
      <c r="D647" s="132" t="n"/>
      <c r="E647" s="99" t="n"/>
      <c r="F647" s="117" t="n"/>
      <c r="G647" s="101" t="n"/>
      <c r="H647" s="109" t="str">
        <f>IF(OR(A647="",B647=""),"",N(D647)*N(E647))</f>
        <v/>
      </c>
      <c r="I647" s="109" t="str">
        <f>IF(H647="","",H647-N(F647))</f>
        <v/>
      </c>
      <c r="J647" s="108" t="str">
        <f>IF(B647="","",IFERROR(INDEX('15 Base de Dados'!$F$6:$F$925,MATCH(B647,'15 Base de Dados'!$C$6:$C$925,0)),"BRL"))</f>
        <v/>
      </c>
      <c r="K647" s="134" t="str">
        <f>IF(H647="","",I647*IF(N(G647)&gt;0,G647,IFERROR(INDEX(moeda_fx,MATCH(J647,moeda_cod,0)),1)))</f>
        <v/>
      </c>
      <c r="L647" s="135" t="str">
        <f>IF(B647="","",IFERROR(INDEX('15 Base de Dados'!$A$6:$A$925,MATCH(B647,'15 Base de Dados'!$C$6:$C$925,0)),"Não encontrado"))</f>
        <v/>
      </c>
      <c r="M647" s="123" t="str">
        <f>IF(A647="","",EOMONTH(A647,0))</f>
        <v/>
      </c>
      <c r="N647" s="113" t="str">
        <f>IF(A647="","",YEAR(A647))</f>
        <v/>
      </c>
    </row>
    <row r="648">
      <c r="A648" s="116" t="n"/>
      <c r="B648" s="97" t="n"/>
      <c r="C648" s="97" t="n"/>
      <c r="D648" s="132" t="n"/>
      <c r="E648" s="99" t="n"/>
      <c r="F648" s="117" t="n"/>
      <c r="G648" s="101" t="n"/>
      <c r="H648" s="103" t="str">
        <f>IF(OR(A648="",B648=""),"",N(D648)*N(E648))</f>
        <v/>
      </c>
      <c r="I648" s="103" t="str">
        <f>IF(H648="","",H648-N(F648))</f>
        <v/>
      </c>
      <c r="J648" s="68" t="str">
        <f>IF(B648="","",IFERROR(INDEX('15 Base de Dados'!$F$6:$F$925,MATCH(B648,'15 Base de Dados'!$C$6:$C$925,0)),"BRL"))</f>
        <v/>
      </c>
      <c r="K648" s="70" t="str">
        <f>IF(H648="","",I648*IF(N(G648)&gt;0,G648,IFERROR(INDEX(moeda_fx,MATCH(J648,moeda_cod,0)),1)))</f>
        <v/>
      </c>
      <c r="L648" s="133" t="str">
        <f>IF(B648="","",IFERROR(INDEX('15 Base de Dados'!$A$6:$A$925,MATCH(B648,'15 Base de Dados'!$C$6:$C$925,0)),"Não encontrado"))</f>
        <v/>
      </c>
      <c r="M648" s="122" t="str">
        <f>IF(A648="","",EOMONTH(A648,0))</f>
        <v/>
      </c>
      <c r="N648" s="69" t="str">
        <f>IF(A648="","",YEAR(A648))</f>
        <v/>
      </c>
    </row>
    <row r="649">
      <c r="A649" s="116" t="n"/>
      <c r="B649" s="97" t="n"/>
      <c r="C649" s="97" t="n"/>
      <c r="D649" s="132" t="n"/>
      <c r="E649" s="99" t="n"/>
      <c r="F649" s="117" t="n"/>
      <c r="G649" s="101" t="n"/>
      <c r="H649" s="109" t="str">
        <f>IF(OR(A649="",B649=""),"",N(D649)*N(E649))</f>
        <v/>
      </c>
      <c r="I649" s="109" t="str">
        <f>IF(H649="","",H649-N(F649))</f>
        <v/>
      </c>
      <c r="J649" s="108" t="str">
        <f>IF(B649="","",IFERROR(INDEX('15 Base de Dados'!$F$6:$F$925,MATCH(B649,'15 Base de Dados'!$C$6:$C$925,0)),"BRL"))</f>
        <v/>
      </c>
      <c r="K649" s="134" t="str">
        <f>IF(H649="","",I649*IF(N(G649)&gt;0,G649,IFERROR(INDEX(moeda_fx,MATCH(J649,moeda_cod,0)),1)))</f>
        <v/>
      </c>
      <c r="L649" s="135" t="str">
        <f>IF(B649="","",IFERROR(INDEX('15 Base de Dados'!$A$6:$A$925,MATCH(B649,'15 Base de Dados'!$C$6:$C$925,0)),"Não encontrado"))</f>
        <v/>
      </c>
      <c r="M649" s="123" t="str">
        <f>IF(A649="","",EOMONTH(A649,0))</f>
        <v/>
      </c>
      <c r="N649" s="113" t="str">
        <f>IF(A649="","",YEAR(A649))</f>
        <v/>
      </c>
    </row>
    <row r="650">
      <c r="A650" s="116" t="n"/>
      <c r="B650" s="97" t="n"/>
      <c r="C650" s="97" t="n"/>
      <c r="D650" s="132" t="n"/>
      <c r="E650" s="99" t="n"/>
      <c r="F650" s="117" t="n"/>
      <c r="G650" s="101" t="n"/>
      <c r="H650" s="103" t="str">
        <f>IF(OR(A650="",B650=""),"",N(D650)*N(E650))</f>
        <v/>
      </c>
      <c r="I650" s="103" t="str">
        <f>IF(H650="","",H650-N(F650))</f>
        <v/>
      </c>
      <c r="J650" s="68" t="str">
        <f>IF(B650="","",IFERROR(INDEX('15 Base de Dados'!$F$6:$F$925,MATCH(B650,'15 Base de Dados'!$C$6:$C$925,0)),"BRL"))</f>
        <v/>
      </c>
      <c r="K650" s="70" t="str">
        <f>IF(H650="","",I650*IF(N(G650)&gt;0,G650,IFERROR(INDEX(moeda_fx,MATCH(J650,moeda_cod,0)),1)))</f>
        <v/>
      </c>
      <c r="L650" s="133" t="str">
        <f>IF(B650="","",IFERROR(INDEX('15 Base de Dados'!$A$6:$A$925,MATCH(B650,'15 Base de Dados'!$C$6:$C$925,0)),"Não encontrado"))</f>
        <v/>
      </c>
      <c r="M650" s="122" t="str">
        <f>IF(A650="","",EOMONTH(A650,0))</f>
        <v/>
      </c>
      <c r="N650" s="69" t="str">
        <f>IF(A650="","",YEAR(A650))</f>
        <v/>
      </c>
    </row>
    <row r="651">
      <c r="A651" s="116" t="n"/>
      <c r="B651" s="97" t="n"/>
      <c r="C651" s="97" t="n"/>
      <c r="D651" s="132" t="n"/>
      <c r="E651" s="99" t="n"/>
      <c r="F651" s="117" t="n"/>
      <c r="G651" s="101" t="n"/>
      <c r="H651" s="109" t="str">
        <f>IF(OR(A651="",B651=""),"",N(D651)*N(E651))</f>
        <v/>
      </c>
      <c r="I651" s="109" t="str">
        <f>IF(H651="","",H651-N(F651))</f>
        <v/>
      </c>
      <c r="J651" s="108" t="str">
        <f>IF(B651="","",IFERROR(INDEX('15 Base de Dados'!$F$6:$F$925,MATCH(B651,'15 Base de Dados'!$C$6:$C$925,0)),"BRL"))</f>
        <v/>
      </c>
      <c r="K651" s="134" t="str">
        <f>IF(H651="","",I651*IF(N(G651)&gt;0,G651,IFERROR(INDEX(moeda_fx,MATCH(J651,moeda_cod,0)),1)))</f>
        <v/>
      </c>
      <c r="L651" s="135" t="str">
        <f>IF(B651="","",IFERROR(INDEX('15 Base de Dados'!$A$6:$A$925,MATCH(B651,'15 Base de Dados'!$C$6:$C$925,0)),"Não encontrado"))</f>
        <v/>
      </c>
      <c r="M651" s="123" t="str">
        <f>IF(A651="","",EOMONTH(A651,0))</f>
        <v/>
      </c>
      <c r="N651" s="113" t="str">
        <f>IF(A651="","",YEAR(A651))</f>
        <v/>
      </c>
    </row>
    <row r="652">
      <c r="A652" s="116" t="n"/>
      <c r="B652" s="97" t="n"/>
      <c r="C652" s="97" t="n"/>
      <c r="D652" s="132" t="n"/>
      <c r="E652" s="99" t="n"/>
      <c r="F652" s="117" t="n"/>
      <c r="G652" s="101" t="n"/>
      <c r="H652" s="103" t="str">
        <f>IF(OR(A652="",B652=""),"",N(D652)*N(E652))</f>
        <v/>
      </c>
      <c r="I652" s="103" t="str">
        <f>IF(H652="","",H652-N(F652))</f>
        <v/>
      </c>
      <c r="J652" s="68" t="str">
        <f>IF(B652="","",IFERROR(INDEX('15 Base de Dados'!$F$6:$F$925,MATCH(B652,'15 Base de Dados'!$C$6:$C$925,0)),"BRL"))</f>
        <v/>
      </c>
      <c r="K652" s="70" t="str">
        <f>IF(H652="","",I652*IF(N(G652)&gt;0,G652,IFERROR(INDEX(moeda_fx,MATCH(J652,moeda_cod,0)),1)))</f>
        <v/>
      </c>
      <c r="L652" s="133" t="str">
        <f>IF(B652="","",IFERROR(INDEX('15 Base de Dados'!$A$6:$A$925,MATCH(B652,'15 Base de Dados'!$C$6:$C$925,0)),"Não encontrado"))</f>
        <v/>
      </c>
      <c r="M652" s="122" t="str">
        <f>IF(A652="","",EOMONTH(A652,0))</f>
        <v/>
      </c>
      <c r="N652" s="69" t="str">
        <f>IF(A652="","",YEAR(A652))</f>
        <v/>
      </c>
    </row>
    <row r="653">
      <c r="A653" s="116" t="n"/>
      <c r="B653" s="97" t="n"/>
      <c r="C653" s="97" t="n"/>
      <c r="D653" s="132" t="n"/>
      <c r="E653" s="99" t="n"/>
      <c r="F653" s="117" t="n"/>
      <c r="G653" s="101" t="n"/>
      <c r="H653" s="109" t="str">
        <f>IF(OR(A653="",B653=""),"",N(D653)*N(E653))</f>
        <v/>
      </c>
      <c r="I653" s="109" t="str">
        <f>IF(H653="","",H653-N(F653))</f>
        <v/>
      </c>
      <c r="J653" s="108" t="str">
        <f>IF(B653="","",IFERROR(INDEX('15 Base de Dados'!$F$6:$F$925,MATCH(B653,'15 Base de Dados'!$C$6:$C$925,0)),"BRL"))</f>
        <v/>
      </c>
      <c r="K653" s="134" t="str">
        <f>IF(H653="","",I653*IF(N(G653)&gt;0,G653,IFERROR(INDEX(moeda_fx,MATCH(J653,moeda_cod,0)),1)))</f>
        <v/>
      </c>
      <c r="L653" s="135" t="str">
        <f>IF(B653="","",IFERROR(INDEX('15 Base de Dados'!$A$6:$A$925,MATCH(B653,'15 Base de Dados'!$C$6:$C$925,0)),"Não encontrado"))</f>
        <v/>
      </c>
      <c r="M653" s="123" t="str">
        <f>IF(A653="","",EOMONTH(A653,0))</f>
        <v/>
      </c>
      <c r="N653" s="113" t="str">
        <f>IF(A653="","",YEAR(A653))</f>
        <v/>
      </c>
    </row>
    <row r="654">
      <c r="A654" s="116" t="n"/>
      <c r="B654" s="97" t="n"/>
      <c r="C654" s="97" t="n"/>
      <c r="D654" s="132" t="n"/>
      <c r="E654" s="99" t="n"/>
      <c r="F654" s="117" t="n"/>
      <c r="G654" s="101" t="n"/>
      <c r="H654" s="103" t="str">
        <f>IF(OR(A654="",B654=""),"",N(D654)*N(E654))</f>
        <v/>
      </c>
      <c r="I654" s="103" t="str">
        <f>IF(H654="","",H654-N(F654))</f>
        <v/>
      </c>
      <c r="J654" s="68" t="str">
        <f>IF(B654="","",IFERROR(INDEX('15 Base de Dados'!$F$6:$F$925,MATCH(B654,'15 Base de Dados'!$C$6:$C$925,0)),"BRL"))</f>
        <v/>
      </c>
      <c r="K654" s="70" t="str">
        <f>IF(H654="","",I654*IF(N(G654)&gt;0,G654,IFERROR(INDEX(moeda_fx,MATCH(J654,moeda_cod,0)),1)))</f>
        <v/>
      </c>
      <c r="L654" s="133" t="str">
        <f>IF(B654="","",IFERROR(INDEX('15 Base de Dados'!$A$6:$A$925,MATCH(B654,'15 Base de Dados'!$C$6:$C$925,0)),"Não encontrado"))</f>
        <v/>
      </c>
      <c r="M654" s="122" t="str">
        <f>IF(A654="","",EOMONTH(A654,0))</f>
        <v/>
      </c>
      <c r="N654" s="69" t="str">
        <f>IF(A654="","",YEAR(A654))</f>
        <v/>
      </c>
    </row>
    <row r="655">
      <c r="A655" s="116" t="n"/>
      <c r="B655" s="97" t="n"/>
      <c r="C655" s="97" t="n"/>
      <c r="D655" s="132" t="n"/>
      <c r="E655" s="99" t="n"/>
      <c r="F655" s="117" t="n"/>
      <c r="G655" s="101" t="n"/>
      <c r="H655" s="109" t="str">
        <f>IF(OR(A655="",B655=""),"",N(D655)*N(E655))</f>
        <v/>
      </c>
      <c r="I655" s="109" t="str">
        <f>IF(H655="","",H655-N(F655))</f>
        <v/>
      </c>
      <c r="J655" s="108" t="str">
        <f>IF(B655="","",IFERROR(INDEX('15 Base de Dados'!$F$6:$F$925,MATCH(B655,'15 Base de Dados'!$C$6:$C$925,0)),"BRL"))</f>
        <v/>
      </c>
      <c r="K655" s="134" t="str">
        <f>IF(H655="","",I655*IF(N(G655)&gt;0,G655,IFERROR(INDEX(moeda_fx,MATCH(J655,moeda_cod,0)),1)))</f>
        <v/>
      </c>
      <c r="L655" s="135" t="str">
        <f>IF(B655="","",IFERROR(INDEX('15 Base de Dados'!$A$6:$A$925,MATCH(B655,'15 Base de Dados'!$C$6:$C$925,0)),"Não encontrado"))</f>
        <v/>
      </c>
      <c r="M655" s="123" t="str">
        <f>IF(A655="","",EOMONTH(A655,0))</f>
        <v/>
      </c>
      <c r="N655" s="113" t="str">
        <f>IF(A655="","",YEAR(A655))</f>
        <v/>
      </c>
    </row>
    <row r="656">
      <c r="A656" s="116" t="n"/>
      <c r="B656" s="97" t="n"/>
      <c r="C656" s="97" t="n"/>
      <c r="D656" s="132" t="n"/>
      <c r="E656" s="99" t="n"/>
      <c r="F656" s="117" t="n"/>
      <c r="G656" s="101" t="n"/>
      <c r="H656" s="103" t="str">
        <f>IF(OR(A656="",B656=""),"",N(D656)*N(E656))</f>
        <v/>
      </c>
      <c r="I656" s="103" t="str">
        <f>IF(H656="","",H656-N(F656))</f>
        <v/>
      </c>
      <c r="J656" s="68" t="str">
        <f>IF(B656="","",IFERROR(INDEX('15 Base de Dados'!$F$6:$F$925,MATCH(B656,'15 Base de Dados'!$C$6:$C$925,0)),"BRL"))</f>
        <v/>
      </c>
      <c r="K656" s="70" t="str">
        <f>IF(H656="","",I656*IF(N(G656)&gt;0,G656,IFERROR(INDEX(moeda_fx,MATCH(J656,moeda_cod,0)),1)))</f>
        <v/>
      </c>
      <c r="L656" s="133" t="str">
        <f>IF(B656="","",IFERROR(INDEX('15 Base de Dados'!$A$6:$A$925,MATCH(B656,'15 Base de Dados'!$C$6:$C$925,0)),"Não encontrado"))</f>
        <v/>
      </c>
      <c r="M656" s="122" t="str">
        <f>IF(A656="","",EOMONTH(A656,0))</f>
        <v/>
      </c>
      <c r="N656" s="69" t="str">
        <f>IF(A656="","",YEAR(A656))</f>
        <v/>
      </c>
    </row>
    <row r="657">
      <c r="A657" s="116" t="n"/>
      <c r="B657" s="97" t="n"/>
      <c r="C657" s="97" t="n"/>
      <c r="D657" s="132" t="n"/>
      <c r="E657" s="99" t="n"/>
      <c r="F657" s="117" t="n"/>
      <c r="G657" s="101" t="n"/>
      <c r="H657" s="109" t="str">
        <f>IF(OR(A657="",B657=""),"",N(D657)*N(E657))</f>
        <v/>
      </c>
      <c r="I657" s="109" t="str">
        <f>IF(H657="","",H657-N(F657))</f>
        <v/>
      </c>
      <c r="J657" s="108" t="str">
        <f>IF(B657="","",IFERROR(INDEX('15 Base de Dados'!$F$6:$F$925,MATCH(B657,'15 Base de Dados'!$C$6:$C$925,0)),"BRL"))</f>
        <v/>
      </c>
      <c r="K657" s="134" t="str">
        <f>IF(H657="","",I657*IF(N(G657)&gt;0,G657,IFERROR(INDEX(moeda_fx,MATCH(J657,moeda_cod,0)),1)))</f>
        <v/>
      </c>
      <c r="L657" s="135" t="str">
        <f>IF(B657="","",IFERROR(INDEX('15 Base de Dados'!$A$6:$A$925,MATCH(B657,'15 Base de Dados'!$C$6:$C$925,0)),"Não encontrado"))</f>
        <v/>
      </c>
      <c r="M657" s="123" t="str">
        <f>IF(A657="","",EOMONTH(A657,0))</f>
        <v/>
      </c>
      <c r="N657" s="113" t="str">
        <f>IF(A657="","",YEAR(A657))</f>
        <v/>
      </c>
    </row>
    <row r="658">
      <c r="A658" s="116" t="n"/>
      <c r="B658" s="97" t="n"/>
      <c r="C658" s="97" t="n"/>
      <c r="D658" s="132" t="n"/>
      <c r="E658" s="99" t="n"/>
      <c r="F658" s="117" t="n"/>
      <c r="G658" s="101" t="n"/>
      <c r="H658" s="103" t="str">
        <f>IF(OR(A658="",B658=""),"",N(D658)*N(E658))</f>
        <v/>
      </c>
      <c r="I658" s="103" t="str">
        <f>IF(H658="","",H658-N(F658))</f>
        <v/>
      </c>
      <c r="J658" s="68" t="str">
        <f>IF(B658="","",IFERROR(INDEX('15 Base de Dados'!$F$6:$F$925,MATCH(B658,'15 Base de Dados'!$C$6:$C$925,0)),"BRL"))</f>
        <v/>
      </c>
      <c r="K658" s="70" t="str">
        <f>IF(H658="","",I658*IF(N(G658)&gt;0,G658,IFERROR(INDEX(moeda_fx,MATCH(J658,moeda_cod,0)),1)))</f>
        <v/>
      </c>
      <c r="L658" s="133" t="str">
        <f>IF(B658="","",IFERROR(INDEX('15 Base de Dados'!$A$6:$A$925,MATCH(B658,'15 Base de Dados'!$C$6:$C$925,0)),"Não encontrado"))</f>
        <v/>
      </c>
      <c r="M658" s="122" t="str">
        <f>IF(A658="","",EOMONTH(A658,0))</f>
        <v/>
      </c>
      <c r="N658" s="69" t="str">
        <f>IF(A658="","",YEAR(A658))</f>
        <v/>
      </c>
    </row>
    <row r="659">
      <c r="A659" s="116" t="n"/>
      <c r="B659" s="97" t="n"/>
      <c r="C659" s="97" t="n"/>
      <c r="D659" s="132" t="n"/>
      <c r="E659" s="99" t="n"/>
      <c r="F659" s="117" t="n"/>
      <c r="G659" s="101" t="n"/>
      <c r="H659" s="109" t="str">
        <f>IF(OR(A659="",B659=""),"",N(D659)*N(E659))</f>
        <v/>
      </c>
      <c r="I659" s="109" t="str">
        <f>IF(H659="","",H659-N(F659))</f>
        <v/>
      </c>
      <c r="J659" s="108" t="str">
        <f>IF(B659="","",IFERROR(INDEX('15 Base de Dados'!$F$6:$F$925,MATCH(B659,'15 Base de Dados'!$C$6:$C$925,0)),"BRL"))</f>
        <v/>
      </c>
      <c r="K659" s="134" t="str">
        <f>IF(H659="","",I659*IF(N(G659)&gt;0,G659,IFERROR(INDEX(moeda_fx,MATCH(J659,moeda_cod,0)),1)))</f>
        <v/>
      </c>
      <c r="L659" s="135" t="str">
        <f>IF(B659="","",IFERROR(INDEX('15 Base de Dados'!$A$6:$A$925,MATCH(B659,'15 Base de Dados'!$C$6:$C$925,0)),"Não encontrado"))</f>
        <v/>
      </c>
      <c r="M659" s="123" t="str">
        <f>IF(A659="","",EOMONTH(A659,0))</f>
        <v/>
      </c>
      <c r="N659" s="113" t="str">
        <f>IF(A659="","",YEAR(A659))</f>
        <v/>
      </c>
    </row>
    <row r="660">
      <c r="A660" s="116" t="n"/>
      <c r="B660" s="97" t="n"/>
      <c r="C660" s="97" t="n"/>
      <c r="D660" s="132" t="n"/>
      <c r="E660" s="99" t="n"/>
      <c r="F660" s="117" t="n"/>
      <c r="G660" s="101" t="n"/>
      <c r="H660" s="103" t="str">
        <f>IF(OR(A660="",B660=""),"",N(D660)*N(E660))</f>
        <v/>
      </c>
      <c r="I660" s="103" t="str">
        <f>IF(H660="","",H660-N(F660))</f>
        <v/>
      </c>
      <c r="J660" s="68" t="str">
        <f>IF(B660="","",IFERROR(INDEX('15 Base de Dados'!$F$6:$F$925,MATCH(B660,'15 Base de Dados'!$C$6:$C$925,0)),"BRL"))</f>
        <v/>
      </c>
      <c r="K660" s="70" t="str">
        <f>IF(H660="","",I660*IF(N(G660)&gt;0,G660,IFERROR(INDEX(moeda_fx,MATCH(J660,moeda_cod,0)),1)))</f>
        <v/>
      </c>
      <c r="L660" s="133" t="str">
        <f>IF(B660="","",IFERROR(INDEX('15 Base de Dados'!$A$6:$A$925,MATCH(B660,'15 Base de Dados'!$C$6:$C$925,0)),"Não encontrado"))</f>
        <v/>
      </c>
      <c r="M660" s="122" t="str">
        <f>IF(A660="","",EOMONTH(A660,0))</f>
        <v/>
      </c>
      <c r="N660" s="69" t="str">
        <f>IF(A660="","",YEAR(A660))</f>
        <v/>
      </c>
    </row>
    <row r="661">
      <c r="A661" s="116" t="n"/>
      <c r="B661" s="97" t="n"/>
      <c r="C661" s="97" t="n"/>
      <c r="D661" s="132" t="n"/>
      <c r="E661" s="99" t="n"/>
      <c r="F661" s="117" t="n"/>
      <c r="G661" s="101" t="n"/>
      <c r="H661" s="109" t="str">
        <f>IF(OR(A661="",B661=""),"",N(D661)*N(E661))</f>
        <v/>
      </c>
      <c r="I661" s="109" t="str">
        <f>IF(H661="","",H661-N(F661))</f>
        <v/>
      </c>
      <c r="J661" s="108" t="str">
        <f>IF(B661="","",IFERROR(INDEX('15 Base de Dados'!$F$6:$F$925,MATCH(B661,'15 Base de Dados'!$C$6:$C$925,0)),"BRL"))</f>
        <v/>
      </c>
      <c r="K661" s="134" t="str">
        <f>IF(H661="","",I661*IF(N(G661)&gt;0,G661,IFERROR(INDEX(moeda_fx,MATCH(J661,moeda_cod,0)),1)))</f>
        <v/>
      </c>
      <c r="L661" s="135" t="str">
        <f>IF(B661="","",IFERROR(INDEX('15 Base de Dados'!$A$6:$A$925,MATCH(B661,'15 Base de Dados'!$C$6:$C$925,0)),"Não encontrado"))</f>
        <v/>
      </c>
      <c r="M661" s="123" t="str">
        <f>IF(A661="","",EOMONTH(A661,0))</f>
        <v/>
      </c>
      <c r="N661" s="113" t="str">
        <f>IF(A661="","",YEAR(A661))</f>
        <v/>
      </c>
    </row>
    <row r="662">
      <c r="A662" s="116" t="n"/>
      <c r="B662" s="97" t="n"/>
      <c r="C662" s="97" t="n"/>
      <c r="D662" s="132" t="n"/>
      <c r="E662" s="99" t="n"/>
      <c r="F662" s="117" t="n"/>
      <c r="G662" s="101" t="n"/>
      <c r="H662" s="103" t="str">
        <f>IF(OR(A662="",B662=""),"",N(D662)*N(E662))</f>
        <v/>
      </c>
      <c r="I662" s="103" t="str">
        <f>IF(H662="","",H662-N(F662))</f>
        <v/>
      </c>
      <c r="J662" s="68" t="str">
        <f>IF(B662="","",IFERROR(INDEX('15 Base de Dados'!$F$6:$F$925,MATCH(B662,'15 Base de Dados'!$C$6:$C$925,0)),"BRL"))</f>
        <v/>
      </c>
      <c r="K662" s="70" t="str">
        <f>IF(H662="","",I662*IF(N(G662)&gt;0,G662,IFERROR(INDEX(moeda_fx,MATCH(J662,moeda_cod,0)),1)))</f>
        <v/>
      </c>
      <c r="L662" s="133" t="str">
        <f>IF(B662="","",IFERROR(INDEX('15 Base de Dados'!$A$6:$A$925,MATCH(B662,'15 Base de Dados'!$C$6:$C$925,0)),"Não encontrado"))</f>
        <v/>
      </c>
      <c r="M662" s="122" t="str">
        <f>IF(A662="","",EOMONTH(A662,0))</f>
        <v/>
      </c>
      <c r="N662" s="69" t="str">
        <f>IF(A662="","",YEAR(A662))</f>
        <v/>
      </c>
    </row>
    <row r="663">
      <c r="A663" s="116" t="n"/>
      <c r="B663" s="97" t="n"/>
      <c r="C663" s="97" t="n"/>
      <c r="D663" s="132" t="n"/>
      <c r="E663" s="99" t="n"/>
      <c r="F663" s="117" t="n"/>
      <c r="G663" s="101" t="n"/>
      <c r="H663" s="109" t="str">
        <f>IF(OR(A663="",B663=""),"",N(D663)*N(E663))</f>
        <v/>
      </c>
      <c r="I663" s="109" t="str">
        <f>IF(H663="","",H663-N(F663))</f>
        <v/>
      </c>
      <c r="J663" s="108" t="str">
        <f>IF(B663="","",IFERROR(INDEX('15 Base de Dados'!$F$6:$F$925,MATCH(B663,'15 Base de Dados'!$C$6:$C$925,0)),"BRL"))</f>
        <v/>
      </c>
      <c r="K663" s="134" t="str">
        <f>IF(H663="","",I663*IF(N(G663)&gt;0,G663,IFERROR(INDEX(moeda_fx,MATCH(J663,moeda_cod,0)),1)))</f>
        <v/>
      </c>
      <c r="L663" s="135" t="str">
        <f>IF(B663="","",IFERROR(INDEX('15 Base de Dados'!$A$6:$A$925,MATCH(B663,'15 Base de Dados'!$C$6:$C$925,0)),"Não encontrado"))</f>
        <v/>
      </c>
      <c r="M663" s="123" t="str">
        <f>IF(A663="","",EOMONTH(A663,0))</f>
        <v/>
      </c>
      <c r="N663" s="113" t="str">
        <f>IF(A663="","",YEAR(A663))</f>
        <v/>
      </c>
    </row>
    <row r="664">
      <c r="A664" s="116" t="n"/>
      <c r="B664" s="97" t="n"/>
      <c r="C664" s="97" t="n"/>
      <c r="D664" s="132" t="n"/>
      <c r="E664" s="99" t="n"/>
      <c r="F664" s="117" t="n"/>
      <c r="G664" s="101" t="n"/>
      <c r="H664" s="103" t="str">
        <f>IF(OR(A664="",B664=""),"",N(D664)*N(E664))</f>
        <v/>
      </c>
      <c r="I664" s="103" t="str">
        <f>IF(H664="","",H664-N(F664))</f>
        <v/>
      </c>
      <c r="J664" s="68" t="str">
        <f>IF(B664="","",IFERROR(INDEX('15 Base de Dados'!$F$6:$F$925,MATCH(B664,'15 Base de Dados'!$C$6:$C$925,0)),"BRL"))</f>
        <v/>
      </c>
      <c r="K664" s="70" t="str">
        <f>IF(H664="","",I664*IF(N(G664)&gt;0,G664,IFERROR(INDEX(moeda_fx,MATCH(J664,moeda_cod,0)),1)))</f>
        <v/>
      </c>
      <c r="L664" s="133" t="str">
        <f>IF(B664="","",IFERROR(INDEX('15 Base de Dados'!$A$6:$A$925,MATCH(B664,'15 Base de Dados'!$C$6:$C$925,0)),"Não encontrado"))</f>
        <v/>
      </c>
      <c r="M664" s="122" t="str">
        <f>IF(A664="","",EOMONTH(A664,0))</f>
        <v/>
      </c>
      <c r="N664" s="69" t="str">
        <f>IF(A664="","",YEAR(A664))</f>
        <v/>
      </c>
    </row>
    <row r="665">
      <c r="A665" s="116" t="n"/>
      <c r="B665" s="97" t="n"/>
      <c r="C665" s="97" t="n"/>
      <c r="D665" s="132" t="n"/>
      <c r="E665" s="99" t="n"/>
      <c r="F665" s="117" t="n"/>
      <c r="G665" s="101" t="n"/>
      <c r="H665" s="109" t="str">
        <f>IF(OR(A665="",B665=""),"",N(D665)*N(E665))</f>
        <v/>
      </c>
      <c r="I665" s="109" t="str">
        <f>IF(H665="","",H665-N(F665))</f>
        <v/>
      </c>
      <c r="J665" s="108" t="str">
        <f>IF(B665="","",IFERROR(INDEX('15 Base de Dados'!$F$6:$F$925,MATCH(B665,'15 Base de Dados'!$C$6:$C$925,0)),"BRL"))</f>
        <v/>
      </c>
      <c r="K665" s="134" t="str">
        <f>IF(H665="","",I665*IF(N(G665)&gt;0,G665,IFERROR(INDEX(moeda_fx,MATCH(J665,moeda_cod,0)),1)))</f>
        <v/>
      </c>
      <c r="L665" s="135" t="str">
        <f>IF(B665="","",IFERROR(INDEX('15 Base de Dados'!$A$6:$A$925,MATCH(B665,'15 Base de Dados'!$C$6:$C$925,0)),"Não encontrado"))</f>
        <v/>
      </c>
      <c r="M665" s="123" t="str">
        <f>IF(A665="","",EOMONTH(A665,0))</f>
        <v/>
      </c>
      <c r="N665" s="113" t="str">
        <f>IF(A665="","",YEAR(A665))</f>
        <v/>
      </c>
    </row>
    <row r="666">
      <c r="A666" s="116" t="n"/>
      <c r="B666" s="97" t="n"/>
      <c r="C666" s="97" t="n"/>
      <c r="D666" s="132" t="n"/>
      <c r="E666" s="99" t="n"/>
      <c r="F666" s="117" t="n"/>
      <c r="G666" s="101" t="n"/>
      <c r="H666" s="103" t="str">
        <f>IF(OR(A666="",B666=""),"",N(D666)*N(E666))</f>
        <v/>
      </c>
      <c r="I666" s="103" t="str">
        <f>IF(H666="","",H666-N(F666))</f>
        <v/>
      </c>
      <c r="J666" s="68" t="str">
        <f>IF(B666="","",IFERROR(INDEX('15 Base de Dados'!$F$6:$F$925,MATCH(B666,'15 Base de Dados'!$C$6:$C$925,0)),"BRL"))</f>
        <v/>
      </c>
      <c r="K666" s="70" t="str">
        <f>IF(H666="","",I666*IF(N(G666)&gt;0,G666,IFERROR(INDEX(moeda_fx,MATCH(J666,moeda_cod,0)),1)))</f>
        <v/>
      </c>
      <c r="L666" s="133" t="str">
        <f>IF(B666="","",IFERROR(INDEX('15 Base de Dados'!$A$6:$A$925,MATCH(B666,'15 Base de Dados'!$C$6:$C$925,0)),"Não encontrado"))</f>
        <v/>
      </c>
      <c r="M666" s="122" t="str">
        <f>IF(A666="","",EOMONTH(A666,0))</f>
        <v/>
      </c>
      <c r="N666" s="69" t="str">
        <f>IF(A666="","",YEAR(A666))</f>
        <v/>
      </c>
    </row>
    <row r="667">
      <c r="A667" s="116" t="n"/>
      <c r="B667" s="97" t="n"/>
      <c r="C667" s="97" t="n"/>
      <c r="D667" s="132" t="n"/>
      <c r="E667" s="99" t="n"/>
      <c r="F667" s="117" t="n"/>
      <c r="G667" s="101" t="n"/>
      <c r="H667" s="109" t="str">
        <f>IF(OR(A667="",B667=""),"",N(D667)*N(E667))</f>
        <v/>
      </c>
      <c r="I667" s="109" t="str">
        <f>IF(H667="","",H667-N(F667))</f>
        <v/>
      </c>
      <c r="J667" s="108" t="str">
        <f>IF(B667="","",IFERROR(INDEX('15 Base de Dados'!$F$6:$F$925,MATCH(B667,'15 Base de Dados'!$C$6:$C$925,0)),"BRL"))</f>
        <v/>
      </c>
      <c r="K667" s="134" t="str">
        <f>IF(H667="","",I667*IF(N(G667)&gt;0,G667,IFERROR(INDEX(moeda_fx,MATCH(J667,moeda_cod,0)),1)))</f>
        <v/>
      </c>
      <c r="L667" s="135" t="str">
        <f>IF(B667="","",IFERROR(INDEX('15 Base de Dados'!$A$6:$A$925,MATCH(B667,'15 Base de Dados'!$C$6:$C$925,0)),"Não encontrado"))</f>
        <v/>
      </c>
      <c r="M667" s="123" t="str">
        <f>IF(A667="","",EOMONTH(A667,0))</f>
        <v/>
      </c>
      <c r="N667" s="113" t="str">
        <f>IF(A667="","",YEAR(A667))</f>
        <v/>
      </c>
    </row>
    <row r="668">
      <c r="A668" s="116" t="n"/>
      <c r="B668" s="97" t="n"/>
      <c r="C668" s="97" t="n"/>
      <c r="D668" s="132" t="n"/>
      <c r="E668" s="99" t="n"/>
      <c r="F668" s="117" t="n"/>
      <c r="G668" s="101" t="n"/>
      <c r="H668" s="103" t="str">
        <f>IF(OR(A668="",B668=""),"",N(D668)*N(E668))</f>
        <v/>
      </c>
      <c r="I668" s="103" t="str">
        <f>IF(H668="","",H668-N(F668))</f>
        <v/>
      </c>
      <c r="J668" s="68" t="str">
        <f>IF(B668="","",IFERROR(INDEX('15 Base de Dados'!$F$6:$F$925,MATCH(B668,'15 Base de Dados'!$C$6:$C$925,0)),"BRL"))</f>
        <v/>
      </c>
      <c r="K668" s="70" t="str">
        <f>IF(H668="","",I668*IF(N(G668)&gt;0,G668,IFERROR(INDEX(moeda_fx,MATCH(J668,moeda_cod,0)),1)))</f>
        <v/>
      </c>
      <c r="L668" s="133" t="str">
        <f>IF(B668="","",IFERROR(INDEX('15 Base de Dados'!$A$6:$A$925,MATCH(B668,'15 Base de Dados'!$C$6:$C$925,0)),"Não encontrado"))</f>
        <v/>
      </c>
      <c r="M668" s="122" t="str">
        <f>IF(A668="","",EOMONTH(A668,0))</f>
        <v/>
      </c>
      <c r="N668" s="69" t="str">
        <f>IF(A668="","",YEAR(A668))</f>
        <v/>
      </c>
    </row>
    <row r="669">
      <c r="A669" s="116" t="n"/>
      <c r="B669" s="97" t="n"/>
      <c r="C669" s="97" t="n"/>
      <c r="D669" s="132" t="n"/>
      <c r="E669" s="99" t="n"/>
      <c r="F669" s="117" t="n"/>
      <c r="G669" s="101" t="n"/>
      <c r="H669" s="109" t="str">
        <f>IF(OR(A669="",B669=""),"",N(D669)*N(E669))</f>
        <v/>
      </c>
      <c r="I669" s="109" t="str">
        <f>IF(H669="","",H669-N(F669))</f>
        <v/>
      </c>
      <c r="J669" s="108" t="str">
        <f>IF(B669="","",IFERROR(INDEX('15 Base de Dados'!$F$6:$F$925,MATCH(B669,'15 Base de Dados'!$C$6:$C$925,0)),"BRL"))</f>
        <v/>
      </c>
      <c r="K669" s="134" t="str">
        <f>IF(H669="","",I669*IF(N(G669)&gt;0,G669,IFERROR(INDEX(moeda_fx,MATCH(J669,moeda_cod,0)),1)))</f>
        <v/>
      </c>
      <c r="L669" s="135" t="str">
        <f>IF(B669="","",IFERROR(INDEX('15 Base de Dados'!$A$6:$A$925,MATCH(B669,'15 Base de Dados'!$C$6:$C$925,0)),"Não encontrado"))</f>
        <v/>
      </c>
      <c r="M669" s="123" t="str">
        <f>IF(A669="","",EOMONTH(A669,0))</f>
        <v/>
      </c>
      <c r="N669" s="113" t="str">
        <f>IF(A669="","",YEAR(A669))</f>
        <v/>
      </c>
    </row>
    <row r="670">
      <c r="A670" s="116" t="n"/>
      <c r="B670" s="97" t="n"/>
      <c r="C670" s="97" t="n"/>
      <c r="D670" s="132" t="n"/>
      <c r="E670" s="99" t="n"/>
      <c r="F670" s="117" t="n"/>
      <c r="G670" s="101" t="n"/>
      <c r="H670" s="103" t="str">
        <f>IF(OR(A670="",B670=""),"",N(D670)*N(E670))</f>
        <v/>
      </c>
      <c r="I670" s="103" t="str">
        <f>IF(H670="","",H670-N(F670))</f>
        <v/>
      </c>
      <c r="J670" s="68" t="str">
        <f>IF(B670="","",IFERROR(INDEX('15 Base de Dados'!$F$6:$F$925,MATCH(B670,'15 Base de Dados'!$C$6:$C$925,0)),"BRL"))</f>
        <v/>
      </c>
      <c r="K670" s="70" t="str">
        <f>IF(H670="","",I670*IF(N(G670)&gt;0,G670,IFERROR(INDEX(moeda_fx,MATCH(J670,moeda_cod,0)),1)))</f>
        <v/>
      </c>
      <c r="L670" s="133" t="str">
        <f>IF(B670="","",IFERROR(INDEX('15 Base de Dados'!$A$6:$A$925,MATCH(B670,'15 Base de Dados'!$C$6:$C$925,0)),"Não encontrado"))</f>
        <v/>
      </c>
      <c r="M670" s="122" t="str">
        <f>IF(A670="","",EOMONTH(A670,0))</f>
        <v/>
      </c>
      <c r="N670" s="69" t="str">
        <f>IF(A670="","",YEAR(A670))</f>
        <v/>
      </c>
    </row>
    <row r="671">
      <c r="A671" s="116" t="n"/>
      <c r="B671" s="97" t="n"/>
      <c r="C671" s="97" t="n"/>
      <c r="D671" s="132" t="n"/>
      <c r="E671" s="99" t="n"/>
      <c r="F671" s="117" t="n"/>
      <c r="G671" s="101" t="n"/>
      <c r="H671" s="109" t="str">
        <f>IF(OR(A671="",B671=""),"",N(D671)*N(E671))</f>
        <v/>
      </c>
      <c r="I671" s="109" t="str">
        <f>IF(H671="","",H671-N(F671))</f>
        <v/>
      </c>
      <c r="J671" s="108" t="str">
        <f>IF(B671="","",IFERROR(INDEX('15 Base de Dados'!$F$6:$F$925,MATCH(B671,'15 Base de Dados'!$C$6:$C$925,0)),"BRL"))</f>
        <v/>
      </c>
      <c r="K671" s="134" t="str">
        <f>IF(H671="","",I671*IF(N(G671)&gt;0,G671,IFERROR(INDEX(moeda_fx,MATCH(J671,moeda_cod,0)),1)))</f>
        <v/>
      </c>
      <c r="L671" s="135" t="str">
        <f>IF(B671="","",IFERROR(INDEX('15 Base de Dados'!$A$6:$A$925,MATCH(B671,'15 Base de Dados'!$C$6:$C$925,0)),"Não encontrado"))</f>
        <v/>
      </c>
      <c r="M671" s="123" t="str">
        <f>IF(A671="","",EOMONTH(A671,0))</f>
        <v/>
      </c>
      <c r="N671" s="113" t="str">
        <f>IF(A671="","",YEAR(A671))</f>
        <v/>
      </c>
    </row>
    <row r="672">
      <c r="A672" s="116" t="n"/>
      <c r="B672" s="97" t="n"/>
      <c r="C672" s="97" t="n"/>
      <c r="D672" s="132" t="n"/>
      <c r="E672" s="99" t="n"/>
      <c r="F672" s="117" t="n"/>
      <c r="G672" s="101" t="n"/>
      <c r="H672" s="103" t="str">
        <f>IF(OR(A672="",B672=""),"",N(D672)*N(E672))</f>
        <v/>
      </c>
      <c r="I672" s="103" t="str">
        <f>IF(H672="","",H672-N(F672))</f>
        <v/>
      </c>
      <c r="J672" s="68" t="str">
        <f>IF(B672="","",IFERROR(INDEX('15 Base de Dados'!$F$6:$F$925,MATCH(B672,'15 Base de Dados'!$C$6:$C$925,0)),"BRL"))</f>
        <v/>
      </c>
      <c r="K672" s="70" t="str">
        <f>IF(H672="","",I672*IF(N(G672)&gt;0,G672,IFERROR(INDEX(moeda_fx,MATCH(J672,moeda_cod,0)),1)))</f>
        <v/>
      </c>
      <c r="L672" s="133" t="str">
        <f>IF(B672="","",IFERROR(INDEX('15 Base de Dados'!$A$6:$A$925,MATCH(B672,'15 Base de Dados'!$C$6:$C$925,0)),"Não encontrado"))</f>
        <v/>
      </c>
      <c r="M672" s="122" t="str">
        <f>IF(A672="","",EOMONTH(A672,0))</f>
        <v/>
      </c>
      <c r="N672" s="69" t="str">
        <f>IF(A672="","",YEAR(A672))</f>
        <v/>
      </c>
    </row>
    <row r="673">
      <c r="A673" s="116" t="n"/>
      <c r="B673" s="97" t="n"/>
      <c r="C673" s="97" t="n"/>
      <c r="D673" s="132" t="n"/>
      <c r="E673" s="99" t="n"/>
      <c r="F673" s="117" t="n"/>
      <c r="G673" s="101" t="n"/>
      <c r="H673" s="109" t="str">
        <f>IF(OR(A673="",B673=""),"",N(D673)*N(E673))</f>
        <v/>
      </c>
      <c r="I673" s="109" t="str">
        <f>IF(H673="","",H673-N(F673))</f>
        <v/>
      </c>
      <c r="J673" s="108" t="str">
        <f>IF(B673="","",IFERROR(INDEX('15 Base de Dados'!$F$6:$F$925,MATCH(B673,'15 Base de Dados'!$C$6:$C$925,0)),"BRL"))</f>
        <v/>
      </c>
      <c r="K673" s="134" t="str">
        <f>IF(H673="","",I673*IF(N(G673)&gt;0,G673,IFERROR(INDEX(moeda_fx,MATCH(J673,moeda_cod,0)),1)))</f>
        <v/>
      </c>
      <c r="L673" s="135" t="str">
        <f>IF(B673="","",IFERROR(INDEX('15 Base de Dados'!$A$6:$A$925,MATCH(B673,'15 Base de Dados'!$C$6:$C$925,0)),"Não encontrado"))</f>
        <v/>
      </c>
      <c r="M673" s="123" t="str">
        <f>IF(A673="","",EOMONTH(A673,0))</f>
        <v/>
      </c>
      <c r="N673" s="113" t="str">
        <f>IF(A673="","",YEAR(A673))</f>
        <v/>
      </c>
    </row>
    <row r="674">
      <c r="A674" s="116" t="n"/>
      <c r="B674" s="97" t="n"/>
      <c r="C674" s="97" t="n"/>
      <c r="D674" s="132" t="n"/>
      <c r="E674" s="99" t="n"/>
      <c r="F674" s="117" t="n"/>
      <c r="G674" s="101" t="n"/>
      <c r="H674" s="103" t="str">
        <f>IF(OR(A674="",B674=""),"",N(D674)*N(E674))</f>
        <v/>
      </c>
      <c r="I674" s="103" t="str">
        <f>IF(H674="","",H674-N(F674))</f>
        <v/>
      </c>
      <c r="J674" s="68" t="str">
        <f>IF(B674="","",IFERROR(INDEX('15 Base de Dados'!$F$6:$F$925,MATCH(B674,'15 Base de Dados'!$C$6:$C$925,0)),"BRL"))</f>
        <v/>
      </c>
      <c r="K674" s="70" t="str">
        <f>IF(H674="","",I674*IF(N(G674)&gt;0,G674,IFERROR(INDEX(moeda_fx,MATCH(J674,moeda_cod,0)),1)))</f>
        <v/>
      </c>
      <c r="L674" s="133" t="str">
        <f>IF(B674="","",IFERROR(INDEX('15 Base de Dados'!$A$6:$A$925,MATCH(B674,'15 Base de Dados'!$C$6:$C$925,0)),"Não encontrado"))</f>
        <v/>
      </c>
      <c r="M674" s="122" t="str">
        <f>IF(A674="","",EOMONTH(A674,0))</f>
        <v/>
      </c>
      <c r="N674" s="69" t="str">
        <f>IF(A674="","",YEAR(A674))</f>
        <v/>
      </c>
    </row>
    <row r="675">
      <c r="A675" s="116" t="n"/>
      <c r="B675" s="97" t="n"/>
      <c r="C675" s="97" t="n"/>
      <c r="D675" s="132" t="n"/>
      <c r="E675" s="99" t="n"/>
      <c r="F675" s="117" t="n"/>
      <c r="G675" s="101" t="n"/>
      <c r="H675" s="109" t="str">
        <f>IF(OR(A675="",B675=""),"",N(D675)*N(E675))</f>
        <v/>
      </c>
      <c r="I675" s="109" t="str">
        <f>IF(H675="","",H675-N(F675))</f>
        <v/>
      </c>
      <c r="J675" s="108" t="str">
        <f>IF(B675="","",IFERROR(INDEX('15 Base de Dados'!$F$6:$F$925,MATCH(B675,'15 Base de Dados'!$C$6:$C$925,0)),"BRL"))</f>
        <v/>
      </c>
      <c r="K675" s="134" t="str">
        <f>IF(H675="","",I675*IF(N(G675)&gt;0,G675,IFERROR(INDEX(moeda_fx,MATCH(J675,moeda_cod,0)),1)))</f>
        <v/>
      </c>
      <c r="L675" s="135" t="str">
        <f>IF(B675="","",IFERROR(INDEX('15 Base de Dados'!$A$6:$A$925,MATCH(B675,'15 Base de Dados'!$C$6:$C$925,0)),"Não encontrado"))</f>
        <v/>
      </c>
      <c r="M675" s="123" t="str">
        <f>IF(A675="","",EOMONTH(A675,0))</f>
        <v/>
      </c>
      <c r="N675" s="113" t="str">
        <f>IF(A675="","",YEAR(A675))</f>
        <v/>
      </c>
    </row>
    <row r="676">
      <c r="A676" s="116" t="n"/>
      <c r="B676" s="97" t="n"/>
      <c r="C676" s="97" t="n"/>
      <c r="D676" s="132" t="n"/>
      <c r="E676" s="99" t="n"/>
      <c r="F676" s="117" t="n"/>
      <c r="G676" s="101" t="n"/>
      <c r="H676" s="103" t="str">
        <f>IF(OR(A676="",B676=""),"",N(D676)*N(E676))</f>
        <v/>
      </c>
      <c r="I676" s="103" t="str">
        <f>IF(H676="","",H676-N(F676))</f>
        <v/>
      </c>
      <c r="J676" s="68" t="str">
        <f>IF(B676="","",IFERROR(INDEX('15 Base de Dados'!$F$6:$F$925,MATCH(B676,'15 Base de Dados'!$C$6:$C$925,0)),"BRL"))</f>
        <v/>
      </c>
      <c r="K676" s="70" t="str">
        <f>IF(H676="","",I676*IF(N(G676)&gt;0,G676,IFERROR(INDEX(moeda_fx,MATCH(J676,moeda_cod,0)),1)))</f>
        <v/>
      </c>
      <c r="L676" s="133" t="str">
        <f>IF(B676="","",IFERROR(INDEX('15 Base de Dados'!$A$6:$A$925,MATCH(B676,'15 Base de Dados'!$C$6:$C$925,0)),"Não encontrado"))</f>
        <v/>
      </c>
      <c r="M676" s="122" t="str">
        <f>IF(A676="","",EOMONTH(A676,0))</f>
        <v/>
      </c>
      <c r="N676" s="69" t="str">
        <f>IF(A676="","",YEAR(A676))</f>
        <v/>
      </c>
    </row>
    <row r="677">
      <c r="A677" s="116" t="n"/>
      <c r="B677" s="97" t="n"/>
      <c r="C677" s="97" t="n"/>
      <c r="D677" s="132" t="n"/>
      <c r="E677" s="99" t="n"/>
      <c r="F677" s="117" t="n"/>
      <c r="G677" s="101" t="n"/>
      <c r="H677" s="109" t="str">
        <f>IF(OR(A677="",B677=""),"",N(D677)*N(E677))</f>
        <v/>
      </c>
      <c r="I677" s="109" t="str">
        <f>IF(H677="","",H677-N(F677))</f>
        <v/>
      </c>
      <c r="J677" s="108" t="str">
        <f>IF(B677="","",IFERROR(INDEX('15 Base de Dados'!$F$6:$F$925,MATCH(B677,'15 Base de Dados'!$C$6:$C$925,0)),"BRL"))</f>
        <v/>
      </c>
      <c r="K677" s="134" t="str">
        <f>IF(H677="","",I677*IF(N(G677)&gt;0,G677,IFERROR(INDEX(moeda_fx,MATCH(J677,moeda_cod,0)),1)))</f>
        <v/>
      </c>
      <c r="L677" s="135" t="str">
        <f>IF(B677="","",IFERROR(INDEX('15 Base de Dados'!$A$6:$A$925,MATCH(B677,'15 Base de Dados'!$C$6:$C$925,0)),"Não encontrado"))</f>
        <v/>
      </c>
      <c r="M677" s="123" t="str">
        <f>IF(A677="","",EOMONTH(A677,0))</f>
        <v/>
      </c>
      <c r="N677" s="113" t="str">
        <f>IF(A677="","",YEAR(A677))</f>
        <v/>
      </c>
    </row>
    <row r="678">
      <c r="A678" s="116" t="n"/>
      <c r="B678" s="97" t="n"/>
      <c r="C678" s="97" t="n"/>
      <c r="D678" s="132" t="n"/>
      <c r="E678" s="99" t="n"/>
      <c r="F678" s="117" t="n"/>
      <c r="G678" s="101" t="n"/>
      <c r="H678" s="103" t="str">
        <f>IF(OR(A678="",B678=""),"",N(D678)*N(E678))</f>
        <v/>
      </c>
      <c r="I678" s="103" t="str">
        <f>IF(H678="","",H678-N(F678))</f>
        <v/>
      </c>
      <c r="J678" s="68" t="str">
        <f>IF(B678="","",IFERROR(INDEX('15 Base de Dados'!$F$6:$F$925,MATCH(B678,'15 Base de Dados'!$C$6:$C$925,0)),"BRL"))</f>
        <v/>
      </c>
      <c r="K678" s="70" t="str">
        <f>IF(H678="","",I678*IF(N(G678)&gt;0,G678,IFERROR(INDEX(moeda_fx,MATCH(J678,moeda_cod,0)),1)))</f>
        <v/>
      </c>
      <c r="L678" s="133" t="str">
        <f>IF(B678="","",IFERROR(INDEX('15 Base de Dados'!$A$6:$A$925,MATCH(B678,'15 Base de Dados'!$C$6:$C$925,0)),"Não encontrado"))</f>
        <v/>
      </c>
      <c r="M678" s="122" t="str">
        <f>IF(A678="","",EOMONTH(A678,0))</f>
        <v/>
      </c>
      <c r="N678" s="69" t="str">
        <f>IF(A678="","",YEAR(A678))</f>
        <v/>
      </c>
    </row>
    <row r="679">
      <c r="A679" s="116" t="n"/>
      <c r="B679" s="97" t="n"/>
      <c r="C679" s="97" t="n"/>
      <c r="D679" s="132" t="n"/>
      <c r="E679" s="99" t="n"/>
      <c r="F679" s="117" t="n"/>
      <c r="G679" s="101" t="n"/>
      <c r="H679" s="109" t="str">
        <f>IF(OR(A679="",B679=""),"",N(D679)*N(E679))</f>
        <v/>
      </c>
      <c r="I679" s="109" t="str">
        <f>IF(H679="","",H679-N(F679))</f>
        <v/>
      </c>
      <c r="J679" s="108" t="str">
        <f>IF(B679="","",IFERROR(INDEX('15 Base de Dados'!$F$6:$F$925,MATCH(B679,'15 Base de Dados'!$C$6:$C$925,0)),"BRL"))</f>
        <v/>
      </c>
      <c r="K679" s="134" t="str">
        <f>IF(H679="","",I679*IF(N(G679)&gt;0,G679,IFERROR(INDEX(moeda_fx,MATCH(J679,moeda_cod,0)),1)))</f>
        <v/>
      </c>
      <c r="L679" s="135" t="str">
        <f>IF(B679="","",IFERROR(INDEX('15 Base de Dados'!$A$6:$A$925,MATCH(B679,'15 Base de Dados'!$C$6:$C$925,0)),"Não encontrado"))</f>
        <v/>
      </c>
      <c r="M679" s="123" t="str">
        <f>IF(A679="","",EOMONTH(A679,0))</f>
        <v/>
      </c>
      <c r="N679" s="113" t="str">
        <f>IF(A679="","",YEAR(A679))</f>
        <v/>
      </c>
    </row>
    <row r="680">
      <c r="A680" s="116" t="n"/>
      <c r="B680" s="97" t="n"/>
      <c r="C680" s="97" t="n"/>
      <c r="D680" s="132" t="n"/>
      <c r="E680" s="99" t="n"/>
      <c r="F680" s="117" t="n"/>
      <c r="G680" s="101" t="n"/>
      <c r="H680" s="103" t="str">
        <f>IF(OR(A680="",B680=""),"",N(D680)*N(E680))</f>
        <v/>
      </c>
      <c r="I680" s="103" t="str">
        <f>IF(H680="","",H680-N(F680))</f>
        <v/>
      </c>
      <c r="J680" s="68" t="str">
        <f>IF(B680="","",IFERROR(INDEX('15 Base de Dados'!$F$6:$F$925,MATCH(B680,'15 Base de Dados'!$C$6:$C$925,0)),"BRL"))</f>
        <v/>
      </c>
      <c r="K680" s="70" t="str">
        <f>IF(H680="","",I680*IF(N(G680)&gt;0,G680,IFERROR(INDEX(moeda_fx,MATCH(J680,moeda_cod,0)),1)))</f>
        <v/>
      </c>
      <c r="L680" s="133" t="str">
        <f>IF(B680="","",IFERROR(INDEX('15 Base de Dados'!$A$6:$A$925,MATCH(B680,'15 Base de Dados'!$C$6:$C$925,0)),"Não encontrado"))</f>
        <v/>
      </c>
      <c r="M680" s="122" t="str">
        <f>IF(A680="","",EOMONTH(A680,0))</f>
        <v/>
      </c>
      <c r="N680" s="69" t="str">
        <f>IF(A680="","",YEAR(A680))</f>
        <v/>
      </c>
    </row>
    <row r="681">
      <c r="A681" s="116" t="n"/>
      <c r="B681" s="97" t="n"/>
      <c r="C681" s="97" t="n"/>
      <c r="D681" s="132" t="n"/>
      <c r="E681" s="99" t="n"/>
      <c r="F681" s="117" t="n"/>
      <c r="G681" s="101" t="n"/>
      <c r="H681" s="109" t="str">
        <f>IF(OR(A681="",B681=""),"",N(D681)*N(E681))</f>
        <v/>
      </c>
      <c r="I681" s="109" t="str">
        <f>IF(H681="","",H681-N(F681))</f>
        <v/>
      </c>
      <c r="J681" s="108" t="str">
        <f>IF(B681="","",IFERROR(INDEX('15 Base de Dados'!$F$6:$F$925,MATCH(B681,'15 Base de Dados'!$C$6:$C$925,0)),"BRL"))</f>
        <v/>
      </c>
      <c r="K681" s="134" t="str">
        <f>IF(H681="","",I681*IF(N(G681)&gt;0,G681,IFERROR(INDEX(moeda_fx,MATCH(J681,moeda_cod,0)),1)))</f>
        <v/>
      </c>
      <c r="L681" s="135" t="str">
        <f>IF(B681="","",IFERROR(INDEX('15 Base de Dados'!$A$6:$A$925,MATCH(B681,'15 Base de Dados'!$C$6:$C$925,0)),"Não encontrado"))</f>
        <v/>
      </c>
      <c r="M681" s="123" t="str">
        <f>IF(A681="","",EOMONTH(A681,0))</f>
        <v/>
      </c>
      <c r="N681" s="113" t="str">
        <f>IF(A681="","",YEAR(A681))</f>
        <v/>
      </c>
    </row>
    <row r="682">
      <c r="A682" s="116" t="n"/>
      <c r="B682" s="97" t="n"/>
      <c r="C682" s="97" t="n"/>
      <c r="D682" s="132" t="n"/>
      <c r="E682" s="99" t="n"/>
      <c r="F682" s="117" t="n"/>
      <c r="G682" s="101" t="n"/>
      <c r="H682" s="103" t="str">
        <f>IF(OR(A682="",B682=""),"",N(D682)*N(E682))</f>
        <v/>
      </c>
      <c r="I682" s="103" t="str">
        <f>IF(H682="","",H682-N(F682))</f>
        <v/>
      </c>
      <c r="J682" s="68" t="str">
        <f>IF(B682="","",IFERROR(INDEX('15 Base de Dados'!$F$6:$F$925,MATCH(B682,'15 Base de Dados'!$C$6:$C$925,0)),"BRL"))</f>
        <v/>
      </c>
      <c r="K682" s="70" t="str">
        <f>IF(H682="","",I682*IF(N(G682)&gt;0,G682,IFERROR(INDEX(moeda_fx,MATCH(J682,moeda_cod,0)),1)))</f>
        <v/>
      </c>
      <c r="L682" s="133" t="str">
        <f>IF(B682="","",IFERROR(INDEX('15 Base de Dados'!$A$6:$A$925,MATCH(B682,'15 Base de Dados'!$C$6:$C$925,0)),"Não encontrado"))</f>
        <v/>
      </c>
      <c r="M682" s="122" t="str">
        <f>IF(A682="","",EOMONTH(A682,0))</f>
        <v/>
      </c>
      <c r="N682" s="69" t="str">
        <f>IF(A682="","",YEAR(A682))</f>
        <v/>
      </c>
    </row>
    <row r="683">
      <c r="A683" s="116" t="n"/>
      <c r="B683" s="97" t="n"/>
      <c r="C683" s="97" t="n"/>
      <c r="D683" s="132" t="n"/>
      <c r="E683" s="99" t="n"/>
      <c r="F683" s="117" t="n"/>
      <c r="G683" s="101" t="n"/>
      <c r="H683" s="109" t="str">
        <f>IF(OR(A683="",B683=""),"",N(D683)*N(E683))</f>
        <v/>
      </c>
      <c r="I683" s="109" t="str">
        <f>IF(H683="","",H683-N(F683))</f>
        <v/>
      </c>
      <c r="J683" s="108" t="str">
        <f>IF(B683="","",IFERROR(INDEX('15 Base de Dados'!$F$6:$F$925,MATCH(B683,'15 Base de Dados'!$C$6:$C$925,0)),"BRL"))</f>
        <v/>
      </c>
      <c r="K683" s="134" t="str">
        <f>IF(H683="","",I683*IF(N(G683)&gt;0,G683,IFERROR(INDEX(moeda_fx,MATCH(J683,moeda_cod,0)),1)))</f>
        <v/>
      </c>
      <c r="L683" s="135" t="str">
        <f>IF(B683="","",IFERROR(INDEX('15 Base de Dados'!$A$6:$A$925,MATCH(B683,'15 Base de Dados'!$C$6:$C$925,0)),"Não encontrado"))</f>
        <v/>
      </c>
      <c r="M683" s="123" t="str">
        <f>IF(A683="","",EOMONTH(A683,0))</f>
        <v/>
      </c>
      <c r="N683" s="113" t="str">
        <f>IF(A683="","",YEAR(A683))</f>
        <v/>
      </c>
    </row>
    <row r="684">
      <c r="A684" s="116" t="n"/>
      <c r="B684" s="97" t="n"/>
      <c r="C684" s="97" t="n"/>
      <c r="D684" s="132" t="n"/>
      <c r="E684" s="99" t="n"/>
      <c r="F684" s="117" t="n"/>
      <c r="G684" s="101" t="n"/>
      <c r="H684" s="103" t="str">
        <f>IF(OR(A684="",B684=""),"",N(D684)*N(E684))</f>
        <v/>
      </c>
      <c r="I684" s="103" t="str">
        <f>IF(H684="","",H684-N(F684))</f>
        <v/>
      </c>
      <c r="J684" s="68" t="str">
        <f>IF(B684="","",IFERROR(INDEX('15 Base de Dados'!$F$6:$F$925,MATCH(B684,'15 Base de Dados'!$C$6:$C$925,0)),"BRL"))</f>
        <v/>
      </c>
      <c r="K684" s="70" t="str">
        <f>IF(H684="","",I684*IF(N(G684)&gt;0,G684,IFERROR(INDEX(moeda_fx,MATCH(J684,moeda_cod,0)),1)))</f>
        <v/>
      </c>
      <c r="L684" s="133" t="str">
        <f>IF(B684="","",IFERROR(INDEX('15 Base de Dados'!$A$6:$A$925,MATCH(B684,'15 Base de Dados'!$C$6:$C$925,0)),"Não encontrado"))</f>
        <v/>
      </c>
      <c r="M684" s="122" t="str">
        <f>IF(A684="","",EOMONTH(A684,0))</f>
        <v/>
      </c>
      <c r="N684" s="69" t="str">
        <f>IF(A684="","",YEAR(A684))</f>
        <v/>
      </c>
    </row>
    <row r="685">
      <c r="A685" s="116" t="n"/>
      <c r="B685" s="97" t="n"/>
      <c r="C685" s="97" t="n"/>
      <c r="D685" s="132" t="n"/>
      <c r="E685" s="99" t="n"/>
      <c r="F685" s="117" t="n"/>
      <c r="G685" s="101" t="n"/>
      <c r="H685" s="109" t="str">
        <f>IF(OR(A685="",B685=""),"",N(D685)*N(E685))</f>
        <v/>
      </c>
      <c r="I685" s="109" t="str">
        <f>IF(H685="","",H685-N(F685))</f>
        <v/>
      </c>
      <c r="J685" s="108" t="str">
        <f>IF(B685="","",IFERROR(INDEX('15 Base de Dados'!$F$6:$F$925,MATCH(B685,'15 Base de Dados'!$C$6:$C$925,0)),"BRL"))</f>
        <v/>
      </c>
      <c r="K685" s="134" t="str">
        <f>IF(H685="","",I685*IF(N(G685)&gt;0,G685,IFERROR(INDEX(moeda_fx,MATCH(J685,moeda_cod,0)),1)))</f>
        <v/>
      </c>
      <c r="L685" s="135" t="str">
        <f>IF(B685="","",IFERROR(INDEX('15 Base de Dados'!$A$6:$A$925,MATCH(B685,'15 Base de Dados'!$C$6:$C$925,0)),"Não encontrado"))</f>
        <v/>
      </c>
      <c r="M685" s="123" t="str">
        <f>IF(A685="","",EOMONTH(A685,0))</f>
        <v/>
      </c>
      <c r="N685" s="113" t="str">
        <f>IF(A685="","",YEAR(A685))</f>
        <v/>
      </c>
    </row>
    <row r="686">
      <c r="A686" s="116" t="n"/>
      <c r="B686" s="97" t="n"/>
      <c r="C686" s="97" t="n"/>
      <c r="D686" s="132" t="n"/>
      <c r="E686" s="99" t="n"/>
      <c r="F686" s="117" t="n"/>
      <c r="G686" s="101" t="n"/>
      <c r="H686" s="103" t="str">
        <f>IF(OR(A686="",B686=""),"",N(D686)*N(E686))</f>
        <v/>
      </c>
      <c r="I686" s="103" t="str">
        <f>IF(H686="","",H686-N(F686))</f>
        <v/>
      </c>
      <c r="J686" s="68" t="str">
        <f>IF(B686="","",IFERROR(INDEX('15 Base de Dados'!$F$6:$F$925,MATCH(B686,'15 Base de Dados'!$C$6:$C$925,0)),"BRL"))</f>
        <v/>
      </c>
      <c r="K686" s="70" t="str">
        <f>IF(H686="","",I686*IF(N(G686)&gt;0,G686,IFERROR(INDEX(moeda_fx,MATCH(J686,moeda_cod,0)),1)))</f>
        <v/>
      </c>
      <c r="L686" s="133" t="str">
        <f>IF(B686="","",IFERROR(INDEX('15 Base de Dados'!$A$6:$A$925,MATCH(B686,'15 Base de Dados'!$C$6:$C$925,0)),"Não encontrado"))</f>
        <v/>
      </c>
      <c r="M686" s="122" t="str">
        <f>IF(A686="","",EOMONTH(A686,0))</f>
        <v/>
      </c>
      <c r="N686" s="69" t="str">
        <f>IF(A686="","",YEAR(A686))</f>
        <v/>
      </c>
    </row>
    <row r="687">
      <c r="A687" s="116" t="n"/>
      <c r="B687" s="97" t="n"/>
      <c r="C687" s="97" t="n"/>
      <c r="D687" s="132" t="n"/>
      <c r="E687" s="99" t="n"/>
      <c r="F687" s="117" t="n"/>
      <c r="G687" s="101" t="n"/>
      <c r="H687" s="109" t="str">
        <f>IF(OR(A687="",B687=""),"",N(D687)*N(E687))</f>
        <v/>
      </c>
      <c r="I687" s="109" t="str">
        <f>IF(H687="","",H687-N(F687))</f>
        <v/>
      </c>
      <c r="J687" s="108" t="str">
        <f>IF(B687="","",IFERROR(INDEX('15 Base de Dados'!$F$6:$F$925,MATCH(B687,'15 Base de Dados'!$C$6:$C$925,0)),"BRL"))</f>
        <v/>
      </c>
      <c r="K687" s="134" t="str">
        <f>IF(H687="","",I687*IF(N(G687)&gt;0,G687,IFERROR(INDEX(moeda_fx,MATCH(J687,moeda_cod,0)),1)))</f>
        <v/>
      </c>
      <c r="L687" s="135" t="str">
        <f>IF(B687="","",IFERROR(INDEX('15 Base de Dados'!$A$6:$A$925,MATCH(B687,'15 Base de Dados'!$C$6:$C$925,0)),"Não encontrado"))</f>
        <v/>
      </c>
      <c r="M687" s="123" t="str">
        <f>IF(A687="","",EOMONTH(A687,0))</f>
        <v/>
      </c>
      <c r="N687" s="113" t="str">
        <f>IF(A687="","",YEAR(A687))</f>
        <v/>
      </c>
    </row>
    <row r="688">
      <c r="A688" s="116" t="n"/>
      <c r="B688" s="97" t="n"/>
      <c r="C688" s="97" t="n"/>
      <c r="D688" s="132" t="n"/>
      <c r="E688" s="99" t="n"/>
      <c r="F688" s="117" t="n"/>
      <c r="G688" s="101" t="n"/>
      <c r="H688" s="103" t="str">
        <f>IF(OR(A688="",B688=""),"",N(D688)*N(E688))</f>
        <v/>
      </c>
      <c r="I688" s="103" t="str">
        <f>IF(H688="","",H688-N(F688))</f>
        <v/>
      </c>
      <c r="J688" s="68" t="str">
        <f>IF(B688="","",IFERROR(INDEX('15 Base de Dados'!$F$6:$F$925,MATCH(B688,'15 Base de Dados'!$C$6:$C$925,0)),"BRL"))</f>
        <v/>
      </c>
      <c r="K688" s="70" t="str">
        <f>IF(H688="","",I688*IF(N(G688)&gt;0,G688,IFERROR(INDEX(moeda_fx,MATCH(J688,moeda_cod,0)),1)))</f>
        <v/>
      </c>
      <c r="L688" s="133" t="str">
        <f>IF(B688="","",IFERROR(INDEX('15 Base de Dados'!$A$6:$A$925,MATCH(B688,'15 Base de Dados'!$C$6:$C$925,0)),"Não encontrado"))</f>
        <v/>
      </c>
      <c r="M688" s="122" t="str">
        <f>IF(A688="","",EOMONTH(A688,0))</f>
        <v/>
      </c>
      <c r="N688" s="69" t="str">
        <f>IF(A688="","",YEAR(A688))</f>
        <v/>
      </c>
    </row>
    <row r="689">
      <c r="A689" s="116" t="n"/>
      <c r="B689" s="97" t="n"/>
      <c r="C689" s="97" t="n"/>
      <c r="D689" s="132" t="n"/>
      <c r="E689" s="99" t="n"/>
      <c r="F689" s="117" t="n"/>
      <c r="G689" s="101" t="n"/>
      <c r="H689" s="109" t="str">
        <f>IF(OR(A689="",B689=""),"",N(D689)*N(E689))</f>
        <v/>
      </c>
      <c r="I689" s="109" t="str">
        <f>IF(H689="","",H689-N(F689))</f>
        <v/>
      </c>
      <c r="J689" s="108" t="str">
        <f>IF(B689="","",IFERROR(INDEX('15 Base de Dados'!$F$6:$F$925,MATCH(B689,'15 Base de Dados'!$C$6:$C$925,0)),"BRL"))</f>
        <v/>
      </c>
      <c r="K689" s="134" t="str">
        <f>IF(H689="","",I689*IF(N(G689)&gt;0,G689,IFERROR(INDEX(moeda_fx,MATCH(J689,moeda_cod,0)),1)))</f>
        <v/>
      </c>
      <c r="L689" s="135" t="str">
        <f>IF(B689="","",IFERROR(INDEX('15 Base de Dados'!$A$6:$A$925,MATCH(B689,'15 Base de Dados'!$C$6:$C$925,0)),"Não encontrado"))</f>
        <v/>
      </c>
      <c r="M689" s="123" t="str">
        <f>IF(A689="","",EOMONTH(A689,0))</f>
        <v/>
      </c>
      <c r="N689" s="113" t="str">
        <f>IF(A689="","",YEAR(A689))</f>
        <v/>
      </c>
    </row>
    <row r="690">
      <c r="A690" s="116" t="n"/>
      <c r="B690" s="97" t="n"/>
      <c r="C690" s="97" t="n"/>
      <c r="D690" s="132" t="n"/>
      <c r="E690" s="99" t="n"/>
      <c r="F690" s="117" t="n"/>
      <c r="G690" s="101" t="n"/>
      <c r="H690" s="103" t="str">
        <f>IF(OR(A690="",B690=""),"",N(D690)*N(E690))</f>
        <v/>
      </c>
      <c r="I690" s="103" t="str">
        <f>IF(H690="","",H690-N(F690))</f>
        <v/>
      </c>
      <c r="J690" s="68" t="str">
        <f>IF(B690="","",IFERROR(INDEX('15 Base de Dados'!$F$6:$F$925,MATCH(B690,'15 Base de Dados'!$C$6:$C$925,0)),"BRL"))</f>
        <v/>
      </c>
      <c r="K690" s="70" t="str">
        <f>IF(H690="","",I690*IF(N(G690)&gt;0,G690,IFERROR(INDEX(moeda_fx,MATCH(J690,moeda_cod,0)),1)))</f>
        <v/>
      </c>
      <c r="L690" s="133" t="str">
        <f>IF(B690="","",IFERROR(INDEX('15 Base de Dados'!$A$6:$A$925,MATCH(B690,'15 Base de Dados'!$C$6:$C$925,0)),"Não encontrado"))</f>
        <v/>
      </c>
      <c r="M690" s="122" t="str">
        <f>IF(A690="","",EOMONTH(A690,0))</f>
        <v/>
      </c>
      <c r="N690" s="69" t="str">
        <f>IF(A690="","",YEAR(A690))</f>
        <v/>
      </c>
    </row>
    <row r="691">
      <c r="A691" s="116" t="n"/>
      <c r="B691" s="97" t="n"/>
      <c r="C691" s="97" t="n"/>
      <c r="D691" s="132" t="n"/>
      <c r="E691" s="99" t="n"/>
      <c r="F691" s="117" t="n"/>
      <c r="G691" s="101" t="n"/>
      <c r="H691" s="109" t="str">
        <f>IF(OR(A691="",B691=""),"",N(D691)*N(E691))</f>
        <v/>
      </c>
      <c r="I691" s="109" t="str">
        <f>IF(H691="","",H691-N(F691))</f>
        <v/>
      </c>
      <c r="J691" s="108" t="str">
        <f>IF(B691="","",IFERROR(INDEX('15 Base de Dados'!$F$6:$F$925,MATCH(B691,'15 Base de Dados'!$C$6:$C$925,0)),"BRL"))</f>
        <v/>
      </c>
      <c r="K691" s="134" t="str">
        <f>IF(H691="","",I691*IF(N(G691)&gt;0,G691,IFERROR(INDEX(moeda_fx,MATCH(J691,moeda_cod,0)),1)))</f>
        <v/>
      </c>
      <c r="L691" s="135" t="str">
        <f>IF(B691="","",IFERROR(INDEX('15 Base de Dados'!$A$6:$A$925,MATCH(B691,'15 Base de Dados'!$C$6:$C$925,0)),"Não encontrado"))</f>
        <v/>
      </c>
      <c r="M691" s="123" t="str">
        <f>IF(A691="","",EOMONTH(A691,0))</f>
        <v/>
      </c>
      <c r="N691" s="113" t="str">
        <f>IF(A691="","",YEAR(A691))</f>
        <v/>
      </c>
    </row>
    <row r="692">
      <c r="A692" s="116" t="n"/>
      <c r="B692" s="97" t="n"/>
      <c r="C692" s="97" t="n"/>
      <c r="D692" s="132" t="n"/>
      <c r="E692" s="99" t="n"/>
      <c r="F692" s="117" t="n"/>
      <c r="G692" s="101" t="n"/>
      <c r="H692" s="103" t="str">
        <f>IF(OR(A692="",B692=""),"",N(D692)*N(E692))</f>
        <v/>
      </c>
      <c r="I692" s="103" t="str">
        <f>IF(H692="","",H692-N(F692))</f>
        <v/>
      </c>
      <c r="J692" s="68" t="str">
        <f>IF(B692="","",IFERROR(INDEX('15 Base de Dados'!$F$6:$F$925,MATCH(B692,'15 Base de Dados'!$C$6:$C$925,0)),"BRL"))</f>
        <v/>
      </c>
      <c r="K692" s="70" t="str">
        <f>IF(H692="","",I692*IF(N(G692)&gt;0,G692,IFERROR(INDEX(moeda_fx,MATCH(J692,moeda_cod,0)),1)))</f>
        <v/>
      </c>
      <c r="L692" s="133" t="str">
        <f>IF(B692="","",IFERROR(INDEX('15 Base de Dados'!$A$6:$A$925,MATCH(B692,'15 Base de Dados'!$C$6:$C$925,0)),"Não encontrado"))</f>
        <v/>
      </c>
      <c r="M692" s="122" t="str">
        <f>IF(A692="","",EOMONTH(A692,0))</f>
        <v/>
      </c>
      <c r="N692" s="69" t="str">
        <f>IF(A692="","",YEAR(A692))</f>
        <v/>
      </c>
    </row>
    <row r="693">
      <c r="A693" s="116" t="n"/>
      <c r="B693" s="97" t="n"/>
      <c r="C693" s="97" t="n"/>
      <c r="D693" s="132" t="n"/>
      <c r="E693" s="99" t="n"/>
      <c r="F693" s="117" t="n"/>
      <c r="G693" s="101" t="n"/>
      <c r="H693" s="109" t="str">
        <f>IF(OR(A693="",B693=""),"",N(D693)*N(E693))</f>
        <v/>
      </c>
      <c r="I693" s="109" t="str">
        <f>IF(H693="","",H693-N(F693))</f>
        <v/>
      </c>
      <c r="J693" s="108" t="str">
        <f>IF(B693="","",IFERROR(INDEX('15 Base de Dados'!$F$6:$F$925,MATCH(B693,'15 Base de Dados'!$C$6:$C$925,0)),"BRL"))</f>
        <v/>
      </c>
      <c r="K693" s="134" t="str">
        <f>IF(H693="","",I693*IF(N(G693)&gt;0,G693,IFERROR(INDEX(moeda_fx,MATCH(J693,moeda_cod,0)),1)))</f>
        <v/>
      </c>
      <c r="L693" s="135" t="str">
        <f>IF(B693="","",IFERROR(INDEX('15 Base de Dados'!$A$6:$A$925,MATCH(B693,'15 Base de Dados'!$C$6:$C$925,0)),"Não encontrado"))</f>
        <v/>
      </c>
      <c r="M693" s="123" t="str">
        <f>IF(A693="","",EOMONTH(A693,0))</f>
        <v/>
      </c>
      <c r="N693" s="113" t="str">
        <f>IF(A693="","",YEAR(A693))</f>
        <v/>
      </c>
    </row>
    <row r="694">
      <c r="A694" s="116" t="n"/>
      <c r="B694" s="97" t="n"/>
      <c r="C694" s="97" t="n"/>
      <c r="D694" s="132" t="n"/>
      <c r="E694" s="99" t="n"/>
      <c r="F694" s="117" t="n"/>
      <c r="G694" s="101" t="n"/>
      <c r="H694" s="103" t="str">
        <f>IF(OR(A694="",B694=""),"",N(D694)*N(E694))</f>
        <v/>
      </c>
      <c r="I694" s="103" t="str">
        <f>IF(H694="","",H694-N(F694))</f>
        <v/>
      </c>
      <c r="J694" s="68" t="str">
        <f>IF(B694="","",IFERROR(INDEX('15 Base de Dados'!$F$6:$F$925,MATCH(B694,'15 Base de Dados'!$C$6:$C$925,0)),"BRL"))</f>
        <v/>
      </c>
      <c r="K694" s="70" t="str">
        <f>IF(H694="","",I694*IF(N(G694)&gt;0,G694,IFERROR(INDEX(moeda_fx,MATCH(J694,moeda_cod,0)),1)))</f>
        <v/>
      </c>
      <c r="L694" s="133" t="str">
        <f>IF(B694="","",IFERROR(INDEX('15 Base de Dados'!$A$6:$A$925,MATCH(B694,'15 Base de Dados'!$C$6:$C$925,0)),"Não encontrado"))</f>
        <v/>
      </c>
      <c r="M694" s="122" t="str">
        <f>IF(A694="","",EOMONTH(A694,0))</f>
        <v/>
      </c>
      <c r="N694" s="69" t="str">
        <f>IF(A694="","",YEAR(A694))</f>
        <v/>
      </c>
    </row>
    <row r="695">
      <c r="A695" s="116" t="n"/>
      <c r="B695" s="97" t="n"/>
      <c r="C695" s="97" t="n"/>
      <c r="D695" s="132" t="n"/>
      <c r="E695" s="99" t="n"/>
      <c r="F695" s="117" t="n"/>
      <c r="G695" s="101" t="n"/>
      <c r="H695" s="109" t="str">
        <f>IF(OR(A695="",B695=""),"",N(D695)*N(E695))</f>
        <v/>
      </c>
      <c r="I695" s="109" t="str">
        <f>IF(H695="","",H695-N(F695))</f>
        <v/>
      </c>
      <c r="J695" s="108" t="str">
        <f>IF(B695="","",IFERROR(INDEX('15 Base de Dados'!$F$6:$F$925,MATCH(B695,'15 Base de Dados'!$C$6:$C$925,0)),"BRL"))</f>
        <v/>
      </c>
      <c r="K695" s="134" t="str">
        <f>IF(H695="","",I695*IF(N(G695)&gt;0,G695,IFERROR(INDEX(moeda_fx,MATCH(J695,moeda_cod,0)),1)))</f>
        <v/>
      </c>
      <c r="L695" s="135" t="str">
        <f>IF(B695="","",IFERROR(INDEX('15 Base de Dados'!$A$6:$A$925,MATCH(B695,'15 Base de Dados'!$C$6:$C$925,0)),"Não encontrado"))</f>
        <v/>
      </c>
      <c r="M695" s="123" t="str">
        <f>IF(A695="","",EOMONTH(A695,0))</f>
        <v/>
      </c>
      <c r="N695" s="113" t="str">
        <f>IF(A695="","",YEAR(A695))</f>
        <v/>
      </c>
    </row>
    <row r="696">
      <c r="A696" s="116" t="n"/>
      <c r="B696" s="97" t="n"/>
      <c r="C696" s="97" t="n"/>
      <c r="D696" s="132" t="n"/>
      <c r="E696" s="99" t="n"/>
      <c r="F696" s="117" t="n"/>
      <c r="G696" s="101" t="n"/>
      <c r="H696" s="103" t="str">
        <f>IF(OR(A696="",B696=""),"",N(D696)*N(E696))</f>
        <v/>
      </c>
      <c r="I696" s="103" t="str">
        <f>IF(H696="","",H696-N(F696))</f>
        <v/>
      </c>
      <c r="J696" s="68" t="str">
        <f>IF(B696="","",IFERROR(INDEX('15 Base de Dados'!$F$6:$F$925,MATCH(B696,'15 Base de Dados'!$C$6:$C$925,0)),"BRL"))</f>
        <v/>
      </c>
      <c r="K696" s="70" t="str">
        <f>IF(H696="","",I696*IF(N(G696)&gt;0,G696,IFERROR(INDEX(moeda_fx,MATCH(J696,moeda_cod,0)),1)))</f>
        <v/>
      </c>
      <c r="L696" s="133" t="str">
        <f>IF(B696="","",IFERROR(INDEX('15 Base de Dados'!$A$6:$A$925,MATCH(B696,'15 Base de Dados'!$C$6:$C$925,0)),"Não encontrado"))</f>
        <v/>
      </c>
      <c r="M696" s="122" t="str">
        <f>IF(A696="","",EOMONTH(A696,0))</f>
        <v/>
      </c>
      <c r="N696" s="69" t="str">
        <f>IF(A696="","",YEAR(A696))</f>
        <v/>
      </c>
    </row>
    <row r="697">
      <c r="A697" s="116" t="n"/>
      <c r="B697" s="97" t="n"/>
      <c r="C697" s="97" t="n"/>
      <c r="D697" s="132" t="n"/>
      <c r="E697" s="99" t="n"/>
      <c r="F697" s="117" t="n"/>
      <c r="G697" s="101" t="n"/>
      <c r="H697" s="109" t="str">
        <f>IF(OR(A697="",B697=""),"",N(D697)*N(E697))</f>
        <v/>
      </c>
      <c r="I697" s="109" t="str">
        <f>IF(H697="","",H697-N(F697))</f>
        <v/>
      </c>
      <c r="J697" s="108" t="str">
        <f>IF(B697="","",IFERROR(INDEX('15 Base de Dados'!$F$6:$F$925,MATCH(B697,'15 Base de Dados'!$C$6:$C$925,0)),"BRL"))</f>
        <v/>
      </c>
      <c r="K697" s="134" t="str">
        <f>IF(H697="","",I697*IF(N(G697)&gt;0,G697,IFERROR(INDEX(moeda_fx,MATCH(J697,moeda_cod,0)),1)))</f>
        <v/>
      </c>
      <c r="L697" s="135" t="str">
        <f>IF(B697="","",IFERROR(INDEX('15 Base de Dados'!$A$6:$A$925,MATCH(B697,'15 Base de Dados'!$C$6:$C$925,0)),"Não encontrado"))</f>
        <v/>
      </c>
      <c r="M697" s="123" t="str">
        <f>IF(A697="","",EOMONTH(A697,0))</f>
        <v/>
      </c>
      <c r="N697" s="113" t="str">
        <f>IF(A697="","",YEAR(A697))</f>
        <v/>
      </c>
    </row>
    <row r="698">
      <c r="A698" s="116" t="n"/>
      <c r="B698" s="97" t="n"/>
      <c r="C698" s="97" t="n"/>
      <c r="D698" s="132" t="n"/>
      <c r="E698" s="99" t="n"/>
      <c r="F698" s="117" t="n"/>
      <c r="G698" s="101" t="n"/>
      <c r="H698" s="103" t="str">
        <f>IF(OR(A698="",B698=""),"",N(D698)*N(E698))</f>
        <v/>
      </c>
      <c r="I698" s="103" t="str">
        <f>IF(H698="","",H698-N(F698))</f>
        <v/>
      </c>
      <c r="J698" s="68" t="str">
        <f>IF(B698="","",IFERROR(INDEX('15 Base de Dados'!$F$6:$F$925,MATCH(B698,'15 Base de Dados'!$C$6:$C$925,0)),"BRL"))</f>
        <v/>
      </c>
      <c r="K698" s="70" t="str">
        <f>IF(H698="","",I698*IF(N(G698)&gt;0,G698,IFERROR(INDEX(moeda_fx,MATCH(J698,moeda_cod,0)),1)))</f>
        <v/>
      </c>
      <c r="L698" s="133" t="str">
        <f>IF(B698="","",IFERROR(INDEX('15 Base de Dados'!$A$6:$A$925,MATCH(B698,'15 Base de Dados'!$C$6:$C$925,0)),"Não encontrado"))</f>
        <v/>
      </c>
      <c r="M698" s="122" t="str">
        <f>IF(A698="","",EOMONTH(A698,0))</f>
        <v/>
      </c>
      <c r="N698" s="69" t="str">
        <f>IF(A698="","",YEAR(A698))</f>
        <v/>
      </c>
    </row>
    <row r="699">
      <c r="A699" s="116" t="n"/>
      <c r="B699" s="97" t="n"/>
      <c r="C699" s="97" t="n"/>
      <c r="D699" s="132" t="n"/>
      <c r="E699" s="99" t="n"/>
      <c r="F699" s="117" t="n"/>
      <c r="G699" s="101" t="n"/>
      <c r="H699" s="109" t="str">
        <f>IF(OR(A699="",B699=""),"",N(D699)*N(E699))</f>
        <v/>
      </c>
      <c r="I699" s="109" t="str">
        <f>IF(H699="","",H699-N(F699))</f>
        <v/>
      </c>
      <c r="J699" s="108" t="str">
        <f>IF(B699="","",IFERROR(INDEX('15 Base de Dados'!$F$6:$F$925,MATCH(B699,'15 Base de Dados'!$C$6:$C$925,0)),"BRL"))</f>
        <v/>
      </c>
      <c r="K699" s="134" t="str">
        <f>IF(H699="","",I699*IF(N(G699)&gt;0,G699,IFERROR(INDEX(moeda_fx,MATCH(J699,moeda_cod,0)),1)))</f>
        <v/>
      </c>
      <c r="L699" s="135" t="str">
        <f>IF(B699="","",IFERROR(INDEX('15 Base de Dados'!$A$6:$A$925,MATCH(B699,'15 Base de Dados'!$C$6:$C$925,0)),"Não encontrado"))</f>
        <v/>
      </c>
      <c r="M699" s="123" t="str">
        <f>IF(A699="","",EOMONTH(A699,0))</f>
        <v/>
      </c>
      <c r="N699" s="113" t="str">
        <f>IF(A699="","",YEAR(A699))</f>
        <v/>
      </c>
    </row>
    <row r="700">
      <c r="A700" s="116" t="n"/>
      <c r="B700" s="97" t="n"/>
      <c r="C700" s="97" t="n"/>
      <c r="D700" s="132" t="n"/>
      <c r="E700" s="99" t="n"/>
      <c r="F700" s="117" t="n"/>
      <c r="G700" s="101" t="n"/>
      <c r="H700" s="103" t="str">
        <f>IF(OR(A700="",B700=""),"",N(D700)*N(E700))</f>
        <v/>
      </c>
      <c r="I700" s="103" t="str">
        <f>IF(H700="","",H700-N(F700))</f>
        <v/>
      </c>
      <c r="J700" s="68" t="str">
        <f>IF(B700="","",IFERROR(INDEX('15 Base de Dados'!$F$6:$F$925,MATCH(B700,'15 Base de Dados'!$C$6:$C$925,0)),"BRL"))</f>
        <v/>
      </c>
      <c r="K700" s="70" t="str">
        <f>IF(H700="","",I700*IF(N(G700)&gt;0,G700,IFERROR(INDEX(moeda_fx,MATCH(J700,moeda_cod,0)),1)))</f>
        <v/>
      </c>
      <c r="L700" s="133" t="str">
        <f>IF(B700="","",IFERROR(INDEX('15 Base de Dados'!$A$6:$A$925,MATCH(B700,'15 Base de Dados'!$C$6:$C$925,0)),"Não encontrado"))</f>
        <v/>
      </c>
      <c r="M700" s="122" t="str">
        <f>IF(A700="","",EOMONTH(A700,0))</f>
        <v/>
      </c>
      <c r="N700" s="69" t="str">
        <f>IF(A700="","",YEAR(A700))</f>
        <v/>
      </c>
    </row>
    <row r="701">
      <c r="A701" s="116" t="n"/>
      <c r="B701" s="97" t="n"/>
      <c r="C701" s="97" t="n"/>
      <c r="D701" s="132" t="n"/>
      <c r="E701" s="99" t="n"/>
      <c r="F701" s="117" t="n"/>
      <c r="G701" s="101" t="n"/>
      <c r="H701" s="109" t="str">
        <f>IF(OR(A701="",B701=""),"",N(D701)*N(E701))</f>
        <v/>
      </c>
      <c r="I701" s="109" t="str">
        <f>IF(H701="","",H701-N(F701))</f>
        <v/>
      </c>
      <c r="J701" s="108" t="str">
        <f>IF(B701="","",IFERROR(INDEX('15 Base de Dados'!$F$6:$F$925,MATCH(B701,'15 Base de Dados'!$C$6:$C$925,0)),"BRL"))</f>
        <v/>
      </c>
      <c r="K701" s="134" t="str">
        <f>IF(H701="","",I701*IF(N(G701)&gt;0,G701,IFERROR(INDEX(moeda_fx,MATCH(J701,moeda_cod,0)),1)))</f>
        <v/>
      </c>
      <c r="L701" s="135" t="str">
        <f>IF(B701="","",IFERROR(INDEX('15 Base de Dados'!$A$6:$A$925,MATCH(B701,'15 Base de Dados'!$C$6:$C$925,0)),"Não encontrado"))</f>
        <v/>
      </c>
      <c r="M701" s="123" t="str">
        <f>IF(A701="","",EOMONTH(A701,0))</f>
        <v/>
      </c>
      <c r="N701" s="113" t="str">
        <f>IF(A701="","",YEAR(A701))</f>
        <v/>
      </c>
    </row>
    <row r="702">
      <c r="A702" s="116" t="n"/>
      <c r="B702" s="97" t="n"/>
      <c r="C702" s="97" t="n"/>
      <c r="D702" s="132" t="n"/>
      <c r="E702" s="99" t="n"/>
      <c r="F702" s="117" t="n"/>
      <c r="G702" s="101" t="n"/>
      <c r="H702" s="103" t="str">
        <f>IF(OR(A702="",B702=""),"",N(D702)*N(E702))</f>
        <v/>
      </c>
      <c r="I702" s="103" t="str">
        <f>IF(H702="","",H702-N(F702))</f>
        <v/>
      </c>
      <c r="J702" s="68" t="str">
        <f>IF(B702="","",IFERROR(INDEX('15 Base de Dados'!$F$6:$F$925,MATCH(B702,'15 Base de Dados'!$C$6:$C$925,0)),"BRL"))</f>
        <v/>
      </c>
      <c r="K702" s="70" t="str">
        <f>IF(H702="","",I702*IF(N(G702)&gt;0,G702,IFERROR(INDEX(moeda_fx,MATCH(J702,moeda_cod,0)),1)))</f>
        <v/>
      </c>
      <c r="L702" s="133" t="str">
        <f>IF(B702="","",IFERROR(INDEX('15 Base de Dados'!$A$6:$A$925,MATCH(B702,'15 Base de Dados'!$C$6:$C$925,0)),"Não encontrado"))</f>
        <v/>
      </c>
      <c r="M702" s="122" t="str">
        <f>IF(A702="","",EOMONTH(A702,0))</f>
        <v/>
      </c>
      <c r="N702" s="69" t="str">
        <f>IF(A702="","",YEAR(A702))</f>
        <v/>
      </c>
    </row>
    <row r="703">
      <c r="A703" s="116" t="n"/>
      <c r="B703" s="97" t="n"/>
      <c r="C703" s="97" t="n"/>
      <c r="D703" s="132" t="n"/>
      <c r="E703" s="99" t="n"/>
      <c r="F703" s="117" t="n"/>
      <c r="G703" s="101" t="n"/>
      <c r="H703" s="109" t="str">
        <f>IF(OR(A703="",B703=""),"",N(D703)*N(E703))</f>
        <v/>
      </c>
      <c r="I703" s="109" t="str">
        <f>IF(H703="","",H703-N(F703))</f>
        <v/>
      </c>
      <c r="J703" s="108" t="str">
        <f>IF(B703="","",IFERROR(INDEX('15 Base de Dados'!$F$6:$F$925,MATCH(B703,'15 Base de Dados'!$C$6:$C$925,0)),"BRL"))</f>
        <v/>
      </c>
      <c r="K703" s="134" t="str">
        <f>IF(H703="","",I703*IF(N(G703)&gt;0,G703,IFERROR(INDEX(moeda_fx,MATCH(J703,moeda_cod,0)),1)))</f>
        <v/>
      </c>
      <c r="L703" s="135" t="str">
        <f>IF(B703="","",IFERROR(INDEX('15 Base de Dados'!$A$6:$A$925,MATCH(B703,'15 Base de Dados'!$C$6:$C$925,0)),"Não encontrado"))</f>
        <v/>
      </c>
      <c r="M703" s="123" t="str">
        <f>IF(A703="","",EOMONTH(A703,0))</f>
        <v/>
      </c>
      <c r="N703" s="113" t="str">
        <f>IF(A703="","",YEAR(A703))</f>
        <v/>
      </c>
    </row>
    <row r="704">
      <c r="A704" s="116" t="n"/>
      <c r="B704" s="97" t="n"/>
      <c r="C704" s="97" t="n"/>
      <c r="D704" s="132" t="n"/>
      <c r="E704" s="99" t="n"/>
      <c r="F704" s="117" t="n"/>
      <c r="G704" s="101" t="n"/>
      <c r="H704" s="103" t="str">
        <f>IF(OR(A704="",B704=""),"",N(D704)*N(E704))</f>
        <v/>
      </c>
      <c r="I704" s="103" t="str">
        <f>IF(H704="","",H704-N(F704))</f>
        <v/>
      </c>
      <c r="J704" s="68" t="str">
        <f>IF(B704="","",IFERROR(INDEX('15 Base de Dados'!$F$6:$F$925,MATCH(B704,'15 Base de Dados'!$C$6:$C$925,0)),"BRL"))</f>
        <v/>
      </c>
      <c r="K704" s="70" t="str">
        <f>IF(H704="","",I704*IF(N(G704)&gt;0,G704,IFERROR(INDEX(moeda_fx,MATCH(J704,moeda_cod,0)),1)))</f>
        <v/>
      </c>
      <c r="L704" s="133" t="str">
        <f>IF(B704="","",IFERROR(INDEX('15 Base de Dados'!$A$6:$A$925,MATCH(B704,'15 Base de Dados'!$C$6:$C$925,0)),"Não encontrado"))</f>
        <v/>
      </c>
      <c r="M704" s="122" t="str">
        <f>IF(A704="","",EOMONTH(A704,0))</f>
        <v/>
      </c>
      <c r="N704" s="69" t="str">
        <f>IF(A704="","",YEAR(A704))</f>
        <v/>
      </c>
    </row>
    <row r="705">
      <c r="A705" s="116" t="n"/>
      <c r="B705" s="97" t="n"/>
      <c r="C705" s="97" t="n"/>
      <c r="D705" s="132" t="n"/>
      <c r="E705" s="99" t="n"/>
      <c r="F705" s="117" t="n"/>
      <c r="G705" s="101" t="n"/>
      <c r="H705" s="109" t="str">
        <f>IF(OR(A705="",B705=""),"",N(D705)*N(E705))</f>
        <v/>
      </c>
      <c r="I705" s="109" t="str">
        <f>IF(H705="","",H705-N(F705))</f>
        <v/>
      </c>
      <c r="J705" s="108" t="str">
        <f>IF(B705="","",IFERROR(INDEX('15 Base de Dados'!$F$6:$F$925,MATCH(B705,'15 Base de Dados'!$C$6:$C$925,0)),"BRL"))</f>
        <v/>
      </c>
      <c r="K705" s="134" t="str">
        <f>IF(H705="","",I705*IF(N(G705)&gt;0,G705,IFERROR(INDEX(moeda_fx,MATCH(J705,moeda_cod,0)),1)))</f>
        <v/>
      </c>
      <c r="L705" s="135" t="str">
        <f>IF(B705="","",IFERROR(INDEX('15 Base de Dados'!$A$6:$A$925,MATCH(B705,'15 Base de Dados'!$C$6:$C$925,0)),"Não encontrado"))</f>
        <v/>
      </c>
      <c r="M705" s="123" t="str">
        <f>IF(A705="","",EOMONTH(A705,0))</f>
        <v/>
      </c>
      <c r="N705" s="113" t="str">
        <f>IF(A705="","",YEAR(A705))</f>
        <v/>
      </c>
    </row>
    <row r="706">
      <c r="A706" s="116" t="n"/>
      <c r="B706" s="97" t="n"/>
      <c r="C706" s="97" t="n"/>
      <c r="D706" s="132" t="n"/>
      <c r="E706" s="99" t="n"/>
      <c r="F706" s="117" t="n"/>
      <c r="G706" s="101" t="n"/>
      <c r="H706" s="103" t="str">
        <f>IF(OR(A706="",B706=""),"",N(D706)*N(E706))</f>
        <v/>
      </c>
      <c r="I706" s="103" t="str">
        <f>IF(H706="","",H706-N(F706))</f>
        <v/>
      </c>
      <c r="J706" s="68" t="str">
        <f>IF(B706="","",IFERROR(INDEX('15 Base de Dados'!$F$6:$F$925,MATCH(B706,'15 Base de Dados'!$C$6:$C$925,0)),"BRL"))</f>
        <v/>
      </c>
      <c r="K706" s="70" t="str">
        <f>IF(H706="","",I706*IF(N(G706)&gt;0,G706,IFERROR(INDEX(moeda_fx,MATCH(J706,moeda_cod,0)),1)))</f>
        <v/>
      </c>
      <c r="L706" s="133" t="str">
        <f>IF(B706="","",IFERROR(INDEX('15 Base de Dados'!$A$6:$A$925,MATCH(B706,'15 Base de Dados'!$C$6:$C$925,0)),"Não encontrado"))</f>
        <v/>
      </c>
      <c r="M706" s="122" t="str">
        <f>IF(A706="","",EOMONTH(A706,0))</f>
        <v/>
      </c>
      <c r="N706" s="69" t="str">
        <f>IF(A706="","",YEAR(A706))</f>
        <v/>
      </c>
    </row>
    <row r="707">
      <c r="A707" s="116" t="n"/>
      <c r="B707" s="97" t="n"/>
      <c r="C707" s="97" t="n"/>
      <c r="D707" s="132" t="n"/>
      <c r="E707" s="99" t="n"/>
      <c r="F707" s="117" t="n"/>
      <c r="G707" s="101" t="n"/>
      <c r="H707" s="109" t="str">
        <f>IF(OR(A707="",B707=""),"",N(D707)*N(E707))</f>
        <v/>
      </c>
      <c r="I707" s="109" t="str">
        <f>IF(H707="","",H707-N(F707))</f>
        <v/>
      </c>
      <c r="J707" s="108" t="str">
        <f>IF(B707="","",IFERROR(INDEX('15 Base de Dados'!$F$6:$F$925,MATCH(B707,'15 Base de Dados'!$C$6:$C$925,0)),"BRL"))</f>
        <v/>
      </c>
      <c r="K707" s="134" t="str">
        <f>IF(H707="","",I707*IF(N(G707)&gt;0,G707,IFERROR(INDEX(moeda_fx,MATCH(J707,moeda_cod,0)),1)))</f>
        <v/>
      </c>
      <c r="L707" s="135" t="str">
        <f>IF(B707="","",IFERROR(INDEX('15 Base de Dados'!$A$6:$A$925,MATCH(B707,'15 Base de Dados'!$C$6:$C$925,0)),"Não encontrado"))</f>
        <v/>
      </c>
      <c r="M707" s="123" t="str">
        <f>IF(A707="","",EOMONTH(A707,0))</f>
        <v/>
      </c>
      <c r="N707" s="113" t="str">
        <f>IF(A707="","",YEAR(A707))</f>
        <v/>
      </c>
    </row>
    <row r="708">
      <c r="A708" s="116" t="n"/>
      <c r="B708" s="97" t="n"/>
      <c r="C708" s="97" t="n"/>
      <c r="D708" s="132" t="n"/>
      <c r="E708" s="99" t="n"/>
      <c r="F708" s="117" t="n"/>
      <c r="G708" s="101" t="n"/>
      <c r="H708" s="103" t="str">
        <f>IF(OR(A708="",B708=""),"",N(D708)*N(E708))</f>
        <v/>
      </c>
      <c r="I708" s="103" t="str">
        <f>IF(H708="","",H708-N(F708))</f>
        <v/>
      </c>
      <c r="J708" s="68" t="str">
        <f>IF(B708="","",IFERROR(INDEX('15 Base de Dados'!$F$6:$F$925,MATCH(B708,'15 Base de Dados'!$C$6:$C$925,0)),"BRL"))</f>
        <v/>
      </c>
      <c r="K708" s="70" t="str">
        <f>IF(H708="","",I708*IF(N(G708)&gt;0,G708,IFERROR(INDEX(moeda_fx,MATCH(J708,moeda_cod,0)),1)))</f>
        <v/>
      </c>
      <c r="L708" s="133" t="str">
        <f>IF(B708="","",IFERROR(INDEX('15 Base de Dados'!$A$6:$A$925,MATCH(B708,'15 Base de Dados'!$C$6:$C$925,0)),"Não encontrado"))</f>
        <v/>
      </c>
      <c r="M708" s="122" t="str">
        <f>IF(A708="","",EOMONTH(A708,0))</f>
        <v/>
      </c>
      <c r="N708" s="69" t="str">
        <f>IF(A708="","",YEAR(A708))</f>
        <v/>
      </c>
    </row>
    <row r="709">
      <c r="A709" s="116" t="n"/>
      <c r="B709" s="97" t="n"/>
      <c r="C709" s="97" t="n"/>
      <c r="D709" s="132" t="n"/>
      <c r="E709" s="99" t="n"/>
      <c r="F709" s="117" t="n"/>
      <c r="G709" s="101" t="n"/>
      <c r="H709" s="109" t="str">
        <f>IF(OR(A709="",B709=""),"",N(D709)*N(E709))</f>
        <v/>
      </c>
      <c r="I709" s="109" t="str">
        <f>IF(H709="","",H709-N(F709))</f>
        <v/>
      </c>
      <c r="J709" s="108" t="str">
        <f>IF(B709="","",IFERROR(INDEX('15 Base de Dados'!$F$6:$F$925,MATCH(B709,'15 Base de Dados'!$C$6:$C$925,0)),"BRL"))</f>
        <v/>
      </c>
      <c r="K709" s="134" t="str">
        <f>IF(H709="","",I709*IF(N(G709)&gt;0,G709,IFERROR(INDEX(moeda_fx,MATCH(J709,moeda_cod,0)),1)))</f>
        <v/>
      </c>
      <c r="L709" s="135" t="str">
        <f>IF(B709="","",IFERROR(INDEX('15 Base de Dados'!$A$6:$A$925,MATCH(B709,'15 Base de Dados'!$C$6:$C$925,0)),"Não encontrado"))</f>
        <v/>
      </c>
      <c r="M709" s="123" t="str">
        <f>IF(A709="","",EOMONTH(A709,0))</f>
        <v/>
      </c>
      <c r="N709" s="113" t="str">
        <f>IF(A709="","",YEAR(A709))</f>
        <v/>
      </c>
    </row>
    <row r="710">
      <c r="A710" s="116" t="n"/>
      <c r="B710" s="97" t="n"/>
      <c r="C710" s="97" t="n"/>
      <c r="D710" s="132" t="n"/>
      <c r="E710" s="99" t="n"/>
      <c r="F710" s="117" t="n"/>
      <c r="G710" s="101" t="n"/>
      <c r="H710" s="103" t="str">
        <f>IF(OR(A710="",B710=""),"",N(D710)*N(E710))</f>
        <v/>
      </c>
      <c r="I710" s="103" t="str">
        <f>IF(H710="","",H710-N(F710))</f>
        <v/>
      </c>
      <c r="J710" s="68" t="str">
        <f>IF(B710="","",IFERROR(INDEX('15 Base de Dados'!$F$6:$F$925,MATCH(B710,'15 Base de Dados'!$C$6:$C$925,0)),"BRL"))</f>
        <v/>
      </c>
      <c r="K710" s="70" t="str">
        <f>IF(H710="","",I710*IF(N(G710)&gt;0,G710,IFERROR(INDEX(moeda_fx,MATCH(J710,moeda_cod,0)),1)))</f>
        <v/>
      </c>
      <c r="L710" s="133" t="str">
        <f>IF(B710="","",IFERROR(INDEX('15 Base de Dados'!$A$6:$A$925,MATCH(B710,'15 Base de Dados'!$C$6:$C$925,0)),"Não encontrado"))</f>
        <v/>
      </c>
      <c r="M710" s="122" t="str">
        <f>IF(A710="","",EOMONTH(A710,0))</f>
        <v/>
      </c>
      <c r="N710" s="69" t="str">
        <f>IF(A710="","",YEAR(A710))</f>
        <v/>
      </c>
    </row>
    <row r="711">
      <c r="A711" s="116" t="n"/>
      <c r="B711" s="97" t="n"/>
      <c r="C711" s="97" t="n"/>
      <c r="D711" s="132" t="n"/>
      <c r="E711" s="99" t="n"/>
      <c r="F711" s="117" t="n"/>
      <c r="G711" s="101" t="n"/>
      <c r="H711" s="109" t="str">
        <f>IF(OR(A711="",B711=""),"",N(D711)*N(E711))</f>
        <v/>
      </c>
      <c r="I711" s="109" t="str">
        <f>IF(H711="","",H711-N(F711))</f>
        <v/>
      </c>
      <c r="J711" s="108" t="str">
        <f>IF(B711="","",IFERROR(INDEX('15 Base de Dados'!$F$6:$F$925,MATCH(B711,'15 Base de Dados'!$C$6:$C$925,0)),"BRL"))</f>
        <v/>
      </c>
      <c r="K711" s="134" t="str">
        <f>IF(H711="","",I711*IF(N(G711)&gt;0,G711,IFERROR(INDEX(moeda_fx,MATCH(J711,moeda_cod,0)),1)))</f>
        <v/>
      </c>
      <c r="L711" s="135" t="str">
        <f>IF(B711="","",IFERROR(INDEX('15 Base de Dados'!$A$6:$A$925,MATCH(B711,'15 Base de Dados'!$C$6:$C$925,0)),"Não encontrado"))</f>
        <v/>
      </c>
      <c r="M711" s="123" t="str">
        <f>IF(A711="","",EOMONTH(A711,0))</f>
        <v/>
      </c>
      <c r="N711" s="113" t="str">
        <f>IF(A711="","",YEAR(A711))</f>
        <v/>
      </c>
    </row>
    <row r="712">
      <c r="A712" s="116" t="n"/>
      <c r="B712" s="97" t="n"/>
      <c r="C712" s="97" t="n"/>
      <c r="D712" s="132" t="n"/>
      <c r="E712" s="99" t="n"/>
      <c r="F712" s="117" t="n"/>
      <c r="G712" s="101" t="n"/>
      <c r="H712" s="103" t="str">
        <f>IF(OR(A712="",B712=""),"",N(D712)*N(E712))</f>
        <v/>
      </c>
      <c r="I712" s="103" t="str">
        <f>IF(H712="","",H712-N(F712))</f>
        <v/>
      </c>
      <c r="J712" s="68" t="str">
        <f>IF(B712="","",IFERROR(INDEX('15 Base de Dados'!$F$6:$F$925,MATCH(B712,'15 Base de Dados'!$C$6:$C$925,0)),"BRL"))</f>
        <v/>
      </c>
      <c r="K712" s="70" t="str">
        <f>IF(H712="","",I712*IF(N(G712)&gt;0,G712,IFERROR(INDEX(moeda_fx,MATCH(J712,moeda_cod,0)),1)))</f>
        <v/>
      </c>
      <c r="L712" s="133" t="str">
        <f>IF(B712="","",IFERROR(INDEX('15 Base de Dados'!$A$6:$A$925,MATCH(B712,'15 Base de Dados'!$C$6:$C$925,0)),"Não encontrado"))</f>
        <v/>
      </c>
      <c r="M712" s="122" t="str">
        <f>IF(A712="","",EOMONTH(A712,0))</f>
        <v/>
      </c>
      <c r="N712" s="69" t="str">
        <f>IF(A712="","",YEAR(A712))</f>
        <v/>
      </c>
    </row>
    <row r="713">
      <c r="A713" s="116" t="n"/>
      <c r="B713" s="97" t="n"/>
      <c r="C713" s="97" t="n"/>
      <c r="D713" s="132" t="n"/>
      <c r="E713" s="99" t="n"/>
      <c r="F713" s="117" t="n"/>
      <c r="G713" s="101" t="n"/>
      <c r="H713" s="109" t="str">
        <f>IF(OR(A713="",B713=""),"",N(D713)*N(E713))</f>
        <v/>
      </c>
      <c r="I713" s="109" t="str">
        <f>IF(H713="","",H713-N(F713))</f>
        <v/>
      </c>
      <c r="J713" s="108" t="str">
        <f>IF(B713="","",IFERROR(INDEX('15 Base de Dados'!$F$6:$F$925,MATCH(B713,'15 Base de Dados'!$C$6:$C$925,0)),"BRL"))</f>
        <v/>
      </c>
      <c r="K713" s="134" t="str">
        <f>IF(H713="","",I713*IF(N(G713)&gt;0,G713,IFERROR(INDEX(moeda_fx,MATCH(J713,moeda_cod,0)),1)))</f>
        <v/>
      </c>
      <c r="L713" s="135" t="str">
        <f>IF(B713="","",IFERROR(INDEX('15 Base de Dados'!$A$6:$A$925,MATCH(B713,'15 Base de Dados'!$C$6:$C$925,0)),"Não encontrado"))</f>
        <v/>
      </c>
      <c r="M713" s="123" t="str">
        <f>IF(A713="","",EOMONTH(A713,0))</f>
        <v/>
      </c>
      <c r="N713" s="113" t="str">
        <f>IF(A713="","",YEAR(A713))</f>
        <v/>
      </c>
    </row>
    <row r="714">
      <c r="A714" s="116" t="n"/>
      <c r="B714" s="97" t="n"/>
      <c r="C714" s="97" t="n"/>
      <c r="D714" s="132" t="n"/>
      <c r="E714" s="99" t="n"/>
      <c r="F714" s="117" t="n"/>
      <c r="G714" s="101" t="n"/>
      <c r="H714" s="103" t="str">
        <f>IF(OR(A714="",B714=""),"",N(D714)*N(E714))</f>
        <v/>
      </c>
      <c r="I714" s="103" t="str">
        <f>IF(H714="","",H714-N(F714))</f>
        <v/>
      </c>
      <c r="J714" s="68" t="str">
        <f>IF(B714="","",IFERROR(INDEX('15 Base de Dados'!$F$6:$F$925,MATCH(B714,'15 Base de Dados'!$C$6:$C$925,0)),"BRL"))</f>
        <v/>
      </c>
      <c r="K714" s="70" t="str">
        <f>IF(H714="","",I714*IF(N(G714)&gt;0,G714,IFERROR(INDEX(moeda_fx,MATCH(J714,moeda_cod,0)),1)))</f>
        <v/>
      </c>
      <c r="L714" s="133" t="str">
        <f>IF(B714="","",IFERROR(INDEX('15 Base de Dados'!$A$6:$A$925,MATCH(B714,'15 Base de Dados'!$C$6:$C$925,0)),"Não encontrado"))</f>
        <v/>
      </c>
      <c r="M714" s="122" t="str">
        <f>IF(A714="","",EOMONTH(A714,0))</f>
        <v/>
      </c>
      <c r="N714" s="69" t="str">
        <f>IF(A714="","",YEAR(A714))</f>
        <v/>
      </c>
    </row>
    <row r="715">
      <c r="A715" s="116" t="n"/>
      <c r="B715" s="97" t="n"/>
      <c r="C715" s="97" t="n"/>
      <c r="D715" s="132" t="n"/>
      <c r="E715" s="99" t="n"/>
      <c r="F715" s="117" t="n"/>
      <c r="G715" s="101" t="n"/>
      <c r="H715" s="109" t="str">
        <f>IF(OR(A715="",B715=""),"",N(D715)*N(E715))</f>
        <v/>
      </c>
      <c r="I715" s="109" t="str">
        <f>IF(H715="","",H715-N(F715))</f>
        <v/>
      </c>
      <c r="J715" s="108" t="str">
        <f>IF(B715="","",IFERROR(INDEX('15 Base de Dados'!$F$6:$F$925,MATCH(B715,'15 Base de Dados'!$C$6:$C$925,0)),"BRL"))</f>
        <v/>
      </c>
      <c r="K715" s="134" t="str">
        <f>IF(H715="","",I715*IF(N(G715)&gt;0,G715,IFERROR(INDEX(moeda_fx,MATCH(J715,moeda_cod,0)),1)))</f>
        <v/>
      </c>
      <c r="L715" s="135" t="str">
        <f>IF(B715="","",IFERROR(INDEX('15 Base de Dados'!$A$6:$A$925,MATCH(B715,'15 Base de Dados'!$C$6:$C$925,0)),"Não encontrado"))</f>
        <v/>
      </c>
      <c r="M715" s="123" t="str">
        <f>IF(A715="","",EOMONTH(A715,0))</f>
        <v/>
      </c>
      <c r="N715" s="113" t="str">
        <f>IF(A715="","",YEAR(A715))</f>
        <v/>
      </c>
    </row>
    <row r="716">
      <c r="A716" s="116" t="n"/>
      <c r="B716" s="97" t="n"/>
      <c r="C716" s="97" t="n"/>
      <c r="D716" s="132" t="n"/>
      <c r="E716" s="99" t="n"/>
      <c r="F716" s="117" t="n"/>
      <c r="G716" s="101" t="n"/>
      <c r="H716" s="103" t="str">
        <f>IF(OR(A716="",B716=""),"",N(D716)*N(E716))</f>
        <v/>
      </c>
      <c r="I716" s="103" t="str">
        <f>IF(H716="","",H716-N(F716))</f>
        <v/>
      </c>
      <c r="J716" s="68" t="str">
        <f>IF(B716="","",IFERROR(INDEX('15 Base de Dados'!$F$6:$F$925,MATCH(B716,'15 Base de Dados'!$C$6:$C$925,0)),"BRL"))</f>
        <v/>
      </c>
      <c r="K716" s="70" t="str">
        <f>IF(H716="","",I716*IF(N(G716)&gt;0,G716,IFERROR(INDEX(moeda_fx,MATCH(J716,moeda_cod,0)),1)))</f>
        <v/>
      </c>
      <c r="L716" s="133" t="str">
        <f>IF(B716="","",IFERROR(INDEX('15 Base de Dados'!$A$6:$A$925,MATCH(B716,'15 Base de Dados'!$C$6:$C$925,0)),"Não encontrado"))</f>
        <v/>
      </c>
      <c r="M716" s="122" t="str">
        <f>IF(A716="","",EOMONTH(A716,0))</f>
        <v/>
      </c>
      <c r="N716" s="69" t="str">
        <f>IF(A716="","",YEAR(A716))</f>
        <v/>
      </c>
    </row>
    <row r="717">
      <c r="A717" s="116" t="n"/>
      <c r="B717" s="97" t="n"/>
      <c r="C717" s="97" t="n"/>
      <c r="D717" s="132" t="n"/>
      <c r="E717" s="99" t="n"/>
      <c r="F717" s="117" t="n"/>
      <c r="G717" s="101" t="n"/>
      <c r="H717" s="109" t="str">
        <f>IF(OR(A717="",B717=""),"",N(D717)*N(E717))</f>
        <v/>
      </c>
      <c r="I717" s="109" t="str">
        <f>IF(H717="","",H717-N(F717))</f>
        <v/>
      </c>
      <c r="J717" s="108" t="str">
        <f>IF(B717="","",IFERROR(INDEX('15 Base de Dados'!$F$6:$F$925,MATCH(B717,'15 Base de Dados'!$C$6:$C$925,0)),"BRL"))</f>
        <v/>
      </c>
      <c r="K717" s="134" t="str">
        <f>IF(H717="","",I717*IF(N(G717)&gt;0,G717,IFERROR(INDEX(moeda_fx,MATCH(J717,moeda_cod,0)),1)))</f>
        <v/>
      </c>
      <c r="L717" s="135" t="str">
        <f>IF(B717="","",IFERROR(INDEX('15 Base de Dados'!$A$6:$A$925,MATCH(B717,'15 Base de Dados'!$C$6:$C$925,0)),"Não encontrado"))</f>
        <v/>
      </c>
      <c r="M717" s="123" t="str">
        <f>IF(A717="","",EOMONTH(A717,0))</f>
        <v/>
      </c>
      <c r="N717" s="113" t="str">
        <f>IF(A717="","",YEAR(A717))</f>
        <v/>
      </c>
    </row>
    <row r="718">
      <c r="A718" s="116" t="n"/>
      <c r="B718" s="97" t="n"/>
      <c r="C718" s="97" t="n"/>
      <c r="D718" s="132" t="n"/>
      <c r="E718" s="99" t="n"/>
      <c r="F718" s="117" t="n"/>
      <c r="G718" s="101" t="n"/>
      <c r="H718" s="103" t="str">
        <f>IF(OR(A718="",B718=""),"",N(D718)*N(E718))</f>
        <v/>
      </c>
      <c r="I718" s="103" t="str">
        <f>IF(H718="","",H718-N(F718))</f>
        <v/>
      </c>
      <c r="J718" s="68" t="str">
        <f>IF(B718="","",IFERROR(INDEX('15 Base de Dados'!$F$6:$F$925,MATCH(B718,'15 Base de Dados'!$C$6:$C$925,0)),"BRL"))</f>
        <v/>
      </c>
      <c r="K718" s="70" t="str">
        <f>IF(H718="","",I718*IF(N(G718)&gt;0,G718,IFERROR(INDEX(moeda_fx,MATCH(J718,moeda_cod,0)),1)))</f>
        <v/>
      </c>
      <c r="L718" s="133" t="str">
        <f>IF(B718="","",IFERROR(INDEX('15 Base de Dados'!$A$6:$A$925,MATCH(B718,'15 Base de Dados'!$C$6:$C$925,0)),"Não encontrado"))</f>
        <v/>
      </c>
      <c r="M718" s="122" t="str">
        <f>IF(A718="","",EOMONTH(A718,0))</f>
        <v/>
      </c>
      <c r="N718" s="69" t="str">
        <f>IF(A718="","",YEAR(A718))</f>
        <v/>
      </c>
    </row>
    <row r="719">
      <c r="A719" s="116" t="n"/>
      <c r="B719" s="97" t="n"/>
      <c r="C719" s="97" t="n"/>
      <c r="D719" s="132" t="n"/>
      <c r="E719" s="99" t="n"/>
      <c r="F719" s="117" t="n"/>
      <c r="G719" s="101" t="n"/>
      <c r="H719" s="109" t="str">
        <f>IF(OR(A719="",B719=""),"",N(D719)*N(E719))</f>
        <v/>
      </c>
      <c r="I719" s="109" t="str">
        <f>IF(H719="","",H719-N(F719))</f>
        <v/>
      </c>
      <c r="J719" s="108" t="str">
        <f>IF(B719="","",IFERROR(INDEX('15 Base de Dados'!$F$6:$F$925,MATCH(B719,'15 Base de Dados'!$C$6:$C$925,0)),"BRL"))</f>
        <v/>
      </c>
      <c r="K719" s="134" t="str">
        <f>IF(H719="","",I719*IF(N(G719)&gt;0,G719,IFERROR(INDEX(moeda_fx,MATCH(J719,moeda_cod,0)),1)))</f>
        <v/>
      </c>
      <c r="L719" s="135" t="str">
        <f>IF(B719="","",IFERROR(INDEX('15 Base de Dados'!$A$6:$A$925,MATCH(B719,'15 Base de Dados'!$C$6:$C$925,0)),"Não encontrado"))</f>
        <v/>
      </c>
      <c r="M719" s="123" t="str">
        <f>IF(A719="","",EOMONTH(A719,0))</f>
        <v/>
      </c>
      <c r="N719" s="113" t="str">
        <f>IF(A719="","",YEAR(A719))</f>
        <v/>
      </c>
    </row>
    <row r="720">
      <c r="A720" s="116" t="n"/>
      <c r="B720" s="97" t="n"/>
      <c r="C720" s="97" t="n"/>
      <c r="D720" s="132" t="n"/>
      <c r="E720" s="99" t="n"/>
      <c r="F720" s="117" t="n"/>
      <c r="G720" s="101" t="n"/>
      <c r="H720" s="103" t="str">
        <f>IF(OR(A720="",B720=""),"",N(D720)*N(E720))</f>
        <v/>
      </c>
      <c r="I720" s="103" t="str">
        <f>IF(H720="","",H720-N(F720))</f>
        <v/>
      </c>
      <c r="J720" s="68" t="str">
        <f>IF(B720="","",IFERROR(INDEX('15 Base de Dados'!$F$6:$F$925,MATCH(B720,'15 Base de Dados'!$C$6:$C$925,0)),"BRL"))</f>
        <v/>
      </c>
      <c r="K720" s="70" t="str">
        <f>IF(H720="","",I720*IF(N(G720)&gt;0,G720,IFERROR(INDEX(moeda_fx,MATCH(J720,moeda_cod,0)),1)))</f>
        <v/>
      </c>
      <c r="L720" s="133" t="str">
        <f>IF(B720="","",IFERROR(INDEX('15 Base de Dados'!$A$6:$A$925,MATCH(B720,'15 Base de Dados'!$C$6:$C$925,0)),"Não encontrado"))</f>
        <v/>
      </c>
      <c r="M720" s="122" t="str">
        <f>IF(A720="","",EOMONTH(A720,0))</f>
        <v/>
      </c>
      <c r="N720" s="69" t="str">
        <f>IF(A720="","",YEAR(A720))</f>
        <v/>
      </c>
    </row>
    <row r="721">
      <c r="A721" s="116" t="n"/>
      <c r="B721" s="97" t="n"/>
      <c r="C721" s="97" t="n"/>
      <c r="D721" s="132" t="n"/>
      <c r="E721" s="99" t="n"/>
      <c r="F721" s="117" t="n"/>
      <c r="G721" s="101" t="n"/>
      <c r="H721" s="109" t="str">
        <f>IF(OR(A721="",B721=""),"",N(D721)*N(E721))</f>
        <v/>
      </c>
      <c r="I721" s="109" t="str">
        <f>IF(H721="","",H721-N(F721))</f>
        <v/>
      </c>
      <c r="J721" s="108" t="str">
        <f>IF(B721="","",IFERROR(INDEX('15 Base de Dados'!$F$6:$F$925,MATCH(B721,'15 Base de Dados'!$C$6:$C$925,0)),"BRL"))</f>
        <v/>
      </c>
      <c r="K721" s="134" t="str">
        <f>IF(H721="","",I721*IF(N(G721)&gt;0,G721,IFERROR(INDEX(moeda_fx,MATCH(J721,moeda_cod,0)),1)))</f>
        <v/>
      </c>
      <c r="L721" s="135" t="str">
        <f>IF(B721="","",IFERROR(INDEX('15 Base de Dados'!$A$6:$A$925,MATCH(B721,'15 Base de Dados'!$C$6:$C$925,0)),"Não encontrado"))</f>
        <v/>
      </c>
      <c r="M721" s="123" t="str">
        <f>IF(A721="","",EOMONTH(A721,0))</f>
        <v/>
      </c>
      <c r="N721" s="113" t="str">
        <f>IF(A721="","",YEAR(A721))</f>
        <v/>
      </c>
    </row>
    <row r="722">
      <c r="A722" s="116" t="n"/>
      <c r="B722" s="97" t="n"/>
      <c r="C722" s="97" t="n"/>
      <c r="D722" s="132" t="n"/>
      <c r="E722" s="99" t="n"/>
      <c r="F722" s="117" t="n"/>
      <c r="G722" s="101" t="n"/>
      <c r="H722" s="103" t="str">
        <f>IF(OR(A722="",B722=""),"",N(D722)*N(E722))</f>
        <v/>
      </c>
      <c r="I722" s="103" t="str">
        <f>IF(H722="","",H722-N(F722))</f>
        <v/>
      </c>
      <c r="J722" s="68" t="str">
        <f>IF(B722="","",IFERROR(INDEX('15 Base de Dados'!$F$6:$F$925,MATCH(B722,'15 Base de Dados'!$C$6:$C$925,0)),"BRL"))</f>
        <v/>
      </c>
      <c r="K722" s="70" t="str">
        <f>IF(H722="","",I722*IF(N(G722)&gt;0,G722,IFERROR(INDEX(moeda_fx,MATCH(J722,moeda_cod,0)),1)))</f>
        <v/>
      </c>
      <c r="L722" s="133" t="str">
        <f>IF(B722="","",IFERROR(INDEX('15 Base de Dados'!$A$6:$A$925,MATCH(B722,'15 Base de Dados'!$C$6:$C$925,0)),"Não encontrado"))</f>
        <v/>
      </c>
      <c r="M722" s="122" t="str">
        <f>IF(A722="","",EOMONTH(A722,0))</f>
        <v/>
      </c>
      <c r="N722" s="69" t="str">
        <f>IF(A722="","",YEAR(A722))</f>
        <v/>
      </c>
    </row>
    <row r="723">
      <c r="A723" s="116" t="n"/>
      <c r="B723" s="97" t="n"/>
      <c r="C723" s="97" t="n"/>
      <c r="D723" s="132" t="n"/>
      <c r="E723" s="99" t="n"/>
      <c r="F723" s="117" t="n"/>
      <c r="G723" s="101" t="n"/>
      <c r="H723" s="109" t="str">
        <f>IF(OR(A723="",B723=""),"",N(D723)*N(E723))</f>
        <v/>
      </c>
      <c r="I723" s="109" t="str">
        <f>IF(H723="","",H723-N(F723))</f>
        <v/>
      </c>
      <c r="J723" s="108" t="str">
        <f>IF(B723="","",IFERROR(INDEX('15 Base de Dados'!$F$6:$F$925,MATCH(B723,'15 Base de Dados'!$C$6:$C$925,0)),"BRL"))</f>
        <v/>
      </c>
      <c r="K723" s="134" t="str">
        <f>IF(H723="","",I723*IF(N(G723)&gt;0,G723,IFERROR(INDEX(moeda_fx,MATCH(J723,moeda_cod,0)),1)))</f>
        <v/>
      </c>
      <c r="L723" s="135" t="str">
        <f>IF(B723="","",IFERROR(INDEX('15 Base de Dados'!$A$6:$A$925,MATCH(B723,'15 Base de Dados'!$C$6:$C$925,0)),"Não encontrado"))</f>
        <v/>
      </c>
      <c r="M723" s="123" t="str">
        <f>IF(A723="","",EOMONTH(A723,0))</f>
        <v/>
      </c>
      <c r="N723" s="113" t="str">
        <f>IF(A723="","",YEAR(A723))</f>
        <v/>
      </c>
    </row>
    <row r="724">
      <c r="A724" s="116" t="n"/>
      <c r="B724" s="97" t="n"/>
      <c r="C724" s="97" t="n"/>
      <c r="D724" s="132" t="n"/>
      <c r="E724" s="99" t="n"/>
      <c r="F724" s="117" t="n"/>
      <c r="G724" s="101" t="n"/>
      <c r="H724" s="103" t="str">
        <f>IF(OR(A724="",B724=""),"",N(D724)*N(E724))</f>
        <v/>
      </c>
      <c r="I724" s="103" t="str">
        <f>IF(H724="","",H724-N(F724))</f>
        <v/>
      </c>
      <c r="J724" s="68" t="str">
        <f>IF(B724="","",IFERROR(INDEX('15 Base de Dados'!$F$6:$F$925,MATCH(B724,'15 Base de Dados'!$C$6:$C$925,0)),"BRL"))</f>
        <v/>
      </c>
      <c r="K724" s="70" t="str">
        <f>IF(H724="","",I724*IF(N(G724)&gt;0,G724,IFERROR(INDEX(moeda_fx,MATCH(J724,moeda_cod,0)),1)))</f>
        <v/>
      </c>
      <c r="L724" s="133" t="str">
        <f>IF(B724="","",IFERROR(INDEX('15 Base de Dados'!$A$6:$A$925,MATCH(B724,'15 Base de Dados'!$C$6:$C$925,0)),"Não encontrado"))</f>
        <v/>
      </c>
      <c r="M724" s="122" t="str">
        <f>IF(A724="","",EOMONTH(A724,0))</f>
        <v/>
      </c>
      <c r="N724" s="69" t="str">
        <f>IF(A724="","",YEAR(A724))</f>
        <v/>
      </c>
    </row>
    <row r="725">
      <c r="A725" s="116" t="n"/>
      <c r="B725" s="97" t="n"/>
      <c r="C725" s="97" t="n"/>
      <c r="D725" s="132" t="n"/>
      <c r="E725" s="99" t="n"/>
      <c r="F725" s="117" t="n"/>
      <c r="G725" s="101" t="n"/>
      <c r="H725" s="109" t="str">
        <f>IF(OR(A725="",B725=""),"",N(D725)*N(E725))</f>
        <v/>
      </c>
      <c r="I725" s="109" t="str">
        <f>IF(H725="","",H725-N(F725))</f>
        <v/>
      </c>
      <c r="J725" s="108" t="str">
        <f>IF(B725="","",IFERROR(INDEX('15 Base de Dados'!$F$6:$F$925,MATCH(B725,'15 Base de Dados'!$C$6:$C$925,0)),"BRL"))</f>
        <v/>
      </c>
      <c r="K725" s="134" t="str">
        <f>IF(H725="","",I725*IF(N(G725)&gt;0,G725,IFERROR(INDEX(moeda_fx,MATCH(J725,moeda_cod,0)),1)))</f>
        <v/>
      </c>
      <c r="L725" s="135" t="str">
        <f>IF(B725="","",IFERROR(INDEX('15 Base de Dados'!$A$6:$A$925,MATCH(B725,'15 Base de Dados'!$C$6:$C$925,0)),"Não encontrado"))</f>
        <v/>
      </c>
      <c r="M725" s="123" t="str">
        <f>IF(A725="","",EOMONTH(A725,0))</f>
        <v/>
      </c>
      <c r="N725" s="113" t="str">
        <f>IF(A725="","",YEAR(A725))</f>
        <v/>
      </c>
    </row>
    <row r="726">
      <c r="A726" s="116" t="n"/>
      <c r="B726" s="97" t="n"/>
      <c r="C726" s="97" t="n"/>
      <c r="D726" s="132" t="n"/>
      <c r="E726" s="99" t="n"/>
      <c r="F726" s="117" t="n"/>
      <c r="G726" s="101" t="n"/>
      <c r="H726" s="103" t="str">
        <f>IF(OR(A726="",B726=""),"",N(D726)*N(E726))</f>
        <v/>
      </c>
      <c r="I726" s="103" t="str">
        <f>IF(H726="","",H726-N(F726))</f>
        <v/>
      </c>
      <c r="J726" s="68" t="str">
        <f>IF(B726="","",IFERROR(INDEX('15 Base de Dados'!$F$6:$F$925,MATCH(B726,'15 Base de Dados'!$C$6:$C$925,0)),"BRL"))</f>
        <v/>
      </c>
      <c r="K726" s="70" t="str">
        <f>IF(H726="","",I726*IF(N(G726)&gt;0,G726,IFERROR(INDEX(moeda_fx,MATCH(J726,moeda_cod,0)),1)))</f>
        <v/>
      </c>
      <c r="L726" s="133" t="str">
        <f>IF(B726="","",IFERROR(INDEX('15 Base de Dados'!$A$6:$A$925,MATCH(B726,'15 Base de Dados'!$C$6:$C$925,0)),"Não encontrado"))</f>
        <v/>
      </c>
      <c r="M726" s="122" t="str">
        <f>IF(A726="","",EOMONTH(A726,0))</f>
        <v/>
      </c>
      <c r="N726" s="69" t="str">
        <f>IF(A726="","",YEAR(A726))</f>
        <v/>
      </c>
    </row>
    <row r="727">
      <c r="A727" s="116" t="n"/>
      <c r="B727" s="97" t="n"/>
      <c r="C727" s="97" t="n"/>
      <c r="D727" s="132" t="n"/>
      <c r="E727" s="99" t="n"/>
      <c r="F727" s="117" t="n"/>
      <c r="G727" s="101" t="n"/>
      <c r="H727" s="109" t="str">
        <f>IF(OR(A727="",B727=""),"",N(D727)*N(E727))</f>
        <v/>
      </c>
      <c r="I727" s="109" t="str">
        <f>IF(H727="","",H727-N(F727))</f>
        <v/>
      </c>
      <c r="J727" s="108" t="str">
        <f>IF(B727="","",IFERROR(INDEX('15 Base de Dados'!$F$6:$F$925,MATCH(B727,'15 Base de Dados'!$C$6:$C$925,0)),"BRL"))</f>
        <v/>
      </c>
      <c r="K727" s="134" t="str">
        <f>IF(H727="","",I727*IF(N(G727)&gt;0,G727,IFERROR(INDEX(moeda_fx,MATCH(J727,moeda_cod,0)),1)))</f>
        <v/>
      </c>
      <c r="L727" s="135" t="str">
        <f>IF(B727="","",IFERROR(INDEX('15 Base de Dados'!$A$6:$A$925,MATCH(B727,'15 Base de Dados'!$C$6:$C$925,0)),"Não encontrado"))</f>
        <v/>
      </c>
      <c r="M727" s="123" t="str">
        <f>IF(A727="","",EOMONTH(A727,0))</f>
        <v/>
      </c>
      <c r="N727" s="113" t="str">
        <f>IF(A727="","",YEAR(A727))</f>
        <v/>
      </c>
    </row>
    <row r="728">
      <c r="A728" s="116" t="n"/>
      <c r="B728" s="97" t="n"/>
      <c r="C728" s="97" t="n"/>
      <c r="D728" s="132" t="n"/>
      <c r="E728" s="99" t="n"/>
      <c r="F728" s="117" t="n"/>
      <c r="G728" s="101" t="n"/>
      <c r="H728" s="103" t="str">
        <f>IF(OR(A728="",B728=""),"",N(D728)*N(E728))</f>
        <v/>
      </c>
      <c r="I728" s="103" t="str">
        <f>IF(H728="","",H728-N(F728))</f>
        <v/>
      </c>
      <c r="J728" s="68" t="str">
        <f>IF(B728="","",IFERROR(INDEX('15 Base de Dados'!$F$6:$F$925,MATCH(B728,'15 Base de Dados'!$C$6:$C$925,0)),"BRL"))</f>
        <v/>
      </c>
      <c r="K728" s="70" t="str">
        <f>IF(H728="","",I728*IF(N(G728)&gt;0,G728,IFERROR(INDEX(moeda_fx,MATCH(J728,moeda_cod,0)),1)))</f>
        <v/>
      </c>
      <c r="L728" s="133" t="str">
        <f>IF(B728="","",IFERROR(INDEX('15 Base de Dados'!$A$6:$A$925,MATCH(B728,'15 Base de Dados'!$C$6:$C$925,0)),"Não encontrado"))</f>
        <v/>
      </c>
      <c r="M728" s="122" t="str">
        <f>IF(A728="","",EOMONTH(A728,0))</f>
        <v/>
      </c>
      <c r="N728" s="69" t="str">
        <f>IF(A728="","",YEAR(A728))</f>
        <v/>
      </c>
    </row>
    <row r="729">
      <c r="A729" s="116" t="n"/>
      <c r="B729" s="97" t="n"/>
      <c r="C729" s="97" t="n"/>
      <c r="D729" s="132" t="n"/>
      <c r="E729" s="99" t="n"/>
      <c r="F729" s="117" t="n"/>
      <c r="G729" s="101" t="n"/>
      <c r="H729" s="109" t="str">
        <f>IF(OR(A729="",B729=""),"",N(D729)*N(E729))</f>
        <v/>
      </c>
      <c r="I729" s="109" t="str">
        <f>IF(H729="","",H729-N(F729))</f>
        <v/>
      </c>
      <c r="J729" s="108" t="str">
        <f>IF(B729="","",IFERROR(INDEX('15 Base de Dados'!$F$6:$F$925,MATCH(B729,'15 Base de Dados'!$C$6:$C$925,0)),"BRL"))</f>
        <v/>
      </c>
      <c r="K729" s="134" t="str">
        <f>IF(H729="","",I729*IF(N(G729)&gt;0,G729,IFERROR(INDEX(moeda_fx,MATCH(J729,moeda_cod,0)),1)))</f>
        <v/>
      </c>
      <c r="L729" s="135" t="str">
        <f>IF(B729="","",IFERROR(INDEX('15 Base de Dados'!$A$6:$A$925,MATCH(B729,'15 Base de Dados'!$C$6:$C$925,0)),"Não encontrado"))</f>
        <v/>
      </c>
      <c r="M729" s="123" t="str">
        <f>IF(A729="","",EOMONTH(A729,0))</f>
        <v/>
      </c>
      <c r="N729" s="113" t="str">
        <f>IF(A729="","",YEAR(A729))</f>
        <v/>
      </c>
    </row>
    <row r="730">
      <c r="A730" s="116" t="n"/>
      <c r="B730" s="97" t="n"/>
      <c r="C730" s="97" t="n"/>
      <c r="D730" s="132" t="n"/>
      <c r="E730" s="99" t="n"/>
      <c r="F730" s="117" t="n"/>
      <c r="G730" s="101" t="n"/>
      <c r="H730" s="103" t="str">
        <f>IF(OR(A730="",B730=""),"",N(D730)*N(E730))</f>
        <v/>
      </c>
      <c r="I730" s="103" t="str">
        <f>IF(H730="","",H730-N(F730))</f>
        <v/>
      </c>
      <c r="J730" s="68" t="str">
        <f>IF(B730="","",IFERROR(INDEX('15 Base de Dados'!$F$6:$F$925,MATCH(B730,'15 Base de Dados'!$C$6:$C$925,0)),"BRL"))</f>
        <v/>
      </c>
      <c r="K730" s="70" t="str">
        <f>IF(H730="","",I730*IF(N(G730)&gt;0,G730,IFERROR(INDEX(moeda_fx,MATCH(J730,moeda_cod,0)),1)))</f>
        <v/>
      </c>
      <c r="L730" s="133" t="str">
        <f>IF(B730="","",IFERROR(INDEX('15 Base de Dados'!$A$6:$A$925,MATCH(B730,'15 Base de Dados'!$C$6:$C$925,0)),"Não encontrado"))</f>
        <v/>
      </c>
      <c r="M730" s="122" t="str">
        <f>IF(A730="","",EOMONTH(A730,0))</f>
        <v/>
      </c>
      <c r="N730" s="69" t="str">
        <f>IF(A730="","",YEAR(A730))</f>
        <v/>
      </c>
    </row>
    <row r="731">
      <c r="A731" s="116" t="n"/>
      <c r="B731" s="97" t="n"/>
      <c r="C731" s="97" t="n"/>
      <c r="D731" s="132" t="n"/>
      <c r="E731" s="99" t="n"/>
      <c r="F731" s="117" t="n"/>
      <c r="G731" s="101" t="n"/>
      <c r="H731" s="109" t="str">
        <f>IF(OR(A731="",B731=""),"",N(D731)*N(E731))</f>
        <v/>
      </c>
      <c r="I731" s="109" t="str">
        <f>IF(H731="","",H731-N(F731))</f>
        <v/>
      </c>
      <c r="J731" s="108" t="str">
        <f>IF(B731="","",IFERROR(INDEX('15 Base de Dados'!$F$6:$F$925,MATCH(B731,'15 Base de Dados'!$C$6:$C$925,0)),"BRL"))</f>
        <v/>
      </c>
      <c r="K731" s="134" t="str">
        <f>IF(H731="","",I731*IF(N(G731)&gt;0,G731,IFERROR(INDEX(moeda_fx,MATCH(J731,moeda_cod,0)),1)))</f>
        <v/>
      </c>
      <c r="L731" s="135" t="str">
        <f>IF(B731="","",IFERROR(INDEX('15 Base de Dados'!$A$6:$A$925,MATCH(B731,'15 Base de Dados'!$C$6:$C$925,0)),"Não encontrado"))</f>
        <v/>
      </c>
      <c r="M731" s="123" t="str">
        <f>IF(A731="","",EOMONTH(A731,0))</f>
        <v/>
      </c>
      <c r="N731" s="113" t="str">
        <f>IF(A731="","",YEAR(A731))</f>
        <v/>
      </c>
    </row>
    <row r="732">
      <c r="A732" s="116" t="n"/>
      <c r="B732" s="97" t="n"/>
      <c r="C732" s="97" t="n"/>
      <c r="D732" s="132" t="n"/>
      <c r="E732" s="99" t="n"/>
      <c r="F732" s="117" t="n"/>
      <c r="G732" s="101" t="n"/>
      <c r="H732" s="103" t="str">
        <f>IF(OR(A732="",B732=""),"",N(D732)*N(E732))</f>
        <v/>
      </c>
      <c r="I732" s="103" t="str">
        <f>IF(H732="","",H732-N(F732))</f>
        <v/>
      </c>
      <c r="J732" s="68" t="str">
        <f>IF(B732="","",IFERROR(INDEX('15 Base de Dados'!$F$6:$F$925,MATCH(B732,'15 Base de Dados'!$C$6:$C$925,0)),"BRL"))</f>
        <v/>
      </c>
      <c r="K732" s="70" t="str">
        <f>IF(H732="","",I732*IF(N(G732)&gt;0,G732,IFERROR(INDEX(moeda_fx,MATCH(J732,moeda_cod,0)),1)))</f>
        <v/>
      </c>
      <c r="L732" s="133" t="str">
        <f>IF(B732="","",IFERROR(INDEX('15 Base de Dados'!$A$6:$A$925,MATCH(B732,'15 Base de Dados'!$C$6:$C$925,0)),"Não encontrado"))</f>
        <v/>
      </c>
      <c r="M732" s="122" t="str">
        <f>IF(A732="","",EOMONTH(A732,0))</f>
        <v/>
      </c>
      <c r="N732" s="69" t="str">
        <f>IF(A732="","",YEAR(A732))</f>
        <v/>
      </c>
    </row>
    <row r="733">
      <c r="A733" s="116" t="n"/>
      <c r="B733" s="97" t="n"/>
      <c r="C733" s="97" t="n"/>
      <c r="D733" s="132" t="n"/>
      <c r="E733" s="99" t="n"/>
      <c r="F733" s="117" t="n"/>
      <c r="G733" s="101" t="n"/>
      <c r="H733" s="109" t="str">
        <f>IF(OR(A733="",B733=""),"",N(D733)*N(E733))</f>
        <v/>
      </c>
      <c r="I733" s="109" t="str">
        <f>IF(H733="","",H733-N(F733))</f>
        <v/>
      </c>
      <c r="J733" s="108" t="str">
        <f>IF(B733="","",IFERROR(INDEX('15 Base de Dados'!$F$6:$F$925,MATCH(B733,'15 Base de Dados'!$C$6:$C$925,0)),"BRL"))</f>
        <v/>
      </c>
      <c r="K733" s="134" t="str">
        <f>IF(H733="","",I733*IF(N(G733)&gt;0,G733,IFERROR(INDEX(moeda_fx,MATCH(J733,moeda_cod,0)),1)))</f>
        <v/>
      </c>
      <c r="L733" s="135" t="str">
        <f>IF(B733="","",IFERROR(INDEX('15 Base de Dados'!$A$6:$A$925,MATCH(B733,'15 Base de Dados'!$C$6:$C$925,0)),"Não encontrado"))</f>
        <v/>
      </c>
      <c r="M733" s="123" t="str">
        <f>IF(A733="","",EOMONTH(A733,0))</f>
        <v/>
      </c>
      <c r="N733" s="113" t="str">
        <f>IF(A733="","",YEAR(A733))</f>
        <v/>
      </c>
    </row>
    <row r="734">
      <c r="A734" s="116" t="n"/>
      <c r="B734" s="97" t="n"/>
      <c r="C734" s="97" t="n"/>
      <c r="D734" s="132" t="n"/>
      <c r="E734" s="99" t="n"/>
      <c r="F734" s="117" t="n"/>
      <c r="G734" s="101" t="n"/>
      <c r="H734" s="103" t="str">
        <f>IF(OR(A734="",B734=""),"",N(D734)*N(E734))</f>
        <v/>
      </c>
      <c r="I734" s="103" t="str">
        <f>IF(H734="","",H734-N(F734))</f>
        <v/>
      </c>
      <c r="J734" s="68" t="str">
        <f>IF(B734="","",IFERROR(INDEX('15 Base de Dados'!$F$6:$F$925,MATCH(B734,'15 Base de Dados'!$C$6:$C$925,0)),"BRL"))</f>
        <v/>
      </c>
      <c r="K734" s="70" t="str">
        <f>IF(H734="","",I734*IF(N(G734)&gt;0,G734,IFERROR(INDEX(moeda_fx,MATCH(J734,moeda_cod,0)),1)))</f>
        <v/>
      </c>
      <c r="L734" s="133" t="str">
        <f>IF(B734="","",IFERROR(INDEX('15 Base de Dados'!$A$6:$A$925,MATCH(B734,'15 Base de Dados'!$C$6:$C$925,0)),"Não encontrado"))</f>
        <v/>
      </c>
      <c r="M734" s="122" t="str">
        <f>IF(A734="","",EOMONTH(A734,0))</f>
        <v/>
      </c>
      <c r="N734" s="69" t="str">
        <f>IF(A734="","",YEAR(A734))</f>
        <v/>
      </c>
    </row>
    <row r="735">
      <c r="A735" s="116" t="n"/>
      <c r="B735" s="97" t="n"/>
      <c r="C735" s="97" t="n"/>
      <c r="D735" s="132" t="n"/>
      <c r="E735" s="99" t="n"/>
      <c r="F735" s="117" t="n"/>
      <c r="G735" s="101" t="n"/>
      <c r="H735" s="109" t="str">
        <f>IF(OR(A735="",B735=""),"",N(D735)*N(E735))</f>
        <v/>
      </c>
      <c r="I735" s="109" t="str">
        <f>IF(H735="","",H735-N(F735))</f>
        <v/>
      </c>
      <c r="J735" s="108" t="str">
        <f>IF(B735="","",IFERROR(INDEX('15 Base de Dados'!$F$6:$F$925,MATCH(B735,'15 Base de Dados'!$C$6:$C$925,0)),"BRL"))</f>
        <v/>
      </c>
      <c r="K735" s="134" t="str">
        <f>IF(H735="","",I735*IF(N(G735)&gt;0,G735,IFERROR(INDEX(moeda_fx,MATCH(J735,moeda_cod,0)),1)))</f>
        <v/>
      </c>
      <c r="L735" s="135" t="str">
        <f>IF(B735="","",IFERROR(INDEX('15 Base de Dados'!$A$6:$A$925,MATCH(B735,'15 Base de Dados'!$C$6:$C$925,0)),"Não encontrado"))</f>
        <v/>
      </c>
      <c r="M735" s="123" t="str">
        <f>IF(A735="","",EOMONTH(A735,0))</f>
        <v/>
      </c>
      <c r="N735" s="113" t="str">
        <f>IF(A735="","",YEAR(A735))</f>
        <v/>
      </c>
    </row>
    <row r="736">
      <c r="A736" s="116" t="n"/>
      <c r="B736" s="97" t="n"/>
      <c r="C736" s="97" t="n"/>
      <c r="D736" s="132" t="n"/>
      <c r="E736" s="99" t="n"/>
      <c r="F736" s="117" t="n"/>
      <c r="G736" s="101" t="n"/>
      <c r="H736" s="103" t="str">
        <f>IF(OR(A736="",B736=""),"",N(D736)*N(E736))</f>
        <v/>
      </c>
      <c r="I736" s="103" t="str">
        <f>IF(H736="","",H736-N(F736))</f>
        <v/>
      </c>
      <c r="J736" s="68" t="str">
        <f>IF(B736="","",IFERROR(INDEX('15 Base de Dados'!$F$6:$F$925,MATCH(B736,'15 Base de Dados'!$C$6:$C$925,0)),"BRL"))</f>
        <v/>
      </c>
      <c r="K736" s="70" t="str">
        <f>IF(H736="","",I736*IF(N(G736)&gt;0,G736,IFERROR(INDEX(moeda_fx,MATCH(J736,moeda_cod,0)),1)))</f>
        <v/>
      </c>
      <c r="L736" s="133" t="str">
        <f>IF(B736="","",IFERROR(INDEX('15 Base de Dados'!$A$6:$A$925,MATCH(B736,'15 Base de Dados'!$C$6:$C$925,0)),"Não encontrado"))</f>
        <v/>
      </c>
      <c r="M736" s="122" t="str">
        <f>IF(A736="","",EOMONTH(A736,0))</f>
        <v/>
      </c>
      <c r="N736" s="69" t="str">
        <f>IF(A736="","",YEAR(A736))</f>
        <v/>
      </c>
    </row>
    <row r="737">
      <c r="A737" s="116" t="n"/>
      <c r="B737" s="97" t="n"/>
      <c r="C737" s="97" t="n"/>
      <c r="D737" s="132" t="n"/>
      <c r="E737" s="99" t="n"/>
      <c r="F737" s="117" t="n"/>
      <c r="G737" s="101" t="n"/>
      <c r="H737" s="109" t="str">
        <f>IF(OR(A737="",B737=""),"",N(D737)*N(E737))</f>
        <v/>
      </c>
      <c r="I737" s="109" t="str">
        <f>IF(H737="","",H737-N(F737))</f>
        <v/>
      </c>
      <c r="J737" s="108" t="str">
        <f>IF(B737="","",IFERROR(INDEX('15 Base de Dados'!$F$6:$F$925,MATCH(B737,'15 Base de Dados'!$C$6:$C$925,0)),"BRL"))</f>
        <v/>
      </c>
      <c r="K737" s="134" t="str">
        <f>IF(H737="","",I737*IF(N(G737)&gt;0,G737,IFERROR(INDEX(moeda_fx,MATCH(J737,moeda_cod,0)),1)))</f>
        <v/>
      </c>
      <c r="L737" s="135" t="str">
        <f>IF(B737="","",IFERROR(INDEX('15 Base de Dados'!$A$6:$A$925,MATCH(B737,'15 Base de Dados'!$C$6:$C$925,0)),"Não encontrado"))</f>
        <v/>
      </c>
      <c r="M737" s="123" t="str">
        <f>IF(A737="","",EOMONTH(A737,0))</f>
        <v/>
      </c>
      <c r="N737" s="113" t="str">
        <f>IF(A737="","",YEAR(A737))</f>
        <v/>
      </c>
    </row>
    <row r="738">
      <c r="A738" s="116" t="n"/>
      <c r="B738" s="97" t="n"/>
      <c r="C738" s="97" t="n"/>
      <c r="D738" s="132" t="n"/>
      <c r="E738" s="99" t="n"/>
      <c r="F738" s="117" t="n"/>
      <c r="G738" s="101" t="n"/>
      <c r="H738" s="103" t="str">
        <f>IF(OR(A738="",B738=""),"",N(D738)*N(E738))</f>
        <v/>
      </c>
      <c r="I738" s="103" t="str">
        <f>IF(H738="","",H738-N(F738))</f>
        <v/>
      </c>
      <c r="J738" s="68" t="str">
        <f>IF(B738="","",IFERROR(INDEX('15 Base de Dados'!$F$6:$F$925,MATCH(B738,'15 Base de Dados'!$C$6:$C$925,0)),"BRL"))</f>
        <v/>
      </c>
      <c r="K738" s="70" t="str">
        <f>IF(H738="","",I738*IF(N(G738)&gt;0,G738,IFERROR(INDEX(moeda_fx,MATCH(J738,moeda_cod,0)),1)))</f>
        <v/>
      </c>
      <c r="L738" s="133" t="str">
        <f>IF(B738="","",IFERROR(INDEX('15 Base de Dados'!$A$6:$A$925,MATCH(B738,'15 Base de Dados'!$C$6:$C$925,0)),"Não encontrado"))</f>
        <v/>
      </c>
      <c r="M738" s="122" t="str">
        <f>IF(A738="","",EOMONTH(A738,0))</f>
        <v/>
      </c>
      <c r="N738" s="69" t="str">
        <f>IF(A738="","",YEAR(A738))</f>
        <v/>
      </c>
    </row>
    <row r="739">
      <c r="A739" s="116" t="n"/>
      <c r="B739" s="97" t="n"/>
      <c r="C739" s="97" t="n"/>
      <c r="D739" s="132" t="n"/>
      <c r="E739" s="99" t="n"/>
      <c r="F739" s="117" t="n"/>
      <c r="G739" s="101" t="n"/>
      <c r="H739" s="109" t="str">
        <f>IF(OR(A739="",B739=""),"",N(D739)*N(E739))</f>
        <v/>
      </c>
      <c r="I739" s="109" t="str">
        <f>IF(H739="","",H739-N(F739))</f>
        <v/>
      </c>
      <c r="J739" s="108" t="str">
        <f>IF(B739="","",IFERROR(INDEX('15 Base de Dados'!$F$6:$F$925,MATCH(B739,'15 Base de Dados'!$C$6:$C$925,0)),"BRL"))</f>
        <v/>
      </c>
      <c r="K739" s="134" t="str">
        <f>IF(H739="","",I739*IF(N(G739)&gt;0,G739,IFERROR(INDEX(moeda_fx,MATCH(J739,moeda_cod,0)),1)))</f>
        <v/>
      </c>
      <c r="L739" s="135" t="str">
        <f>IF(B739="","",IFERROR(INDEX('15 Base de Dados'!$A$6:$A$925,MATCH(B739,'15 Base de Dados'!$C$6:$C$925,0)),"Não encontrado"))</f>
        <v/>
      </c>
      <c r="M739" s="123" t="str">
        <f>IF(A739="","",EOMONTH(A739,0))</f>
        <v/>
      </c>
      <c r="N739" s="113" t="str">
        <f>IF(A739="","",YEAR(A739))</f>
        <v/>
      </c>
    </row>
    <row r="740">
      <c r="A740" s="116" t="n"/>
      <c r="B740" s="97" t="n"/>
      <c r="C740" s="97" t="n"/>
      <c r="D740" s="132" t="n"/>
      <c r="E740" s="99" t="n"/>
      <c r="F740" s="117" t="n"/>
      <c r="G740" s="101" t="n"/>
      <c r="H740" s="103" t="str">
        <f>IF(OR(A740="",B740=""),"",N(D740)*N(E740))</f>
        <v/>
      </c>
      <c r="I740" s="103" t="str">
        <f>IF(H740="","",H740-N(F740))</f>
        <v/>
      </c>
      <c r="J740" s="68" t="str">
        <f>IF(B740="","",IFERROR(INDEX('15 Base de Dados'!$F$6:$F$925,MATCH(B740,'15 Base de Dados'!$C$6:$C$925,0)),"BRL"))</f>
        <v/>
      </c>
      <c r="K740" s="70" t="str">
        <f>IF(H740="","",I740*IF(N(G740)&gt;0,G740,IFERROR(INDEX(moeda_fx,MATCH(J740,moeda_cod,0)),1)))</f>
        <v/>
      </c>
      <c r="L740" s="133" t="str">
        <f>IF(B740="","",IFERROR(INDEX('15 Base de Dados'!$A$6:$A$925,MATCH(B740,'15 Base de Dados'!$C$6:$C$925,0)),"Não encontrado"))</f>
        <v/>
      </c>
      <c r="M740" s="122" t="str">
        <f>IF(A740="","",EOMONTH(A740,0))</f>
        <v/>
      </c>
      <c r="N740" s="69" t="str">
        <f>IF(A740="","",YEAR(A740))</f>
        <v/>
      </c>
    </row>
    <row r="741">
      <c r="A741" s="116" t="n"/>
      <c r="B741" s="97" t="n"/>
      <c r="C741" s="97" t="n"/>
      <c r="D741" s="132" t="n"/>
      <c r="E741" s="99" t="n"/>
      <c r="F741" s="117" t="n"/>
      <c r="G741" s="101" t="n"/>
      <c r="H741" s="109" t="str">
        <f>IF(OR(A741="",B741=""),"",N(D741)*N(E741))</f>
        <v/>
      </c>
      <c r="I741" s="109" t="str">
        <f>IF(H741="","",H741-N(F741))</f>
        <v/>
      </c>
      <c r="J741" s="108" t="str">
        <f>IF(B741="","",IFERROR(INDEX('15 Base de Dados'!$F$6:$F$925,MATCH(B741,'15 Base de Dados'!$C$6:$C$925,0)),"BRL"))</f>
        <v/>
      </c>
      <c r="K741" s="134" t="str">
        <f>IF(H741="","",I741*IF(N(G741)&gt;0,G741,IFERROR(INDEX(moeda_fx,MATCH(J741,moeda_cod,0)),1)))</f>
        <v/>
      </c>
      <c r="L741" s="135" t="str">
        <f>IF(B741="","",IFERROR(INDEX('15 Base de Dados'!$A$6:$A$925,MATCH(B741,'15 Base de Dados'!$C$6:$C$925,0)),"Não encontrado"))</f>
        <v/>
      </c>
      <c r="M741" s="123" t="str">
        <f>IF(A741="","",EOMONTH(A741,0))</f>
        <v/>
      </c>
      <c r="N741" s="113" t="str">
        <f>IF(A741="","",YEAR(A741))</f>
        <v/>
      </c>
    </row>
    <row r="742">
      <c r="A742" s="116" t="n"/>
      <c r="B742" s="97" t="n"/>
      <c r="C742" s="97" t="n"/>
      <c r="D742" s="132" t="n"/>
      <c r="E742" s="99" t="n"/>
      <c r="F742" s="117" t="n"/>
      <c r="G742" s="101" t="n"/>
      <c r="H742" s="103" t="str">
        <f>IF(OR(A742="",B742=""),"",N(D742)*N(E742))</f>
        <v/>
      </c>
      <c r="I742" s="103" t="str">
        <f>IF(H742="","",H742-N(F742))</f>
        <v/>
      </c>
      <c r="J742" s="68" t="str">
        <f>IF(B742="","",IFERROR(INDEX('15 Base de Dados'!$F$6:$F$925,MATCH(B742,'15 Base de Dados'!$C$6:$C$925,0)),"BRL"))</f>
        <v/>
      </c>
      <c r="K742" s="70" t="str">
        <f>IF(H742="","",I742*IF(N(G742)&gt;0,G742,IFERROR(INDEX(moeda_fx,MATCH(J742,moeda_cod,0)),1)))</f>
        <v/>
      </c>
      <c r="L742" s="133" t="str">
        <f>IF(B742="","",IFERROR(INDEX('15 Base de Dados'!$A$6:$A$925,MATCH(B742,'15 Base de Dados'!$C$6:$C$925,0)),"Não encontrado"))</f>
        <v/>
      </c>
      <c r="M742" s="122" t="str">
        <f>IF(A742="","",EOMONTH(A742,0))</f>
        <v/>
      </c>
      <c r="N742" s="69" t="str">
        <f>IF(A742="","",YEAR(A742))</f>
        <v/>
      </c>
    </row>
    <row r="743">
      <c r="A743" s="116" t="n"/>
      <c r="B743" s="97" t="n"/>
      <c r="C743" s="97" t="n"/>
      <c r="D743" s="132" t="n"/>
      <c r="E743" s="99" t="n"/>
      <c r="F743" s="117" t="n"/>
      <c r="G743" s="101" t="n"/>
      <c r="H743" s="109" t="str">
        <f>IF(OR(A743="",B743=""),"",N(D743)*N(E743))</f>
        <v/>
      </c>
      <c r="I743" s="109" t="str">
        <f>IF(H743="","",H743-N(F743))</f>
        <v/>
      </c>
      <c r="J743" s="108" t="str">
        <f>IF(B743="","",IFERROR(INDEX('15 Base de Dados'!$F$6:$F$925,MATCH(B743,'15 Base de Dados'!$C$6:$C$925,0)),"BRL"))</f>
        <v/>
      </c>
      <c r="K743" s="134" t="str">
        <f>IF(H743="","",I743*IF(N(G743)&gt;0,G743,IFERROR(INDEX(moeda_fx,MATCH(J743,moeda_cod,0)),1)))</f>
        <v/>
      </c>
      <c r="L743" s="135" t="str">
        <f>IF(B743="","",IFERROR(INDEX('15 Base de Dados'!$A$6:$A$925,MATCH(B743,'15 Base de Dados'!$C$6:$C$925,0)),"Não encontrado"))</f>
        <v/>
      </c>
      <c r="M743" s="123" t="str">
        <f>IF(A743="","",EOMONTH(A743,0))</f>
        <v/>
      </c>
      <c r="N743" s="113" t="str">
        <f>IF(A743="","",YEAR(A743))</f>
        <v/>
      </c>
    </row>
    <row r="744">
      <c r="A744" s="116" t="n"/>
      <c r="B744" s="97" t="n"/>
      <c r="C744" s="97" t="n"/>
      <c r="D744" s="132" t="n"/>
      <c r="E744" s="99" t="n"/>
      <c r="F744" s="117" t="n"/>
      <c r="G744" s="101" t="n"/>
      <c r="H744" s="103" t="str">
        <f>IF(OR(A744="",B744=""),"",N(D744)*N(E744))</f>
        <v/>
      </c>
      <c r="I744" s="103" t="str">
        <f>IF(H744="","",H744-N(F744))</f>
        <v/>
      </c>
      <c r="J744" s="68" t="str">
        <f>IF(B744="","",IFERROR(INDEX('15 Base de Dados'!$F$6:$F$925,MATCH(B744,'15 Base de Dados'!$C$6:$C$925,0)),"BRL"))</f>
        <v/>
      </c>
      <c r="K744" s="70" t="str">
        <f>IF(H744="","",I744*IF(N(G744)&gt;0,G744,IFERROR(INDEX(moeda_fx,MATCH(J744,moeda_cod,0)),1)))</f>
        <v/>
      </c>
      <c r="L744" s="133" t="str">
        <f>IF(B744="","",IFERROR(INDEX('15 Base de Dados'!$A$6:$A$925,MATCH(B744,'15 Base de Dados'!$C$6:$C$925,0)),"Não encontrado"))</f>
        <v/>
      </c>
      <c r="M744" s="122" t="str">
        <f>IF(A744="","",EOMONTH(A744,0))</f>
        <v/>
      </c>
      <c r="N744" s="69" t="str">
        <f>IF(A744="","",YEAR(A744))</f>
        <v/>
      </c>
    </row>
    <row r="745">
      <c r="A745" s="116" t="n"/>
      <c r="B745" s="97" t="n"/>
      <c r="C745" s="97" t="n"/>
      <c r="D745" s="132" t="n"/>
      <c r="E745" s="99" t="n"/>
      <c r="F745" s="117" t="n"/>
      <c r="G745" s="101" t="n"/>
      <c r="H745" s="109" t="str">
        <f>IF(OR(A745="",B745=""),"",N(D745)*N(E745))</f>
        <v/>
      </c>
      <c r="I745" s="109" t="str">
        <f>IF(H745="","",H745-N(F745))</f>
        <v/>
      </c>
      <c r="J745" s="108" t="str">
        <f>IF(B745="","",IFERROR(INDEX('15 Base de Dados'!$F$6:$F$925,MATCH(B745,'15 Base de Dados'!$C$6:$C$925,0)),"BRL"))</f>
        <v/>
      </c>
      <c r="K745" s="134" t="str">
        <f>IF(H745="","",I745*IF(N(G745)&gt;0,G745,IFERROR(INDEX(moeda_fx,MATCH(J745,moeda_cod,0)),1)))</f>
        <v/>
      </c>
      <c r="L745" s="135" t="str">
        <f>IF(B745="","",IFERROR(INDEX('15 Base de Dados'!$A$6:$A$925,MATCH(B745,'15 Base de Dados'!$C$6:$C$925,0)),"Não encontrado"))</f>
        <v/>
      </c>
      <c r="M745" s="123" t="str">
        <f>IF(A745="","",EOMONTH(A745,0))</f>
        <v/>
      </c>
      <c r="N745" s="113" t="str">
        <f>IF(A745="","",YEAR(A745))</f>
        <v/>
      </c>
    </row>
    <row r="746">
      <c r="A746" s="116" t="n"/>
      <c r="B746" s="97" t="n"/>
      <c r="C746" s="97" t="n"/>
      <c r="D746" s="132" t="n"/>
      <c r="E746" s="99" t="n"/>
      <c r="F746" s="117" t="n"/>
      <c r="G746" s="101" t="n"/>
      <c r="H746" s="103" t="str">
        <f>IF(OR(A746="",B746=""),"",N(D746)*N(E746))</f>
        <v/>
      </c>
      <c r="I746" s="103" t="str">
        <f>IF(H746="","",H746-N(F746))</f>
        <v/>
      </c>
      <c r="J746" s="68" t="str">
        <f>IF(B746="","",IFERROR(INDEX('15 Base de Dados'!$F$6:$F$925,MATCH(B746,'15 Base de Dados'!$C$6:$C$925,0)),"BRL"))</f>
        <v/>
      </c>
      <c r="K746" s="70" t="str">
        <f>IF(H746="","",I746*IF(N(G746)&gt;0,G746,IFERROR(INDEX(moeda_fx,MATCH(J746,moeda_cod,0)),1)))</f>
        <v/>
      </c>
      <c r="L746" s="133" t="str">
        <f>IF(B746="","",IFERROR(INDEX('15 Base de Dados'!$A$6:$A$925,MATCH(B746,'15 Base de Dados'!$C$6:$C$925,0)),"Não encontrado"))</f>
        <v/>
      </c>
      <c r="M746" s="122" t="str">
        <f>IF(A746="","",EOMONTH(A746,0))</f>
        <v/>
      </c>
      <c r="N746" s="69" t="str">
        <f>IF(A746="","",YEAR(A746))</f>
        <v/>
      </c>
    </row>
    <row r="747">
      <c r="A747" s="116" t="n"/>
      <c r="B747" s="97" t="n"/>
      <c r="C747" s="97" t="n"/>
      <c r="D747" s="132" t="n"/>
      <c r="E747" s="99" t="n"/>
      <c r="F747" s="117" t="n"/>
      <c r="G747" s="101" t="n"/>
      <c r="H747" s="109" t="str">
        <f>IF(OR(A747="",B747=""),"",N(D747)*N(E747))</f>
        <v/>
      </c>
      <c r="I747" s="109" t="str">
        <f>IF(H747="","",H747-N(F747))</f>
        <v/>
      </c>
      <c r="J747" s="108" t="str">
        <f>IF(B747="","",IFERROR(INDEX('15 Base de Dados'!$F$6:$F$925,MATCH(B747,'15 Base de Dados'!$C$6:$C$925,0)),"BRL"))</f>
        <v/>
      </c>
      <c r="K747" s="134" t="str">
        <f>IF(H747="","",I747*IF(N(G747)&gt;0,G747,IFERROR(INDEX(moeda_fx,MATCH(J747,moeda_cod,0)),1)))</f>
        <v/>
      </c>
      <c r="L747" s="135" t="str">
        <f>IF(B747="","",IFERROR(INDEX('15 Base de Dados'!$A$6:$A$925,MATCH(B747,'15 Base de Dados'!$C$6:$C$925,0)),"Não encontrado"))</f>
        <v/>
      </c>
      <c r="M747" s="123" t="str">
        <f>IF(A747="","",EOMONTH(A747,0))</f>
        <v/>
      </c>
      <c r="N747" s="113" t="str">
        <f>IF(A747="","",YEAR(A747))</f>
        <v/>
      </c>
    </row>
    <row r="748">
      <c r="A748" s="116" t="n"/>
      <c r="B748" s="97" t="n"/>
      <c r="C748" s="97" t="n"/>
      <c r="D748" s="132" t="n"/>
      <c r="E748" s="99" t="n"/>
      <c r="F748" s="117" t="n"/>
      <c r="G748" s="101" t="n"/>
      <c r="H748" s="103" t="str">
        <f>IF(OR(A748="",B748=""),"",N(D748)*N(E748))</f>
        <v/>
      </c>
      <c r="I748" s="103" t="str">
        <f>IF(H748="","",H748-N(F748))</f>
        <v/>
      </c>
      <c r="J748" s="68" t="str">
        <f>IF(B748="","",IFERROR(INDEX('15 Base de Dados'!$F$6:$F$925,MATCH(B748,'15 Base de Dados'!$C$6:$C$925,0)),"BRL"))</f>
        <v/>
      </c>
      <c r="K748" s="70" t="str">
        <f>IF(H748="","",I748*IF(N(G748)&gt;0,G748,IFERROR(INDEX(moeda_fx,MATCH(J748,moeda_cod,0)),1)))</f>
        <v/>
      </c>
      <c r="L748" s="133" t="str">
        <f>IF(B748="","",IFERROR(INDEX('15 Base de Dados'!$A$6:$A$925,MATCH(B748,'15 Base de Dados'!$C$6:$C$925,0)),"Não encontrado"))</f>
        <v/>
      </c>
      <c r="M748" s="122" t="str">
        <f>IF(A748="","",EOMONTH(A748,0))</f>
        <v/>
      </c>
      <c r="N748" s="69" t="str">
        <f>IF(A748="","",YEAR(A748))</f>
        <v/>
      </c>
    </row>
    <row r="749">
      <c r="A749" s="116" t="n"/>
      <c r="B749" s="97" t="n"/>
      <c r="C749" s="97" t="n"/>
      <c r="D749" s="132" t="n"/>
      <c r="E749" s="99" t="n"/>
      <c r="F749" s="117" t="n"/>
      <c r="G749" s="101" t="n"/>
      <c r="H749" s="109" t="str">
        <f>IF(OR(A749="",B749=""),"",N(D749)*N(E749))</f>
        <v/>
      </c>
      <c r="I749" s="109" t="str">
        <f>IF(H749="","",H749-N(F749))</f>
        <v/>
      </c>
      <c r="J749" s="108" t="str">
        <f>IF(B749="","",IFERROR(INDEX('15 Base de Dados'!$F$6:$F$925,MATCH(B749,'15 Base de Dados'!$C$6:$C$925,0)),"BRL"))</f>
        <v/>
      </c>
      <c r="K749" s="134" t="str">
        <f>IF(H749="","",I749*IF(N(G749)&gt;0,G749,IFERROR(INDEX(moeda_fx,MATCH(J749,moeda_cod,0)),1)))</f>
        <v/>
      </c>
      <c r="L749" s="135" t="str">
        <f>IF(B749="","",IFERROR(INDEX('15 Base de Dados'!$A$6:$A$925,MATCH(B749,'15 Base de Dados'!$C$6:$C$925,0)),"Não encontrado"))</f>
        <v/>
      </c>
      <c r="M749" s="123" t="str">
        <f>IF(A749="","",EOMONTH(A749,0))</f>
        <v/>
      </c>
      <c r="N749" s="113" t="str">
        <f>IF(A749="","",YEAR(A749))</f>
        <v/>
      </c>
    </row>
    <row r="750">
      <c r="A750" s="116" t="n"/>
      <c r="B750" s="97" t="n"/>
      <c r="C750" s="97" t="n"/>
      <c r="D750" s="132" t="n"/>
      <c r="E750" s="99" t="n"/>
      <c r="F750" s="117" t="n"/>
      <c r="G750" s="101" t="n"/>
      <c r="H750" s="103" t="str">
        <f>IF(OR(A750="",B750=""),"",N(D750)*N(E750))</f>
        <v/>
      </c>
      <c r="I750" s="103" t="str">
        <f>IF(H750="","",H750-N(F750))</f>
        <v/>
      </c>
      <c r="J750" s="68" t="str">
        <f>IF(B750="","",IFERROR(INDEX('15 Base de Dados'!$F$6:$F$925,MATCH(B750,'15 Base de Dados'!$C$6:$C$925,0)),"BRL"))</f>
        <v/>
      </c>
      <c r="K750" s="70" t="str">
        <f>IF(H750="","",I750*IF(N(G750)&gt;0,G750,IFERROR(INDEX(moeda_fx,MATCH(J750,moeda_cod,0)),1)))</f>
        <v/>
      </c>
      <c r="L750" s="133" t="str">
        <f>IF(B750="","",IFERROR(INDEX('15 Base de Dados'!$A$6:$A$925,MATCH(B750,'15 Base de Dados'!$C$6:$C$925,0)),"Não encontrado"))</f>
        <v/>
      </c>
      <c r="M750" s="122" t="str">
        <f>IF(A750="","",EOMONTH(A750,0))</f>
        <v/>
      </c>
      <c r="N750" s="69" t="str">
        <f>IF(A750="","",YEAR(A750))</f>
        <v/>
      </c>
    </row>
    <row r="751">
      <c r="A751" s="116" t="n"/>
      <c r="B751" s="97" t="n"/>
      <c r="C751" s="97" t="n"/>
      <c r="D751" s="132" t="n"/>
      <c r="E751" s="99" t="n"/>
      <c r="F751" s="117" t="n"/>
      <c r="G751" s="101" t="n"/>
      <c r="H751" s="109" t="str">
        <f>IF(OR(A751="",B751=""),"",N(D751)*N(E751))</f>
        <v/>
      </c>
      <c r="I751" s="109" t="str">
        <f>IF(H751="","",H751-N(F751))</f>
        <v/>
      </c>
      <c r="J751" s="108" t="str">
        <f>IF(B751="","",IFERROR(INDEX('15 Base de Dados'!$F$6:$F$925,MATCH(B751,'15 Base de Dados'!$C$6:$C$925,0)),"BRL"))</f>
        <v/>
      </c>
      <c r="K751" s="134" t="str">
        <f>IF(H751="","",I751*IF(N(G751)&gt;0,G751,IFERROR(INDEX(moeda_fx,MATCH(J751,moeda_cod,0)),1)))</f>
        <v/>
      </c>
      <c r="L751" s="135" t="str">
        <f>IF(B751="","",IFERROR(INDEX('15 Base de Dados'!$A$6:$A$925,MATCH(B751,'15 Base de Dados'!$C$6:$C$925,0)),"Não encontrado"))</f>
        <v/>
      </c>
      <c r="M751" s="123" t="str">
        <f>IF(A751="","",EOMONTH(A751,0))</f>
        <v/>
      </c>
      <c r="N751" s="113" t="str">
        <f>IF(A751="","",YEAR(A751))</f>
        <v/>
      </c>
    </row>
    <row r="752">
      <c r="A752" s="116" t="n"/>
      <c r="B752" s="97" t="n"/>
      <c r="C752" s="97" t="n"/>
      <c r="D752" s="132" t="n"/>
      <c r="E752" s="99" t="n"/>
      <c r="F752" s="117" t="n"/>
      <c r="G752" s="101" t="n"/>
      <c r="H752" s="103" t="str">
        <f>IF(OR(A752="",B752=""),"",N(D752)*N(E752))</f>
        <v/>
      </c>
      <c r="I752" s="103" t="str">
        <f>IF(H752="","",H752-N(F752))</f>
        <v/>
      </c>
      <c r="J752" s="68" t="str">
        <f>IF(B752="","",IFERROR(INDEX('15 Base de Dados'!$F$6:$F$925,MATCH(B752,'15 Base de Dados'!$C$6:$C$925,0)),"BRL"))</f>
        <v/>
      </c>
      <c r="K752" s="70" t="str">
        <f>IF(H752="","",I752*IF(N(G752)&gt;0,G752,IFERROR(INDEX(moeda_fx,MATCH(J752,moeda_cod,0)),1)))</f>
        <v/>
      </c>
      <c r="L752" s="133" t="str">
        <f>IF(B752="","",IFERROR(INDEX('15 Base de Dados'!$A$6:$A$925,MATCH(B752,'15 Base de Dados'!$C$6:$C$925,0)),"Não encontrado"))</f>
        <v/>
      </c>
      <c r="M752" s="122" t="str">
        <f>IF(A752="","",EOMONTH(A752,0))</f>
        <v/>
      </c>
      <c r="N752" s="69" t="str">
        <f>IF(A752="","",YEAR(A752))</f>
        <v/>
      </c>
    </row>
    <row r="753">
      <c r="A753" s="116" t="n"/>
      <c r="B753" s="97" t="n"/>
      <c r="C753" s="97" t="n"/>
      <c r="D753" s="132" t="n"/>
      <c r="E753" s="99" t="n"/>
      <c r="F753" s="117" t="n"/>
      <c r="G753" s="101" t="n"/>
      <c r="H753" s="109" t="str">
        <f>IF(OR(A753="",B753=""),"",N(D753)*N(E753))</f>
        <v/>
      </c>
      <c r="I753" s="109" t="str">
        <f>IF(H753="","",H753-N(F753))</f>
        <v/>
      </c>
      <c r="J753" s="108" t="str">
        <f>IF(B753="","",IFERROR(INDEX('15 Base de Dados'!$F$6:$F$925,MATCH(B753,'15 Base de Dados'!$C$6:$C$925,0)),"BRL"))</f>
        <v/>
      </c>
      <c r="K753" s="134" t="str">
        <f>IF(H753="","",I753*IF(N(G753)&gt;0,G753,IFERROR(INDEX(moeda_fx,MATCH(J753,moeda_cod,0)),1)))</f>
        <v/>
      </c>
      <c r="L753" s="135" t="str">
        <f>IF(B753="","",IFERROR(INDEX('15 Base de Dados'!$A$6:$A$925,MATCH(B753,'15 Base de Dados'!$C$6:$C$925,0)),"Não encontrado"))</f>
        <v/>
      </c>
      <c r="M753" s="123" t="str">
        <f>IF(A753="","",EOMONTH(A753,0))</f>
        <v/>
      </c>
      <c r="N753" s="113" t="str">
        <f>IF(A753="","",YEAR(A753))</f>
        <v/>
      </c>
    </row>
    <row r="754">
      <c r="A754" s="116" t="n"/>
      <c r="B754" s="97" t="n"/>
      <c r="C754" s="97" t="n"/>
      <c r="D754" s="132" t="n"/>
      <c r="E754" s="99" t="n"/>
      <c r="F754" s="117" t="n"/>
      <c r="G754" s="101" t="n"/>
      <c r="H754" s="103" t="str">
        <f>IF(OR(A754="",B754=""),"",N(D754)*N(E754))</f>
        <v/>
      </c>
      <c r="I754" s="103" t="str">
        <f>IF(H754="","",H754-N(F754))</f>
        <v/>
      </c>
      <c r="J754" s="68" t="str">
        <f>IF(B754="","",IFERROR(INDEX('15 Base de Dados'!$F$6:$F$925,MATCH(B754,'15 Base de Dados'!$C$6:$C$925,0)),"BRL"))</f>
        <v/>
      </c>
      <c r="K754" s="70" t="str">
        <f>IF(H754="","",I754*IF(N(G754)&gt;0,G754,IFERROR(INDEX(moeda_fx,MATCH(J754,moeda_cod,0)),1)))</f>
        <v/>
      </c>
      <c r="L754" s="133" t="str">
        <f>IF(B754="","",IFERROR(INDEX('15 Base de Dados'!$A$6:$A$925,MATCH(B754,'15 Base de Dados'!$C$6:$C$925,0)),"Não encontrado"))</f>
        <v/>
      </c>
      <c r="M754" s="122" t="str">
        <f>IF(A754="","",EOMONTH(A754,0))</f>
        <v/>
      </c>
      <c r="N754" s="69" t="str">
        <f>IF(A754="","",YEAR(A754))</f>
        <v/>
      </c>
    </row>
    <row r="755">
      <c r="A755" s="116" t="n"/>
      <c r="B755" s="97" t="n"/>
      <c r="C755" s="97" t="n"/>
      <c r="D755" s="132" t="n"/>
      <c r="E755" s="99" t="n"/>
      <c r="F755" s="117" t="n"/>
      <c r="G755" s="101" t="n"/>
      <c r="H755" s="109" t="str">
        <f>IF(OR(A755="",B755=""),"",N(D755)*N(E755))</f>
        <v/>
      </c>
      <c r="I755" s="109" t="str">
        <f>IF(H755="","",H755-N(F755))</f>
        <v/>
      </c>
      <c r="J755" s="108" t="str">
        <f>IF(B755="","",IFERROR(INDEX('15 Base de Dados'!$F$6:$F$925,MATCH(B755,'15 Base de Dados'!$C$6:$C$925,0)),"BRL"))</f>
        <v/>
      </c>
      <c r="K755" s="134" t="str">
        <f>IF(H755="","",I755*IF(N(G755)&gt;0,G755,IFERROR(INDEX(moeda_fx,MATCH(J755,moeda_cod,0)),1)))</f>
        <v/>
      </c>
      <c r="L755" s="135" t="str">
        <f>IF(B755="","",IFERROR(INDEX('15 Base de Dados'!$A$6:$A$925,MATCH(B755,'15 Base de Dados'!$C$6:$C$925,0)),"Não encontrado"))</f>
        <v/>
      </c>
      <c r="M755" s="123" t="str">
        <f>IF(A755="","",EOMONTH(A755,0))</f>
        <v/>
      </c>
      <c r="N755" s="113" t="str">
        <f>IF(A755="","",YEAR(A755))</f>
        <v/>
      </c>
    </row>
    <row r="756">
      <c r="A756" s="116" t="n"/>
      <c r="B756" s="97" t="n"/>
      <c r="C756" s="97" t="n"/>
      <c r="D756" s="132" t="n"/>
      <c r="E756" s="99" t="n"/>
      <c r="F756" s="117" t="n"/>
      <c r="G756" s="101" t="n"/>
      <c r="H756" s="103" t="str">
        <f>IF(OR(A756="",B756=""),"",N(D756)*N(E756))</f>
        <v/>
      </c>
      <c r="I756" s="103" t="str">
        <f>IF(H756="","",H756-N(F756))</f>
        <v/>
      </c>
      <c r="J756" s="68" t="str">
        <f>IF(B756="","",IFERROR(INDEX('15 Base de Dados'!$F$6:$F$925,MATCH(B756,'15 Base de Dados'!$C$6:$C$925,0)),"BRL"))</f>
        <v/>
      </c>
      <c r="K756" s="70" t="str">
        <f>IF(H756="","",I756*IF(N(G756)&gt;0,G756,IFERROR(INDEX(moeda_fx,MATCH(J756,moeda_cod,0)),1)))</f>
        <v/>
      </c>
      <c r="L756" s="133" t="str">
        <f>IF(B756="","",IFERROR(INDEX('15 Base de Dados'!$A$6:$A$925,MATCH(B756,'15 Base de Dados'!$C$6:$C$925,0)),"Não encontrado"))</f>
        <v/>
      </c>
      <c r="M756" s="122" t="str">
        <f>IF(A756="","",EOMONTH(A756,0))</f>
        <v/>
      </c>
      <c r="N756" s="69" t="str">
        <f>IF(A756="","",YEAR(A756))</f>
        <v/>
      </c>
    </row>
    <row r="757">
      <c r="A757" s="116" t="n"/>
      <c r="B757" s="97" t="n"/>
      <c r="C757" s="97" t="n"/>
      <c r="D757" s="132" t="n"/>
      <c r="E757" s="99" t="n"/>
      <c r="F757" s="117" t="n"/>
      <c r="G757" s="101" t="n"/>
      <c r="H757" s="109" t="str">
        <f>IF(OR(A757="",B757=""),"",N(D757)*N(E757))</f>
        <v/>
      </c>
      <c r="I757" s="109" t="str">
        <f>IF(H757="","",H757-N(F757))</f>
        <v/>
      </c>
      <c r="J757" s="108" t="str">
        <f>IF(B757="","",IFERROR(INDEX('15 Base de Dados'!$F$6:$F$925,MATCH(B757,'15 Base de Dados'!$C$6:$C$925,0)),"BRL"))</f>
        <v/>
      </c>
      <c r="K757" s="134" t="str">
        <f>IF(H757="","",I757*IF(N(G757)&gt;0,G757,IFERROR(INDEX(moeda_fx,MATCH(J757,moeda_cod,0)),1)))</f>
        <v/>
      </c>
      <c r="L757" s="135" t="str">
        <f>IF(B757="","",IFERROR(INDEX('15 Base de Dados'!$A$6:$A$925,MATCH(B757,'15 Base de Dados'!$C$6:$C$925,0)),"Não encontrado"))</f>
        <v/>
      </c>
      <c r="M757" s="123" t="str">
        <f>IF(A757="","",EOMONTH(A757,0))</f>
        <v/>
      </c>
      <c r="N757" s="113" t="str">
        <f>IF(A757="","",YEAR(A757))</f>
        <v/>
      </c>
    </row>
    <row r="758">
      <c r="A758" s="116" t="n"/>
      <c r="B758" s="97" t="n"/>
      <c r="C758" s="97" t="n"/>
      <c r="D758" s="132" t="n"/>
      <c r="E758" s="99" t="n"/>
      <c r="F758" s="117" t="n"/>
      <c r="G758" s="101" t="n"/>
      <c r="H758" s="103" t="str">
        <f>IF(OR(A758="",B758=""),"",N(D758)*N(E758))</f>
        <v/>
      </c>
      <c r="I758" s="103" t="str">
        <f>IF(H758="","",H758-N(F758))</f>
        <v/>
      </c>
      <c r="J758" s="68" t="str">
        <f>IF(B758="","",IFERROR(INDEX('15 Base de Dados'!$F$6:$F$925,MATCH(B758,'15 Base de Dados'!$C$6:$C$925,0)),"BRL"))</f>
        <v/>
      </c>
      <c r="K758" s="70" t="str">
        <f>IF(H758="","",I758*IF(N(G758)&gt;0,G758,IFERROR(INDEX(moeda_fx,MATCH(J758,moeda_cod,0)),1)))</f>
        <v/>
      </c>
      <c r="L758" s="133" t="str">
        <f>IF(B758="","",IFERROR(INDEX('15 Base de Dados'!$A$6:$A$925,MATCH(B758,'15 Base de Dados'!$C$6:$C$925,0)),"Não encontrado"))</f>
        <v/>
      </c>
      <c r="M758" s="122" t="str">
        <f>IF(A758="","",EOMONTH(A758,0))</f>
        <v/>
      </c>
      <c r="N758" s="69" t="str">
        <f>IF(A758="","",YEAR(A758))</f>
        <v/>
      </c>
    </row>
    <row r="759">
      <c r="A759" s="116" t="n"/>
      <c r="B759" s="97" t="n"/>
      <c r="C759" s="97" t="n"/>
      <c r="D759" s="132" t="n"/>
      <c r="E759" s="99" t="n"/>
      <c r="F759" s="117" t="n"/>
      <c r="G759" s="101" t="n"/>
      <c r="H759" s="109" t="str">
        <f>IF(OR(A759="",B759=""),"",N(D759)*N(E759))</f>
        <v/>
      </c>
      <c r="I759" s="109" t="str">
        <f>IF(H759="","",H759-N(F759))</f>
        <v/>
      </c>
      <c r="J759" s="108" t="str">
        <f>IF(B759="","",IFERROR(INDEX('15 Base de Dados'!$F$6:$F$925,MATCH(B759,'15 Base de Dados'!$C$6:$C$925,0)),"BRL"))</f>
        <v/>
      </c>
      <c r="K759" s="134" t="str">
        <f>IF(H759="","",I759*IF(N(G759)&gt;0,G759,IFERROR(INDEX(moeda_fx,MATCH(J759,moeda_cod,0)),1)))</f>
        <v/>
      </c>
      <c r="L759" s="135" t="str">
        <f>IF(B759="","",IFERROR(INDEX('15 Base de Dados'!$A$6:$A$925,MATCH(B759,'15 Base de Dados'!$C$6:$C$925,0)),"Não encontrado"))</f>
        <v/>
      </c>
      <c r="M759" s="123" t="str">
        <f>IF(A759="","",EOMONTH(A759,0))</f>
        <v/>
      </c>
      <c r="N759" s="113" t="str">
        <f>IF(A759="","",YEAR(A759))</f>
        <v/>
      </c>
    </row>
    <row r="760">
      <c r="A760" s="116" t="n"/>
      <c r="B760" s="97" t="n"/>
      <c r="C760" s="97" t="n"/>
      <c r="D760" s="132" t="n"/>
      <c r="E760" s="99" t="n"/>
      <c r="F760" s="117" t="n"/>
      <c r="G760" s="101" t="n"/>
      <c r="H760" s="103" t="str">
        <f>IF(OR(A760="",B760=""),"",N(D760)*N(E760))</f>
        <v/>
      </c>
      <c r="I760" s="103" t="str">
        <f>IF(H760="","",H760-N(F760))</f>
        <v/>
      </c>
      <c r="J760" s="68" t="str">
        <f>IF(B760="","",IFERROR(INDEX('15 Base de Dados'!$F$6:$F$925,MATCH(B760,'15 Base de Dados'!$C$6:$C$925,0)),"BRL"))</f>
        <v/>
      </c>
      <c r="K760" s="70" t="str">
        <f>IF(H760="","",I760*IF(N(G760)&gt;0,G760,IFERROR(INDEX(moeda_fx,MATCH(J760,moeda_cod,0)),1)))</f>
        <v/>
      </c>
      <c r="L760" s="133" t="str">
        <f>IF(B760="","",IFERROR(INDEX('15 Base de Dados'!$A$6:$A$925,MATCH(B760,'15 Base de Dados'!$C$6:$C$925,0)),"Não encontrado"))</f>
        <v/>
      </c>
      <c r="M760" s="122" t="str">
        <f>IF(A760="","",EOMONTH(A760,0))</f>
        <v/>
      </c>
      <c r="N760" s="69" t="str">
        <f>IF(A760="","",YEAR(A760))</f>
        <v/>
      </c>
    </row>
    <row r="761">
      <c r="A761" s="116" t="n"/>
      <c r="B761" s="97" t="n"/>
      <c r="C761" s="97" t="n"/>
      <c r="D761" s="132" t="n"/>
      <c r="E761" s="99" t="n"/>
      <c r="F761" s="117" t="n"/>
      <c r="G761" s="101" t="n"/>
      <c r="H761" s="109" t="str">
        <f>IF(OR(A761="",B761=""),"",N(D761)*N(E761))</f>
        <v/>
      </c>
      <c r="I761" s="109" t="str">
        <f>IF(H761="","",H761-N(F761))</f>
        <v/>
      </c>
      <c r="J761" s="108" t="str">
        <f>IF(B761="","",IFERROR(INDEX('15 Base de Dados'!$F$6:$F$925,MATCH(B761,'15 Base de Dados'!$C$6:$C$925,0)),"BRL"))</f>
        <v/>
      </c>
      <c r="K761" s="134" t="str">
        <f>IF(H761="","",I761*IF(N(G761)&gt;0,G761,IFERROR(INDEX(moeda_fx,MATCH(J761,moeda_cod,0)),1)))</f>
        <v/>
      </c>
      <c r="L761" s="135" t="str">
        <f>IF(B761="","",IFERROR(INDEX('15 Base de Dados'!$A$6:$A$925,MATCH(B761,'15 Base de Dados'!$C$6:$C$925,0)),"Não encontrado"))</f>
        <v/>
      </c>
      <c r="M761" s="123" t="str">
        <f>IF(A761="","",EOMONTH(A761,0))</f>
        <v/>
      </c>
      <c r="N761" s="113" t="str">
        <f>IF(A761="","",YEAR(A761))</f>
        <v/>
      </c>
    </row>
    <row r="762">
      <c r="A762" s="116" t="n"/>
      <c r="B762" s="97" t="n"/>
      <c r="C762" s="97" t="n"/>
      <c r="D762" s="132" t="n"/>
      <c r="E762" s="99" t="n"/>
      <c r="F762" s="117" t="n"/>
      <c r="G762" s="101" t="n"/>
      <c r="H762" s="103" t="str">
        <f>IF(OR(A762="",B762=""),"",N(D762)*N(E762))</f>
        <v/>
      </c>
      <c r="I762" s="103" t="str">
        <f>IF(H762="","",H762-N(F762))</f>
        <v/>
      </c>
      <c r="J762" s="68" t="str">
        <f>IF(B762="","",IFERROR(INDEX('15 Base de Dados'!$F$6:$F$925,MATCH(B762,'15 Base de Dados'!$C$6:$C$925,0)),"BRL"))</f>
        <v/>
      </c>
      <c r="K762" s="70" t="str">
        <f>IF(H762="","",I762*IF(N(G762)&gt;0,G762,IFERROR(INDEX(moeda_fx,MATCH(J762,moeda_cod,0)),1)))</f>
        <v/>
      </c>
      <c r="L762" s="133" t="str">
        <f>IF(B762="","",IFERROR(INDEX('15 Base de Dados'!$A$6:$A$925,MATCH(B762,'15 Base de Dados'!$C$6:$C$925,0)),"Não encontrado"))</f>
        <v/>
      </c>
      <c r="M762" s="122" t="str">
        <f>IF(A762="","",EOMONTH(A762,0))</f>
        <v/>
      </c>
      <c r="N762" s="69" t="str">
        <f>IF(A762="","",YEAR(A762))</f>
        <v/>
      </c>
    </row>
    <row r="763">
      <c r="A763" s="116" t="n"/>
      <c r="B763" s="97" t="n"/>
      <c r="C763" s="97" t="n"/>
      <c r="D763" s="132" t="n"/>
      <c r="E763" s="99" t="n"/>
      <c r="F763" s="117" t="n"/>
      <c r="G763" s="101" t="n"/>
      <c r="H763" s="109" t="str">
        <f>IF(OR(A763="",B763=""),"",N(D763)*N(E763))</f>
        <v/>
      </c>
      <c r="I763" s="109" t="str">
        <f>IF(H763="","",H763-N(F763))</f>
        <v/>
      </c>
      <c r="J763" s="108" t="str">
        <f>IF(B763="","",IFERROR(INDEX('15 Base de Dados'!$F$6:$F$925,MATCH(B763,'15 Base de Dados'!$C$6:$C$925,0)),"BRL"))</f>
        <v/>
      </c>
      <c r="K763" s="134" t="str">
        <f>IF(H763="","",I763*IF(N(G763)&gt;0,G763,IFERROR(INDEX(moeda_fx,MATCH(J763,moeda_cod,0)),1)))</f>
        <v/>
      </c>
      <c r="L763" s="135" t="str">
        <f>IF(B763="","",IFERROR(INDEX('15 Base de Dados'!$A$6:$A$925,MATCH(B763,'15 Base de Dados'!$C$6:$C$925,0)),"Não encontrado"))</f>
        <v/>
      </c>
      <c r="M763" s="123" t="str">
        <f>IF(A763="","",EOMONTH(A763,0))</f>
        <v/>
      </c>
      <c r="N763" s="113" t="str">
        <f>IF(A763="","",YEAR(A763))</f>
        <v/>
      </c>
    </row>
    <row r="764">
      <c r="A764" s="116" t="n"/>
      <c r="B764" s="97" t="n"/>
      <c r="C764" s="97" t="n"/>
      <c r="D764" s="132" t="n"/>
      <c r="E764" s="99" t="n"/>
      <c r="F764" s="117" t="n"/>
      <c r="G764" s="101" t="n"/>
      <c r="H764" s="103" t="str">
        <f>IF(OR(A764="",B764=""),"",N(D764)*N(E764))</f>
        <v/>
      </c>
      <c r="I764" s="103" t="str">
        <f>IF(H764="","",H764-N(F764))</f>
        <v/>
      </c>
      <c r="J764" s="68" t="str">
        <f>IF(B764="","",IFERROR(INDEX('15 Base de Dados'!$F$6:$F$925,MATCH(B764,'15 Base de Dados'!$C$6:$C$925,0)),"BRL"))</f>
        <v/>
      </c>
      <c r="K764" s="70" t="str">
        <f>IF(H764="","",I764*IF(N(G764)&gt;0,G764,IFERROR(INDEX(moeda_fx,MATCH(J764,moeda_cod,0)),1)))</f>
        <v/>
      </c>
      <c r="L764" s="133" t="str">
        <f>IF(B764="","",IFERROR(INDEX('15 Base de Dados'!$A$6:$A$925,MATCH(B764,'15 Base de Dados'!$C$6:$C$925,0)),"Não encontrado"))</f>
        <v/>
      </c>
      <c r="M764" s="122" t="str">
        <f>IF(A764="","",EOMONTH(A764,0))</f>
        <v/>
      </c>
      <c r="N764" s="69" t="str">
        <f>IF(A764="","",YEAR(A764))</f>
        <v/>
      </c>
    </row>
    <row r="765">
      <c r="A765" s="116" t="n"/>
      <c r="B765" s="97" t="n"/>
      <c r="C765" s="97" t="n"/>
      <c r="D765" s="132" t="n"/>
      <c r="E765" s="99" t="n"/>
      <c r="F765" s="117" t="n"/>
      <c r="G765" s="101" t="n"/>
      <c r="H765" s="109" t="str">
        <f>IF(OR(A765="",B765=""),"",N(D765)*N(E765))</f>
        <v/>
      </c>
      <c r="I765" s="109" t="str">
        <f>IF(H765="","",H765-N(F765))</f>
        <v/>
      </c>
      <c r="J765" s="108" t="str">
        <f>IF(B765="","",IFERROR(INDEX('15 Base de Dados'!$F$6:$F$925,MATCH(B765,'15 Base de Dados'!$C$6:$C$925,0)),"BRL"))</f>
        <v/>
      </c>
      <c r="K765" s="134" t="str">
        <f>IF(H765="","",I765*IF(N(G765)&gt;0,G765,IFERROR(INDEX(moeda_fx,MATCH(J765,moeda_cod,0)),1)))</f>
        <v/>
      </c>
      <c r="L765" s="135" t="str">
        <f>IF(B765="","",IFERROR(INDEX('15 Base de Dados'!$A$6:$A$925,MATCH(B765,'15 Base de Dados'!$C$6:$C$925,0)),"Não encontrado"))</f>
        <v/>
      </c>
      <c r="M765" s="123" t="str">
        <f>IF(A765="","",EOMONTH(A765,0))</f>
        <v/>
      </c>
      <c r="N765" s="113" t="str">
        <f>IF(A765="","",YEAR(A765))</f>
        <v/>
      </c>
    </row>
    <row r="766">
      <c r="A766" s="116" t="n"/>
      <c r="B766" s="97" t="n"/>
      <c r="C766" s="97" t="n"/>
      <c r="D766" s="132" t="n"/>
      <c r="E766" s="99" t="n"/>
      <c r="F766" s="117" t="n"/>
      <c r="G766" s="101" t="n"/>
      <c r="H766" s="103" t="str">
        <f>IF(OR(A766="",B766=""),"",N(D766)*N(E766))</f>
        <v/>
      </c>
      <c r="I766" s="103" t="str">
        <f>IF(H766="","",H766-N(F766))</f>
        <v/>
      </c>
      <c r="J766" s="68" t="str">
        <f>IF(B766="","",IFERROR(INDEX('15 Base de Dados'!$F$6:$F$925,MATCH(B766,'15 Base de Dados'!$C$6:$C$925,0)),"BRL"))</f>
        <v/>
      </c>
      <c r="K766" s="70" t="str">
        <f>IF(H766="","",I766*IF(N(G766)&gt;0,G766,IFERROR(INDEX(moeda_fx,MATCH(J766,moeda_cod,0)),1)))</f>
        <v/>
      </c>
      <c r="L766" s="133" t="str">
        <f>IF(B766="","",IFERROR(INDEX('15 Base de Dados'!$A$6:$A$925,MATCH(B766,'15 Base de Dados'!$C$6:$C$925,0)),"Não encontrado"))</f>
        <v/>
      </c>
      <c r="M766" s="122" t="str">
        <f>IF(A766="","",EOMONTH(A766,0))</f>
        <v/>
      </c>
      <c r="N766" s="69" t="str">
        <f>IF(A766="","",YEAR(A766))</f>
        <v/>
      </c>
    </row>
    <row r="767">
      <c r="A767" s="116" t="n"/>
      <c r="B767" s="97" t="n"/>
      <c r="C767" s="97" t="n"/>
      <c r="D767" s="132" t="n"/>
      <c r="E767" s="99" t="n"/>
      <c r="F767" s="117" t="n"/>
      <c r="G767" s="101" t="n"/>
      <c r="H767" s="109" t="str">
        <f>IF(OR(A767="",B767=""),"",N(D767)*N(E767))</f>
        <v/>
      </c>
      <c r="I767" s="109" t="str">
        <f>IF(H767="","",H767-N(F767))</f>
        <v/>
      </c>
      <c r="J767" s="108" t="str">
        <f>IF(B767="","",IFERROR(INDEX('15 Base de Dados'!$F$6:$F$925,MATCH(B767,'15 Base de Dados'!$C$6:$C$925,0)),"BRL"))</f>
        <v/>
      </c>
      <c r="K767" s="134" t="str">
        <f>IF(H767="","",I767*IF(N(G767)&gt;0,G767,IFERROR(INDEX(moeda_fx,MATCH(J767,moeda_cod,0)),1)))</f>
        <v/>
      </c>
      <c r="L767" s="135" t="str">
        <f>IF(B767="","",IFERROR(INDEX('15 Base de Dados'!$A$6:$A$925,MATCH(B767,'15 Base de Dados'!$C$6:$C$925,0)),"Não encontrado"))</f>
        <v/>
      </c>
      <c r="M767" s="123" t="str">
        <f>IF(A767="","",EOMONTH(A767,0))</f>
        <v/>
      </c>
      <c r="N767" s="113" t="str">
        <f>IF(A767="","",YEAR(A767))</f>
        <v/>
      </c>
    </row>
    <row r="768">
      <c r="A768" s="116" t="n"/>
      <c r="B768" s="97" t="n"/>
      <c r="C768" s="97" t="n"/>
      <c r="D768" s="132" t="n"/>
      <c r="E768" s="99" t="n"/>
      <c r="F768" s="117" t="n"/>
      <c r="G768" s="101" t="n"/>
      <c r="H768" s="103" t="str">
        <f>IF(OR(A768="",B768=""),"",N(D768)*N(E768))</f>
        <v/>
      </c>
      <c r="I768" s="103" t="str">
        <f>IF(H768="","",H768-N(F768))</f>
        <v/>
      </c>
      <c r="J768" s="68" t="str">
        <f>IF(B768="","",IFERROR(INDEX('15 Base de Dados'!$F$6:$F$925,MATCH(B768,'15 Base de Dados'!$C$6:$C$925,0)),"BRL"))</f>
        <v/>
      </c>
      <c r="K768" s="70" t="str">
        <f>IF(H768="","",I768*IF(N(G768)&gt;0,G768,IFERROR(INDEX(moeda_fx,MATCH(J768,moeda_cod,0)),1)))</f>
        <v/>
      </c>
      <c r="L768" s="133" t="str">
        <f>IF(B768="","",IFERROR(INDEX('15 Base de Dados'!$A$6:$A$925,MATCH(B768,'15 Base de Dados'!$C$6:$C$925,0)),"Não encontrado"))</f>
        <v/>
      </c>
      <c r="M768" s="122" t="str">
        <f>IF(A768="","",EOMONTH(A768,0))</f>
        <v/>
      </c>
      <c r="N768" s="69" t="str">
        <f>IF(A768="","",YEAR(A768))</f>
        <v/>
      </c>
    </row>
    <row r="769">
      <c r="A769" s="116" t="n"/>
      <c r="B769" s="97" t="n"/>
      <c r="C769" s="97" t="n"/>
      <c r="D769" s="132" t="n"/>
      <c r="E769" s="99" t="n"/>
      <c r="F769" s="117" t="n"/>
      <c r="G769" s="101" t="n"/>
      <c r="H769" s="109" t="str">
        <f>IF(OR(A769="",B769=""),"",N(D769)*N(E769))</f>
        <v/>
      </c>
      <c r="I769" s="109" t="str">
        <f>IF(H769="","",H769-N(F769))</f>
        <v/>
      </c>
      <c r="J769" s="108" t="str">
        <f>IF(B769="","",IFERROR(INDEX('15 Base de Dados'!$F$6:$F$925,MATCH(B769,'15 Base de Dados'!$C$6:$C$925,0)),"BRL"))</f>
        <v/>
      </c>
      <c r="K769" s="134" t="str">
        <f>IF(H769="","",I769*IF(N(G769)&gt;0,G769,IFERROR(INDEX(moeda_fx,MATCH(J769,moeda_cod,0)),1)))</f>
        <v/>
      </c>
      <c r="L769" s="135" t="str">
        <f>IF(B769="","",IFERROR(INDEX('15 Base de Dados'!$A$6:$A$925,MATCH(B769,'15 Base de Dados'!$C$6:$C$925,0)),"Não encontrado"))</f>
        <v/>
      </c>
      <c r="M769" s="123" t="str">
        <f>IF(A769="","",EOMONTH(A769,0))</f>
        <v/>
      </c>
      <c r="N769" s="113" t="str">
        <f>IF(A769="","",YEAR(A769))</f>
        <v/>
      </c>
    </row>
    <row r="770">
      <c r="A770" s="116" t="n"/>
      <c r="B770" s="97" t="n"/>
      <c r="C770" s="97" t="n"/>
      <c r="D770" s="132" t="n"/>
      <c r="E770" s="99" t="n"/>
      <c r="F770" s="117" t="n"/>
      <c r="G770" s="101" t="n"/>
      <c r="H770" s="103" t="str">
        <f>IF(OR(A770="",B770=""),"",N(D770)*N(E770))</f>
        <v/>
      </c>
      <c r="I770" s="103" t="str">
        <f>IF(H770="","",H770-N(F770))</f>
        <v/>
      </c>
      <c r="J770" s="68" t="str">
        <f>IF(B770="","",IFERROR(INDEX('15 Base de Dados'!$F$6:$F$925,MATCH(B770,'15 Base de Dados'!$C$6:$C$925,0)),"BRL"))</f>
        <v/>
      </c>
      <c r="K770" s="70" t="str">
        <f>IF(H770="","",I770*IF(N(G770)&gt;0,G770,IFERROR(INDEX(moeda_fx,MATCH(J770,moeda_cod,0)),1)))</f>
        <v/>
      </c>
      <c r="L770" s="133" t="str">
        <f>IF(B770="","",IFERROR(INDEX('15 Base de Dados'!$A$6:$A$925,MATCH(B770,'15 Base de Dados'!$C$6:$C$925,0)),"Não encontrado"))</f>
        <v/>
      </c>
      <c r="M770" s="122" t="str">
        <f>IF(A770="","",EOMONTH(A770,0))</f>
        <v/>
      </c>
      <c r="N770" s="69" t="str">
        <f>IF(A770="","",YEAR(A770))</f>
        <v/>
      </c>
    </row>
    <row r="771">
      <c r="A771" s="116" t="n"/>
      <c r="B771" s="97" t="n"/>
      <c r="C771" s="97" t="n"/>
      <c r="D771" s="132" t="n"/>
      <c r="E771" s="99" t="n"/>
      <c r="F771" s="117" t="n"/>
      <c r="G771" s="101" t="n"/>
      <c r="H771" s="109" t="str">
        <f>IF(OR(A771="",B771=""),"",N(D771)*N(E771))</f>
        <v/>
      </c>
      <c r="I771" s="109" t="str">
        <f>IF(H771="","",H771-N(F771))</f>
        <v/>
      </c>
      <c r="J771" s="108" t="str">
        <f>IF(B771="","",IFERROR(INDEX('15 Base de Dados'!$F$6:$F$925,MATCH(B771,'15 Base de Dados'!$C$6:$C$925,0)),"BRL"))</f>
        <v/>
      </c>
      <c r="K771" s="134" t="str">
        <f>IF(H771="","",I771*IF(N(G771)&gt;0,G771,IFERROR(INDEX(moeda_fx,MATCH(J771,moeda_cod,0)),1)))</f>
        <v/>
      </c>
      <c r="L771" s="135" t="str">
        <f>IF(B771="","",IFERROR(INDEX('15 Base de Dados'!$A$6:$A$925,MATCH(B771,'15 Base de Dados'!$C$6:$C$925,0)),"Não encontrado"))</f>
        <v/>
      </c>
      <c r="M771" s="123" t="str">
        <f>IF(A771="","",EOMONTH(A771,0))</f>
        <v/>
      </c>
      <c r="N771" s="113" t="str">
        <f>IF(A771="","",YEAR(A771))</f>
        <v/>
      </c>
    </row>
    <row r="772">
      <c r="A772" s="116" t="n"/>
      <c r="B772" s="97" t="n"/>
      <c r="C772" s="97" t="n"/>
      <c r="D772" s="132" t="n"/>
      <c r="E772" s="99" t="n"/>
      <c r="F772" s="117" t="n"/>
      <c r="G772" s="101" t="n"/>
      <c r="H772" s="103" t="str">
        <f>IF(OR(A772="",B772=""),"",N(D772)*N(E772))</f>
        <v/>
      </c>
      <c r="I772" s="103" t="str">
        <f>IF(H772="","",H772-N(F772))</f>
        <v/>
      </c>
      <c r="J772" s="68" t="str">
        <f>IF(B772="","",IFERROR(INDEX('15 Base de Dados'!$F$6:$F$925,MATCH(B772,'15 Base de Dados'!$C$6:$C$925,0)),"BRL"))</f>
        <v/>
      </c>
      <c r="K772" s="70" t="str">
        <f>IF(H772="","",I772*IF(N(G772)&gt;0,G772,IFERROR(INDEX(moeda_fx,MATCH(J772,moeda_cod,0)),1)))</f>
        <v/>
      </c>
      <c r="L772" s="133" t="str">
        <f>IF(B772="","",IFERROR(INDEX('15 Base de Dados'!$A$6:$A$925,MATCH(B772,'15 Base de Dados'!$C$6:$C$925,0)),"Não encontrado"))</f>
        <v/>
      </c>
      <c r="M772" s="122" t="str">
        <f>IF(A772="","",EOMONTH(A772,0))</f>
        <v/>
      </c>
      <c r="N772" s="69" t="str">
        <f>IF(A772="","",YEAR(A772))</f>
        <v/>
      </c>
    </row>
    <row r="773">
      <c r="A773" s="116" t="n"/>
      <c r="B773" s="97" t="n"/>
      <c r="C773" s="97" t="n"/>
      <c r="D773" s="132" t="n"/>
      <c r="E773" s="99" t="n"/>
      <c r="F773" s="117" t="n"/>
      <c r="G773" s="101" t="n"/>
      <c r="H773" s="109" t="str">
        <f>IF(OR(A773="",B773=""),"",N(D773)*N(E773))</f>
        <v/>
      </c>
      <c r="I773" s="109" t="str">
        <f>IF(H773="","",H773-N(F773))</f>
        <v/>
      </c>
      <c r="J773" s="108" t="str">
        <f>IF(B773="","",IFERROR(INDEX('15 Base de Dados'!$F$6:$F$925,MATCH(B773,'15 Base de Dados'!$C$6:$C$925,0)),"BRL"))</f>
        <v/>
      </c>
      <c r="K773" s="134" t="str">
        <f>IF(H773="","",I773*IF(N(G773)&gt;0,G773,IFERROR(INDEX(moeda_fx,MATCH(J773,moeda_cod,0)),1)))</f>
        <v/>
      </c>
      <c r="L773" s="135" t="str">
        <f>IF(B773="","",IFERROR(INDEX('15 Base de Dados'!$A$6:$A$925,MATCH(B773,'15 Base de Dados'!$C$6:$C$925,0)),"Não encontrado"))</f>
        <v/>
      </c>
      <c r="M773" s="123" t="str">
        <f>IF(A773="","",EOMONTH(A773,0))</f>
        <v/>
      </c>
      <c r="N773" s="113" t="str">
        <f>IF(A773="","",YEAR(A773))</f>
        <v/>
      </c>
    </row>
    <row r="774">
      <c r="A774" s="116" t="n"/>
      <c r="B774" s="97" t="n"/>
      <c r="C774" s="97" t="n"/>
      <c r="D774" s="132" t="n"/>
      <c r="E774" s="99" t="n"/>
      <c r="F774" s="117" t="n"/>
      <c r="G774" s="101" t="n"/>
      <c r="H774" s="103" t="str">
        <f>IF(OR(A774="",B774=""),"",N(D774)*N(E774))</f>
        <v/>
      </c>
      <c r="I774" s="103" t="str">
        <f>IF(H774="","",H774-N(F774))</f>
        <v/>
      </c>
      <c r="J774" s="68" t="str">
        <f>IF(B774="","",IFERROR(INDEX('15 Base de Dados'!$F$6:$F$925,MATCH(B774,'15 Base de Dados'!$C$6:$C$925,0)),"BRL"))</f>
        <v/>
      </c>
      <c r="K774" s="70" t="str">
        <f>IF(H774="","",I774*IF(N(G774)&gt;0,G774,IFERROR(INDEX(moeda_fx,MATCH(J774,moeda_cod,0)),1)))</f>
        <v/>
      </c>
      <c r="L774" s="133" t="str">
        <f>IF(B774="","",IFERROR(INDEX('15 Base de Dados'!$A$6:$A$925,MATCH(B774,'15 Base de Dados'!$C$6:$C$925,0)),"Não encontrado"))</f>
        <v/>
      </c>
      <c r="M774" s="122" t="str">
        <f>IF(A774="","",EOMONTH(A774,0))</f>
        <v/>
      </c>
      <c r="N774" s="69" t="str">
        <f>IF(A774="","",YEAR(A774))</f>
        <v/>
      </c>
    </row>
    <row r="775">
      <c r="A775" s="116" t="n"/>
      <c r="B775" s="97" t="n"/>
      <c r="C775" s="97" t="n"/>
      <c r="D775" s="132" t="n"/>
      <c r="E775" s="99" t="n"/>
      <c r="F775" s="117" t="n"/>
      <c r="G775" s="101" t="n"/>
      <c r="H775" s="109" t="str">
        <f>IF(OR(A775="",B775=""),"",N(D775)*N(E775))</f>
        <v/>
      </c>
      <c r="I775" s="109" t="str">
        <f>IF(H775="","",H775-N(F775))</f>
        <v/>
      </c>
      <c r="J775" s="108" t="str">
        <f>IF(B775="","",IFERROR(INDEX('15 Base de Dados'!$F$6:$F$925,MATCH(B775,'15 Base de Dados'!$C$6:$C$925,0)),"BRL"))</f>
        <v/>
      </c>
      <c r="K775" s="134" t="str">
        <f>IF(H775="","",I775*IF(N(G775)&gt;0,G775,IFERROR(INDEX(moeda_fx,MATCH(J775,moeda_cod,0)),1)))</f>
        <v/>
      </c>
      <c r="L775" s="135" t="str">
        <f>IF(B775="","",IFERROR(INDEX('15 Base de Dados'!$A$6:$A$925,MATCH(B775,'15 Base de Dados'!$C$6:$C$925,0)),"Não encontrado"))</f>
        <v/>
      </c>
      <c r="M775" s="123" t="str">
        <f>IF(A775="","",EOMONTH(A775,0))</f>
        <v/>
      </c>
      <c r="N775" s="113" t="str">
        <f>IF(A775="","",YEAR(A775))</f>
        <v/>
      </c>
    </row>
    <row r="776">
      <c r="A776" s="116" t="n"/>
      <c r="B776" s="97" t="n"/>
      <c r="C776" s="97" t="n"/>
      <c r="D776" s="132" t="n"/>
      <c r="E776" s="99" t="n"/>
      <c r="F776" s="117" t="n"/>
      <c r="G776" s="101" t="n"/>
      <c r="H776" s="103" t="str">
        <f>IF(OR(A776="",B776=""),"",N(D776)*N(E776))</f>
        <v/>
      </c>
      <c r="I776" s="103" t="str">
        <f>IF(H776="","",H776-N(F776))</f>
        <v/>
      </c>
      <c r="J776" s="68" t="str">
        <f>IF(B776="","",IFERROR(INDEX('15 Base de Dados'!$F$6:$F$925,MATCH(B776,'15 Base de Dados'!$C$6:$C$925,0)),"BRL"))</f>
        <v/>
      </c>
      <c r="K776" s="70" t="str">
        <f>IF(H776="","",I776*IF(N(G776)&gt;0,G776,IFERROR(INDEX(moeda_fx,MATCH(J776,moeda_cod,0)),1)))</f>
        <v/>
      </c>
      <c r="L776" s="133" t="str">
        <f>IF(B776="","",IFERROR(INDEX('15 Base de Dados'!$A$6:$A$925,MATCH(B776,'15 Base de Dados'!$C$6:$C$925,0)),"Não encontrado"))</f>
        <v/>
      </c>
      <c r="M776" s="122" t="str">
        <f>IF(A776="","",EOMONTH(A776,0))</f>
        <v/>
      </c>
      <c r="N776" s="69" t="str">
        <f>IF(A776="","",YEAR(A776))</f>
        <v/>
      </c>
    </row>
    <row r="777">
      <c r="A777" s="116" t="n"/>
      <c r="B777" s="97" t="n"/>
      <c r="C777" s="97" t="n"/>
      <c r="D777" s="132" t="n"/>
      <c r="E777" s="99" t="n"/>
      <c r="F777" s="117" t="n"/>
      <c r="G777" s="101" t="n"/>
      <c r="H777" s="109" t="str">
        <f>IF(OR(A777="",B777=""),"",N(D777)*N(E777))</f>
        <v/>
      </c>
      <c r="I777" s="109" t="str">
        <f>IF(H777="","",H777-N(F777))</f>
        <v/>
      </c>
      <c r="J777" s="108" t="str">
        <f>IF(B777="","",IFERROR(INDEX('15 Base de Dados'!$F$6:$F$925,MATCH(B777,'15 Base de Dados'!$C$6:$C$925,0)),"BRL"))</f>
        <v/>
      </c>
      <c r="K777" s="134" t="str">
        <f>IF(H777="","",I777*IF(N(G777)&gt;0,G777,IFERROR(INDEX(moeda_fx,MATCH(J777,moeda_cod,0)),1)))</f>
        <v/>
      </c>
      <c r="L777" s="135" t="str">
        <f>IF(B777="","",IFERROR(INDEX('15 Base de Dados'!$A$6:$A$925,MATCH(B777,'15 Base de Dados'!$C$6:$C$925,0)),"Não encontrado"))</f>
        <v/>
      </c>
      <c r="M777" s="123" t="str">
        <f>IF(A777="","",EOMONTH(A777,0))</f>
        <v/>
      </c>
      <c r="N777" s="113" t="str">
        <f>IF(A777="","",YEAR(A777))</f>
        <v/>
      </c>
    </row>
    <row r="778">
      <c r="A778" s="116" t="n"/>
      <c r="B778" s="97" t="n"/>
      <c r="C778" s="97" t="n"/>
      <c r="D778" s="132" t="n"/>
      <c r="E778" s="99" t="n"/>
      <c r="F778" s="117" t="n"/>
      <c r="G778" s="101" t="n"/>
      <c r="H778" s="103" t="str">
        <f>IF(OR(A778="",B778=""),"",N(D778)*N(E778))</f>
        <v/>
      </c>
      <c r="I778" s="103" t="str">
        <f>IF(H778="","",H778-N(F778))</f>
        <v/>
      </c>
      <c r="J778" s="68" t="str">
        <f>IF(B778="","",IFERROR(INDEX('15 Base de Dados'!$F$6:$F$925,MATCH(B778,'15 Base de Dados'!$C$6:$C$925,0)),"BRL"))</f>
        <v/>
      </c>
      <c r="K778" s="70" t="str">
        <f>IF(H778="","",I778*IF(N(G778)&gt;0,G778,IFERROR(INDEX(moeda_fx,MATCH(J778,moeda_cod,0)),1)))</f>
        <v/>
      </c>
      <c r="L778" s="133" t="str">
        <f>IF(B778="","",IFERROR(INDEX('15 Base de Dados'!$A$6:$A$925,MATCH(B778,'15 Base de Dados'!$C$6:$C$925,0)),"Não encontrado"))</f>
        <v/>
      </c>
      <c r="M778" s="122" t="str">
        <f>IF(A778="","",EOMONTH(A778,0))</f>
        <v/>
      </c>
      <c r="N778" s="69" t="str">
        <f>IF(A778="","",YEAR(A778))</f>
        <v/>
      </c>
    </row>
    <row r="779">
      <c r="A779" s="116" t="n"/>
      <c r="B779" s="97" t="n"/>
      <c r="C779" s="97" t="n"/>
      <c r="D779" s="132" t="n"/>
      <c r="E779" s="99" t="n"/>
      <c r="F779" s="117" t="n"/>
      <c r="G779" s="101" t="n"/>
      <c r="H779" s="109" t="str">
        <f>IF(OR(A779="",B779=""),"",N(D779)*N(E779))</f>
        <v/>
      </c>
      <c r="I779" s="109" t="str">
        <f>IF(H779="","",H779-N(F779))</f>
        <v/>
      </c>
      <c r="J779" s="108" t="str">
        <f>IF(B779="","",IFERROR(INDEX('15 Base de Dados'!$F$6:$F$925,MATCH(B779,'15 Base de Dados'!$C$6:$C$925,0)),"BRL"))</f>
        <v/>
      </c>
      <c r="K779" s="134" t="str">
        <f>IF(H779="","",I779*IF(N(G779)&gt;0,G779,IFERROR(INDEX(moeda_fx,MATCH(J779,moeda_cod,0)),1)))</f>
        <v/>
      </c>
      <c r="L779" s="135" t="str">
        <f>IF(B779="","",IFERROR(INDEX('15 Base de Dados'!$A$6:$A$925,MATCH(B779,'15 Base de Dados'!$C$6:$C$925,0)),"Não encontrado"))</f>
        <v/>
      </c>
      <c r="M779" s="123" t="str">
        <f>IF(A779="","",EOMONTH(A779,0))</f>
        <v/>
      </c>
      <c r="N779" s="113" t="str">
        <f>IF(A779="","",YEAR(A779))</f>
        <v/>
      </c>
    </row>
    <row r="780">
      <c r="A780" s="116" t="n"/>
      <c r="B780" s="97" t="n"/>
      <c r="C780" s="97" t="n"/>
      <c r="D780" s="132" t="n"/>
      <c r="E780" s="99" t="n"/>
      <c r="F780" s="117" t="n"/>
      <c r="G780" s="101" t="n"/>
      <c r="H780" s="103" t="str">
        <f>IF(OR(A780="",B780=""),"",N(D780)*N(E780))</f>
        <v/>
      </c>
      <c r="I780" s="103" t="str">
        <f>IF(H780="","",H780-N(F780))</f>
        <v/>
      </c>
      <c r="J780" s="68" t="str">
        <f>IF(B780="","",IFERROR(INDEX('15 Base de Dados'!$F$6:$F$925,MATCH(B780,'15 Base de Dados'!$C$6:$C$925,0)),"BRL"))</f>
        <v/>
      </c>
      <c r="K780" s="70" t="str">
        <f>IF(H780="","",I780*IF(N(G780)&gt;0,G780,IFERROR(INDEX(moeda_fx,MATCH(J780,moeda_cod,0)),1)))</f>
        <v/>
      </c>
      <c r="L780" s="133" t="str">
        <f>IF(B780="","",IFERROR(INDEX('15 Base de Dados'!$A$6:$A$925,MATCH(B780,'15 Base de Dados'!$C$6:$C$925,0)),"Não encontrado"))</f>
        <v/>
      </c>
      <c r="M780" s="122" t="str">
        <f>IF(A780="","",EOMONTH(A780,0))</f>
        <v/>
      </c>
      <c r="N780" s="69" t="str">
        <f>IF(A780="","",YEAR(A780))</f>
        <v/>
      </c>
    </row>
    <row r="781">
      <c r="A781" s="116" t="n"/>
      <c r="B781" s="97" t="n"/>
      <c r="C781" s="97" t="n"/>
      <c r="D781" s="132" t="n"/>
      <c r="E781" s="99" t="n"/>
      <c r="F781" s="117" t="n"/>
      <c r="G781" s="101" t="n"/>
      <c r="H781" s="109" t="str">
        <f>IF(OR(A781="",B781=""),"",N(D781)*N(E781))</f>
        <v/>
      </c>
      <c r="I781" s="109" t="str">
        <f>IF(H781="","",H781-N(F781))</f>
        <v/>
      </c>
      <c r="J781" s="108" t="str">
        <f>IF(B781="","",IFERROR(INDEX('15 Base de Dados'!$F$6:$F$925,MATCH(B781,'15 Base de Dados'!$C$6:$C$925,0)),"BRL"))</f>
        <v/>
      </c>
      <c r="K781" s="134" t="str">
        <f>IF(H781="","",I781*IF(N(G781)&gt;0,G781,IFERROR(INDEX(moeda_fx,MATCH(J781,moeda_cod,0)),1)))</f>
        <v/>
      </c>
      <c r="L781" s="135" t="str">
        <f>IF(B781="","",IFERROR(INDEX('15 Base de Dados'!$A$6:$A$925,MATCH(B781,'15 Base de Dados'!$C$6:$C$925,0)),"Não encontrado"))</f>
        <v/>
      </c>
      <c r="M781" s="123" t="str">
        <f>IF(A781="","",EOMONTH(A781,0))</f>
        <v/>
      </c>
      <c r="N781" s="113" t="str">
        <f>IF(A781="","",YEAR(A781))</f>
        <v/>
      </c>
    </row>
    <row r="782">
      <c r="A782" s="116" t="n"/>
      <c r="B782" s="97" t="n"/>
      <c r="C782" s="97" t="n"/>
      <c r="D782" s="132" t="n"/>
      <c r="E782" s="99" t="n"/>
      <c r="F782" s="117" t="n"/>
      <c r="G782" s="101" t="n"/>
      <c r="H782" s="103" t="str">
        <f>IF(OR(A782="",B782=""),"",N(D782)*N(E782))</f>
        <v/>
      </c>
      <c r="I782" s="103" t="str">
        <f>IF(H782="","",H782-N(F782))</f>
        <v/>
      </c>
      <c r="J782" s="68" t="str">
        <f>IF(B782="","",IFERROR(INDEX('15 Base de Dados'!$F$6:$F$925,MATCH(B782,'15 Base de Dados'!$C$6:$C$925,0)),"BRL"))</f>
        <v/>
      </c>
      <c r="K782" s="70" t="str">
        <f>IF(H782="","",I782*IF(N(G782)&gt;0,G782,IFERROR(INDEX(moeda_fx,MATCH(J782,moeda_cod,0)),1)))</f>
        <v/>
      </c>
      <c r="L782" s="133" t="str">
        <f>IF(B782="","",IFERROR(INDEX('15 Base de Dados'!$A$6:$A$925,MATCH(B782,'15 Base de Dados'!$C$6:$C$925,0)),"Não encontrado"))</f>
        <v/>
      </c>
      <c r="M782" s="122" t="str">
        <f>IF(A782="","",EOMONTH(A782,0))</f>
        <v/>
      </c>
      <c r="N782" s="69" t="str">
        <f>IF(A782="","",YEAR(A782))</f>
        <v/>
      </c>
    </row>
    <row r="783">
      <c r="A783" s="116" t="n"/>
      <c r="B783" s="97" t="n"/>
      <c r="C783" s="97" t="n"/>
      <c r="D783" s="132" t="n"/>
      <c r="E783" s="99" t="n"/>
      <c r="F783" s="117" t="n"/>
      <c r="G783" s="101" t="n"/>
      <c r="H783" s="109" t="str">
        <f>IF(OR(A783="",B783=""),"",N(D783)*N(E783))</f>
        <v/>
      </c>
      <c r="I783" s="109" t="str">
        <f>IF(H783="","",H783-N(F783))</f>
        <v/>
      </c>
      <c r="J783" s="108" t="str">
        <f>IF(B783="","",IFERROR(INDEX('15 Base de Dados'!$F$6:$F$925,MATCH(B783,'15 Base de Dados'!$C$6:$C$925,0)),"BRL"))</f>
        <v/>
      </c>
      <c r="K783" s="134" t="str">
        <f>IF(H783="","",I783*IF(N(G783)&gt;0,G783,IFERROR(INDEX(moeda_fx,MATCH(J783,moeda_cod,0)),1)))</f>
        <v/>
      </c>
      <c r="L783" s="135" t="str">
        <f>IF(B783="","",IFERROR(INDEX('15 Base de Dados'!$A$6:$A$925,MATCH(B783,'15 Base de Dados'!$C$6:$C$925,0)),"Não encontrado"))</f>
        <v/>
      </c>
      <c r="M783" s="123" t="str">
        <f>IF(A783="","",EOMONTH(A783,0))</f>
        <v/>
      </c>
      <c r="N783" s="113" t="str">
        <f>IF(A783="","",YEAR(A783))</f>
        <v/>
      </c>
    </row>
    <row r="784">
      <c r="A784" s="116" t="n"/>
      <c r="B784" s="97" t="n"/>
      <c r="C784" s="97" t="n"/>
      <c r="D784" s="132" t="n"/>
      <c r="E784" s="99" t="n"/>
      <c r="F784" s="117" t="n"/>
      <c r="G784" s="101" t="n"/>
      <c r="H784" s="103" t="str">
        <f>IF(OR(A784="",B784=""),"",N(D784)*N(E784))</f>
        <v/>
      </c>
      <c r="I784" s="103" t="str">
        <f>IF(H784="","",H784-N(F784))</f>
        <v/>
      </c>
      <c r="J784" s="68" t="str">
        <f>IF(B784="","",IFERROR(INDEX('15 Base de Dados'!$F$6:$F$925,MATCH(B784,'15 Base de Dados'!$C$6:$C$925,0)),"BRL"))</f>
        <v/>
      </c>
      <c r="K784" s="70" t="str">
        <f>IF(H784="","",I784*IF(N(G784)&gt;0,G784,IFERROR(INDEX(moeda_fx,MATCH(J784,moeda_cod,0)),1)))</f>
        <v/>
      </c>
      <c r="L784" s="133" t="str">
        <f>IF(B784="","",IFERROR(INDEX('15 Base de Dados'!$A$6:$A$925,MATCH(B784,'15 Base de Dados'!$C$6:$C$925,0)),"Não encontrado"))</f>
        <v/>
      </c>
      <c r="M784" s="122" t="str">
        <f>IF(A784="","",EOMONTH(A784,0))</f>
        <v/>
      </c>
      <c r="N784" s="69" t="str">
        <f>IF(A784="","",YEAR(A784))</f>
        <v/>
      </c>
    </row>
    <row r="785">
      <c r="A785" s="116" t="n"/>
      <c r="B785" s="97" t="n"/>
      <c r="C785" s="97" t="n"/>
      <c r="D785" s="132" t="n"/>
      <c r="E785" s="99" t="n"/>
      <c r="F785" s="117" t="n"/>
      <c r="G785" s="101" t="n"/>
      <c r="H785" s="109" t="str">
        <f>IF(OR(A785="",B785=""),"",N(D785)*N(E785))</f>
        <v/>
      </c>
      <c r="I785" s="109" t="str">
        <f>IF(H785="","",H785-N(F785))</f>
        <v/>
      </c>
      <c r="J785" s="108" t="str">
        <f>IF(B785="","",IFERROR(INDEX('15 Base de Dados'!$F$6:$F$925,MATCH(B785,'15 Base de Dados'!$C$6:$C$925,0)),"BRL"))</f>
        <v/>
      </c>
      <c r="K785" s="134" t="str">
        <f>IF(H785="","",I785*IF(N(G785)&gt;0,G785,IFERROR(INDEX(moeda_fx,MATCH(J785,moeda_cod,0)),1)))</f>
        <v/>
      </c>
      <c r="L785" s="135" t="str">
        <f>IF(B785="","",IFERROR(INDEX('15 Base de Dados'!$A$6:$A$925,MATCH(B785,'15 Base de Dados'!$C$6:$C$925,0)),"Não encontrado"))</f>
        <v/>
      </c>
      <c r="M785" s="123" t="str">
        <f>IF(A785="","",EOMONTH(A785,0))</f>
        <v/>
      </c>
      <c r="N785" s="113" t="str">
        <f>IF(A785="","",YEAR(A785))</f>
        <v/>
      </c>
    </row>
    <row r="786">
      <c r="A786" s="116" t="n"/>
      <c r="B786" s="97" t="n"/>
      <c r="C786" s="97" t="n"/>
      <c r="D786" s="132" t="n"/>
      <c r="E786" s="99" t="n"/>
      <c r="F786" s="117" t="n"/>
      <c r="G786" s="101" t="n"/>
      <c r="H786" s="103" t="str">
        <f>IF(OR(A786="",B786=""),"",N(D786)*N(E786))</f>
        <v/>
      </c>
      <c r="I786" s="103" t="str">
        <f>IF(H786="","",H786-N(F786))</f>
        <v/>
      </c>
      <c r="J786" s="68" t="str">
        <f>IF(B786="","",IFERROR(INDEX('15 Base de Dados'!$F$6:$F$925,MATCH(B786,'15 Base de Dados'!$C$6:$C$925,0)),"BRL"))</f>
        <v/>
      </c>
      <c r="K786" s="70" t="str">
        <f>IF(H786="","",I786*IF(N(G786)&gt;0,G786,IFERROR(INDEX(moeda_fx,MATCH(J786,moeda_cod,0)),1)))</f>
        <v/>
      </c>
      <c r="L786" s="133" t="str">
        <f>IF(B786="","",IFERROR(INDEX('15 Base de Dados'!$A$6:$A$925,MATCH(B786,'15 Base de Dados'!$C$6:$C$925,0)),"Não encontrado"))</f>
        <v/>
      </c>
      <c r="M786" s="122" t="str">
        <f>IF(A786="","",EOMONTH(A786,0))</f>
        <v/>
      </c>
      <c r="N786" s="69" t="str">
        <f>IF(A786="","",YEAR(A786))</f>
        <v/>
      </c>
    </row>
    <row r="787">
      <c r="A787" s="116" t="n"/>
      <c r="B787" s="97" t="n"/>
      <c r="C787" s="97" t="n"/>
      <c r="D787" s="132" t="n"/>
      <c r="E787" s="99" t="n"/>
      <c r="F787" s="117" t="n"/>
      <c r="G787" s="101" t="n"/>
      <c r="H787" s="109" t="str">
        <f>IF(OR(A787="",B787=""),"",N(D787)*N(E787))</f>
        <v/>
      </c>
      <c r="I787" s="109" t="str">
        <f>IF(H787="","",H787-N(F787))</f>
        <v/>
      </c>
      <c r="J787" s="108" t="str">
        <f>IF(B787="","",IFERROR(INDEX('15 Base de Dados'!$F$6:$F$925,MATCH(B787,'15 Base de Dados'!$C$6:$C$925,0)),"BRL"))</f>
        <v/>
      </c>
      <c r="K787" s="134" t="str">
        <f>IF(H787="","",I787*IF(N(G787)&gt;0,G787,IFERROR(INDEX(moeda_fx,MATCH(J787,moeda_cod,0)),1)))</f>
        <v/>
      </c>
      <c r="L787" s="135" t="str">
        <f>IF(B787="","",IFERROR(INDEX('15 Base de Dados'!$A$6:$A$925,MATCH(B787,'15 Base de Dados'!$C$6:$C$925,0)),"Não encontrado"))</f>
        <v/>
      </c>
      <c r="M787" s="123" t="str">
        <f>IF(A787="","",EOMONTH(A787,0))</f>
        <v/>
      </c>
      <c r="N787" s="113" t="str">
        <f>IF(A787="","",YEAR(A787))</f>
        <v/>
      </c>
    </row>
    <row r="788">
      <c r="A788" s="116" t="n"/>
      <c r="B788" s="97" t="n"/>
      <c r="C788" s="97" t="n"/>
      <c r="D788" s="132" t="n"/>
      <c r="E788" s="99" t="n"/>
      <c r="F788" s="117" t="n"/>
      <c r="G788" s="101" t="n"/>
      <c r="H788" s="103" t="str">
        <f>IF(OR(A788="",B788=""),"",N(D788)*N(E788))</f>
        <v/>
      </c>
      <c r="I788" s="103" t="str">
        <f>IF(H788="","",H788-N(F788))</f>
        <v/>
      </c>
      <c r="J788" s="68" t="str">
        <f>IF(B788="","",IFERROR(INDEX('15 Base de Dados'!$F$6:$F$925,MATCH(B788,'15 Base de Dados'!$C$6:$C$925,0)),"BRL"))</f>
        <v/>
      </c>
      <c r="K788" s="70" t="str">
        <f>IF(H788="","",I788*IF(N(G788)&gt;0,G788,IFERROR(INDEX(moeda_fx,MATCH(J788,moeda_cod,0)),1)))</f>
        <v/>
      </c>
      <c r="L788" s="133" t="str">
        <f>IF(B788="","",IFERROR(INDEX('15 Base de Dados'!$A$6:$A$925,MATCH(B788,'15 Base de Dados'!$C$6:$C$925,0)),"Não encontrado"))</f>
        <v/>
      </c>
      <c r="M788" s="122" t="str">
        <f>IF(A788="","",EOMONTH(A788,0))</f>
        <v/>
      </c>
      <c r="N788" s="69" t="str">
        <f>IF(A788="","",YEAR(A788))</f>
        <v/>
      </c>
    </row>
    <row r="789">
      <c r="A789" s="116" t="n"/>
      <c r="B789" s="97" t="n"/>
      <c r="C789" s="97" t="n"/>
      <c r="D789" s="132" t="n"/>
      <c r="E789" s="99" t="n"/>
      <c r="F789" s="117" t="n"/>
      <c r="G789" s="101" t="n"/>
      <c r="H789" s="109" t="str">
        <f>IF(OR(A789="",B789=""),"",N(D789)*N(E789))</f>
        <v/>
      </c>
      <c r="I789" s="109" t="str">
        <f>IF(H789="","",H789-N(F789))</f>
        <v/>
      </c>
      <c r="J789" s="108" t="str">
        <f>IF(B789="","",IFERROR(INDEX('15 Base de Dados'!$F$6:$F$925,MATCH(B789,'15 Base de Dados'!$C$6:$C$925,0)),"BRL"))</f>
        <v/>
      </c>
      <c r="K789" s="134" t="str">
        <f>IF(H789="","",I789*IF(N(G789)&gt;0,G789,IFERROR(INDEX(moeda_fx,MATCH(J789,moeda_cod,0)),1)))</f>
        <v/>
      </c>
      <c r="L789" s="135" t="str">
        <f>IF(B789="","",IFERROR(INDEX('15 Base de Dados'!$A$6:$A$925,MATCH(B789,'15 Base de Dados'!$C$6:$C$925,0)),"Não encontrado"))</f>
        <v/>
      </c>
      <c r="M789" s="123" t="str">
        <f>IF(A789="","",EOMONTH(A789,0))</f>
        <v/>
      </c>
      <c r="N789" s="113" t="str">
        <f>IF(A789="","",YEAR(A789))</f>
        <v/>
      </c>
    </row>
    <row r="790">
      <c r="A790" s="116" t="n"/>
      <c r="B790" s="97" t="n"/>
      <c r="C790" s="97" t="n"/>
      <c r="D790" s="132" t="n"/>
      <c r="E790" s="99" t="n"/>
      <c r="F790" s="117" t="n"/>
      <c r="G790" s="101" t="n"/>
      <c r="H790" s="103" t="str">
        <f>IF(OR(A790="",B790=""),"",N(D790)*N(E790))</f>
        <v/>
      </c>
      <c r="I790" s="103" t="str">
        <f>IF(H790="","",H790-N(F790))</f>
        <v/>
      </c>
      <c r="J790" s="68" t="str">
        <f>IF(B790="","",IFERROR(INDEX('15 Base de Dados'!$F$6:$F$925,MATCH(B790,'15 Base de Dados'!$C$6:$C$925,0)),"BRL"))</f>
        <v/>
      </c>
      <c r="K790" s="70" t="str">
        <f>IF(H790="","",I790*IF(N(G790)&gt;0,G790,IFERROR(INDEX(moeda_fx,MATCH(J790,moeda_cod,0)),1)))</f>
        <v/>
      </c>
      <c r="L790" s="133" t="str">
        <f>IF(B790="","",IFERROR(INDEX('15 Base de Dados'!$A$6:$A$925,MATCH(B790,'15 Base de Dados'!$C$6:$C$925,0)),"Não encontrado"))</f>
        <v/>
      </c>
      <c r="M790" s="122" t="str">
        <f>IF(A790="","",EOMONTH(A790,0))</f>
        <v/>
      </c>
      <c r="N790" s="69" t="str">
        <f>IF(A790="","",YEAR(A790))</f>
        <v/>
      </c>
    </row>
    <row r="791">
      <c r="A791" s="116" t="n"/>
      <c r="B791" s="97" t="n"/>
      <c r="C791" s="97" t="n"/>
      <c r="D791" s="132" t="n"/>
      <c r="E791" s="99" t="n"/>
      <c r="F791" s="117" t="n"/>
      <c r="G791" s="101" t="n"/>
      <c r="H791" s="109" t="str">
        <f>IF(OR(A791="",B791=""),"",N(D791)*N(E791))</f>
        <v/>
      </c>
      <c r="I791" s="109" t="str">
        <f>IF(H791="","",H791-N(F791))</f>
        <v/>
      </c>
      <c r="J791" s="108" t="str">
        <f>IF(B791="","",IFERROR(INDEX('15 Base de Dados'!$F$6:$F$925,MATCH(B791,'15 Base de Dados'!$C$6:$C$925,0)),"BRL"))</f>
        <v/>
      </c>
      <c r="K791" s="134" t="str">
        <f>IF(H791="","",I791*IF(N(G791)&gt;0,G791,IFERROR(INDEX(moeda_fx,MATCH(J791,moeda_cod,0)),1)))</f>
        <v/>
      </c>
      <c r="L791" s="135" t="str">
        <f>IF(B791="","",IFERROR(INDEX('15 Base de Dados'!$A$6:$A$925,MATCH(B791,'15 Base de Dados'!$C$6:$C$925,0)),"Não encontrado"))</f>
        <v/>
      </c>
      <c r="M791" s="123" t="str">
        <f>IF(A791="","",EOMONTH(A791,0))</f>
        <v/>
      </c>
      <c r="N791" s="113" t="str">
        <f>IF(A791="","",YEAR(A791))</f>
        <v/>
      </c>
    </row>
    <row r="792">
      <c r="A792" s="116" t="n"/>
      <c r="B792" s="97" t="n"/>
      <c r="C792" s="97" t="n"/>
      <c r="D792" s="132" t="n"/>
      <c r="E792" s="99" t="n"/>
      <c r="F792" s="117" t="n"/>
      <c r="G792" s="101" t="n"/>
      <c r="H792" s="103" t="str">
        <f>IF(OR(A792="",B792=""),"",N(D792)*N(E792))</f>
        <v/>
      </c>
      <c r="I792" s="103" t="str">
        <f>IF(H792="","",H792-N(F792))</f>
        <v/>
      </c>
      <c r="J792" s="68" t="str">
        <f>IF(B792="","",IFERROR(INDEX('15 Base de Dados'!$F$6:$F$925,MATCH(B792,'15 Base de Dados'!$C$6:$C$925,0)),"BRL"))</f>
        <v/>
      </c>
      <c r="K792" s="70" t="str">
        <f>IF(H792="","",I792*IF(N(G792)&gt;0,G792,IFERROR(INDEX(moeda_fx,MATCH(J792,moeda_cod,0)),1)))</f>
        <v/>
      </c>
      <c r="L792" s="133" t="str">
        <f>IF(B792="","",IFERROR(INDEX('15 Base de Dados'!$A$6:$A$925,MATCH(B792,'15 Base de Dados'!$C$6:$C$925,0)),"Não encontrado"))</f>
        <v/>
      </c>
      <c r="M792" s="122" t="str">
        <f>IF(A792="","",EOMONTH(A792,0))</f>
        <v/>
      </c>
      <c r="N792" s="69" t="str">
        <f>IF(A792="","",YEAR(A792))</f>
        <v/>
      </c>
    </row>
    <row r="793">
      <c r="A793" s="116" t="n"/>
      <c r="B793" s="97" t="n"/>
      <c r="C793" s="97" t="n"/>
      <c r="D793" s="132" t="n"/>
      <c r="E793" s="99" t="n"/>
      <c r="F793" s="117" t="n"/>
      <c r="G793" s="101" t="n"/>
      <c r="H793" s="109" t="str">
        <f>IF(OR(A793="",B793=""),"",N(D793)*N(E793))</f>
        <v/>
      </c>
      <c r="I793" s="109" t="str">
        <f>IF(H793="","",H793-N(F793))</f>
        <v/>
      </c>
      <c r="J793" s="108" t="str">
        <f>IF(B793="","",IFERROR(INDEX('15 Base de Dados'!$F$6:$F$925,MATCH(B793,'15 Base de Dados'!$C$6:$C$925,0)),"BRL"))</f>
        <v/>
      </c>
      <c r="K793" s="134" t="str">
        <f>IF(H793="","",I793*IF(N(G793)&gt;0,G793,IFERROR(INDEX(moeda_fx,MATCH(J793,moeda_cod,0)),1)))</f>
        <v/>
      </c>
      <c r="L793" s="135" t="str">
        <f>IF(B793="","",IFERROR(INDEX('15 Base de Dados'!$A$6:$A$925,MATCH(B793,'15 Base de Dados'!$C$6:$C$925,0)),"Não encontrado"))</f>
        <v/>
      </c>
      <c r="M793" s="123" t="str">
        <f>IF(A793="","",EOMONTH(A793,0))</f>
        <v/>
      </c>
      <c r="N793" s="113" t="str">
        <f>IF(A793="","",YEAR(A793))</f>
        <v/>
      </c>
    </row>
    <row r="794">
      <c r="A794" s="116" t="n"/>
      <c r="B794" s="97" t="n"/>
      <c r="C794" s="97" t="n"/>
      <c r="D794" s="132" t="n"/>
      <c r="E794" s="99" t="n"/>
      <c r="F794" s="117" t="n"/>
      <c r="G794" s="101" t="n"/>
      <c r="H794" s="103" t="str">
        <f>IF(OR(A794="",B794=""),"",N(D794)*N(E794))</f>
        <v/>
      </c>
      <c r="I794" s="103" t="str">
        <f>IF(H794="","",H794-N(F794))</f>
        <v/>
      </c>
      <c r="J794" s="68" t="str">
        <f>IF(B794="","",IFERROR(INDEX('15 Base de Dados'!$F$6:$F$925,MATCH(B794,'15 Base de Dados'!$C$6:$C$925,0)),"BRL"))</f>
        <v/>
      </c>
      <c r="K794" s="70" t="str">
        <f>IF(H794="","",I794*IF(N(G794)&gt;0,G794,IFERROR(INDEX(moeda_fx,MATCH(J794,moeda_cod,0)),1)))</f>
        <v/>
      </c>
      <c r="L794" s="133" t="str">
        <f>IF(B794="","",IFERROR(INDEX('15 Base de Dados'!$A$6:$A$925,MATCH(B794,'15 Base de Dados'!$C$6:$C$925,0)),"Não encontrado"))</f>
        <v/>
      </c>
      <c r="M794" s="122" t="str">
        <f>IF(A794="","",EOMONTH(A794,0))</f>
        <v/>
      </c>
      <c r="N794" s="69" t="str">
        <f>IF(A794="","",YEAR(A794))</f>
        <v/>
      </c>
    </row>
    <row r="795">
      <c r="A795" s="116" t="n"/>
      <c r="B795" s="97" t="n"/>
      <c r="C795" s="97" t="n"/>
      <c r="D795" s="132" t="n"/>
      <c r="E795" s="99" t="n"/>
      <c r="F795" s="117" t="n"/>
      <c r="G795" s="101" t="n"/>
      <c r="H795" s="109" t="str">
        <f>IF(OR(A795="",B795=""),"",N(D795)*N(E795))</f>
        <v/>
      </c>
      <c r="I795" s="109" t="str">
        <f>IF(H795="","",H795-N(F795))</f>
        <v/>
      </c>
      <c r="J795" s="108" t="str">
        <f>IF(B795="","",IFERROR(INDEX('15 Base de Dados'!$F$6:$F$925,MATCH(B795,'15 Base de Dados'!$C$6:$C$925,0)),"BRL"))</f>
        <v/>
      </c>
      <c r="K795" s="134" t="str">
        <f>IF(H795="","",I795*IF(N(G795)&gt;0,G795,IFERROR(INDEX(moeda_fx,MATCH(J795,moeda_cod,0)),1)))</f>
        <v/>
      </c>
      <c r="L795" s="135" t="str">
        <f>IF(B795="","",IFERROR(INDEX('15 Base de Dados'!$A$6:$A$925,MATCH(B795,'15 Base de Dados'!$C$6:$C$925,0)),"Não encontrado"))</f>
        <v/>
      </c>
      <c r="M795" s="123" t="str">
        <f>IF(A795="","",EOMONTH(A795,0))</f>
        <v/>
      </c>
      <c r="N795" s="113" t="str">
        <f>IF(A795="","",YEAR(A795))</f>
        <v/>
      </c>
    </row>
    <row r="796">
      <c r="A796" s="116" t="n"/>
      <c r="B796" s="97" t="n"/>
      <c r="C796" s="97" t="n"/>
      <c r="D796" s="132" t="n"/>
      <c r="E796" s="99" t="n"/>
      <c r="F796" s="117" t="n"/>
      <c r="G796" s="101" t="n"/>
      <c r="H796" s="103" t="str">
        <f>IF(OR(A796="",B796=""),"",N(D796)*N(E796))</f>
        <v/>
      </c>
      <c r="I796" s="103" t="str">
        <f>IF(H796="","",H796-N(F796))</f>
        <v/>
      </c>
      <c r="J796" s="68" t="str">
        <f>IF(B796="","",IFERROR(INDEX('15 Base de Dados'!$F$6:$F$925,MATCH(B796,'15 Base de Dados'!$C$6:$C$925,0)),"BRL"))</f>
        <v/>
      </c>
      <c r="K796" s="70" t="str">
        <f>IF(H796="","",I796*IF(N(G796)&gt;0,G796,IFERROR(INDEX(moeda_fx,MATCH(J796,moeda_cod,0)),1)))</f>
        <v/>
      </c>
      <c r="L796" s="133" t="str">
        <f>IF(B796="","",IFERROR(INDEX('15 Base de Dados'!$A$6:$A$925,MATCH(B796,'15 Base de Dados'!$C$6:$C$925,0)),"Não encontrado"))</f>
        <v/>
      </c>
      <c r="M796" s="122" t="str">
        <f>IF(A796="","",EOMONTH(A796,0))</f>
        <v/>
      </c>
      <c r="N796" s="69" t="str">
        <f>IF(A796="","",YEAR(A796))</f>
        <v/>
      </c>
    </row>
    <row r="797">
      <c r="A797" s="116" t="n"/>
      <c r="B797" s="97" t="n"/>
      <c r="C797" s="97" t="n"/>
      <c r="D797" s="132" t="n"/>
      <c r="E797" s="99" t="n"/>
      <c r="F797" s="117" t="n"/>
      <c r="G797" s="101" t="n"/>
      <c r="H797" s="109" t="str">
        <f>IF(OR(A797="",B797=""),"",N(D797)*N(E797))</f>
        <v/>
      </c>
      <c r="I797" s="109" t="str">
        <f>IF(H797="","",H797-N(F797))</f>
        <v/>
      </c>
      <c r="J797" s="108" t="str">
        <f>IF(B797="","",IFERROR(INDEX('15 Base de Dados'!$F$6:$F$925,MATCH(B797,'15 Base de Dados'!$C$6:$C$925,0)),"BRL"))</f>
        <v/>
      </c>
      <c r="K797" s="134" t="str">
        <f>IF(H797="","",I797*IF(N(G797)&gt;0,G797,IFERROR(INDEX(moeda_fx,MATCH(J797,moeda_cod,0)),1)))</f>
        <v/>
      </c>
      <c r="L797" s="135" t="str">
        <f>IF(B797="","",IFERROR(INDEX('15 Base de Dados'!$A$6:$A$925,MATCH(B797,'15 Base de Dados'!$C$6:$C$925,0)),"Não encontrado"))</f>
        <v/>
      </c>
      <c r="M797" s="123" t="str">
        <f>IF(A797="","",EOMONTH(A797,0))</f>
        <v/>
      </c>
      <c r="N797" s="113" t="str">
        <f>IF(A797="","",YEAR(A797))</f>
        <v/>
      </c>
    </row>
    <row r="798">
      <c r="A798" s="116" t="n"/>
      <c r="B798" s="97" t="n"/>
      <c r="C798" s="97" t="n"/>
      <c r="D798" s="132" t="n"/>
      <c r="E798" s="99" t="n"/>
      <c r="F798" s="117" t="n"/>
      <c r="G798" s="101" t="n"/>
      <c r="H798" s="103" t="str">
        <f>IF(OR(A798="",B798=""),"",N(D798)*N(E798))</f>
        <v/>
      </c>
      <c r="I798" s="103" t="str">
        <f>IF(H798="","",H798-N(F798))</f>
        <v/>
      </c>
      <c r="J798" s="68" t="str">
        <f>IF(B798="","",IFERROR(INDEX('15 Base de Dados'!$F$6:$F$925,MATCH(B798,'15 Base de Dados'!$C$6:$C$925,0)),"BRL"))</f>
        <v/>
      </c>
      <c r="K798" s="70" t="str">
        <f>IF(H798="","",I798*IF(N(G798)&gt;0,G798,IFERROR(INDEX(moeda_fx,MATCH(J798,moeda_cod,0)),1)))</f>
        <v/>
      </c>
      <c r="L798" s="133" t="str">
        <f>IF(B798="","",IFERROR(INDEX('15 Base de Dados'!$A$6:$A$925,MATCH(B798,'15 Base de Dados'!$C$6:$C$925,0)),"Não encontrado"))</f>
        <v/>
      </c>
      <c r="M798" s="122" t="str">
        <f>IF(A798="","",EOMONTH(A798,0))</f>
        <v/>
      </c>
      <c r="N798" s="69" t="str">
        <f>IF(A798="","",YEAR(A798))</f>
        <v/>
      </c>
    </row>
    <row r="799">
      <c r="A799" s="116" t="n"/>
      <c r="B799" s="97" t="n"/>
      <c r="C799" s="97" t="n"/>
      <c r="D799" s="132" t="n"/>
      <c r="E799" s="99" t="n"/>
      <c r="F799" s="117" t="n"/>
      <c r="G799" s="101" t="n"/>
      <c r="H799" s="109" t="str">
        <f>IF(OR(A799="",B799=""),"",N(D799)*N(E799))</f>
        <v/>
      </c>
      <c r="I799" s="109" t="str">
        <f>IF(H799="","",H799-N(F799))</f>
        <v/>
      </c>
      <c r="J799" s="108" t="str">
        <f>IF(B799="","",IFERROR(INDEX('15 Base de Dados'!$F$6:$F$925,MATCH(B799,'15 Base de Dados'!$C$6:$C$925,0)),"BRL"))</f>
        <v/>
      </c>
      <c r="K799" s="134" t="str">
        <f>IF(H799="","",I799*IF(N(G799)&gt;0,G799,IFERROR(INDEX(moeda_fx,MATCH(J799,moeda_cod,0)),1)))</f>
        <v/>
      </c>
      <c r="L799" s="135" t="str">
        <f>IF(B799="","",IFERROR(INDEX('15 Base de Dados'!$A$6:$A$925,MATCH(B799,'15 Base de Dados'!$C$6:$C$925,0)),"Não encontrado"))</f>
        <v/>
      </c>
      <c r="M799" s="123" t="str">
        <f>IF(A799="","",EOMONTH(A799,0))</f>
        <v/>
      </c>
      <c r="N799" s="113" t="str">
        <f>IF(A799="","",YEAR(A799))</f>
        <v/>
      </c>
    </row>
    <row r="800">
      <c r="A800" s="116" t="n"/>
      <c r="B800" s="97" t="n"/>
      <c r="C800" s="97" t="n"/>
      <c r="D800" s="132" t="n"/>
      <c r="E800" s="99" t="n"/>
      <c r="F800" s="117" t="n"/>
      <c r="G800" s="101" t="n"/>
      <c r="H800" s="103" t="str">
        <f>IF(OR(A800="",B800=""),"",N(D800)*N(E800))</f>
        <v/>
      </c>
      <c r="I800" s="103" t="str">
        <f>IF(H800="","",H800-N(F800))</f>
        <v/>
      </c>
      <c r="J800" s="68" t="str">
        <f>IF(B800="","",IFERROR(INDEX('15 Base de Dados'!$F$6:$F$925,MATCH(B800,'15 Base de Dados'!$C$6:$C$925,0)),"BRL"))</f>
        <v/>
      </c>
      <c r="K800" s="70" t="str">
        <f>IF(H800="","",I800*IF(N(G800)&gt;0,G800,IFERROR(INDEX(moeda_fx,MATCH(J800,moeda_cod,0)),1)))</f>
        <v/>
      </c>
      <c r="L800" s="133" t="str">
        <f>IF(B800="","",IFERROR(INDEX('15 Base de Dados'!$A$6:$A$925,MATCH(B800,'15 Base de Dados'!$C$6:$C$925,0)),"Não encontrado"))</f>
        <v/>
      </c>
      <c r="M800" s="122" t="str">
        <f>IF(A800="","",EOMONTH(A800,0))</f>
        <v/>
      </c>
      <c r="N800" s="69" t="str">
        <f>IF(A800="","",YEAR(A800))</f>
        <v/>
      </c>
    </row>
    <row r="801">
      <c r="A801" s="116" t="n"/>
      <c r="B801" s="97" t="n"/>
      <c r="C801" s="97" t="n"/>
      <c r="D801" s="132" t="n"/>
      <c r="E801" s="99" t="n"/>
      <c r="F801" s="117" t="n"/>
      <c r="G801" s="101" t="n"/>
      <c r="H801" s="109" t="str">
        <f>IF(OR(A801="",B801=""),"",N(D801)*N(E801))</f>
        <v/>
      </c>
      <c r="I801" s="109" t="str">
        <f>IF(H801="","",H801-N(F801))</f>
        <v/>
      </c>
      <c r="J801" s="108" t="str">
        <f>IF(B801="","",IFERROR(INDEX('15 Base de Dados'!$F$6:$F$925,MATCH(B801,'15 Base de Dados'!$C$6:$C$925,0)),"BRL"))</f>
        <v/>
      </c>
      <c r="K801" s="134" t="str">
        <f>IF(H801="","",I801*IF(N(G801)&gt;0,G801,IFERROR(INDEX(moeda_fx,MATCH(J801,moeda_cod,0)),1)))</f>
        <v/>
      </c>
      <c r="L801" s="135" t="str">
        <f>IF(B801="","",IFERROR(INDEX('15 Base de Dados'!$A$6:$A$925,MATCH(B801,'15 Base de Dados'!$C$6:$C$925,0)),"Não encontrado"))</f>
        <v/>
      </c>
      <c r="M801" s="123" t="str">
        <f>IF(A801="","",EOMONTH(A801,0))</f>
        <v/>
      </c>
      <c r="N801" s="113" t="str">
        <f>IF(A801="","",YEAR(A801))</f>
        <v/>
      </c>
    </row>
    <row r="802">
      <c r="A802" s="116" t="n"/>
      <c r="B802" s="97" t="n"/>
      <c r="C802" s="97" t="n"/>
      <c r="D802" s="132" t="n"/>
      <c r="E802" s="99" t="n"/>
      <c r="F802" s="117" t="n"/>
      <c r="G802" s="101" t="n"/>
      <c r="H802" s="103" t="str">
        <f>IF(OR(A802="",B802=""),"",N(D802)*N(E802))</f>
        <v/>
      </c>
      <c r="I802" s="103" t="str">
        <f>IF(H802="","",H802-N(F802))</f>
        <v/>
      </c>
      <c r="J802" s="68" t="str">
        <f>IF(B802="","",IFERROR(INDEX('15 Base de Dados'!$F$6:$F$925,MATCH(B802,'15 Base de Dados'!$C$6:$C$925,0)),"BRL"))</f>
        <v/>
      </c>
      <c r="K802" s="70" t="str">
        <f>IF(H802="","",I802*IF(N(G802)&gt;0,G802,IFERROR(INDEX(moeda_fx,MATCH(J802,moeda_cod,0)),1)))</f>
        <v/>
      </c>
      <c r="L802" s="133" t="str">
        <f>IF(B802="","",IFERROR(INDEX('15 Base de Dados'!$A$6:$A$925,MATCH(B802,'15 Base de Dados'!$C$6:$C$925,0)),"Não encontrado"))</f>
        <v/>
      </c>
      <c r="M802" s="122" t="str">
        <f>IF(A802="","",EOMONTH(A802,0))</f>
        <v/>
      </c>
      <c r="N802" s="69" t="str">
        <f>IF(A802="","",YEAR(A802))</f>
        <v/>
      </c>
    </row>
    <row r="803">
      <c r="A803" s="116" t="n"/>
      <c r="B803" s="97" t="n"/>
      <c r="C803" s="97" t="n"/>
      <c r="D803" s="132" t="n"/>
      <c r="E803" s="99" t="n"/>
      <c r="F803" s="117" t="n"/>
      <c r="G803" s="101" t="n"/>
      <c r="H803" s="109" t="str">
        <f>IF(OR(A803="",B803=""),"",N(D803)*N(E803))</f>
        <v/>
      </c>
      <c r="I803" s="109" t="str">
        <f>IF(H803="","",H803-N(F803))</f>
        <v/>
      </c>
      <c r="J803" s="108" t="str">
        <f>IF(B803="","",IFERROR(INDEX('15 Base de Dados'!$F$6:$F$925,MATCH(B803,'15 Base de Dados'!$C$6:$C$925,0)),"BRL"))</f>
        <v/>
      </c>
      <c r="K803" s="134" t="str">
        <f>IF(H803="","",I803*IF(N(G803)&gt;0,G803,IFERROR(INDEX(moeda_fx,MATCH(J803,moeda_cod,0)),1)))</f>
        <v/>
      </c>
      <c r="L803" s="135" t="str">
        <f>IF(B803="","",IFERROR(INDEX('15 Base de Dados'!$A$6:$A$925,MATCH(B803,'15 Base de Dados'!$C$6:$C$925,0)),"Não encontrado"))</f>
        <v/>
      </c>
      <c r="M803" s="123" t="str">
        <f>IF(A803="","",EOMONTH(A803,0))</f>
        <v/>
      </c>
      <c r="N803" s="113" t="str">
        <f>IF(A803="","",YEAR(A803))</f>
        <v/>
      </c>
    </row>
    <row r="804">
      <c r="A804" s="116" t="n"/>
      <c r="B804" s="97" t="n"/>
      <c r="C804" s="97" t="n"/>
      <c r="D804" s="132" t="n"/>
      <c r="E804" s="99" t="n"/>
      <c r="F804" s="117" t="n"/>
      <c r="G804" s="101" t="n"/>
      <c r="H804" s="103" t="str">
        <f>IF(OR(A804="",B804=""),"",N(D804)*N(E804))</f>
        <v/>
      </c>
      <c r="I804" s="103" t="str">
        <f>IF(H804="","",H804-N(F804))</f>
        <v/>
      </c>
      <c r="J804" s="68" t="str">
        <f>IF(B804="","",IFERROR(INDEX('15 Base de Dados'!$F$6:$F$925,MATCH(B804,'15 Base de Dados'!$C$6:$C$925,0)),"BRL"))</f>
        <v/>
      </c>
      <c r="K804" s="70" t="str">
        <f>IF(H804="","",I804*IF(N(G804)&gt;0,G804,IFERROR(INDEX(moeda_fx,MATCH(J804,moeda_cod,0)),1)))</f>
        <v/>
      </c>
      <c r="L804" s="133" t="str">
        <f>IF(B804="","",IFERROR(INDEX('15 Base de Dados'!$A$6:$A$925,MATCH(B804,'15 Base de Dados'!$C$6:$C$925,0)),"Não encontrado"))</f>
        <v/>
      </c>
      <c r="M804" s="122" t="str">
        <f>IF(A804="","",EOMONTH(A804,0))</f>
        <v/>
      </c>
      <c r="N804" s="69" t="str">
        <f>IF(A804="","",YEAR(A804))</f>
        <v/>
      </c>
    </row>
    <row r="805">
      <c r="A805" s="116" t="n"/>
      <c r="B805" s="97" t="n"/>
      <c r="C805" s="97" t="n"/>
      <c r="D805" s="132" t="n"/>
      <c r="E805" s="99" t="n"/>
      <c r="F805" s="117" t="n"/>
      <c r="G805" s="101" t="n"/>
      <c r="H805" s="109" t="str">
        <f>IF(OR(A805="",B805=""),"",N(D805)*N(E805))</f>
        <v/>
      </c>
      <c r="I805" s="109" t="str">
        <f>IF(H805="","",H805-N(F805))</f>
        <v/>
      </c>
      <c r="J805" s="108" t="str">
        <f>IF(B805="","",IFERROR(INDEX('15 Base de Dados'!$F$6:$F$925,MATCH(B805,'15 Base de Dados'!$C$6:$C$925,0)),"BRL"))</f>
        <v/>
      </c>
      <c r="K805" s="134" t="str">
        <f>IF(H805="","",I805*IF(N(G805)&gt;0,G805,IFERROR(INDEX(moeda_fx,MATCH(J805,moeda_cod,0)),1)))</f>
        <v/>
      </c>
      <c r="L805" s="135" t="str">
        <f>IF(B805="","",IFERROR(INDEX('15 Base de Dados'!$A$6:$A$925,MATCH(B805,'15 Base de Dados'!$C$6:$C$925,0)),"Não encontrado"))</f>
        <v/>
      </c>
      <c r="M805" s="123" t="str">
        <f>IF(A805="","",EOMONTH(A805,0))</f>
        <v/>
      </c>
      <c r="N805" s="113" t="str">
        <f>IF(A805="","",YEAR(A805))</f>
        <v/>
      </c>
    </row>
    <row r="806">
      <c r="A806" s="116" t="n"/>
      <c r="B806" s="97" t="n"/>
      <c r="C806" s="97" t="n"/>
      <c r="D806" s="132" t="n"/>
      <c r="E806" s="99" t="n"/>
      <c r="F806" s="117" t="n"/>
      <c r="G806" s="101" t="n"/>
      <c r="H806" s="103" t="str">
        <f>IF(OR(A806="",B806=""),"",N(D806)*N(E806))</f>
        <v/>
      </c>
      <c r="I806" s="103" t="str">
        <f>IF(H806="","",H806-N(F806))</f>
        <v/>
      </c>
      <c r="J806" s="68" t="str">
        <f>IF(B806="","",IFERROR(INDEX('15 Base de Dados'!$F$6:$F$925,MATCH(B806,'15 Base de Dados'!$C$6:$C$925,0)),"BRL"))</f>
        <v/>
      </c>
      <c r="K806" s="70" t="str">
        <f>IF(H806="","",I806*IF(N(G806)&gt;0,G806,IFERROR(INDEX(moeda_fx,MATCH(J806,moeda_cod,0)),1)))</f>
        <v/>
      </c>
      <c r="L806" s="133" t="str">
        <f>IF(B806="","",IFERROR(INDEX('15 Base de Dados'!$A$6:$A$925,MATCH(B806,'15 Base de Dados'!$C$6:$C$925,0)),"Não encontrado"))</f>
        <v/>
      </c>
      <c r="M806" s="122" t="str">
        <f>IF(A806="","",EOMONTH(A806,0))</f>
        <v/>
      </c>
      <c r="N806" s="69" t="str">
        <f>IF(A806="","",YEAR(A806))</f>
        <v/>
      </c>
    </row>
    <row r="807">
      <c r="A807" s="116" t="n"/>
      <c r="B807" s="97" t="n"/>
      <c r="C807" s="97" t="n"/>
      <c r="D807" s="132" t="n"/>
      <c r="E807" s="99" t="n"/>
      <c r="F807" s="117" t="n"/>
      <c r="G807" s="101" t="n"/>
      <c r="H807" s="109" t="str">
        <f>IF(OR(A807="",B807=""),"",N(D807)*N(E807))</f>
        <v/>
      </c>
      <c r="I807" s="109" t="str">
        <f>IF(H807="","",H807-N(F807))</f>
        <v/>
      </c>
      <c r="J807" s="108" t="str">
        <f>IF(B807="","",IFERROR(INDEX('15 Base de Dados'!$F$6:$F$925,MATCH(B807,'15 Base de Dados'!$C$6:$C$925,0)),"BRL"))</f>
        <v/>
      </c>
      <c r="K807" s="134" t="str">
        <f>IF(H807="","",I807*IF(N(G807)&gt;0,G807,IFERROR(INDEX(moeda_fx,MATCH(J807,moeda_cod,0)),1)))</f>
        <v/>
      </c>
      <c r="L807" s="135" t="str">
        <f>IF(B807="","",IFERROR(INDEX('15 Base de Dados'!$A$6:$A$925,MATCH(B807,'15 Base de Dados'!$C$6:$C$925,0)),"Não encontrado"))</f>
        <v/>
      </c>
      <c r="M807" s="123" t="str">
        <f>IF(A807="","",EOMONTH(A807,0))</f>
        <v/>
      </c>
      <c r="N807" s="113" t="str">
        <f>IF(A807="","",YEAR(A807))</f>
        <v/>
      </c>
    </row>
    <row r="808">
      <c r="A808" s="116" t="n"/>
      <c r="B808" s="97" t="n"/>
      <c r="C808" s="97" t="n"/>
      <c r="D808" s="132" t="n"/>
      <c r="E808" s="99" t="n"/>
      <c r="F808" s="117" t="n"/>
      <c r="G808" s="101" t="n"/>
      <c r="H808" s="103" t="str">
        <f>IF(OR(A808="",B808=""),"",N(D808)*N(E808))</f>
        <v/>
      </c>
      <c r="I808" s="103" t="str">
        <f>IF(H808="","",H808-N(F808))</f>
        <v/>
      </c>
      <c r="J808" s="68" t="str">
        <f>IF(B808="","",IFERROR(INDEX('15 Base de Dados'!$F$6:$F$925,MATCH(B808,'15 Base de Dados'!$C$6:$C$925,0)),"BRL"))</f>
        <v/>
      </c>
      <c r="K808" s="70" t="str">
        <f>IF(H808="","",I808*IF(N(G808)&gt;0,G808,IFERROR(INDEX(moeda_fx,MATCH(J808,moeda_cod,0)),1)))</f>
        <v/>
      </c>
      <c r="L808" s="133" t="str">
        <f>IF(B808="","",IFERROR(INDEX('15 Base de Dados'!$A$6:$A$925,MATCH(B808,'15 Base de Dados'!$C$6:$C$925,0)),"Não encontrado"))</f>
        <v/>
      </c>
      <c r="M808" s="122" t="str">
        <f>IF(A808="","",EOMONTH(A808,0))</f>
        <v/>
      </c>
      <c r="N808" s="69" t="str">
        <f>IF(A808="","",YEAR(A808))</f>
        <v/>
      </c>
    </row>
    <row r="809">
      <c r="A809" s="116" t="n"/>
      <c r="B809" s="97" t="n"/>
      <c r="C809" s="97" t="n"/>
      <c r="D809" s="132" t="n"/>
      <c r="E809" s="99" t="n"/>
      <c r="F809" s="117" t="n"/>
      <c r="G809" s="101" t="n"/>
      <c r="H809" s="109" t="str">
        <f>IF(OR(A809="",B809=""),"",N(D809)*N(E809))</f>
        <v/>
      </c>
      <c r="I809" s="109" t="str">
        <f>IF(H809="","",H809-N(F809))</f>
        <v/>
      </c>
      <c r="J809" s="108" t="str">
        <f>IF(B809="","",IFERROR(INDEX('15 Base de Dados'!$F$6:$F$925,MATCH(B809,'15 Base de Dados'!$C$6:$C$925,0)),"BRL"))</f>
        <v/>
      </c>
      <c r="K809" s="134" t="str">
        <f>IF(H809="","",I809*IF(N(G809)&gt;0,G809,IFERROR(INDEX(moeda_fx,MATCH(J809,moeda_cod,0)),1)))</f>
        <v/>
      </c>
      <c r="L809" s="135" t="str">
        <f>IF(B809="","",IFERROR(INDEX('15 Base de Dados'!$A$6:$A$925,MATCH(B809,'15 Base de Dados'!$C$6:$C$925,0)),"Não encontrado"))</f>
        <v/>
      </c>
      <c r="M809" s="123" t="str">
        <f>IF(A809="","",EOMONTH(A809,0))</f>
        <v/>
      </c>
      <c r="N809" s="113" t="str">
        <f>IF(A809="","",YEAR(A809))</f>
        <v/>
      </c>
    </row>
    <row r="810">
      <c r="A810" s="116" t="n"/>
      <c r="B810" s="97" t="n"/>
      <c r="C810" s="97" t="n"/>
      <c r="D810" s="132" t="n"/>
      <c r="E810" s="99" t="n"/>
      <c r="F810" s="117" t="n"/>
      <c r="G810" s="101" t="n"/>
      <c r="H810" s="103" t="str">
        <f>IF(OR(A810="",B810=""),"",N(D810)*N(E810))</f>
        <v/>
      </c>
      <c r="I810" s="103" t="str">
        <f>IF(H810="","",H810-N(F810))</f>
        <v/>
      </c>
      <c r="J810" s="68" t="str">
        <f>IF(B810="","",IFERROR(INDEX('15 Base de Dados'!$F$6:$F$925,MATCH(B810,'15 Base de Dados'!$C$6:$C$925,0)),"BRL"))</f>
        <v/>
      </c>
      <c r="K810" s="70" t="str">
        <f>IF(H810="","",I810*IF(N(G810)&gt;0,G810,IFERROR(INDEX(moeda_fx,MATCH(J810,moeda_cod,0)),1)))</f>
        <v/>
      </c>
      <c r="L810" s="133" t="str">
        <f>IF(B810="","",IFERROR(INDEX('15 Base de Dados'!$A$6:$A$925,MATCH(B810,'15 Base de Dados'!$C$6:$C$925,0)),"Não encontrado"))</f>
        <v/>
      </c>
      <c r="M810" s="122" t="str">
        <f>IF(A810="","",EOMONTH(A810,0))</f>
        <v/>
      </c>
      <c r="N810" s="69" t="str">
        <f>IF(A810="","",YEAR(A810))</f>
        <v/>
      </c>
    </row>
    <row r="811">
      <c r="A811" s="116" t="n"/>
      <c r="B811" s="97" t="n"/>
      <c r="C811" s="97" t="n"/>
      <c r="D811" s="132" t="n"/>
      <c r="E811" s="99" t="n"/>
      <c r="F811" s="117" t="n"/>
      <c r="G811" s="101" t="n"/>
      <c r="H811" s="109" t="str">
        <f>IF(OR(A811="",B811=""),"",N(D811)*N(E811))</f>
        <v/>
      </c>
      <c r="I811" s="109" t="str">
        <f>IF(H811="","",H811-N(F811))</f>
        <v/>
      </c>
      <c r="J811" s="108" t="str">
        <f>IF(B811="","",IFERROR(INDEX('15 Base de Dados'!$F$6:$F$925,MATCH(B811,'15 Base de Dados'!$C$6:$C$925,0)),"BRL"))</f>
        <v/>
      </c>
      <c r="K811" s="134" t="str">
        <f>IF(H811="","",I811*IF(N(G811)&gt;0,G811,IFERROR(INDEX(moeda_fx,MATCH(J811,moeda_cod,0)),1)))</f>
        <v/>
      </c>
      <c r="L811" s="135" t="str">
        <f>IF(B811="","",IFERROR(INDEX('15 Base de Dados'!$A$6:$A$925,MATCH(B811,'15 Base de Dados'!$C$6:$C$925,0)),"Não encontrado"))</f>
        <v/>
      </c>
      <c r="M811" s="123" t="str">
        <f>IF(A811="","",EOMONTH(A811,0))</f>
        <v/>
      </c>
      <c r="N811" s="113" t="str">
        <f>IF(A811="","",YEAR(A811))</f>
        <v/>
      </c>
    </row>
    <row r="812">
      <c r="A812" s="116" t="n"/>
      <c r="B812" s="97" t="n"/>
      <c r="C812" s="97" t="n"/>
      <c r="D812" s="132" t="n"/>
      <c r="E812" s="99" t="n"/>
      <c r="F812" s="117" t="n"/>
      <c r="G812" s="101" t="n"/>
      <c r="H812" s="103" t="str">
        <f>IF(OR(A812="",B812=""),"",N(D812)*N(E812))</f>
        <v/>
      </c>
      <c r="I812" s="103" t="str">
        <f>IF(H812="","",H812-N(F812))</f>
        <v/>
      </c>
      <c r="J812" s="68" t="str">
        <f>IF(B812="","",IFERROR(INDEX('15 Base de Dados'!$F$6:$F$925,MATCH(B812,'15 Base de Dados'!$C$6:$C$925,0)),"BRL"))</f>
        <v/>
      </c>
      <c r="K812" s="70" t="str">
        <f>IF(H812="","",I812*IF(N(G812)&gt;0,G812,IFERROR(INDEX(moeda_fx,MATCH(J812,moeda_cod,0)),1)))</f>
        <v/>
      </c>
      <c r="L812" s="133" t="str">
        <f>IF(B812="","",IFERROR(INDEX('15 Base de Dados'!$A$6:$A$925,MATCH(B812,'15 Base de Dados'!$C$6:$C$925,0)),"Não encontrado"))</f>
        <v/>
      </c>
      <c r="M812" s="122" t="str">
        <f>IF(A812="","",EOMONTH(A812,0))</f>
        <v/>
      </c>
      <c r="N812" s="69" t="str">
        <f>IF(A812="","",YEAR(A812))</f>
        <v/>
      </c>
    </row>
    <row r="813">
      <c r="A813" s="116" t="n"/>
      <c r="B813" s="97" t="n"/>
      <c r="C813" s="97" t="n"/>
      <c r="D813" s="132" t="n"/>
      <c r="E813" s="99" t="n"/>
      <c r="F813" s="117" t="n"/>
      <c r="G813" s="101" t="n"/>
      <c r="H813" s="109" t="str">
        <f>IF(OR(A813="",B813=""),"",N(D813)*N(E813))</f>
        <v/>
      </c>
      <c r="I813" s="109" t="str">
        <f>IF(H813="","",H813-N(F813))</f>
        <v/>
      </c>
      <c r="J813" s="108" t="str">
        <f>IF(B813="","",IFERROR(INDEX('15 Base de Dados'!$F$6:$F$925,MATCH(B813,'15 Base de Dados'!$C$6:$C$925,0)),"BRL"))</f>
        <v/>
      </c>
      <c r="K813" s="134" t="str">
        <f>IF(H813="","",I813*IF(N(G813)&gt;0,G813,IFERROR(INDEX(moeda_fx,MATCH(J813,moeda_cod,0)),1)))</f>
        <v/>
      </c>
      <c r="L813" s="135" t="str">
        <f>IF(B813="","",IFERROR(INDEX('15 Base de Dados'!$A$6:$A$925,MATCH(B813,'15 Base de Dados'!$C$6:$C$925,0)),"Não encontrado"))</f>
        <v/>
      </c>
      <c r="M813" s="123" t="str">
        <f>IF(A813="","",EOMONTH(A813,0))</f>
        <v/>
      </c>
      <c r="N813" s="113" t="str">
        <f>IF(A813="","",YEAR(A813))</f>
        <v/>
      </c>
    </row>
    <row r="814">
      <c r="A814" s="116" t="n"/>
      <c r="B814" s="97" t="n"/>
      <c r="C814" s="97" t="n"/>
      <c r="D814" s="132" t="n"/>
      <c r="E814" s="99" t="n"/>
      <c r="F814" s="117" t="n"/>
      <c r="G814" s="101" t="n"/>
      <c r="H814" s="103" t="str">
        <f>IF(OR(A814="",B814=""),"",N(D814)*N(E814))</f>
        <v/>
      </c>
      <c r="I814" s="103" t="str">
        <f>IF(H814="","",H814-N(F814))</f>
        <v/>
      </c>
      <c r="J814" s="68" t="str">
        <f>IF(B814="","",IFERROR(INDEX('15 Base de Dados'!$F$6:$F$925,MATCH(B814,'15 Base de Dados'!$C$6:$C$925,0)),"BRL"))</f>
        <v/>
      </c>
      <c r="K814" s="70" t="str">
        <f>IF(H814="","",I814*IF(N(G814)&gt;0,G814,IFERROR(INDEX(moeda_fx,MATCH(J814,moeda_cod,0)),1)))</f>
        <v/>
      </c>
      <c r="L814" s="133" t="str">
        <f>IF(B814="","",IFERROR(INDEX('15 Base de Dados'!$A$6:$A$925,MATCH(B814,'15 Base de Dados'!$C$6:$C$925,0)),"Não encontrado"))</f>
        <v/>
      </c>
      <c r="M814" s="122" t="str">
        <f>IF(A814="","",EOMONTH(A814,0))</f>
        <v/>
      </c>
      <c r="N814" s="69" t="str">
        <f>IF(A814="","",YEAR(A814))</f>
        <v/>
      </c>
    </row>
    <row r="815">
      <c r="A815" s="116" t="n"/>
      <c r="B815" s="97" t="n"/>
      <c r="C815" s="97" t="n"/>
      <c r="D815" s="132" t="n"/>
      <c r="E815" s="99" t="n"/>
      <c r="F815" s="117" t="n"/>
      <c r="G815" s="101" t="n"/>
      <c r="H815" s="109" t="str">
        <f>IF(OR(A815="",B815=""),"",N(D815)*N(E815))</f>
        <v/>
      </c>
      <c r="I815" s="109" t="str">
        <f>IF(H815="","",H815-N(F815))</f>
        <v/>
      </c>
      <c r="J815" s="108" t="str">
        <f>IF(B815="","",IFERROR(INDEX('15 Base de Dados'!$F$6:$F$925,MATCH(B815,'15 Base de Dados'!$C$6:$C$925,0)),"BRL"))</f>
        <v/>
      </c>
      <c r="K815" s="134" t="str">
        <f>IF(H815="","",I815*IF(N(G815)&gt;0,G815,IFERROR(INDEX(moeda_fx,MATCH(J815,moeda_cod,0)),1)))</f>
        <v/>
      </c>
      <c r="L815" s="135" t="str">
        <f>IF(B815="","",IFERROR(INDEX('15 Base de Dados'!$A$6:$A$925,MATCH(B815,'15 Base de Dados'!$C$6:$C$925,0)),"Não encontrado"))</f>
        <v/>
      </c>
      <c r="M815" s="123" t="str">
        <f>IF(A815="","",EOMONTH(A815,0))</f>
        <v/>
      </c>
      <c r="N815" s="113" t="str">
        <f>IF(A815="","",YEAR(A815))</f>
        <v/>
      </c>
    </row>
    <row r="816">
      <c r="A816" s="116" t="n"/>
      <c r="B816" s="97" t="n"/>
      <c r="C816" s="97" t="n"/>
      <c r="D816" s="132" t="n"/>
      <c r="E816" s="99" t="n"/>
      <c r="F816" s="117" t="n"/>
      <c r="G816" s="101" t="n"/>
      <c r="H816" s="103" t="str">
        <f>IF(OR(A816="",B816=""),"",N(D816)*N(E816))</f>
        <v/>
      </c>
      <c r="I816" s="103" t="str">
        <f>IF(H816="","",H816-N(F816))</f>
        <v/>
      </c>
      <c r="J816" s="68" t="str">
        <f>IF(B816="","",IFERROR(INDEX('15 Base de Dados'!$F$6:$F$925,MATCH(B816,'15 Base de Dados'!$C$6:$C$925,0)),"BRL"))</f>
        <v/>
      </c>
      <c r="K816" s="70" t="str">
        <f>IF(H816="","",I816*IF(N(G816)&gt;0,G816,IFERROR(INDEX(moeda_fx,MATCH(J816,moeda_cod,0)),1)))</f>
        <v/>
      </c>
      <c r="L816" s="133" t="str">
        <f>IF(B816="","",IFERROR(INDEX('15 Base de Dados'!$A$6:$A$925,MATCH(B816,'15 Base de Dados'!$C$6:$C$925,0)),"Não encontrado"))</f>
        <v/>
      </c>
      <c r="M816" s="122" t="str">
        <f>IF(A816="","",EOMONTH(A816,0))</f>
        <v/>
      </c>
      <c r="N816" s="69" t="str">
        <f>IF(A816="","",YEAR(A816))</f>
        <v/>
      </c>
    </row>
    <row r="817">
      <c r="A817" s="116" t="n"/>
      <c r="B817" s="97" t="n"/>
      <c r="C817" s="97" t="n"/>
      <c r="D817" s="132" t="n"/>
      <c r="E817" s="99" t="n"/>
      <c r="F817" s="117" t="n"/>
      <c r="G817" s="101" t="n"/>
      <c r="H817" s="109" t="str">
        <f>IF(OR(A817="",B817=""),"",N(D817)*N(E817))</f>
        <v/>
      </c>
      <c r="I817" s="109" t="str">
        <f>IF(H817="","",H817-N(F817))</f>
        <v/>
      </c>
      <c r="J817" s="108" t="str">
        <f>IF(B817="","",IFERROR(INDEX('15 Base de Dados'!$F$6:$F$925,MATCH(B817,'15 Base de Dados'!$C$6:$C$925,0)),"BRL"))</f>
        <v/>
      </c>
      <c r="K817" s="134" t="str">
        <f>IF(H817="","",I817*IF(N(G817)&gt;0,G817,IFERROR(INDEX(moeda_fx,MATCH(J817,moeda_cod,0)),1)))</f>
        <v/>
      </c>
      <c r="L817" s="135" t="str">
        <f>IF(B817="","",IFERROR(INDEX('15 Base de Dados'!$A$6:$A$925,MATCH(B817,'15 Base de Dados'!$C$6:$C$925,0)),"Não encontrado"))</f>
        <v/>
      </c>
      <c r="M817" s="123" t="str">
        <f>IF(A817="","",EOMONTH(A817,0))</f>
        <v/>
      </c>
      <c r="N817" s="113" t="str">
        <f>IF(A817="","",YEAR(A817))</f>
        <v/>
      </c>
    </row>
    <row r="818">
      <c r="A818" s="116" t="n"/>
      <c r="B818" s="97" t="n"/>
      <c r="C818" s="97" t="n"/>
      <c r="D818" s="132" t="n"/>
      <c r="E818" s="99" t="n"/>
      <c r="F818" s="117" t="n"/>
      <c r="G818" s="101" t="n"/>
      <c r="H818" s="103" t="str">
        <f>IF(OR(A818="",B818=""),"",N(D818)*N(E818))</f>
        <v/>
      </c>
      <c r="I818" s="103" t="str">
        <f>IF(H818="","",H818-N(F818))</f>
        <v/>
      </c>
      <c r="J818" s="68" t="str">
        <f>IF(B818="","",IFERROR(INDEX('15 Base de Dados'!$F$6:$F$925,MATCH(B818,'15 Base de Dados'!$C$6:$C$925,0)),"BRL"))</f>
        <v/>
      </c>
      <c r="K818" s="70" t="str">
        <f>IF(H818="","",I818*IF(N(G818)&gt;0,G818,IFERROR(INDEX(moeda_fx,MATCH(J818,moeda_cod,0)),1)))</f>
        <v/>
      </c>
      <c r="L818" s="133" t="str">
        <f>IF(B818="","",IFERROR(INDEX('15 Base de Dados'!$A$6:$A$925,MATCH(B818,'15 Base de Dados'!$C$6:$C$925,0)),"Não encontrado"))</f>
        <v/>
      </c>
      <c r="M818" s="122" t="str">
        <f>IF(A818="","",EOMONTH(A818,0))</f>
        <v/>
      </c>
      <c r="N818" s="69" t="str">
        <f>IF(A818="","",YEAR(A818))</f>
        <v/>
      </c>
    </row>
    <row r="819">
      <c r="A819" s="116" t="n"/>
      <c r="B819" s="97" t="n"/>
      <c r="C819" s="97" t="n"/>
      <c r="D819" s="132" t="n"/>
      <c r="E819" s="99" t="n"/>
      <c r="F819" s="117" t="n"/>
      <c r="G819" s="101" t="n"/>
      <c r="H819" s="109" t="str">
        <f>IF(OR(A819="",B819=""),"",N(D819)*N(E819))</f>
        <v/>
      </c>
      <c r="I819" s="109" t="str">
        <f>IF(H819="","",H819-N(F819))</f>
        <v/>
      </c>
      <c r="J819" s="108" t="str">
        <f>IF(B819="","",IFERROR(INDEX('15 Base de Dados'!$F$6:$F$925,MATCH(B819,'15 Base de Dados'!$C$6:$C$925,0)),"BRL"))</f>
        <v/>
      </c>
      <c r="K819" s="134" t="str">
        <f>IF(H819="","",I819*IF(N(G819)&gt;0,G819,IFERROR(INDEX(moeda_fx,MATCH(J819,moeda_cod,0)),1)))</f>
        <v/>
      </c>
      <c r="L819" s="135" t="str">
        <f>IF(B819="","",IFERROR(INDEX('15 Base de Dados'!$A$6:$A$925,MATCH(B819,'15 Base de Dados'!$C$6:$C$925,0)),"Não encontrado"))</f>
        <v/>
      </c>
      <c r="M819" s="123" t="str">
        <f>IF(A819="","",EOMONTH(A819,0))</f>
        <v/>
      </c>
      <c r="N819" s="113" t="str">
        <f>IF(A819="","",YEAR(A819))</f>
        <v/>
      </c>
    </row>
    <row r="820">
      <c r="A820" s="116" t="n"/>
      <c r="B820" s="97" t="n"/>
      <c r="C820" s="97" t="n"/>
      <c r="D820" s="132" t="n"/>
      <c r="E820" s="99" t="n"/>
      <c r="F820" s="117" t="n"/>
      <c r="G820" s="101" t="n"/>
      <c r="H820" s="103" t="str">
        <f>IF(OR(A820="",B820=""),"",N(D820)*N(E820))</f>
        <v/>
      </c>
      <c r="I820" s="103" t="str">
        <f>IF(H820="","",H820-N(F820))</f>
        <v/>
      </c>
      <c r="J820" s="68" t="str">
        <f>IF(B820="","",IFERROR(INDEX('15 Base de Dados'!$F$6:$F$925,MATCH(B820,'15 Base de Dados'!$C$6:$C$925,0)),"BRL"))</f>
        <v/>
      </c>
      <c r="K820" s="70" t="str">
        <f>IF(H820="","",I820*IF(N(G820)&gt;0,G820,IFERROR(INDEX(moeda_fx,MATCH(J820,moeda_cod,0)),1)))</f>
        <v/>
      </c>
      <c r="L820" s="133" t="str">
        <f>IF(B820="","",IFERROR(INDEX('15 Base de Dados'!$A$6:$A$925,MATCH(B820,'15 Base de Dados'!$C$6:$C$925,0)),"Não encontrado"))</f>
        <v/>
      </c>
      <c r="M820" s="122" t="str">
        <f>IF(A820="","",EOMONTH(A820,0))</f>
        <v/>
      </c>
      <c r="N820" s="69" t="str">
        <f>IF(A820="","",YEAR(A820))</f>
        <v/>
      </c>
    </row>
    <row r="821">
      <c r="A821" s="116" t="n"/>
      <c r="B821" s="97" t="n"/>
      <c r="C821" s="97" t="n"/>
      <c r="D821" s="132" t="n"/>
      <c r="E821" s="99" t="n"/>
      <c r="F821" s="117" t="n"/>
      <c r="G821" s="101" t="n"/>
      <c r="H821" s="109" t="str">
        <f>IF(OR(A821="",B821=""),"",N(D821)*N(E821))</f>
        <v/>
      </c>
      <c r="I821" s="109" t="str">
        <f>IF(H821="","",H821-N(F821))</f>
        <v/>
      </c>
      <c r="J821" s="108" t="str">
        <f>IF(B821="","",IFERROR(INDEX('15 Base de Dados'!$F$6:$F$925,MATCH(B821,'15 Base de Dados'!$C$6:$C$925,0)),"BRL"))</f>
        <v/>
      </c>
      <c r="K821" s="134" t="str">
        <f>IF(H821="","",I821*IF(N(G821)&gt;0,G821,IFERROR(INDEX(moeda_fx,MATCH(J821,moeda_cod,0)),1)))</f>
        <v/>
      </c>
      <c r="L821" s="135" t="str">
        <f>IF(B821="","",IFERROR(INDEX('15 Base de Dados'!$A$6:$A$925,MATCH(B821,'15 Base de Dados'!$C$6:$C$925,0)),"Não encontrado"))</f>
        <v/>
      </c>
      <c r="M821" s="123" t="str">
        <f>IF(A821="","",EOMONTH(A821,0))</f>
        <v/>
      </c>
      <c r="N821" s="113" t="str">
        <f>IF(A821="","",YEAR(A821))</f>
        <v/>
      </c>
    </row>
    <row r="822">
      <c r="A822" s="116" t="n"/>
      <c r="B822" s="97" t="n"/>
      <c r="C822" s="97" t="n"/>
      <c r="D822" s="132" t="n"/>
      <c r="E822" s="99" t="n"/>
      <c r="F822" s="117" t="n"/>
      <c r="G822" s="101" t="n"/>
      <c r="H822" s="103" t="str">
        <f>IF(OR(A822="",B822=""),"",N(D822)*N(E822))</f>
        <v/>
      </c>
      <c r="I822" s="103" t="str">
        <f>IF(H822="","",H822-N(F822))</f>
        <v/>
      </c>
      <c r="J822" s="68" t="str">
        <f>IF(B822="","",IFERROR(INDEX('15 Base de Dados'!$F$6:$F$925,MATCH(B822,'15 Base de Dados'!$C$6:$C$925,0)),"BRL"))</f>
        <v/>
      </c>
      <c r="K822" s="70" t="str">
        <f>IF(H822="","",I822*IF(N(G822)&gt;0,G822,IFERROR(INDEX(moeda_fx,MATCH(J822,moeda_cod,0)),1)))</f>
        <v/>
      </c>
      <c r="L822" s="133" t="str">
        <f>IF(B822="","",IFERROR(INDEX('15 Base de Dados'!$A$6:$A$925,MATCH(B822,'15 Base de Dados'!$C$6:$C$925,0)),"Não encontrado"))</f>
        <v/>
      </c>
      <c r="M822" s="122" t="str">
        <f>IF(A822="","",EOMONTH(A822,0))</f>
        <v/>
      </c>
      <c r="N822" s="69" t="str">
        <f>IF(A822="","",YEAR(A822))</f>
        <v/>
      </c>
    </row>
    <row r="823">
      <c r="A823" s="116" t="n"/>
      <c r="B823" s="97" t="n"/>
      <c r="C823" s="97" t="n"/>
      <c r="D823" s="132" t="n"/>
      <c r="E823" s="99" t="n"/>
      <c r="F823" s="117" t="n"/>
      <c r="G823" s="101" t="n"/>
      <c r="H823" s="109" t="str">
        <f>IF(OR(A823="",B823=""),"",N(D823)*N(E823))</f>
        <v/>
      </c>
      <c r="I823" s="109" t="str">
        <f>IF(H823="","",H823-N(F823))</f>
        <v/>
      </c>
      <c r="J823" s="108" t="str">
        <f>IF(B823="","",IFERROR(INDEX('15 Base de Dados'!$F$6:$F$925,MATCH(B823,'15 Base de Dados'!$C$6:$C$925,0)),"BRL"))</f>
        <v/>
      </c>
      <c r="K823" s="134" t="str">
        <f>IF(H823="","",I823*IF(N(G823)&gt;0,G823,IFERROR(INDEX(moeda_fx,MATCH(J823,moeda_cod,0)),1)))</f>
        <v/>
      </c>
      <c r="L823" s="135" t="str">
        <f>IF(B823="","",IFERROR(INDEX('15 Base de Dados'!$A$6:$A$925,MATCH(B823,'15 Base de Dados'!$C$6:$C$925,0)),"Não encontrado"))</f>
        <v/>
      </c>
      <c r="M823" s="123" t="str">
        <f>IF(A823="","",EOMONTH(A823,0))</f>
        <v/>
      </c>
      <c r="N823" s="113" t="str">
        <f>IF(A823="","",YEAR(A823))</f>
        <v/>
      </c>
    </row>
    <row r="824">
      <c r="A824" s="116" t="n"/>
      <c r="B824" s="97" t="n"/>
      <c r="C824" s="97" t="n"/>
      <c r="D824" s="132" t="n"/>
      <c r="E824" s="99" t="n"/>
      <c r="F824" s="117" t="n"/>
      <c r="G824" s="101" t="n"/>
      <c r="H824" s="103" t="str">
        <f>IF(OR(A824="",B824=""),"",N(D824)*N(E824))</f>
        <v/>
      </c>
      <c r="I824" s="103" t="str">
        <f>IF(H824="","",H824-N(F824))</f>
        <v/>
      </c>
      <c r="J824" s="68" t="str">
        <f>IF(B824="","",IFERROR(INDEX('15 Base de Dados'!$F$6:$F$925,MATCH(B824,'15 Base de Dados'!$C$6:$C$925,0)),"BRL"))</f>
        <v/>
      </c>
      <c r="K824" s="70" t="str">
        <f>IF(H824="","",I824*IF(N(G824)&gt;0,G824,IFERROR(INDEX(moeda_fx,MATCH(J824,moeda_cod,0)),1)))</f>
        <v/>
      </c>
      <c r="L824" s="133" t="str">
        <f>IF(B824="","",IFERROR(INDEX('15 Base de Dados'!$A$6:$A$925,MATCH(B824,'15 Base de Dados'!$C$6:$C$925,0)),"Não encontrado"))</f>
        <v/>
      </c>
      <c r="M824" s="122" t="str">
        <f>IF(A824="","",EOMONTH(A824,0))</f>
        <v/>
      </c>
      <c r="N824" s="69" t="str">
        <f>IF(A824="","",YEAR(A824))</f>
        <v/>
      </c>
    </row>
    <row r="825">
      <c r="A825" s="116" t="n"/>
      <c r="B825" s="97" t="n"/>
      <c r="C825" s="97" t="n"/>
      <c r="D825" s="132" t="n"/>
      <c r="E825" s="99" t="n"/>
      <c r="F825" s="117" t="n"/>
      <c r="G825" s="101" t="n"/>
      <c r="H825" s="109" t="str">
        <f>IF(OR(A825="",B825=""),"",N(D825)*N(E825))</f>
        <v/>
      </c>
      <c r="I825" s="109" t="str">
        <f>IF(H825="","",H825-N(F825))</f>
        <v/>
      </c>
      <c r="J825" s="108" t="str">
        <f>IF(B825="","",IFERROR(INDEX('15 Base de Dados'!$F$6:$F$925,MATCH(B825,'15 Base de Dados'!$C$6:$C$925,0)),"BRL"))</f>
        <v/>
      </c>
      <c r="K825" s="134" t="str">
        <f>IF(H825="","",I825*IF(N(G825)&gt;0,G825,IFERROR(INDEX(moeda_fx,MATCH(J825,moeda_cod,0)),1)))</f>
        <v/>
      </c>
      <c r="L825" s="135" t="str">
        <f>IF(B825="","",IFERROR(INDEX('15 Base de Dados'!$A$6:$A$925,MATCH(B825,'15 Base de Dados'!$C$6:$C$925,0)),"Não encontrado"))</f>
        <v/>
      </c>
      <c r="M825" s="123" t="str">
        <f>IF(A825="","",EOMONTH(A825,0))</f>
        <v/>
      </c>
      <c r="N825" s="113" t="str">
        <f>IF(A825="","",YEAR(A825))</f>
        <v/>
      </c>
    </row>
    <row r="826">
      <c r="A826" s="116" t="n"/>
      <c r="B826" s="97" t="n"/>
      <c r="C826" s="97" t="n"/>
      <c r="D826" s="132" t="n"/>
      <c r="E826" s="99" t="n"/>
      <c r="F826" s="117" t="n"/>
      <c r="G826" s="101" t="n"/>
      <c r="H826" s="103" t="str">
        <f>IF(OR(A826="",B826=""),"",N(D826)*N(E826))</f>
        <v/>
      </c>
      <c r="I826" s="103" t="str">
        <f>IF(H826="","",H826-N(F826))</f>
        <v/>
      </c>
      <c r="J826" s="68" t="str">
        <f>IF(B826="","",IFERROR(INDEX('15 Base de Dados'!$F$6:$F$925,MATCH(B826,'15 Base de Dados'!$C$6:$C$925,0)),"BRL"))</f>
        <v/>
      </c>
      <c r="K826" s="70" t="str">
        <f>IF(H826="","",I826*IF(N(G826)&gt;0,G826,IFERROR(INDEX(moeda_fx,MATCH(J826,moeda_cod,0)),1)))</f>
        <v/>
      </c>
      <c r="L826" s="133" t="str">
        <f>IF(B826="","",IFERROR(INDEX('15 Base de Dados'!$A$6:$A$925,MATCH(B826,'15 Base de Dados'!$C$6:$C$925,0)),"Não encontrado"))</f>
        <v/>
      </c>
      <c r="M826" s="122" t="str">
        <f>IF(A826="","",EOMONTH(A826,0))</f>
        <v/>
      </c>
      <c r="N826" s="69" t="str">
        <f>IF(A826="","",YEAR(A826))</f>
        <v/>
      </c>
    </row>
    <row r="827">
      <c r="A827" s="116" t="n"/>
      <c r="B827" s="97" t="n"/>
      <c r="C827" s="97" t="n"/>
      <c r="D827" s="132" t="n"/>
      <c r="E827" s="99" t="n"/>
      <c r="F827" s="117" t="n"/>
      <c r="G827" s="101" t="n"/>
      <c r="H827" s="109" t="str">
        <f>IF(OR(A827="",B827=""),"",N(D827)*N(E827))</f>
        <v/>
      </c>
      <c r="I827" s="109" t="str">
        <f>IF(H827="","",H827-N(F827))</f>
        <v/>
      </c>
      <c r="J827" s="108" t="str">
        <f>IF(B827="","",IFERROR(INDEX('15 Base de Dados'!$F$6:$F$925,MATCH(B827,'15 Base de Dados'!$C$6:$C$925,0)),"BRL"))</f>
        <v/>
      </c>
      <c r="K827" s="134" t="str">
        <f>IF(H827="","",I827*IF(N(G827)&gt;0,G827,IFERROR(INDEX(moeda_fx,MATCH(J827,moeda_cod,0)),1)))</f>
        <v/>
      </c>
      <c r="L827" s="135" t="str">
        <f>IF(B827="","",IFERROR(INDEX('15 Base de Dados'!$A$6:$A$925,MATCH(B827,'15 Base de Dados'!$C$6:$C$925,0)),"Não encontrado"))</f>
        <v/>
      </c>
      <c r="M827" s="123" t="str">
        <f>IF(A827="","",EOMONTH(A827,0))</f>
        <v/>
      </c>
      <c r="N827" s="113" t="str">
        <f>IF(A827="","",YEAR(A827))</f>
        <v/>
      </c>
    </row>
    <row r="828">
      <c r="A828" s="116" t="n"/>
      <c r="B828" s="97" t="n"/>
      <c r="C828" s="97" t="n"/>
      <c r="D828" s="132" t="n"/>
      <c r="E828" s="99" t="n"/>
      <c r="F828" s="117" t="n"/>
      <c r="G828" s="101" t="n"/>
      <c r="H828" s="103" t="str">
        <f>IF(OR(A828="",B828=""),"",N(D828)*N(E828))</f>
        <v/>
      </c>
      <c r="I828" s="103" t="str">
        <f>IF(H828="","",H828-N(F828))</f>
        <v/>
      </c>
      <c r="J828" s="68" t="str">
        <f>IF(B828="","",IFERROR(INDEX('15 Base de Dados'!$F$6:$F$925,MATCH(B828,'15 Base de Dados'!$C$6:$C$925,0)),"BRL"))</f>
        <v/>
      </c>
      <c r="K828" s="70" t="str">
        <f>IF(H828="","",I828*IF(N(G828)&gt;0,G828,IFERROR(INDEX(moeda_fx,MATCH(J828,moeda_cod,0)),1)))</f>
        <v/>
      </c>
      <c r="L828" s="133" t="str">
        <f>IF(B828="","",IFERROR(INDEX('15 Base de Dados'!$A$6:$A$925,MATCH(B828,'15 Base de Dados'!$C$6:$C$925,0)),"Não encontrado"))</f>
        <v/>
      </c>
      <c r="M828" s="122" t="str">
        <f>IF(A828="","",EOMONTH(A828,0))</f>
        <v/>
      </c>
      <c r="N828" s="69" t="str">
        <f>IF(A828="","",YEAR(A828))</f>
        <v/>
      </c>
    </row>
    <row r="829">
      <c r="A829" s="116" t="n"/>
      <c r="B829" s="97" t="n"/>
      <c r="C829" s="97" t="n"/>
      <c r="D829" s="132" t="n"/>
      <c r="E829" s="99" t="n"/>
      <c r="F829" s="117" t="n"/>
      <c r="G829" s="101" t="n"/>
      <c r="H829" s="109" t="str">
        <f>IF(OR(A829="",B829=""),"",N(D829)*N(E829))</f>
        <v/>
      </c>
      <c r="I829" s="109" t="str">
        <f>IF(H829="","",H829-N(F829))</f>
        <v/>
      </c>
      <c r="J829" s="108" t="str">
        <f>IF(B829="","",IFERROR(INDEX('15 Base de Dados'!$F$6:$F$925,MATCH(B829,'15 Base de Dados'!$C$6:$C$925,0)),"BRL"))</f>
        <v/>
      </c>
      <c r="K829" s="134" t="str">
        <f>IF(H829="","",I829*IF(N(G829)&gt;0,G829,IFERROR(INDEX(moeda_fx,MATCH(J829,moeda_cod,0)),1)))</f>
        <v/>
      </c>
      <c r="L829" s="135" t="str">
        <f>IF(B829="","",IFERROR(INDEX('15 Base de Dados'!$A$6:$A$925,MATCH(B829,'15 Base de Dados'!$C$6:$C$925,0)),"Não encontrado"))</f>
        <v/>
      </c>
      <c r="M829" s="123" t="str">
        <f>IF(A829="","",EOMONTH(A829,0))</f>
        <v/>
      </c>
      <c r="N829" s="113" t="str">
        <f>IF(A829="","",YEAR(A829))</f>
        <v/>
      </c>
    </row>
    <row r="830">
      <c r="A830" s="116" t="n"/>
      <c r="B830" s="97" t="n"/>
      <c r="C830" s="97" t="n"/>
      <c r="D830" s="132" t="n"/>
      <c r="E830" s="99" t="n"/>
      <c r="F830" s="117" t="n"/>
      <c r="G830" s="101" t="n"/>
      <c r="H830" s="103" t="str">
        <f>IF(OR(A830="",B830=""),"",N(D830)*N(E830))</f>
        <v/>
      </c>
      <c r="I830" s="103" t="str">
        <f>IF(H830="","",H830-N(F830))</f>
        <v/>
      </c>
      <c r="J830" s="68" t="str">
        <f>IF(B830="","",IFERROR(INDEX('15 Base de Dados'!$F$6:$F$925,MATCH(B830,'15 Base de Dados'!$C$6:$C$925,0)),"BRL"))</f>
        <v/>
      </c>
      <c r="K830" s="70" t="str">
        <f>IF(H830="","",I830*IF(N(G830)&gt;0,G830,IFERROR(INDEX(moeda_fx,MATCH(J830,moeda_cod,0)),1)))</f>
        <v/>
      </c>
      <c r="L830" s="133" t="str">
        <f>IF(B830="","",IFERROR(INDEX('15 Base de Dados'!$A$6:$A$925,MATCH(B830,'15 Base de Dados'!$C$6:$C$925,0)),"Não encontrado"))</f>
        <v/>
      </c>
      <c r="M830" s="122" t="str">
        <f>IF(A830="","",EOMONTH(A830,0))</f>
        <v/>
      </c>
      <c r="N830" s="69" t="str">
        <f>IF(A830="","",YEAR(A830))</f>
        <v/>
      </c>
    </row>
    <row r="831">
      <c r="A831" s="116" t="n"/>
      <c r="B831" s="97" t="n"/>
      <c r="C831" s="97" t="n"/>
      <c r="D831" s="132" t="n"/>
      <c r="E831" s="99" t="n"/>
      <c r="F831" s="117" t="n"/>
      <c r="G831" s="101" t="n"/>
      <c r="H831" s="109" t="str">
        <f>IF(OR(A831="",B831=""),"",N(D831)*N(E831))</f>
        <v/>
      </c>
      <c r="I831" s="109" t="str">
        <f>IF(H831="","",H831-N(F831))</f>
        <v/>
      </c>
      <c r="J831" s="108" t="str">
        <f>IF(B831="","",IFERROR(INDEX('15 Base de Dados'!$F$6:$F$925,MATCH(B831,'15 Base de Dados'!$C$6:$C$925,0)),"BRL"))</f>
        <v/>
      </c>
      <c r="K831" s="134" t="str">
        <f>IF(H831="","",I831*IF(N(G831)&gt;0,G831,IFERROR(INDEX(moeda_fx,MATCH(J831,moeda_cod,0)),1)))</f>
        <v/>
      </c>
      <c r="L831" s="135" t="str">
        <f>IF(B831="","",IFERROR(INDEX('15 Base de Dados'!$A$6:$A$925,MATCH(B831,'15 Base de Dados'!$C$6:$C$925,0)),"Não encontrado"))</f>
        <v/>
      </c>
      <c r="M831" s="123" t="str">
        <f>IF(A831="","",EOMONTH(A831,0))</f>
        <v/>
      </c>
      <c r="N831" s="113" t="str">
        <f>IF(A831="","",YEAR(A831))</f>
        <v/>
      </c>
    </row>
    <row r="832">
      <c r="A832" s="116" t="n"/>
      <c r="B832" s="97" t="n"/>
      <c r="C832" s="97" t="n"/>
      <c r="D832" s="132" t="n"/>
      <c r="E832" s="99" t="n"/>
      <c r="F832" s="117" t="n"/>
      <c r="G832" s="101" t="n"/>
      <c r="H832" s="103" t="str">
        <f>IF(OR(A832="",B832=""),"",N(D832)*N(E832))</f>
        <v/>
      </c>
      <c r="I832" s="103" t="str">
        <f>IF(H832="","",H832-N(F832))</f>
        <v/>
      </c>
      <c r="J832" s="68" t="str">
        <f>IF(B832="","",IFERROR(INDEX('15 Base de Dados'!$F$6:$F$925,MATCH(B832,'15 Base de Dados'!$C$6:$C$925,0)),"BRL"))</f>
        <v/>
      </c>
      <c r="K832" s="70" t="str">
        <f>IF(H832="","",I832*IF(N(G832)&gt;0,G832,IFERROR(INDEX(moeda_fx,MATCH(J832,moeda_cod,0)),1)))</f>
        <v/>
      </c>
      <c r="L832" s="133" t="str">
        <f>IF(B832="","",IFERROR(INDEX('15 Base de Dados'!$A$6:$A$925,MATCH(B832,'15 Base de Dados'!$C$6:$C$925,0)),"Não encontrado"))</f>
        <v/>
      </c>
      <c r="M832" s="122" t="str">
        <f>IF(A832="","",EOMONTH(A832,0))</f>
        <v/>
      </c>
      <c r="N832" s="69" t="str">
        <f>IF(A832="","",YEAR(A832))</f>
        <v/>
      </c>
    </row>
    <row r="833">
      <c r="A833" s="116" t="n"/>
      <c r="B833" s="97" t="n"/>
      <c r="C833" s="97" t="n"/>
      <c r="D833" s="132" t="n"/>
      <c r="E833" s="99" t="n"/>
      <c r="F833" s="117" t="n"/>
      <c r="G833" s="101" t="n"/>
      <c r="H833" s="109" t="str">
        <f>IF(OR(A833="",B833=""),"",N(D833)*N(E833))</f>
        <v/>
      </c>
      <c r="I833" s="109" t="str">
        <f>IF(H833="","",H833-N(F833))</f>
        <v/>
      </c>
      <c r="J833" s="108" t="str">
        <f>IF(B833="","",IFERROR(INDEX('15 Base de Dados'!$F$6:$F$925,MATCH(B833,'15 Base de Dados'!$C$6:$C$925,0)),"BRL"))</f>
        <v/>
      </c>
      <c r="K833" s="134" t="str">
        <f>IF(H833="","",I833*IF(N(G833)&gt;0,G833,IFERROR(INDEX(moeda_fx,MATCH(J833,moeda_cod,0)),1)))</f>
        <v/>
      </c>
      <c r="L833" s="135" t="str">
        <f>IF(B833="","",IFERROR(INDEX('15 Base de Dados'!$A$6:$A$925,MATCH(B833,'15 Base de Dados'!$C$6:$C$925,0)),"Não encontrado"))</f>
        <v/>
      </c>
      <c r="M833" s="123" t="str">
        <f>IF(A833="","",EOMONTH(A833,0))</f>
        <v/>
      </c>
      <c r="N833" s="113" t="str">
        <f>IF(A833="","",YEAR(A833))</f>
        <v/>
      </c>
    </row>
    <row r="834">
      <c r="A834" s="116" t="n"/>
      <c r="B834" s="97" t="n"/>
      <c r="C834" s="97" t="n"/>
      <c r="D834" s="132" t="n"/>
      <c r="E834" s="99" t="n"/>
      <c r="F834" s="117" t="n"/>
      <c r="G834" s="101" t="n"/>
      <c r="H834" s="103" t="str">
        <f>IF(OR(A834="",B834=""),"",N(D834)*N(E834))</f>
        <v/>
      </c>
      <c r="I834" s="103" t="str">
        <f>IF(H834="","",H834-N(F834))</f>
        <v/>
      </c>
      <c r="J834" s="68" t="str">
        <f>IF(B834="","",IFERROR(INDEX('15 Base de Dados'!$F$6:$F$925,MATCH(B834,'15 Base de Dados'!$C$6:$C$925,0)),"BRL"))</f>
        <v/>
      </c>
      <c r="K834" s="70" t="str">
        <f>IF(H834="","",I834*IF(N(G834)&gt;0,G834,IFERROR(INDEX(moeda_fx,MATCH(J834,moeda_cod,0)),1)))</f>
        <v/>
      </c>
      <c r="L834" s="133" t="str">
        <f>IF(B834="","",IFERROR(INDEX('15 Base de Dados'!$A$6:$A$925,MATCH(B834,'15 Base de Dados'!$C$6:$C$925,0)),"Não encontrado"))</f>
        <v/>
      </c>
      <c r="M834" s="122" t="str">
        <f>IF(A834="","",EOMONTH(A834,0))</f>
        <v/>
      </c>
      <c r="N834" s="69" t="str">
        <f>IF(A834="","",YEAR(A834))</f>
        <v/>
      </c>
    </row>
    <row r="835">
      <c r="A835" s="116" t="n"/>
      <c r="B835" s="97" t="n"/>
      <c r="C835" s="97" t="n"/>
      <c r="D835" s="132" t="n"/>
      <c r="E835" s="99" t="n"/>
      <c r="F835" s="117" t="n"/>
      <c r="G835" s="101" t="n"/>
      <c r="H835" s="109" t="str">
        <f>IF(OR(A835="",B835=""),"",N(D835)*N(E835))</f>
        <v/>
      </c>
      <c r="I835" s="109" t="str">
        <f>IF(H835="","",H835-N(F835))</f>
        <v/>
      </c>
      <c r="J835" s="108" t="str">
        <f>IF(B835="","",IFERROR(INDEX('15 Base de Dados'!$F$6:$F$925,MATCH(B835,'15 Base de Dados'!$C$6:$C$925,0)),"BRL"))</f>
        <v/>
      </c>
      <c r="K835" s="134" t="str">
        <f>IF(H835="","",I835*IF(N(G835)&gt;0,G835,IFERROR(INDEX(moeda_fx,MATCH(J835,moeda_cod,0)),1)))</f>
        <v/>
      </c>
      <c r="L835" s="135" t="str">
        <f>IF(B835="","",IFERROR(INDEX('15 Base de Dados'!$A$6:$A$925,MATCH(B835,'15 Base de Dados'!$C$6:$C$925,0)),"Não encontrado"))</f>
        <v/>
      </c>
      <c r="M835" s="123" t="str">
        <f>IF(A835="","",EOMONTH(A835,0))</f>
        <v/>
      </c>
      <c r="N835" s="113" t="str">
        <f>IF(A835="","",YEAR(A835))</f>
        <v/>
      </c>
    </row>
    <row r="836">
      <c r="A836" s="116" t="n"/>
      <c r="B836" s="97" t="n"/>
      <c r="C836" s="97" t="n"/>
      <c r="D836" s="132" t="n"/>
      <c r="E836" s="99" t="n"/>
      <c r="F836" s="117" t="n"/>
      <c r="G836" s="101" t="n"/>
      <c r="H836" s="103" t="str">
        <f>IF(OR(A836="",B836=""),"",N(D836)*N(E836))</f>
        <v/>
      </c>
      <c r="I836" s="103" t="str">
        <f>IF(H836="","",H836-N(F836))</f>
        <v/>
      </c>
      <c r="J836" s="68" t="str">
        <f>IF(B836="","",IFERROR(INDEX('15 Base de Dados'!$F$6:$F$925,MATCH(B836,'15 Base de Dados'!$C$6:$C$925,0)),"BRL"))</f>
        <v/>
      </c>
      <c r="K836" s="70" t="str">
        <f>IF(H836="","",I836*IF(N(G836)&gt;0,G836,IFERROR(INDEX(moeda_fx,MATCH(J836,moeda_cod,0)),1)))</f>
        <v/>
      </c>
      <c r="L836" s="133" t="str">
        <f>IF(B836="","",IFERROR(INDEX('15 Base de Dados'!$A$6:$A$925,MATCH(B836,'15 Base de Dados'!$C$6:$C$925,0)),"Não encontrado"))</f>
        <v/>
      </c>
      <c r="M836" s="122" t="str">
        <f>IF(A836="","",EOMONTH(A836,0))</f>
        <v/>
      </c>
      <c r="N836" s="69" t="str">
        <f>IF(A836="","",YEAR(A836))</f>
        <v/>
      </c>
    </row>
    <row r="837">
      <c r="A837" s="116" t="n"/>
      <c r="B837" s="97" t="n"/>
      <c r="C837" s="97" t="n"/>
      <c r="D837" s="132" t="n"/>
      <c r="E837" s="99" t="n"/>
      <c r="F837" s="117" t="n"/>
      <c r="G837" s="101" t="n"/>
      <c r="H837" s="109" t="str">
        <f>IF(OR(A837="",B837=""),"",N(D837)*N(E837))</f>
        <v/>
      </c>
      <c r="I837" s="109" t="str">
        <f>IF(H837="","",H837-N(F837))</f>
        <v/>
      </c>
      <c r="J837" s="108" t="str">
        <f>IF(B837="","",IFERROR(INDEX('15 Base de Dados'!$F$6:$F$925,MATCH(B837,'15 Base de Dados'!$C$6:$C$925,0)),"BRL"))</f>
        <v/>
      </c>
      <c r="K837" s="134" t="str">
        <f>IF(H837="","",I837*IF(N(G837)&gt;0,G837,IFERROR(INDEX(moeda_fx,MATCH(J837,moeda_cod,0)),1)))</f>
        <v/>
      </c>
      <c r="L837" s="135" t="str">
        <f>IF(B837="","",IFERROR(INDEX('15 Base de Dados'!$A$6:$A$925,MATCH(B837,'15 Base de Dados'!$C$6:$C$925,0)),"Não encontrado"))</f>
        <v/>
      </c>
      <c r="M837" s="123" t="str">
        <f>IF(A837="","",EOMONTH(A837,0))</f>
        <v/>
      </c>
      <c r="N837" s="113" t="str">
        <f>IF(A837="","",YEAR(A837))</f>
        <v/>
      </c>
    </row>
    <row r="838">
      <c r="A838" s="116" t="n"/>
      <c r="B838" s="97" t="n"/>
      <c r="C838" s="97" t="n"/>
      <c r="D838" s="132" t="n"/>
      <c r="E838" s="99" t="n"/>
      <c r="F838" s="117" t="n"/>
      <c r="G838" s="101" t="n"/>
      <c r="H838" s="103" t="str">
        <f>IF(OR(A838="",B838=""),"",N(D838)*N(E838))</f>
        <v/>
      </c>
      <c r="I838" s="103" t="str">
        <f>IF(H838="","",H838-N(F838))</f>
        <v/>
      </c>
      <c r="J838" s="68" t="str">
        <f>IF(B838="","",IFERROR(INDEX('15 Base de Dados'!$F$6:$F$925,MATCH(B838,'15 Base de Dados'!$C$6:$C$925,0)),"BRL"))</f>
        <v/>
      </c>
      <c r="K838" s="70" t="str">
        <f>IF(H838="","",I838*IF(N(G838)&gt;0,G838,IFERROR(INDEX(moeda_fx,MATCH(J838,moeda_cod,0)),1)))</f>
        <v/>
      </c>
      <c r="L838" s="133" t="str">
        <f>IF(B838="","",IFERROR(INDEX('15 Base de Dados'!$A$6:$A$925,MATCH(B838,'15 Base de Dados'!$C$6:$C$925,0)),"Não encontrado"))</f>
        <v/>
      </c>
      <c r="M838" s="122" t="str">
        <f>IF(A838="","",EOMONTH(A838,0))</f>
        <v/>
      </c>
      <c r="N838" s="69" t="str">
        <f>IF(A838="","",YEAR(A838))</f>
        <v/>
      </c>
    </row>
    <row r="839">
      <c r="A839" s="116" t="n"/>
      <c r="B839" s="97" t="n"/>
      <c r="C839" s="97" t="n"/>
      <c r="D839" s="132" t="n"/>
      <c r="E839" s="99" t="n"/>
      <c r="F839" s="117" t="n"/>
      <c r="G839" s="101" t="n"/>
      <c r="H839" s="109" t="str">
        <f>IF(OR(A839="",B839=""),"",N(D839)*N(E839))</f>
        <v/>
      </c>
      <c r="I839" s="109" t="str">
        <f>IF(H839="","",H839-N(F839))</f>
        <v/>
      </c>
      <c r="J839" s="108" t="str">
        <f>IF(B839="","",IFERROR(INDEX('15 Base de Dados'!$F$6:$F$925,MATCH(B839,'15 Base de Dados'!$C$6:$C$925,0)),"BRL"))</f>
        <v/>
      </c>
      <c r="K839" s="134" t="str">
        <f>IF(H839="","",I839*IF(N(G839)&gt;0,G839,IFERROR(INDEX(moeda_fx,MATCH(J839,moeda_cod,0)),1)))</f>
        <v/>
      </c>
      <c r="L839" s="135" t="str">
        <f>IF(B839="","",IFERROR(INDEX('15 Base de Dados'!$A$6:$A$925,MATCH(B839,'15 Base de Dados'!$C$6:$C$925,0)),"Não encontrado"))</f>
        <v/>
      </c>
      <c r="M839" s="123" t="str">
        <f>IF(A839="","",EOMONTH(A839,0))</f>
        <v/>
      </c>
      <c r="N839" s="113" t="str">
        <f>IF(A839="","",YEAR(A839))</f>
        <v/>
      </c>
    </row>
    <row r="840">
      <c r="A840" s="116" t="n"/>
      <c r="B840" s="97" t="n"/>
      <c r="C840" s="97" t="n"/>
      <c r="D840" s="132" t="n"/>
      <c r="E840" s="99" t="n"/>
      <c r="F840" s="117" t="n"/>
      <c r="G840" s="101" t="n"/>
      <c r="H840" s="103" t="str">
        <f>IF(OR(A840="",B840=""),"",N(D840)*N(E840))</f>
        <v/>
      </c>
      <c r="I840" s="103" t="str">
        <f>IF(H840="","",H840-N(F840))</f>
        <v/>
      </c>
      <c r="J840" s="68" t="str">
        <f>IF(B840="","",IFERROR(INDEX('15 Base de Dados'!$F$6:$F$925,MATCH(B840,'15 Base de Dados'!$C$6:$C$925,0)),"BRL"))</f>
        <v/>
      </c>
      <c r="K840" s="70" t="str">
        <f>IF(H840="","",I840*IF(N(G840)&gt;0,G840,IFERROR(INDEX(moeda_fx,MATCH(J840,moeda_cod,0)),1)))</f>
        <v/>
      </c>
      <c r="L840" s="133" t="str">
        <f>IF(B840="","",IFERROR(INDEX('15 Base de Dados'!$A$6:$A$925,MATCH(B840,'15 Base de Dados'!$C$6:$C$925,0)),"Não encontrado"))</f>
        <v/>
      </c>
      <c r="M840" s="122" t="str">
        <f>IF(A840="","",EOMONTH(A840,0))</f>
        <v/>
      </c>
      <c r="N840" s="69" t="str">
        <f>IF(A840="","",YEAR(A840))</f>
        <v/>
      </c>
    </row>
    <row r="841">
      <c r="A841" s="116" t="n"/>
      <c r="B841" s="97" t="n"/>
      <c r="C841" s="97" t="n"/>
      <c r="D841" s="132" t="n"/>
      <c r="E841" s="99" t="n"/>
      <c r="F841" s="117" t="n"/>
      <c r="G841" s="101" t="n"/>
      <c r="H841" s="109" t="str">
        <f>IF(OR(A841="",B841=""),"",N(D841)*N(E841))</f>
        <v/>
      </c>
      <c r="I841" s="109" t="str">
        <f>IF(H841="","",H841-N(F841))</f>
        <v/>
      </c>
      <c r="J841" s="108" t="str">
        <f>IF(B841="","",IFERROR(INDEX('15 Base de Dados'!$F$6:$F$925,MATCH(B841,'15 Base de Dados'!$C$6:$C$925,0)),"BRL"))</f>
        <v/>
      </c>
      <c r="K841" s="134" t="str">
        <f>IF(H841="","",I841*IF(N(G841)&gt;0,G841,IFERROR(INDEX(moeda_fx,MATCH(J841,moeda_cod,0)),1)))</f>
        <v/>
      </c>
      <c r="L841" s="135" t="str">
        <f>IF(B841="","",IFERROR(INDEX('15 Base de Dados'!$A$6:$A$925,MATCH(B841,'15 Base de Dados'!$C$6:$C$925,0)),"Não encontrado"))</f>
        <v/>
      </c>
      <c r="M841" s="123" t="str">
        <f>IF(A841="","",EOMONTH(A841,0))</f>
        <v/>
      </c>
      <c r="N841" s="113" t="str">
        <f>IF(A841="","",YEAR(A841))</f>
        <v/>
      </c>
    </row>
    <row r="842">
      <c r="A842" s="116" t="n"/>
      <c r="B842" s="97" t="n"/>
      <c r="C842" s="97" t="n"/>
      <c r="D842" s="132" t="n"/>
      <c r="E842" s="99" t="n"/>
      <c r="F842" s="117" t="n"/>
      <c r="G842" s="101" t="n"/>
      <c r="H842" s="103" t="str">
        <f>IF(OR(A842="",B842=""),"",N(D842)*N(E842))</f>
        <v/>
      </c>
      <c r="I842" s="103" t="str">
        <f>IF(H842="","",H842-N(F842))</f>
        <v/>
      </c>
      <c r="J842" s="68" t="str">
        <f>IF(B842="","",IFERROR(INDEX('15 Base de Dados'!$F$6:$F$925,MATCH(B842,'15 Base de Dados'!$C$6:$C$925,0)),"BRL"))</f>
        <v/>
      </c>
      <c r="K842" s="70" t="str">
        <f>IF(H842="","",I842*IF(N(G842)&gt;0,G842,IFERROR(INDEX(moeda_fx,MATCH(J842,moeda_cod,0)),1)))</f>
        <v/>
      </c>
      <c r="L842" s="133" t="str">
        <f>IF(B842="","",IFERROR(INDEX('15 Base de Dados'!$A$6:$A$925,MATCH(B842,'15 Base de Dados'!$C$6:$C$925,0)),"Não encontrado"))</f>
        <v/>
      </c>
      <c r="M842" s="122" t="str">
        <f>IF(A842="","",EOMONTH(A842,0))</f>
        <v/>
      </c>
      <c r="N842" s="69" t="str">
        <f>IF(A842="","",YEAR(A842))</f>
        <v/>
      </c>
    </row>
    <row r="843">
      <c r="A843" s="116" t="n"/>
      <c r="B843" s="97" t="n"/>
      <c r="C843" s="97" t="n"/>
      <c r="D843" s="132" t="n"/>
      <c r="E843" s="99" t="n"/>
      <c r="F843" s="117" t="n"/>
      <c r="G843" s="101" t="n"/>
      <c r="H843" s="109" t="str">
        <f>IF(OR(A843="",B843=""),"",N(D843)*N(E843))</f>
        <v/>
      </c>
      <c r="I843" s="109" t="str">
        <f>IF(H843="","",H843-N(F843))</f>
        <v/>
      </c>
      <c r="J843" s="108" t="str">
        <f>IF(B843="","",IFERROR(INDEX('15 Base de Dados'!$F$6:$F$925,MATCH(B843,'15 Base de Dados'!$C$6:$C$925,0)),"BRL"))</f>
        <v/>
      </c>
      <c r="K843" s="134" t="str">
        <f>IF(H843="","",I843*IF(N(G843)&gt;0,G843,IFERROR(INDEX(moeda_fx,MATCH(J843,moeda_cod,0)),1)))</f>
        <v/>
      </c>
      <c r="L843" s="135" t="str">
        <f>IF(B843="","",IFERROR(INDEX('15 Base de Dados'!$A$6:$A$925,MATCH(B843,'15 Base de Dados'!$C$6:$C$925,0)),"Não encontrado"))</f>
        <v/>
      </c>
      <c r="M843" s="123" t="str">
        <f>IF(A843="","",EOMONTH(A843,0))</f>
        <v/>
      </c>
      <c r="N843" s="113" t="str">
        <f>IF(A843="","",YEAR(A843))</f>
        <v/>
      </c>
    </row>
    <row r="844">
      <c r="A844" s="116" t="n"/>
      <c r="B844" s="97" t="n"/>
      <c r="C844" s="97" t="n"/>
      <c r="D844" s="132" t="n"/>
      <c r="E844" s="99" t="n"/>
      <c r="F844" s="117" t="n"/>
      <c r="G844" s="101" t="n"/>
      <c r="H844" s="103" t="str">
        <f>IF(OR(A844="",B844=""),"",N(D844)*N(E844))</f>
        <v/>
      </c>
      <c r="I844" s="103" t="str">
        <f>IF(H844="","",H844-N(F844))</f>
        <v/>
      </c>
      <c r="J844" s="68" t="str">
        <f>IF(B844="","",IFERROR(INDEX('15 Base de Dados'!$F$6:$F$925,MATCH(B844,'15 Base de Dados'!$C$6:$C$925,0)),"BRL"))</f>
        <v/>
      </c>
      <c r="K844" s="70" t="str">
        <f>IF(H844="","",I844*IF(N(G844)&gt;0,G844,IFERROR(INDEX(moeda_fx,MATCH(J844,moeda_cod,0)),1)))</f>
        <v/>
      </c>
      <c r="L844" s="133" t="str">
        <f>IF(B844="","",IFERROR(INDEX('15 Base de Dados'!$A$6:$A$925,MATCH(B844,'15 Base de Dados'!$C$6:$C$925,0)),"Não encontrado"))</f>
        <v/>
      </c>
      <c r="M844" s="122" t="str">
        <f>IF(A844="","",EOMONTH(A844,0))</f>
        <v/>
      </c>
      <c r="N844" s="69" t="str">
        <f>IF(A844="","",YEAR(A844))</f>
        <v/>
      </c>
    </row>
    <row r="845">
      <c r="A845" s="116" t="n"/>
      <c r="B845" s="97" t="n"/>
      <c r="C845" s="97" t="n"/>
      <c r="D845" s="132" t="n"/>
      <c r="E845" s="99" t="n"/>
      <c r="F845" s="117" t="n"/>
      <c r="G845" s="101" t="n"/>
      <c r="H845" s="109" t="str">
        <f>IF(OR(A845="",B845=""),"",N(D845)*N(E845))</f>
        <v/>
      </c>
      <c r="I845" s="109" t="str">
        <f>IF(H845="","",H845-N(F845))</f>
        <v/>
      </c>
      <c r="J845" s="108" t="str">
        <f>IF(B845="","",IFERROR(INDEX('15 Base de Dados'!$F$6:$F$925,MATCH(B845,'15 Base de Dados'!$C$6:$C$925,0)),"BRL"))</f>
        <v/>
      </c>
      <c r="K845" s="134" t="str">
        <f>IF(H845="","",I845*IF(N(G845)&gt;0,G845,IFERROR(INDEX(moeda_fx,MATCH(J845,moeda_cod,0)),1)))</f>
        <v/>
      </c>
      <c r="L845" s="135" t="str">
        <f>IF(B845="","",IFERROR(INDEX('15 Base de Dados'!$A$6:$A$925,MATCH(B845,'15 Base de Dados'!$C$6:$C$925,0)),"Não encontrado"))</f>
        <v/>
      </c>
      <c r="M845" s="123" t="str">
        <f>IF(A845="","",EOMONTH(A845,0))</f>
        <v/>
      </c>
      <c r="N845" s="113" t="str">
        <f>IF(A845="","",YEAR(A845))</f>
        <v/>
      </c>
    </row>
    <row r="846">
      <c r="A846" s="116" t="n"/>
      <c r="B846" s="97" t="n"/>
      <c r="C846" s="97" t="n"/>
      <c r="D846" s="132" t="n"/>
      <c r="E846" s="99" t="n"/>
      <c r="F846" s="117" t="n"/>
      <c r="G846" s="101" t="n"/>
      <c r="H846" s="103" t="str">
        <f>IF(OR(A846="",B846=""),"",N(D846)*N(E846))</f>
        <v/>
      </c>
      <c r="I846" s="103" t="str">
        <f>IF(H846="","",H846-N(F846))</f>
        <v/>
      </c>
      <c r="J846" s="68" t="str">
        <f>IF(B846="","",IFERROR(INDEX('15 Base de Dados'!$F$6:$F$925,MATCH(B846,'15 Base de Dados'!$C$6:$C$925,0)),"BRL"))</f>
        <v/>
      </c>
      <c r="K846" s="70" t="str">
        <f>IF(H846="","",I846*IF(N(G846)&gt;0,G846,IFERROR(INDEX(moeda_fx,MATCH(J846,moeda_cod,0)),1)))</f>
        <v/>
      </c>
      <c r="L846" s="133" t="str">
        <f>IF(B846="","",IFERROR(INDEX('15 Base de Dados'!$A$6:$A$925,MATCH(B846,'15 Base de Dados'!$C$6:$C$925,0)),"Não encontrado"))</f>
        <v/>
      </c>
      <c r="M846" s="122" t="str">
        <f>IF(A846="","",EOMONTH(A846,0))</f>
        <v/>
      </c>
      <c r="N846" s="69" t="str">
        <f>IF(A846="","",YEAR(A846))</f>
        <v/>
      </c>
    </row>
    <row r="847">
      <c r="A847" s="116" t="n"/>
      <c r="B847" s="97" t="n"/>
      <c r="C847" s="97" t="n"/>
      <c r="D847" s="132" t="n"/>
      <c r="E847" s="99" t="n"/>
      <c r="F847" s="117" t="n"/>
      <c r="G847" s="101" t="n"/>
      <c r="H847" s="109" t="str">
        <f>IF(OR(A847="",B847=""),"",N(D847)*N(E847))</f>
        <v/>
      </c>
      <c r="I847" s="109" t="str">
        <f>IF(H847="","",H847-N(F847))</f>
        <v/>
      </c>
      <c r="J847" s="108" t="str">
        <f>IF(B847="","",IFERROR(INDEX('15 Base de Dados'!$F$6:$F$925,MATCH(B847,'15 Base de Dados'!$C$6:$C$925,0)),"BRL"))</f>
        <v/>
      </c>
      <c r="K847" s="134" t="str">
        <f>IF(H847="","",I847*IF(N(G847)&gt;0,G847,IFERROR(INDEX(moeda_fx,MATCH(J847,moeda_cod,0)),1)))</f>
        <v/>
      </c>
      <c r="L847" s="135" t="str">
        <f>IF(B847="","",IFERROR(INDEX('15 Base de Dados'!$A$6:$A$925,MATCH(B847,'15 Base de Dados'!$C$6:$C$925,0)),"Não encontrado"))</f>
        <v/>
      </c>
      <c r="M847" s="123" t="str">
        <f>IF(A847="","",EOMONTH(A847,0))</f>
        <v/>
      </c>
      <c r="N847" s="113" t="str">
        <f>IF(A847="","",YEAR(A847))</f>
        <v/>
      </c>
    </row>
    <row r="848">
      <c r="A848" s="116" t="n"/>
      <c r="B848" s="97" t="n"/>
      <c r="C848" s="97" t="n"/>
      <c r="D848" s="132" t="n"/>
      <c r="E848" s="99" t="n"/>
      <c r="F848" s="117" t="n"/>
      <c r="G848" s="101" t="n"/>
      <c r="H848" s="103" t="str">
        <f>IF(OR(A848="",B848=""),"",N(D848)*N(E848))</f>
        <v/>
      </c>
      <c r="I848" s="103" t="str">
        <f>IF(H848="","",H848-N(F848))</f>
        <v/>
      </c>
      <c r="J848" s="68" t="str">
        <f>IF(B848="","",IFERROR(INDEX('15 Base de Dados'!$F$6:$F$925,MATCH(B848,'15 Base de Dados'!$C$6:$C$925,0)),"BRL"))</f>
        <v/>
      </c>
      <c r="K848" s="70" t="str">
        <f>IF(H848="","",I848*IF(N(G848)&gt;0,G848,IFERROR(INDEX(moeda_fx,MATCH(J848,moeda_cod,0)),1)))</f>
        <v/>
      </c>
      <c r="L848" s="133" t="str">
        <f>IF(B848="","",IFERROR(INDEX('15 Base de Dados'!$A$6:$A$925,MATCH(B848,'15 Base de Dados'!$C$6:$C$925,0)),"Não encontrado"))</f>
        <v/>
      </c>
      <c r="M848" s="122" t="str">
        <f>IF(A848="","",EOMONTH(A848,0))</f>
        <v/>
      </c>
      <c r="N848" s="69" t="str">
        <f>IF(A848="","",YEAR(A848))</f>
        <v/>
      </c>
    </row>
    <row r="849">
      <c r="A849" s="116" t="n"/>
      <c r="B849" s="97" t="n"/>
      <c r="C849" s="97" t="n"/>
      <c r="D849" s="132" t="n"/>
      <c r="E849" s="99" t="n"/>
      <c r="F849" s="117" t="n"/>
      <c r="G849" s="101" t="n"/>
      <c r="H849" s="109" t="str">
        <f>IF(OR(A849="",B849=""),"",N(D849)*N(E849))</f>
        <v/>
      </c>
      <c r="I849" s="109" t="str">
        <f>IF(H849="","",H849-N(F849))</f>
        <v/>
      </c>
      <c r="J849" s="108" t="str">
        <f>IF(B849="","",IFERROR(INDEX('15 Base de Dados'!$F$6:$F$925,MATCH(B849,'15 Base de Dados'!$C$6:$C$925,0)),"BRL"))</f>
        <v/>
      </c>
      <c r="K849" s="134" t="str">
        <f>IF(H849="","",I849*IF(N(G849)&gt;0,G849,IFERROR(INDEX(moeda_fx,MATCH(J849,moeda_cod,0)),1)))</f>
        <v/>
      </c>
      <c r="L849" s="135" t="str">
        <f>IF(B849="","",IFERROR(INDEX('15 Base de Dados'!$A$6:$A$925,MATCH(B849,'15 Base de Dados'!$C$6:$C$925,0)),"Não encontrado"))</f>
        <v/>
      </c>
      <c r="M849" s="123" t="str">
        <f>IF(A849="","",EOMONTH(A849,0))</f>
        <v/>
      </c>
      <c r="N849" s="113" t="str">
        <f>IF(A849="","",YEAR(A849))</f>
        <v/>
      </c>
    </row>
    <row r="850">
      <c r="A850" s="116" t="n"/>
      <c r="B850" s="97" t="n"/>
      <c r="C850" s="97" t="n"/>
      <c r="D850" s="132" t="n"/>
      <c r="E850" s="99" t="n"/>
      <c r="F850" s="117" t="n"/>
      <c r="G850" s="101" t="n"/>
      <c r="H850" s="103" t="str">
        <f>IF(OR(A850="",B850=""),"",N(D850)*N(E850))</f>
        <v/>
      </c>
      <c r="I850" s="103" t="str">
        <f>IF(H850="","",H850-N(F850))</f>
        <v/>
      </c>
      <c r="J850" s="68" t="str">
        <f>IF(B850="","",IFERROR(INDEX('15 Base de Dados'!$F$6:$F$925,MATCH(B850,'15 Base de Dados'!$C$6:$C$925,0)),"BRL"))</f>
        <v/>
      </c>
      <c r="K850" s="70" t="str">
        <f>IF(H850="","",I850*IF(N(G850)&gt;0,G850,IFERROR(INDEX(moeda_fx,MATCH(J850,moeda_cod,0)),1)))</f>
        <v/>
      </c>
      <c r="L850" s="133" t="str">
        <f>IF(B850="","",IFERROR(INDEX('15 Base de Dados'!$A$6:$A$925,MATCH(B850,'15 Base de Dados'!$C$6:$C$925,0)),"Não encontrado"))</f>
        <v/>
      </c>
      <c r="M850" s="122" t="str">
        <f>IF(A850="","",EOMONTH(A850,0))</f>
        <v/>
      </c>
      <c r="N850" s="69" t="str">
        <f>IF(A850="","",YEAR(A850))</f>
        <v/>
      </c>
    </row>
    <row r="851">
      <c r="A851" s="116" t="n"/>
      <c r="B851" s="97" t="n"/>
      <c r="C851" s="97" t="n"/>
      <c r="D851" s="132" t="n"/>
      <c r="E851" s="99" t="n"/>
      <c r="F851" s="117" t="n"/>
      <c r="G851" s="101" t="n"/>
      <c r="H851" s="109" t="str">
        <f>IF(OR(A851="",B851=""),"",N(D851)*N(E851))</f>
        <v/>
      </c>
      <c r="I851" s="109" t="str">
        <f>IF(H851="","",H851-N(F851))</f>
        <v/>
      </c>
      <c r="J851" s="108" t="str">
        <f>IF(B851="","",IFERROR(INDEX('15 Base de Dados'!$F$6:$F$925,MATCH(B851,'15 Base de Dados'!$C$6:$C$925,0)),"BRL"))</f>
        <v/>
      </c>
      <c r="K851" s="134" t="str">
        <f>IF(H851="","",I851*IF(N(G851)&gt;0,G851,IFERROR(INDEX(moeda_fx,MATCH(J851,moeda_cod,0)),1)))</f>
        <v/>
      </c>
      <c r="L851" s="135" t="str">
        <f>IF(B851="","",IFERROR(INDEX('15 Base de Dados'!$A$6:$A$925,MATCH(B851,'15 Base de Dados'!$C$6:$C$925,0)),"Não encontrado"))</f>
        <v/>
      </c>
      <c r="M851" s="123" t="str">
        <f>IF(A851="","",EOMONTH(A851,0))</f>
        <v/>
      </c>
      <c r="N851" s="113" t="str">
        <f>IF(A851="","",YEAR(A851))</f>
        <v/>
      </c>
    </row>
    <row r="852">
      <c r="A852" s="116" t="n"/>
      <c r="B852" s="97" t="n"/>
      <c r="C852" s="97" t="n"/>
      <c r="D852" s="132" t="n"/>
      <c r="E852" s="99" t="n"/>
      <c r="F852" s="117" t="n"/>
      <c r="G852" s="101" t="n"/>
      <c r="H852" s="103" t="str">
        <f>IF(OR(A852="",B852=""),"",N(D852)*N(E852))</f>
        <v/>
      </c>
      <c r="I852" s="103" t="str">
        <f>IF(H852="","",H852-N(F852))</f>
        <v/>
      </c>
      <c r="J852" s="68" t="str">
        <f>IF(B852="","",IFERROR(INDEX('15 Base de Dados'!$F$6:$F$925,MATCH(B852,'15 Base de Dados'!$C$6:$C$925,0)),"BRL"))</f>
        <v/>
      </c>
      <c r="K852" s="70" t="str">
        <f>IF(H852="","",I852*IF(N(G852)&gt;0,G852,IFERROR(INDEX(moeda_fx,MATCH(J852,moeda_cod,0)),1)))</f>
        <v/>
      </c>
      <c r="L852" s="133" t="str">
        <f>IF(B852="","",IFERROR(INDEX('15 Base de Dados'!$A$6:$A$925,MATCH(B852,'15 Base de Dados'!$C$6:$C$925,0)),"Não encontrado"))</f>
        <v/>
      </c>
      <c r="M852" s="122" t="str">
        <f>IF(A852="","",EOMONTH(A852,0))</f>
        <v/>
      </c>
      <c r="N852" s="69" t="str">
        <f>IF(A852="","",YEAR(A852))</f>
        <v/>
      </c>
    </row>
    <row r="853">
      <c r="A853" s="116" t="n"/>
      <c r="B853" s="97" t="n"/>
      <c r="C853" s="97" t="n"/>
      <c r="D853" s="132" t="n"/>
      <c r="E853" s="99" t="n"/>
      <c r="F853" s="117" t="n"/>
      <c r="G853" s="101" t="n"/>
      <c r="H853" s="109" t="str">
        <f>IF(OR(A853="",B853=""),"",N(D853)*N(E853))</f>
        <v/>
      </c>
      <c r="I853" s="109" t="str">
        <f>IF(H853="","",H853-N(F853))</f>
        <v/>
      </c>
      <c r="J853" s="108" t="str">
        <f>IF(B853="","",IFERROR(INDEX('15 Base de Dados'!$F$6:$F$925,MATCH(B853,'15 Base de Dados'!$C$6:$C$925,0)),"BRL"))</f>
        <v/>
      </c>
      <c r="K853" s="134" t="str">
        <f>IF(H853="","",I853*IF(N(G853)&gt;0,G853,IFERROR(INDEX(moeda_fx,MATCH(J853,moeda_cod,0)),1)))</f>
        <v/>
      </c>
      <c r="L853" s="135" t="str">
        <f>IF(B853="","",IFERROR(INDEX('15 Base de Dados'!$A$6:$A$925,MATCH(B853,'15 Base de Dados'!$C$6:$C$925,0)),"Não encontrado"))</f>
        <v/>
      </c>
      <c r="M853" s="123" t="str">
        <f>IF(A853="","",EOMONTH(A853,0))</f>
        <v/>
      </c>
      <c r="N853" s="113" t="str">
        <f>IF(A853="","",YEAR(A853))</f>
        <v/>
      </c>
    </row>
    <row r="854">
      <c r="A854" s="116" t="n"/>
      <c r="B854" s="97" t="n"/>
      <c r="C854" s="97" t="n"/>
      <c r="D854" s="132" t="n"/>
      <c r="E854" s="99" t="n"/>
      <c r="F854" s="117" t="n"/>
      <c r="G854" s="101" t="n"/>
      <c r="H854" s="103" t="str">
        <f>IF(OR(A854="",B854=""),"",N(D854)*N(E854))</f>
        <v/>
      </c>
      <c r="I854" s="103" t="str">
        <f>IF(H854="","",H854-N(F854))</f>
        <v/>
      </c>
      <c r="J854" s="68" t="str">
        <f>IF(B854="","",IFERROR(INDEX('15 Base de Dados'!$F$6:$F$925,MATCH(B854,'15 Base de Dados'!$C$6:$C$925,0)),"BRL"))</f>
        <v/>
      </c>
      <c r="K854" s="70" t="str">
        <f>IF(H854="","",I854*IF(N(G854)&gt;0,G854,IFERROR(INDEX(moeda_fx,MATCH(J854,moeda_cod,0)),1)))</f>
        <v/>
      </c>
      <c r="L854" s="133" t="str">
        <f>IF(B854="","",IFERROR(INDEX('15 Base de Dados'!$A$6:$A$925,MATCH(B854,'15 Base de Dados'!$C$6:$C$925,0)),"Não encontrado"))</f>
        <v/>
      </c>
      <c r="M854" s="122" t="str">
        <f>IF(A854="","",EOMONTH(A854,0))</f>
        <v/>
      </c>
      <c r="N854" s="69" t="str">
        <f>IF(A854="","",YEAR(A854))</f>
        <v/>
      </c>
    </row>
    <row r="855">
      <c r="A855" s="116" t="n"/>
      <c r="B855" s="97" t="n"/>
      <c r="C855" s="97" t="n"/>
      <c r="D855" s="132" t="n"/>
      <c r="E855" s="99" t="n"/>
      <c r="F855" s="117" t="n"/>
      <c r="G855" s="101" t="n"/>
      <c r="H855" s="109" t="str">
        <f>IF(OR(A855="",B855=""),"",N(D855)*N(E855))</f>
        <v/>
      </c>
      <c r="I855" s="109" t="str">
        <f>IF(H855="","",H855-N(F855))</f>
        <v/>
      </c>
      <c r="J855" s="108" t="str">
        <f>IF(B855="","",IFERROR(INDEX('15 Base de Dados'!$F$6:$F$925,MATCH(B855,'15 Base de Dados'!$C$6:$C$925,0)),"BRL"))</f>
        <v/>
      </c>
      <c r="K855" s="134" t="str">
        <f>IF(H855="","",I855*IF(N(G855)&gt;0,G855,IFERROR(INDEX(moeda_fx,MATCH(J855,moeda_cod,0)),1)))</f>
        <v/>
      </c>
      <c r="L855" s="135" t="str">
        <f>IF(B855="","",IFERROR(INDEX('15 Base de Dados'!$A$6:$A$925,MATCH(B855,'15 Base de Dados'!$C$6:$C$925,0)),"Não encontrado"))</f>
        <v/>
      </c>
      <c r="M855" s="123" t="str">
        <f>IF(A855="","",EOMONTH(A855,0))</f>
        <v/>
      </c>
      <c r="N855" s="113" t="str">
        <f>IF(A855="","",YEAR(A855))</f>
        <v/>
      </c>
    </row>
    <row r="856">
      <c r="A856" s="116" t="n"/>
      <c r="B856" s="97" t="n"/>
      <c r="C856" s="97" t="n"/>
      <c r="D856" s="132" t="n"/>
      <c r="E856" s="99" t="n"/>
      <c r="F856" s="117" t="n"/>
      <c r="G856" s="101" t="n"/>
      <c r="H856" s="103" t="str">
        <f>IF(OR(A856="",B856=""),"",N(D856)*N(E856))</f>
        <v/>
      </c>
      <c r="I856" s="103" t="str">
        <f>IF(H856="","",H856-N(F856))</f>
        <v/>
      </c>
      <c r="J856" s="68" t="str">
        <f>IF(B856="","",IFERROR(INDEX('15 Base de Dados'!$F$6:$F$925,MATCH(B856,'15 Base de Dados'!$C$6:$C$925,0)),"BRL"))</f>
        <v/>
      </c>
      <c r="K856" s="70" t="str">
        <f>IF(H856="","",I856*IF(N(G856)&gt;0,G856,IFERROR(INDEX(moeda_fx,MATCH(J856,moeda_cod,0)),1)))</f>
        <v/>
      </c>
      <c r="L856" s="133" t="str">
        <f>IF(B856="","",IFERROR(INDEX('15 Base de Dados'!$A$6:$A$925,MATCH(B856,'15 Base de Dados'!$C$6:$C$925,0)),"Não encontrado"))</f>
        <v/>
      </c>
      <c r="M856" s="122" t="str">
        <f>IF(A856="","",EOMONTH(A856,0))</f>
        <v/>
      </c>
      <c r="N856" s="69" t="str">
        <f>IF(A856="","",YEAR(A856))</f>
        <v/>
      </c>
    </row>
    <row r="857">
      <c r="A857" s="116" t="n"/>
      <c r="B857" s="97" t="n"/>
      <c r="C857" s="97" t="n"/>
      <c r="D857" s="132" t="n"/>
      <c r="E857" s="99" t="n"/>
      <c r="F857" s="117" t="n"/>
      <c r="G857" s="101" t="n"/>
      <c r="H857" s="109" t="str">
        <f>IF(OR(A857="",B857=""),"",N(D857)*N(E857))</f>
        <v/>
      </c>
      <c r="I857" s="109" t="str">
        <f>IF(H857="","",H857-N(F857))</f>
        <v/>
      </c>
      <c r="J857" s="108" t="str">
        <f>IF(B857="","",IFERROR(INDEX('15 Base de Dados'!$F$6:$F$925,MATCH(B857,'15 Base de Dados'!$C$6:$C$925,0)),"BRL"))</f>
        <v/>
      </c>
      <c r="K857" s="134" t="str">
        <f>IF(H857="","",I857*IF(N(G857)&gt;0,G857,IFERROR(INDEX(moeda_fx,MATCH(J857,moeda_cod,0)),1)))</f>
        <v/>
      </c>
      <c r="L857" s="135" t="str">
        <f>IF(B857="","",IFERROR(INDEX('15 Base de Dados'!$A$6:$A$925,MATCH(B857,'15 Base de Dados'!$C$6:$C$925,0)),"Não encontrado"))</f>
        <v/>
      </c>
      <c r="M857" s="123" t="str">
        <f>IF(A857="","",EOMONTH(A857,0))</f>
        <v/>
      </c>
      <c r="N857" s="113" t="str">
        <f>IF(A857="","",YEAR(A857))</f>
        <v/>
      </c>
    </row>
    <row r="858">
      <c r="A858" s="116" t="n"/>
      <c r="B858" s="97" t="n"/>
      <c r="C858" s="97" t="n"/>
      <c r="D858" s="132" t="n"/>
      <c r="E858" s="99" t="n"/>
      <c r="F858" s="117" t="n"/>
      <c r="G858" s="101" t="n"/>
      <c r="H858" s="103" t="str">
        <f>IF(OR(A858="",B858=""),"",N(D858)*N(E858))</f>
        <v/>
      </c>
      <c r="I858" s="103" t="str">
        <f>IF(H858="","",H858-N(F858))</f>
        <v/>
      </c>
      <c r="J858" s="68" t="str">
        <f>IF(B858="","",IFERROR(INDEX('15 Base de Dados'!$F$6:$F$925,MATCH(B858,'15 Base de Dados'!$C$6:$C$925,0)),"BRL"))</f>
        <v/>
      </c>
      <c r="K858" s="70" t="str">
        <f>IF(H858="","",I858*IF(N(G858)&gt;0,G858,IFERROR(INDEX(moeda_fx,MATCH(J858,moeda_cod,0)),1)))</f>
        <v/>
      </c>
      <c r="L858" s="133" t="str">
        <f>IF(B858="","",IFERROR(INDEX('15 Base de Dados'!$A$6:$A$925,MATCH(B858,'15 Base de Dados'!$C$6:$C$925,0)),"Não encontrado"))</f>
        <v/>
      </c>
      <c r="M858" s="122" t="str">
        <f>IF(A858="","",EOMONTH(A858,0))</f>
        <v/>
      </c>
      <c r="N858" s="69" t="str">
        <f>IF(A858="","",YEAR(A858))</f>
        <v/>
      </c>
    </row>
    <row r="859">
      <c r="A859" s="116" t="n"/>
      <c r="B859" s="97" t="n"/>
      <c r="C859" s="97" t="n"/>
      <c r="D859" s="132" t="n"/>
      <c r="E859" s="99" t="n"/>
      <c r="F859" s="117" t="n"/>
      <c r="G859" s="101" t="n"/>
      <c r="H859" s="109" t="str">
        <f>IF(OR(A859="",B859=""),"",N(D859)*N(E859))</f>
        <v/>
      </c>
      <c r="I859" s="109" t="str">
        <f>IF(H859="","",H859-N(F859))</f>
        <v/>
      </c>
      <c r="J859" s="108" t="str">
        <f>IF(B859="","",IFERROR(INDEX('15 Base de Dados'!$F$6:$F$925,MATCH(B859,'15 Base de Dados'!$C$6:$C$925,0)),"BRL"))</f>
        <v/>
      </c>
      <c r="K859" s="134" t="str">
        <f>IF(H859="","",I859*IF(N(G859)&gt;0,G859,IFERROR(INDEX(moeda_fx,MATCH(J859,moeda_cod,0)),1)))</f>
        <v/>
      </c>
      <c r="L859" s="135" t="str">
        <f>IF(B859="","",IFERROR(INDEX('15 Base de Dados'!$A$6:$A$925,MATCH(B859,'15 Base de Dados'!$C$6:$C$925,0)),"Não encontrado"))</f>
        <v/>
      </c>
      <c r="M859" s="123" t="str">
        <f>IF(A859="","",EOMONTH(A859,0))</f>
        <v/>
      </c>
      <c r="N859" s="113" t="str">
        <f>IF(A859="","",YEAR(A859))</f>
        <v/>
      </c>
    </row>
    <row r="860">
      <c r="A860" s="116" t="n"/>
      <c r="B860" s="97" t="n"/>
      <c r="C860" s="97" t="n"/>
      <c r="D860" s="132" t="n"/>
      <c r="E860" s="99" t="n"/>
      <c r="F860" s="117" t="n"/>
      <c r="G860" s="101" t="n"/>
      <c r="H860" s="103" t="str">
        <f>IF(OR(A860="",B860=""),"",N(D860)*N(E860))</f>
        <v/>
      </c>
      <c r="I860" s="103" t="str">
        <f>IF(H860="","",H860-N(F860))</f>
        <v/>
      </c>
      <c r="J860" s="68" t="str">
        <f>IF(B860="","",IFERROR(INDEX('15 Base de Dados'!$F$6:$F$925,MATCH(B860,'15 Base de Dados'!$C$6:$C$925,0)),"BRL"))</f>
        <v/>
      </c>
      <c r="K860" s="70" t="str">
        <f>IF(H860="","",I860*IF(N(G860)&gt;0,G860,IFERROR(INDEX(moeda_fx,MATCH(J860,moeda_cod,0)),1)))</f>
        <v/>
      </c>
      <c r="L860" s="133" t="str">
        <f>IF(B860="","",IFERROR(INDEX('15 Base de Dados'!$A$6:$A$925,MATCH(B860,'15 Base de Dados'!$C$6:$C$925,0)),"Não encontrado"))</f>
        <v/>
      </c>
      <c r="M860" s="122" t="str">
        <f>IF(A860="","",EOMONTH(A860,0))</f>
        <v/>
      </c>
      <c r="N860" s="69" t="str">
        <f>IF(A860="","",YEAR(A860))</f>
        <v/>
      </c>
    </row>
    <row r="861">
      <c r="A861" s="116" t="n"/>
      <c r="B861" s="97" t="n"/>
      <c r="C861" s="97" t="n"/>
      <c r="D861" s="132" t="n"/>
      <c r="E861" s="99" t="n"/>
      <c r="F861" s="117" t="n"/>
      <c r="G861" s="101" t="n"/>
      <c r="H861" s="109" t="str">
        <f>IF(OR(A861="",B861=""),"",N(D861)*N(E861))</f>
        <v/>
      </c>
      <c r="I861" s="109" t="str">
        <f>IF(H861="","",H861-N(F861))</f>
        <v/>
      </c>
      <c r="J861" s="108" t="str">
        <f>IF(B861="","",IFERROR(INDEX('15 Base de Dados'!$F$6:$F$925,MATCH(B861,'15 Base de Dados'!$C$6:$C$925,0)),"BRL"))</f>
        <v/>
      </c>
      <c r="K861" s="134" t="str">
        <f>IF(H861="","",I861*IF(N(G861)&gt;0,G861,IFERROR(INDEX(moeda_fx,MATCH(J861,moeda_cod,0)),1)))</f>
        <v/>
      </c>
      <c r="L861" s="135" t="str">
        <f>IF(B861="","",IFERROR(INDEX('15 Base de Dados'!$A$6:$A$925,MATCH(B861,'15 Base de Dados'!$C$6:$C$925,0)),"Não encontrado"))</f>
        <v/>
      </c>
      <c r="M861" s="123" t="str">
        <f>IF(A861="","",EOMONTH(A861,0))</f>
        <v/>
      </c>
      <c r="N861" s="113" t="str">
        <f>IF(A861="","",YEAR(A861))</f>
        <v/>
      </c>
    </row>
    <row r="862">
      <c r="A862" s="116" t="n"/>
      <c r="B862" s="97" t="n"/>
      <c r="C862" s="97" t="n"/>
      <c r="D862" s="132" t="n"/>
      <c r="E862" s="99" t="n"/>
      <c r="F862" s="117" t="n"/>
      <c r="G862" s="101" t="n"/>
      <c r="H862" s="103" t="str">
        <f>IF(OR(A862="",B862=""),"",N(D862)*N(E862))</f>
        <v/>
      </c>
      <c r="I862" s="103" t="str">
        <f>IF(H862="","",H862-N(F862))</f>
        <v/>
      </c>
      <c r="J862" s="68" t="str">
        <f>IF(B862="","",IFERROR(INDEX('15 Base de Dados'!$F$6:$F$925,MATCH(B862,'15 Base de Dados'!$C$6:$C$925,0)),"BRL"))</f>
        <v/>
      </c>
      <c r="K862" s="70" t="str">
        <f>IF(H862="","",I862*IF(N(G862)&gt;0,G862,IFERROR(INDEX(moeda_fx,MATCH(J862,moeda_cod,0)),1)))</f>
        <v/>
      </c>
      <c r="L862" s="133" t="str">
        <f>IF(B862="","",IFERROR(INDEX('15 Base de Dados'!$A$6:$A$925,MATCH(B862,'15 Base de Dados'!$C$6:$C$925,0)),"Não encontrado"))</f>
        <v/>
      </c>
      <c r="M862" s="122" t="str">
        <f>IF(A862="","",EOMONTH(A862,0))</f>
        <v/>
      </c>
      <c r="N862" s="69" t="str">
        <f>IF(A862="","",YEAR(A862))</f>
        <v/>
      </c>
    </row>
    <row r="863">
      <c r="A863" s="116" t="n"/>
      <c r="B863" s="97" t="n"/>
      <c r="C863" s="97" t="n"/>
      <c r="D863" s="132" t="n"/>
      <c r="E863" s="99" t="n"/>
      <c r="F863" s="117" t="n"/>
      <c r="G863" s="101" t="n"/>
      <c r="H863" s="109" t="str">
        <f>IF(OR(A863="",B863=""),"",N(D863)*N(E863))</f>
        <v/>
      </c>
      <c r="I863" s="109" t="str">
        <f>IF(H863="","",H863-N(F863))</f>
        <v/>
      </c>
      <c r="J863" s="108" t="str">
        <f>IF(B863="","",IFERROR(INDEX('15 Base de Dados'!$F$6:$F$925,MATCH(B863,'15 Base de Dados'!$C$6:$C$925,0)),"BRL"))</f>
        <v/>
      </c>
      <c r="K863" s="134" t="str">
        <f>IF(H863="","",I863*IF(N(G863)&gt;0,G863,IFERROR(INDEX(moeda_fx,MATCH(J863,moeda_cod,0)),1)))</f>
        <v/>
      </c>
      <c r="L863" s="135" t="str">
        <f>IF(B863="","",IFERROR(INDEX('15 Base de Dados'!$A$6:$A$925,MATCH(B863,'15 Base de Dados'!$C$6:$C$925,0)),"Não encontrado"))</f>
        <v/>
      </c>
      <c r="M863" s="123" t="str">
        <f>IF(A863="","",EOMONTH(A863,0))</f>
        <v/>
      </c>
      <c r="N863" s="113" t="str">
        <f>IF(A863="","",YEAR(A863))</f>
        <v/>
      </c>
    </row>
    <row r="864">
      <c r="A864" s="116" t="n"/>
      <c r="B864" s="97" t="n"/>
      <c r="C864" s="97" t="n"/>
      <c r="D864" s="132" t="n"/>
      <c r="E864" s="99" t="n"/>
      <c r="F864" s="117" t="n"/>
      <c r="G864" s="101" t="n"/>
      <c r="H864" s="103" t="str">
        <f>IF(OR(A864="",B864=""),"",N(D864)*N(E864))</f>
        <v/>
      </c>
      <c r="I864" s="103" t="str">
        <f>IF(H864="","",H864-N(F864))</f>
        <v/>
      </c>
      <c r="J864" s="68" t="str">
        <f>IF(B864="","",IFERROR(INDEX('15 Base de Dados'!$F$6:$F$925,MATCH(B864,'15 Base de Dados'!$C$6:$C$925,0)),"BRL"))</f>
        <v/>
      </c>
      <c r="K864" s="70" t="str">
        <f>IF(H864="","",I864*IF(N(G864)&gt;0,G864,IFERROR(INDEX(moeda_fx,MATCH(J864,moeda_cod,0)),1)))</f>
        <v/>
      </c>
      <c r="L864" s="133" t="str">
        <f>IF(B864="","",IFERROR(INDEX('15 Base de Dados'!$A$6:$A$925,MATCH(B864,'15 Base de Dados'!$C$6:$C$925,0)),"Não encontrado"))</f>
        <v/>
      </c>
      <c r="M864" s="122" t="str">
        <f>IF(A864="","",EOMONTH(A864,0))</f>
        <v/>
      </c>
      <c r="N864" s="69" t="str">
        <f>IF(A864="","",YEAR(A864))</f>
        <v/>
      </c>
    </row>
    <row r="865">
      <c r="A865" s="116" t="n"/>
      <c r="B865" s="97" t="n"/>
      <c r="C865" s="97" t="n"/>
      <c r="D865" s="132" t="n"/>
      <c r="E865" s="99" t="n"/>
      <c r="F865" s="117" t="n"/>
      <c r="G865" s="101" t="n"/>
      <c r="H865" s="109" t="str">
        <f>IF(OR(A865="",B865=""),"",N(D865)*N(E865))</f>
        <v/>
      </c>
      <c r="I865" s="109" t="str">
        <f>IF(H865="","",H865-N(F865))</f>
        <v/>
      </c>
      <c r="J865" s="108" t="str">
        <f>IF(B865="","",IFERROR(INDEX('15 Base de Dados'!$F$6:$F$925,MATCH(B865,'15 Base de Dados'!$C$6:$C$925,0)),"BRL"))</f>
        <v/>
      </c>
      <c r="K865" s="134" t="str">
        <f>IF(H865="","",I865*IF(N(G865)&gt;0,G865,IFERROR(INDEX(moeda_fx,MATCH(J865,moeda_cod,0)),1)))</f>
        <v/>
      </c>
      <c r="L865" s="135" t="str">
        <f>IF(B865="","",IFERROR(INDEX('15 Base de Dados'!$A$6:$A$925,MATCH(B865,'15 Base de Dados'!$C$6:$C$925,0)),"Não encontrado"))</f>
        <v/>
      </c>
      <c r="M865" s="123" t="str">
        <f>IF(A865="","",EOMONTH(A865,0))</f>
        <v/>
      </c>
      <c r="N865" s="113" t="str">
        <f>IF(A865="","",YEAR(A865))</f>
        <v/>
      </c>
    </row>
    <row r="866">
      <c r="A866" s="116" t="n"/>
      <c r="B866" s="97" t="n"/>
      <c r="C866" s="97" t="n"/>
      <c r="D866" s="132" t="n"/>
      <c r="E866" s="99" t="n"/>
      <c r="F866" s="117" t="n"/>
      <c r="G866" s="101" t="n"/>
      <c r="H866" s="103" t="str">
        <f>IF(OR(A866="",B866=""),"",N(D866)*N(E866))</f>
        <v/>
      </c>
      <c r="I866" s="103" t="str">
        <f>IF(H866="","",H866-N(F866))</f>
        <v/>
      </c>
      <c r="J866" s="68" t="str">
        <f>IF(B866="","",IFERROR(INDEX('15 Base de Dados'!$F$6:$F$925,MATCH(B866,'15 Base de Dados'!$C$6:$C$925,0)),"BRL"))</f>
        <v/>
      </c>
      <c r="K866" s="70" t="str">
        <f>IF(H866="","",I866*IF(N(G866)&gt;0,G866,IFERROR(INDEX(moeda_fx,MATCH(J866,moeda_cod,0)),1)))</f>
        <v/>
      </c>
      <c r="L866" s="133" t="str">
        <f>IF(B866="","",IFERROR(INDEX('15 Base de Dados'!$A$6:$A$925,MATCH(B866,'15 Base de Dados'!$C$6:$C$925,0)),"Não encontrado"))</f>
        <v/>
      </c>
      <c r="M866" s="122" t="str">
        <f>IF(A866="","",EOMONTH(A866,0))</f>
        <v/>
      </c>
      <c r="N866" s="69" t="str">
        <f>IF(A866="","",YEAR(A866))</f>
        <v/>
      </c>
    </row>
    <row r="867">
      <c r="A867" s="116" t="n"/>
      <c r="B867" s="97" t="n"/>
      <c r="C867" s="97" t="n"/>
      <c r="D867" s="132" t="n"/>
      <c r="E867" s="99" t="n"/>
      <c r="F867" s="117" t="n"/>
      <c r="G867" s="101" t="n"/>
      <c r="H867" s="109" t="str">
        <f>IF(OR(A867="",B867=""),"",N(D867)*N(E867))</f>
        <v/>
      </c>
      <c r="I867" s="109" t="str">
        <f>IF(H867="","",H867-N(F867))</f>
        <v/>
      </c>
      <c r="J867" s="108" t="str">
        <f>IF(B867="","",IFERROR(INDEX('15 Base de Dados'!$F$6:$F$925,MATCH(B867,'15 Base de Dados'!$C$6:$C$925,0)),"BRL"))</f>
        <v/>
      </c>
      <c r="K867" s="134" t="str">
        <f>IF(H867="","",I867*IF(N(G867)&gt;0,G867,IFERROR(INDEX(moeda_fx,MATCH(J867,moeda_cod,0)),1)))</f>
        <v/>
      </c>
      <c r="L867" s="135" t="str">
        <f>IF(B867="","",IFERROR(INDEX('15 Base de Dados'!$A$6:$A$925,MATCH(B867,'15 Base de Dados'!$C$6:$C$925,0)),"Não encontrado"))</f>
        <v/>
      </c>
      <c r="M867" s="123" t="str">
        <f>IF(A867="","",EOMONTH(A867,0))</f>
        <v/>
      </c>
      <c r="N867" s="113" t="str">
        <f>IF(A867="","",YEAR(A867))</f>
        <v/>
      </c>
    </row>
    <row r="868">
      <c r="A868" s="116" t="n"/>
      <c r="B868" s="97" t="n"/>
      <c r="C868" s="97" t="n"/>
      <c r="D868" s="132" t="n"/>
      <c r="E868" s="99" t="n"/>
      <c r="F868" s="117" t="n"/>
      <c r="G868" s="101" t="n"/>
      <c r="H868" s="103" t="str">
        <f>IF(OR(A868="",B868=""),"",N(D868)*N(E868))</f>
        <v/>
      </c>
      <c r="I868" s="103" t="str">
        <f>IF(H868="","",H868-N(F868))</f>
        <v/>
      </c>
      <c r="J868" s="68" t="str">
        <f>IF(B868="","",IFERROR(INDEX('15 Base de Dados'!$F$6:$F$925,MATCH(B868,'15 Base de Dados'!$C$6:$C$925,0)),"BRL"))</f>
        <v/>
      </c>
      <c r="K868" s="70" t="str">
        <f>IF(H868="","",I868*IF(N(G868)&gt;0,G868,IFERROR(INDEX(moeda_fx,MATCH(J868,moeda_cod,0)),1)))</f>
        <v/>
      </c>
      <c r="L868" s="133" t="str">
        <f>IF(B868="","",IFERROR(INDEX('15 Base de Dados'!$A$6:$A$925,MATCH(B868,'15 Base de Dados'!$C$6:$C$925,0)),"Não encontrado"))</f>
        <v/>
      </c>
      <c r="M868" s="122" t="str">
        <f>IF(A868="","",EOMONTH(A868,0))</f>
        <v/>
      </c>
      <c r="N868" s="69" t="str">
        <f>IF(A868="","",YEAR(A868))</f>
        <v/>
      </c>
    </row>
    <row r="869">
      <c r="A869" s="116" t="n"/>
      <c r="B869" s="97" t="n"/>
      <c r="C869" s="97" t="n"/>
      <c r="D869" s="132" t="n"/>
      <c r="E869" s="99" t="n"/>
      <c r="F869" s="117" t="n"/>
      <c r="G869" s="101" t="n"/>
      <c r="H869" s="109" t="str">
        <f>IF(OR(A869="",B869=""),"",N(D869)*N(E869))</f>
        <v/>
      </c>
      <c r="I869" s="109" t="str">
        <f>IF(H869="","",H869-N(F869))</f>
        <v/>
      </c>
      <c r="J869" s="108" t="str">
        <f>IF(B869="","",IFERROR(INDEX('15 Base de Dados'!$F$6:$F$925,MATCH(B869,'15 Base de Dados'!$C$6:$C$925,0)),"BRL"))</f>
        <v/>
      </c>
      <c r="K869" s="134" t="str">
        <f>IF(H869="","",I869*IF(N(G869)&gt;0,G869,IFERROR(INDEX(moeda_fx,MATCH(J869,moeda_cod,0)),1)))</f>
        <v/>
      </c>
      <c r="L869" s="135" t="str">
        <f>IF(B869="","",IFERROR(INDEX('15 Base de Dados'!$A$6:$A$925,MATCH(B869,'15 Base de Dados'!$C$6:$C$925,0)),"Não encontrado"))</f>
        <v/>
      </c>
      <c r="M869" s="123" t="str">
        <f>IF(A869="","",EOMONTH(A869,0))</f>
        <v/>
      </c>
      <c r="N869" s="113" t="str">
        <f>IF(A869="","",YEAR(A869))</f>
        <v/>
      </c>
    </row>
    <row r="870">
      <c r="A870" s="116" t="n"/>
      <c r="B870" s="97" t="n"/>
      <c r="C870" s="97" t="n"/>
      <c r="D870" s="132" t="n"/>
      <c r="E870" s="99" t="n"/>
      <c r="F870" s="117" t="n"/>
      <c r="G870" s="101" t="n"/>
      <c r="H870" s="103" t="str">
        <f>IF(OR(A870="",B870=""),"",N(D870)*N(E870))</f>
        <v/>
      </c>
      <c r="I870" s="103" t="str">
        <f>IF(H870="","",H870-N(F870))</f>
        <v/>
      </c>
      <c r="J870" s="68" t="str">
        <f>IF(B870="","",IFERROR(INDEX('15 Base de Dados'!$F$6:$F$925,MATCH(B870,'15 Base de Dados'!$C$6:$C$925,0)),"BRL"))</f>
        <v/>
      </c>
      <c r="K870" s="70" t="str">
        <f>IF(H870="","",I870*IF(N(G870)&gt;0,G870,IFERROR(INDEX(moeda_fx,MATCH(J870,moeda_cod,0)),1)))</f>
        <v/>
      </c>
      <c r="L870" s="133" t="str">
        <f>IF(B870="","",IFERROR(INDEX('15 Base de Dados'!$A$6:$A$925,MATCH(B870,'15 Base de Dados'!$C$6:$C$925,0)),"Não encontrado"))</f>
        <v/>
      </c>
      <c r="M870" s="122" t="str">
        <f>IF(A870="","",EOMONTH(A870,0))</f>
        <v/>
      </c>
      <c r="N870" s="69" t="str">
        <f>IF(A870="","",YEAR(A870))</f>
        <v/>
      </c>
    </row>
    <row r="871">
      <c r="A871" s="116" t="n"/>
      <c r="B871" s="97" t="n"/>
      <c r="C871" s="97" t="n"/>
      <c r="D871" s="132" t="n"/>
      <c r="E871" s="99" t="n"/>
      <c r="F871" s="117" t="n"/>
      <c r="G871" s="101" t="n"/>
      <c r="H871" s="109" t="str">
        <f>IF(OR(A871="",B871=""),"",N(D871)*N(E871))</f>
        <v/>
      </c>
      <c r="I871" s="109" t="str">
        <f>IF(H871="","",H871-N(F871))</f>
        <v/>
      </c>
      <c r="J871" s="108" t="str">
        <f>IF(B871="","",IFERROR(INDEX('15 Base de Dados'!$F$6:$F$925,MATCH(B871,'15 Base de Dados'!$C$6:$C$925,0)),"BRL"))</f>
        <v/>
      </c>
      <c r="K871" s="134" t="str">
        <f>IF(H871="","",I871*IF(N(G871)&gt;0,G871,IFERROR(INDEX(moeda_fx,MATCH(J871,moeda_cod,0)),1)))</f>
        <v/>
      </c>
      <c r="L871" s="135" t="str">
        <f>IF(B871="","",IFERROR(INDEX('15 Base de Dados'!$A$6:$A$925,MATCH(B871,'15 Base de Dados'!$C$6:$C$925,0)),"Não encontrado"))</f>
        <v/>
      </c>
      <c r="M871" s="123" t="str">
        <f>IF(A871="","",EOMONTH(A871,0))</f>
        <v/>
      </c>
      <c r="N871" s="113" t="str">
        <f>IF(A871="","",YEAR(A871))</f>
        <v/>
      </c>
    </row>
    <row r="872">
      <c r="A872" s="116" t="n"/>
      <c r="B872" s="97" t="n"/>
      <c r="C872" s="97" t="n"/>
      <c r="D872" s="132" t="n"/>
      <c r="E872" s="99" t="n"/>
      <c r="F872" s="117" t="n"/>
      <c r="G872" s="101" t="n"/>
      <c r="H872" s="103" t="str">
        <f>IF(OR(A872="",B872=""),"",N(D872)*N(E872))</f>
        <v/>
      </c>
      <c r="I872" s="103" t="str">
        <f>IF(H872="","",H872-N(F872))</f>
        <v/>
      </c>
      <c r="J872" s="68" t="str">
        <f>IF(B872="","",IFERROR(INDEX('15 Base de Dados'!$F$6:$F$925,MATCH(B872,'15 Base de Dados'!$C$6:$C$925,0)),"BRL"))</f>
        <v/>
      </c>
      <c r="K872" s="70" t="str">
        <f>IF(H872="","",I872*IF(N(G872)&gt;0,G872,IFERROR(INDEX(moeda_fx,MATCH(J872,moeda_cod,0)),1)))</f>
        <v/>
      </c>
      <c r="L872" s="133" t="str">
        <f>IF(B872="","",IFERROR(INDEX('15 Base de Dados'!$A$6:$A$925,MATCH(B872,'15 Base de Dados'!$C$6:$C$925,0)),"Não encontrado"))</f>
        <v/>
      </c>
      <c r="M872" s="122" t="str">
        <f>IF(A872="","",EOMONTH(A872,0))</f>
        <v/>
      </c>
      <c r="N872" s="69" t="str">
        <f>IF(A872="","",YEAR(A872))</f>
        <v/>
      </c>
    </row>
    <row r="873">
      <c r="A873" s="116" t="n"/>
      <c r="B873" s="97" t="n"/>
      <c r="C873" s="97" t="n"/>
      <c r="D873" s="132" t="n"/>
      <c r="E873" s="99" t="n"/>
      <c r="F873" s="117" t="n"/>
      <c r="G873" s="101" t="n"/>
      <c r="H873" s="109" t="str">
        <f>IF(OR(A873="",B873=""),"",N(D873)*N(E873))</f>
        <v/>
      </c>
      <c r="I873" s="109" t="str">
        <f>IF(H873="","",H873-N(F873))</f>
        <v/>
      </c>
      <c r="J873" s="108" t="str">
        <f>IF(B873="","",IFERROR(INDEX('15 Base de Dados'!$F$6:$F$925,MATCH(B873,'15 Base de Dados'!$C$6:$C$925,0)),"BRL"))</f>
        <v/>
      </c>
      <c r="K873" s="134" t="str">
        <f>IF(H873="","",I873*IF(N(G873)&gt;0,G873,IFERROR(INDEX(moeda_fx,MATCH(J873,moeda_cod,0)),1)))</f>
        <v/>
      </c>
      <c r="L873" s="135" t="str">
        <f>IF(B873="","",IFERROR(INDEX('15 Base de Dados'!$A$6:$A$925,MATCH(B873,'15 Base de Dados'!$C$6:$C$925,0)),"Não encontrado"))</f>
        <v/>
      </c>
      <c r="M873" s="123" t="str">
        <f>IF(A873="","",EOMONTH(A873,0))</f>
        <v/>
      </c>
      <c r="N873" s="113" t="str">
        <f>IF(A873="","",YEAR(A873))</f>
        <v/>
      </c>
    </row>
    <row r="874">
      <c r="A874" s="116" t="n"/>
      <c r="B874" s="97" t="n"/>
      <c r="C874" s="97" t="n"/>
      <c r="D874" s="132" t="n"/>
      <c r="E874" s="99" t="n"/>
      <c r="F874" s="117" t="n"/>
      <c r="G874" s="101" t="n"/>
      <c r="H874" s="103" t="str">
        <f>IF(OR(A874="",B874=""),"",N(D874)*N(E874))</f>
        <v/>
      </c>
      <c r="I874" s="103" t="str">
        <f>IF(H874="","",H874-N(F874))</f>
        <v/>
      </c>
      <c r="J874" s="68" t="str">
        <f>IF(B874="","",IFERROR(INDEX('15 Base de Dados'!$F$6:$F$925,MATCH(B874,'15 Base de Dados'!$C$6:$C$925,0)),"BRL"))</f>
        <v/>
      </c>
      <c r="K874" s="70" t="str">
        <f>IF(H874="","",I874*IF(N(G874)&gt;0,G874,IFERROR(INDEX(moeda_fx,MATCH(J874,moeda_cod,0)),1)))</f>
        <v/>
      </c>
      <c r="L874" s="133" t="str">
        <f>IF(B874="","",IFERROR(INDEX('15 Base de Dados'!$A$6:$A$925,MATCH(B874,'15 Base de Dados'!$C$6:$C$925,0)),"Não encontrado"))</f>
        <v/>
      </c>
      <c r="M874" s="122" t="str">
        <f>IF(A874="","",EOMONTH(A874,0))</f>
        <v/>
      </c>
      <c r="N874" s="69" t="str">
        <f>IF(A874="","",YEAR(A874))</f>
        <v/>
      </c>
    </row>
    <row r="875">
      <c r="A875" s="116" t="n"/>
      <c r="B875" s="97" t="n"/>
      <c r="C875" s="97" t="n"/>
      <c r="D875" s="132" t="n"/>
      <c r="E875" s="99" t="n"/>
      <c r="F875" s="117" t="n"/>
      <c r="G875" s="101" t="n"/>
      <c r="H875" s="109" t="str">
        <f>IF(OR(A875="",B875=""),"",N(D875)*N(E875))</f>
        <v/>
      </c>
      <c r="I875" s="109" t="str">
        <f>IF(H875="","",H875-N(F875))</f>
        <v/>
      </c>
      <c r="J875" s="108" t="str">
        <f>IF(B875="","",IFERROR(INDEX('15 Base de Dados'!$F$6:$F$925,MATCH(B875,'15 Base de Dados'!$C$6:$C$925,0)),"BRL"))</f>
        <v/>
      </c>
      <c r="K875" s="134" t="str">
        <f>IF(H875="","",I875*IF(N(G875)&gt;0,G875,IFERROR(INDEX(moeda_fx,MATCH(J875,moeda_cod,0)),1)))</f>
        <v/>
      </c>
      <c r="L875" s="135" t="str">
        <f>IF(B875="","",IFERROR(INDEX('15 Base de Dados'!$A$6:$A$925,MATCH(B875,'15 Base de Dados'!$C$6:$C$925,0)),"Não encontrado"))</f>
        <v/>
      </c>
      <c r="M875" s="123" t="str">
        <f>IF(A875="","",EOMONTH(A875,0))</f>
        <v/>
      </c>
      <c r="N875" s="113" t="str">
        <f>IF(A875="","",YEAR(A875))</f>
        <v/>
      </c>
    </row>
    <row r="876">
      <c r="A876" s="116" t="n"/>
      <c r="B876" s="97" t="n"/>
      <c r="C876" s="97" t="n"/>
      <c r="D876" s="132" t="n"/>
      <c r="E876" s="99" t="n"/>
      <c r="F876" s="117" t="n"/>
      <c r="G876" s="101" t="n"/>
      <c r="H876" s="103" t="str">
        <f>IF(OR(A876="",B876=""),"",N(D876)*N(E876))</f>
        <v/>
      </c>
      <c r="I876" s="103" t="str">
        <f>IF(H876="","",H876-N(F876))</f>
        <v/>
      </c>
      <c r="J876" s="68" t="str">
        <f>IF(B876="","",IFERROR(INDEX('15 Base de Dados'!$F$6:$F$925,MATCH(B876,'15 Base de Dados'!$C$6:$C$925,0)),"BRL"))</f>
        <v/>
      </c>
      <c r="K876" s="70" t="str">
        <f>IF(H876="","",I876*IF(N(G876)&gt;0,G876,IFERROR(INDEX(moeda_fx,MATCH(J876,moeda_cod,0)),1)))</f>
        <v/>
      </c>
      <c r="L876" s="133" t="str">
        <f>IF(B876="","",IFERROR(INDEX('15 Base de Dados'!$A$6:$A$925,MATCH(B876,'15 Base de Dados'!$C$6:$C$925,0)),"Não encontrado"))</f>
        <v/>
      </c>
      <c r="M876" s="122" t="str">
        <f>IF(A876="","",EOMONTH(A876,0))</f>
        <v/>
      </c>
      <c r="N876" s="69" t="str">
        <f>IF(A876="","",YEAR(A876))</f>
        <v/>
      </c>
    </row>
    <row r="877">
      <c r="A877" s="116" t="n"/>
      <c r="B877" s="97" t="n"/>
      <c r="C877" s="97" t="n"/>
      <c r="D877" s="132" t="n"/>
      <c r="E877" s="99" t="n"/>
      <c r="F877" s="117" t="n"/>
      <c r="G877" s="101" t="n"/>
      <c r="H877" s="109" t="str">
        <f>IF(OR(A877="",B877=""),"",N(D877)*N(E877))</f>
        <v/>
      </c>
      <c r="I877" s="109" t="str">
        <f>IF(H877="","",H877-N(F877))</f>
        <v/>
      </c>
      <c r="J877" s="108" t="str">
        <f>IF(B877="","",IFERROR(INDEX('15 Base de Dados'!$F$6:$F$925,MATCH(B877,'15 Base de Dados'!$C$6:$C$925,0)),"BRL"))</f>
        <v/>
      </c>
      <c r="K877" s="134" t="str">
        <f>IF(H877="","",I877*IF(N(G877)&gt;0,G877,IFERROR(INDEX(moeda_fx,MATCH(J877,moeda_cod,0)),1)))</f>
        <v/>
      </c>
      <c r="L877" s="135" t="str">
        <f>IF(B877="","",IFERROR(INDEX('15 Base de Dados'!$A$6:$A$925,MATCH(B877,'15 Base de Dados'!$C$6:$C$925,0)),"Não encontrado"))</f>
        <v/>
      </c>
      <c r="M877" s="123" t="str">
        <f>IF(A877="","",EOMONTH(A877,0))</f>
        <v/>
      </c>
      <c r="N877" s="113" t="str">
        <f>IF(A877="","",YEAR(A877))</f>
        <v/>
      </c>
    </row>
    <row r="878">
      <c r="A878" s="116" t="n"/>
      <c r="B878" s="97" t="n"/>
      <c r="C878" s="97" t="n"/>
      <c r="D878" s="132" t="n"/>
      <c r="E878" s="99" t="n"/>
      <c r="F878" s="117" t="n"/>
      <c r="G878" s="101" t="n"/>
      <c r="H878" s="103" t="str">
        <f>IF(OR(A878="",B878=""),"",N(D878)*N(E878))</f>
        <v/>
      </c>
      <c r="I878" s="103" t="str">
        <f>IF(H878="","",H878-N(F878))</f>
        <v/>
      </c>
      <c r="J878" s="68" t="str">
        <f>IF(B878="","",IFERROR(INDEX('15 Base de Dados'!$F$6:$F$925,MATCH(B878,'15 Base de Dados'!$C$6:$C$925,0)),"BRL"))</f>
        <v/>
      </c>
      <c r="K878" s="70" t="str">
        <f>IF(H878="","",I878*IF(N(G878)&gt;0,G878,IFERROR(INDEX(moeda_fx,MATCH(J878,moeda_cod,0)),1)))</f>
        <v/>
      </c>
      <c r="L878" s="133" t="str">
        <f>IF(B878="","",IFERROR(INDEX('15 Base de Dados'!$A$6:$A$925,MATCH(B878,'15 Base de Dados'!$C$6:$C$925,0)),"Não encontrado"))</f>
        <v/>
      </c>
      <c r="M878" s="122" t="str">
        <f>IF(A878="","",EOMONTH(A878,0))</f>
        <v/>
      </c>
      <c r="N878" s="69" t="str">
        <f>IF(A878="","",YEAR(A878))</f>
        <v/>
      </c>
    </row>
    <row r="879">
      <c r="A879" s="116" t="n"/>
      <c r="B879" s="97" t="n"/>
      <c r="C879" s="97" t="n"/>
      <c r="D879" s="132" t="n"/>
      <c r="E879" s="99" t="n"/>
      <c r="F879" s="117" t="n"/>
      <c r="G879" s="101" t="n"/>
      <c r="H879" s="109" t="str">
        <f>IF(OR(A879="",B879=""),"",N(D879)*N(E879))</f>
        <v/>
      </c>
      <c r="I879" s="109" t="str">
        <f>IF(H879="","",H879-N(F879))</f>
        <v/>
      </c>
      <c r="J879" s="108" t="str">
        <f>IF(B879="","",IFERROR(INDEX('15 Base de Dados'!$F$6:$F$925,MATCH(B879,'15 Base de Dados'!$C$6:$C$925,0)),"BRL"))</f>
        <v/>
      </c>
      <c r="K879" s="134" t="str">
        <f>IF(H879="","",I879*IF(N(G879)&gt;0,G879,IFERROR(INDEX(moeda_fx,MATCH(J879,moeda_cod,0)),1)))</f>
        <v/>
      </c>
      <c r="L879" s="135" t="str">
        <f>IF(B879="","",IFERROR(INDEX('15 Base de Dados'!$A$6:$A$925,MATCH(B879,'15 Base de Dados'!$C$6:$C$925,0)),"Não encontrado"))</f>
        <v/>
      </c>
      <c r="M879" s="123" t="str">
        <f>IF(A879="","",EOMONTH(A879,0))</f>
        <v/>
      </c>
      <c r="N879" s="113" t="str">
        <f>IF(A879="","",YEAR(A879))</f>
        <v/>
      </c>
    </row>
    <row r="880">
      <c r="A880" s="116" t="n"/>
      <c r="B880" s="97" t="n"/>
      <c r="C880" s="97" t="n"/>
      <c r="D880" s="132" t="n"/>
      <c r="E880" s="99" t="n"/>
      <c r="F880" s="117" t="n"/>
      <c r="G880" s="101" t="n"/>
      <c r="H880" s="103" t="str">
        <f>IF(OR(A880="",B880=""),"",N(D880)*N(E880))</f>
        <v/>
      </c>
      <c r="I880" s="103" t="str">
        <f>IF(H880="","",H880-N(F880))</f>
        <v/>
      </c>
      <c r="J880" s="68" t="str">
        <f>IF(B880="","",IFERROR(INDEX('15 Base de Dados'!$F$6:$F$925,MATCH(B880,'15 Base de Dados'!$C$6:$C$925,0)),"BRL"))</f>
        <v/>
      </c>
      <c r="K880" s="70" t="str">
        <f>IF(H880="","",I880*IF(N(G880)&gt;0,G880,IFERROR(INDEX(moeda_fx,MATCH(J880,moeda_cod,0)),1)))</f>
        <v/>
      </c>
      <c r="L880" s="133" t="str">
        <f>IF(B880="","",IFERROR(INDEX('15 Base de Dados'!$A$6:$A$925,MATCH(B880,'15 Base de Dados'!$C$6:$C$925,0)),"Não encontrado"))</f>
        <v/>
      </c>
      <c r="M880" s="122" t="str">
        <f>IF(A880="","",EOMONTH(A880,0))</f>
        <v/>
      </c>
      <c r="N880" s="69" t="str">
        <f>IF(A880="","",YEAR(A880))</f>
        <v/>
      </c>
    </row>
    <row r="881">
      <c r="A881" s="116" t="n"/>
      <c r="B881" s="97" t="n"/>
      <c r="C881" s="97" t="n"/>
      <c r="D881" s="132" t="n"/>
      <c r="E881" s="99" t="n"/>
      <c r="F881" s="117" t="n"/>
      <c r="G881" s="101" t="n"/>
      <c r="H881" s="109" t="str">
        <f>IF(OR(A881="",B881=""),"",N(D881)*N(E881))</f>
        <v/>
      </c>
      <c r="I881" s="109" t="str">
        <f>IF(H881="","",H881-N(F881))</f>
        <v/>
      </c>
      <c r="J881" s="108" t="str">
        <f>IF(B881="","",IFERROR(INDEX('15 Base de Dados'!$F$6:$F$925,MATCH(B881,'15 Base de Dados'!$C$6:$C$925,0)),"BRL"))</f>
        <v/>
      </c>
      <c r="K881" s="134" t="str">
        <f>IF(H881="","",I881*IF(N(G881)&gt;0,G881,IFERROR(INDEX(moeda_fx,MATCH(J881,moeda_cod,0)),1)))</f>
        <v/>
      </c>
      <c r="L881" s="135" t="str">
        <f>IF(B881="","",IFERROR(INDEX('15 Base de Dados'!$A$6:$A$925,MATCH(B881,'15 Base de Dados'!$C$6:$C$925,0)),"Não encontrado"))</f>
        <v/>
      </c>
      <c r="M881" s="123" t="str">
        <f>IF(A881="","",EOMONTH(A881,0))</f>
        <v/>
      </c>
      <c r="N881" s="113" t="str">
        <f>IF(A881="","",YEAR(A881))</f>
        <v/>
      </c>
    </row>
    <row r="882">
      <c r="A882" s="116" t="n"/>
      <c r="B882" s="97" t="n"/>
      <c r="C882" s="97" t="n"/>
      <c r="D882" s="132" t="n"/>
      <c r="E882" s="99" t="n"/>
      <c r="F882" s="117" t="n"/>
      <c r="G882" s="101" t="n"/>
      <c r="H882" s="103" t="str">
        <f>IF(OR(A882="",B882=""),"",N(D882)*N(E882))</f>
        <v/>
      </c>
      <c r="I882" s="103" t="str">
        <f>IF(H882="","",H882-N(F882))</f>
        <v/>
      </c>
      <c r="J882" s="68" t="str">
        <f>IF(B882="","",IFERROR(INDEX('15 Base de Dados'!$F$6:$F$925,MATCH(B882,'15 Base de Dados'!$C$6:$C$925,0)),"BRL"))</f>
        <v/>
      </c>
      <c r="K882" s="70" t="str">
        <f>IF(H882="","",I882*IF(N(G882)&gt;0,G882,IFERROR(INDEX(moeda_fx,MATCH(J882,moeda_cod,0)),1)))</f>
        <v/>
      </c>
      <c r="L882" s="133" t="str">
        <f>IF(B882="","",IFERROR(INDEX('15 Base de Dados'!$A$6:$A$925,MATCH(B882,'15 Base de Dados'!$C$6:$C$925,0)),"Não encontrado"))</f>
        <v/>
      </c>
      <c r="M882" s="122" t="str">
        <f>IF(A882="","",EOMONTH(A882,0))</f>
        <v/>
      </c>
      <c r="N882" s="69" t="str">
        <f>IF(A882="","",YEAR(A882))</f>
        <v/>
      </c>
    </row>
    <row r="883">
      <c r="A883" s="116" t="n"/>
      <c r="B883" s="97" t="n"/>
      <c r="C883" s="97" t="n"/>
      <c r="D883" s="132" t="n"/>
      <c r="E883" s="99" t="n"/>
      <c r="F883" s="117" t="n"/>
      <c r="G883" s="101" t="n"/>
      <c r="H883" s="109" t="str">
        <f>IF(OR(A883="",B883=""),"",N(D883)*N(E883))</f>
        <v/>
      </c>
      <c r="I883" s="109" t="str">
        <f>IF(H883="","",H883-N(F883))</f>
        <v/>
      </c>
      <c r="J883" s="108" t="str">
        <f>IF(B883="","",IFERROR(INDEX('15 Base de Dados'!$F$6:$F$925,MATCH(B883,'15 Base de Dados'!$C$6:$C$925,0)),"BRL"))</f>
        <v/>
      </c>
      <c r="K883" s="134" t="str">
        <f>IF(H883="","",I883*IF(N(G883)&gt;0,G883,IFERROR(INDEX(moeda_fx,MATCH(J883,moeda_cod,0)),1)))</f>
        <v/>
      </c>
      <c r="L883" s="135" t="str">
        <f>IF(B883="","",IFERROR(INDEX('15 Base de Dados'!$A$6:$A$925,MATCH(B883,'15 Base de Dados'!$C$6:$C$925,0)),"Não encontrado"))</f>
        <v/>
      </c>
      <c r="M883" s="123" t="str">
        <f>IF(A883="","",EOMONTH(A883,0))</f>
        <v/>
      </c>
      <c r="N883" s="113" t="str">
        <f>IF(A883="","",YEAR(A883))</f>
        <v/>
      </c>
    </row>
    <row r="884">
      <c r="A884" s="116" t="n"/>
      <c r="B884" s="97" t="n"/>
      <c r="C884" s="97" t="n"/>
      <c r="D884" s="132" t="n"/>
      <c r="E884" s="99" t="n"/>
      <c r="F884" s="117" t="n"/>
      <c r="G884" s="101" t="n"/>
      <c r="H884" s="103" t="str">
        <f>IF(OR(A884="",B884=""),"",N(D884)*N(E884))</f>
        <v/>
      </c>
      <c r="I884" s="103" t="str">
        <f>IF(H884="","",H884-N(F884))</f>
        <v/>
      </c>
      <c r="J884" s="68" t="str">
        <f>IF(B884="","",IFERROR(INDEX('15 Base de Dados'!$F$6:$F$925,MATCH(B884,'15 Base de Dados'!$C$6:$C$925,0)),"BRL"))</f>
        <v/>
      </c>
      <c r="K884" s="70" t="str">
        <f>IF(H884="","",I884*IF(N(G884)&gt;0,G884,IFERROR(INDEX(moeda_fx,MATCH(J884,moeda_cod,0)),1)))</f>
        <v/>
      </c>
      <c r="L884" s="133" t="str">
        <f>IF(B884="","",IFERROR(INDEX('15 Base de Dados'!$A$6:$A$925,MATCH(B884,'15 Base de Dados'!$C$6:$C$925,0)),"Não encontrado"))</f>
        <v/>
      </c>
      <c r="M884" s="122" t="str">
        <f>IF(A884="","",EOMONTH(A884,0))</f>
        <v/>
      </c>
      <c r="N884" s="69" t="str">
        <f>IF(A884="","",YEAR(A884))</f>
        <v/>
      </c>
    </row>
    <row r="885">
      <c r="A885" s="116" t="n"/>
      <c r="B885" s="97" t="n"/>
      <c r="C885" s="97" t="n"/>
      <c r="D885" s="132" t="n"/>
      <c r="E885" s="99" t="n"/>
      <c r="F885" s="117" t="n"/>
      <c r="G885" s="101" t="n"/>
      <c r="H885" s="109" t="str">
        <f>IF(OR(A885="",B885=""),"",N(D885)*N(E885))</f>
        <v/>
      </c>
      <c r="I885" s="109" t="str">
        <f>IF(H885="","",H885-N(F885))</f>
        <v/>
      </c>
      <c r="J885" s="108" t="str">
        <f>IF(B885="","",IFERROR(INDEX('15 Base de Dados'!$F$6:$F$925,MATCH(B885,'15 Base de Dados'!$C$6:$C$925,0)),"BRL"))</f>
        <v/>
      </c>
      <c r="K885" s="134" t="str">
        <f>IF(H885="","",I885*IF(N(G885)&gt;0,G885,IFERROR(INDEX(moeda_fx,MATCH(J885,moeda_cod,0)),1)))</f>
        <v/>
      </c>
      <c r="L885" s="135" t="str">
        <f>IF(B885="","",IFERROR(INDEX('15 Base de Dados'!$A$6:$A$925,MATCH(B885,'15 Base de Dados'!$C$6:$C$925,0)),"Não encontrado"))</f>
        <v/>
      </c>
      <c r="M885" s="123" t="str">
        <f>IF(A885="","",EOMONTH(A885,0))</f>
        <v/>
      </c>
      <c r="N885" s="113" t="str">
        <f>IF(A885="","",YEAR(A885))</f>
        <v/>
      </c>
    </row>
    <row r="886">
      <c r="A886" s="116" t="n"/>
      <c r="B886" s="97" t="n"/>
      <c r="C886" s="97" t="n"/>
      <c r="D886" s="132" t="n"/>
      <c r="E886" s="99" t="n"/>
      <c r="F886" s="117" t="n"/>
      <c r="G886" s="101" t="n"/>
      <c r="H886" s="103" t="str">
        <f>IF(OR(A886="",B886=""),"",N(D886)*N(E886))</f>
        <v/>
      </c>
      <c r="I886" s="103" t="str">
        <f>IF(H886="","",H886-N(F886))</f>
        <v/>
      </c>
      <c r="J886" s="68" t="str">
        <f>IF(B886="","",IFERROR(INDEX('15 Base de Dados'!$F$6:$F$925,MATCH(B886,'15 Base de Dados'!$C$6:$C$925,0)),"BRL"))</f>
        <v/>
      </c>
      <c r="K886" s="70" t="str">
        <f>IF(H886="","",I886*IF(N(G886)&gt;0,G886,IFERROR(INDEX(moeda_fx,MATCH(J886,moeda_cod,0)),1)))</f>
        <v/>
      </c>
      <c r="L886" s="133" t="str">
        <f>IF(B886="","",IFERROR(INDEX('15 Base de Dados'!$A$6:$A$925,MATCH(B886,'15 Base de Dados'!$C$6:$C$925,0)),"Não encontrado"))</f>
        <v/>
      </c>
      <c r="M886" s="122" t="str">
        <f>IF(A886="","",EOMONTH(A886,0))</f>
        <v/>
      </c>
      <c r="N886" s="69" t="str">
        <f>IF(A886="","",YEAR(A886))</f>
        <v/>
      </c>
    </row>
    <row r="887">
      <c r="A887" s="116" t="n"/>
      <c r="B887" s="97" t="n"/>
      <c r="C887" s="97" t="n"/>
      <c r="D887" s="132" t="n"/>
      <c r="E887" s="99" t="n"/>
      <c r="F887" s="117" t="n"/>
      <c r="G887" s="101" t="n"/>
      <c r="H887" s="109" t="str">
        <f>IF(OR(A887="",B887=""),"",N(D887)*N(E887))</f>
        <v/>
      </c>
      <c r="I887" s="109" t="str">
        <f>IF(H887="","",H887-N(F887))</f>
        <v/>
      </c>
      <c r="J887" s="108" t="str">
        <f>IF(B887="","",IFERROR(INDEX('15 Base de Dados'!$F$6:$F$925,MATCH(B887,'15 Base de Dados'!$C$6:$C$925,0)),"BRL"))</f>
        <v/>
      </c>
      <c r="K887" s="134" t="str">
        <f>IF(H887="","",I887*IF(N(G887)&gt;0,G887,IFERROR(INDEX(moeda_fx,MATCH(J887,moeda_cod,0)),1)))</f>
        <v/>
      </c>
      <c r="L887" s="135" t="str">
        <f>IF(B887="","",IFERROR(INDEX('15 Base de Dados'!$A$6:$A$925,MATCH(B887,'15 Base de Dados'!$C$6:$C$925,0)),"Não encontrado"))</f>
        <v/>
      </c>
      <c r="M887" s="123" t="str">
        <f>IF(A887="","",EOMONTH(A887,0))</f>
        <v/>
      </c>
      <c r="N887" s="113" t="str">
        <f>IF(A887="","",YEAR(A887))</f>
        <v/>
      </c>
    </row>
    <row r="888">
      <c r="A888" s="116" t="n"/>
      <c r="B888" s="97" t="n"/>
      <c r="C888" s="97" t="n"/>
      <c r="D888" s="132" t="n"/>
      <c r="E888" s="99" t="n"/>
      <c r="F888" s="117" t="n"/>
      <c r="G888" s="101" t="n"/>
      <c r="H888" s="103" t="str">
        <f>IF(OR(A888="",B888=""),"",N(D888)*N(E888))</f>
        <v/>
      </c>
      <c r="I888" s="103" t="str">
        <f>IF(H888="","",H888-N(F888))</f>
        <v/>
      </c>
      <c r="J888" s="68" t="str">
        <f>IF(B888="","",IFERROR(INDEX('15 Base de Dados'!$F$6:$F$925,MATCH(B888,'15 Base de Dados'!$C$6:$C$925,0)),"BRL"))</f>
        <v/>
      </c>
      <c r="K888" s="70" t="str">
        <f>IF(H888="","",I888*IF(N(G888)&gt;0,G888,IFERROR(INDEX(moeda_fx,MATCH(J888,moeda_cod,0)),1)))</f>
        <v/>
      </c>
      <c r="L888" s="133" t="str">
        <f>IF(B888="","",IFERROR(INDEX('15 Base de Dados'!$A$6:$A$925,MATCH(B888,'15 Base de Dados'!$C$6:$C$925,0)),"Não encontrado"))</f>
        <v/>
      </c>
      <c r="M888" s="122" t="str">
        <f>IF(A888="","",EOMONTH(A888,0))</f>
        <v/>
      </c>
      <c r="N888" s="69" t="str">
        <f>IF(A888="","",YEAR(A888))</f>
        <v/>
      </c>
    </row>
    <row r="889">
      <c r="A889" s="116" t="n"/>
      <c r="B889" s="97" t="n"/>
      <c r="C889" s="97" t="n"/>
      <c r="D889" s="132" t="n"/>
      <c r="E889" s="99" t="n"/>
      <c r="F889" s="117" t="n"/>
      <c r="G889" s="101" t="n"/>
      <c r="H889" s="109" t="str">
        <f>IF(OR(A889="",B889=""),"",N(D889)*N(E889))</f>
        <v/>
      </c>
      <c r="I889" s="109" t="str">
        <f>IF(H889="","",H889-N(F889))</f>
        <v/>
      </c>
      <c r="J889" s="108" t="str">
        <f>IF(B889="","",IFERROR(INDEX('15 Base de Dados'!$F$6:$F$925,MATCH(B889,'15 Base de Dados'!$C$6:$C$925,0)),"BRL"))</f>
        <v/>
      </c>
      <c r="K889" s="134" t="str">
        <f>IF(H889="","",I889*IF(N(G889)&gt;0,G889,IFERROR(INDEX(moeda_fx,MATCH(J889,moeda_cod,0)),1)))</f>
        <v/>
      </c>
      <c r="L889" s="135" t="str">
        <f>IF(B889="","",IFERROR(INDEX('15 Base de Dados'!$A$6:$A$925,MATCH(B889,'15 Base de Dados'!$C$6:$C$925,0)),"Não encontrado"))</f>
        <v/>
      </c>
      <c r="M889" s="123" t="str">
        <f>IF(A889="","",EOMONTH(A889,0))</f>
        <v/>
      </c>
      <c r="N889" s="113" t="str">
        <f>IF(A889="","",YEAR(A889))</f>
        <v/>
      </c>
    </row>
    <row r="890">
      <c r="A890" s="116" t="n"/>
      <c r="B890" s="97" t="n"/>
      <c r="C890" s="97" t="n"/>
      <c r="D890" s="132" t="n"/>
      <c r="E890" s="99" t="n"/>
      <c r="F890" s="117" t="n"/>
      <c r="G890" s="101" t="n"/>
      <c r="H890" s="103" t="str">
        <f>IF(OR(A890="",B890=""),"",N(D890)*N(E890))</f>
        <v/>
      </c>
      <c r="I890" s="103" t="str">
        <f>IF(H890="","",H890-N(F890))</f>
        <v/>
      </c>
      <c r="J890" s="68" t="str">
        <f>IF(B890="","",IFERROR(INDEX('15 Base de Dados'!$F$6:$F$925,MATCH(B890,'15 Base de Dados'!$C$6:$C$925,0)),"BRL"))</f>
        <v/>
      </c>
      <c r="K890" s="70" t="str">
        <f>IF(H890="","",I890*IF(N(G890)&gt;0,G890,IFERROR(INDEX(moeda_fx,MATCH(J890,moeda_cod,0)),1)))</f>
        <v/>
      </c>
      <c r="L890" s="133" t="str">
        <f>IF(B890="","",IFERROR(INDEX('15 Base de Dados'!$A$6:$A$925,MATCH(B890,'15 Base de Dados'!$C$6:$C$925,0)),"Não encontrado"))</f>
        <v/>
      </c>
      <c r="M890" s="122" t="str">
        <f>IF(A890="","",EOMONTH(A890,0))</f>
        <v/>
      </c>
      <c r="N890" s="69" t="str">
        <f>IF(A890="","",YEAR(A890))</f>
        <v/>
      </c>
    </row>
    <row r="891">
      <c r="A891" s="116" t="n"/>
      <c r="B891" s="97" t="n"/>
      <c r="C891" s="97" t="n"/>
      <c r="D891" s="132" t="n"/>
      <c r="E891" s="99" t="n"/>
      <c r="F891" s="117" t="n"/>
      <c r="G891" s="101" t="n"/>
      <c r="H891" s="109" t="str">
        <f>IF(OR(A891="",B891=""),"",N(D891)*N(E891))</f>
        <v/>
      </c>
      <c r="I891" s="109" t="str">
        <f>IF(H891="","",H891-N(F891))</f>
        <v/>
      </c>
      <c r="J891" s="108" t="str">
        <f>IF(B891="","",IFERROR(INDEX('15 Base de Dados'!$F$6:$F$925,MATCH(B891,'15 Base de Dados'!$C$6:$C$925,0)),"BRL"))</f>
        <v/>
      </c>
      <c r="K891" s="134" t="str">
        <f>IF(H891="","",I891*IF(N(G891)&gt;0,G891,IFERROR(INDEX(moeda_fx,MATCH(J891,moeda_cod,0)),1)))</f>
        <v/>
      </c>
      <c r="L891" s="135" t="str">
        <f>IF(B891="","",IFERROR(INDEX('15 Base de Dados'!$A$6:$A$925,MATCH(B891,'15 Base de Dados'!$C$6:$C$925,0)),"Não encontrado"))</f>
        <v/>
      </c>
      <c r="M891" s="123" t="str">
        <f>IF(A891="","",EOMONTH(A891,0))</f>
        <v/>
      </c>
      <c r="N891" s="113" t="str">
        <f>IF(A891="","",YEAR(A891))</f>
        <v/>
      </c>
    </row>
    <row r="892">
      <c r="A892" s="116" t="n"/>
      <c r="B892" s="97" t="n"/>
      <c r="C892" s="97" t="n"/>
      <c r="D892" s="132" t="n"/>
      <c r="E892" s="99" t="n"/>
      <c r="F892" s="117" t="n"/>
      <c r="G892" s="101" t="n"/>
      <c r="H892" s="103" t="str">
        <f>IF(OR(A892="",B892=""),"",N(D892)*N(E892))</f>
        <v/>
      </c>
      <c r="I892" s="103" t="str">
        <f>IF(H892="","",H892-N(F892))</f>
        <v/>
      </c>
      <c r="J892" s="68" t="str">
        <f>IF(B892="","",IFERROR(INDEX('15 Base de Dados'!$F$6:$F$925,MATCH(B892,'15 Base de Dados'!$C$6:$C$925,0)),"BRL"))</f>
        <v/>
      </c>
      <c r="K892" s="70" t="str">
        <f>IF(H892="","",I892*IF(N(G892)&gt;0,G892,IFERROR(INDEX(moeda_fx,MATCH(J892,moeda_cod,0)),1)))</f>
        <v/>
      </c>
      <c r="L892" s="133" t="str">
        <f>IF(B892="","",IFERROR(INDEX('15 Base de Dados'!$A$6:$A$925,MATCH(B892,'15 Base de Dados'!$C$6:$C$925,0)),"Não encontrado"))</f>
        <v/>
      </c>
      <c r="M892" s="122" t="str">
        <f>IF(A892="","",EOMONTH(A892,0))</f>
        <v/>
      </c>
      <c r="N892" s="69" t="str">
        <f>IF(A892="","",YEAR(A892))</f>
        <v/>
      </c>
    </row>
    <row r="893">
      <c r="A893" s="116" t="n"/>
      <c r="B893" s="97" t="n"/>
      <c r="C893" s="97" t="n"/>
      <c r="D893" s="132" t="n"/>
      <c r="E893" s="99" t="n"/>
      <c r="F893" s="117" t="n"/>
      <c r="G893" s="101" t="n"/>
      <c r="H893" s="109" t="str">
        <f>IF(OR(A893="",B893=""),"",N(D893)*N(E893))</f>
        <v/>
      </c>
      <c r="I893" s="109" t="str">
        <f>IF(H893="","",H893-N(F893))</f>
        <v/>
      </c>
      <c r="J893" s="108" t="str">
        <f>IF(B893="","",IFERROR(INDEX('15 Base de Dados'!$F$6:$F$925,MATCH(B893,'15 Base de Dados'!$C$6:$C$925,0)),"BRL"))</f>
        <v/>
      </c>
      <c r="K893" s="134" t="str">
        <f>IF(H893="","",I893*IF(N(G893)&gt;0,G893,IFERROR(INDEX(moeda_fx,MATCH(J893,moeda_cod,0)),1)))</f>
        <v/>
      </c>
      <c r="L893" s="135" t="str">
        <f>IF(B893="","",IFERROR(INDEX('15 Base de Dados'!$A$6:$A$925,MATCH(B893,'15 Base de Dados'!$C$6:$C$925,0)),"Não encontrado"))</f>
        <v/>
      </c>
      <c r="M893" s="123" t="str">
        <f>IF(A893="","",EOMONTH(A893,0))</f>
        <v/>
      </c>
      <c r="N893" s="113" t="str">
        <f>IF(A893="","",YEAR(A893))</f>
        <v/>
      </c>
    </row>
    <row r="894">
      <c r="A894" s="116" t="n"/>
      <c r="B894" s="97" t="n"/>
      <c r="C894" s="97" t="n"/>
      <c r="D894" s="132" t="n"/>
      <c r="E894" s="99" t="n"/>
      <c r="F894" s="117" t="n"/>
      <c r="G894" s="101" t="n"/>
      <c r="H894" s="103" t="str">
        <f>IF(OR(A894="",B894=""),"",N(D894)*N(E894))</f>
        <v/>
      </c>
      <c r="I894" s="103" t="str">
        <f>IF(H894="","",H894-N(F894))</f>
        <v/>
      </c>
      <c r="J894" s="68" t="str">
        <f>IF(B894="","",IFERROR(INDEX('15 Base de Dados'!$F$6:$F$925,MATCH(B894,'15 Base de Dados'!$C$6:$C$925,0)),"BRL"))</f>
        <v/>
      </c>
      <c r="K894" s="70" t="str">
        <f>IF(H894="","",I894*IF(N(G894)&gt;0,G894,IFERROR(INDEX(moeda_fx,MATCH(J894,moeda_cod,0)),1)))</f>
        <v/>
      </c>
      <c r="L894" s="133" t="str">
        <f>IF(B894="","",IFERROR(INDEX('15 Base de Dados'!$A$6:$A$925,MATCH(B894,'15 Base de Dados'!$C$6:$C$925,0)),"Não encontrado"))</f>
        <v/>
      </c>
      <c r="M894" s="122" t="str">
        <f>IF(A894="","",EOMONTH(A894,0))</f>
        <v/>
      </c>
      <c r="N894" s="69" t="str">
        <f>IF(A894="","",YEAR(A894))</f>
        <v/>
      </c>
    </row>
    <row r="895">
      <c r="A895" s="116" t="n"/>
      <c r="B895" s="97" t="n"/>
      <c r="C895" s="97" t="n"/>
      <c r="D895" s="132" t="n"/>
      <c r="E895" s="99" t="n"/>
      <c r="F895" s="117" t="n"/>
      <c r="G895" s="101" t="n"/>
      <c r="H895" s="109" t="str">
        <f>IF(OR(A895="",B895=""),"",N(D895)*N(E895))</f>
        <v/>
      </c>
      <c r="I895" s="109" t="str">
        <f>IF(H895="","",H895-N(F895))</f>
        <v/>
      </c>
      <c r="J895" s="108" t="str">
        <f>IF(B895="","",IFERROR(INDEX('15 Base de Dados'!$F$6:$F$925,MATCH(B895,'15 Base de Dados'!$C$6:$C$925,0)),"BRL"))</f>
        <v/>
      </c>
      <c r="K895" s="134" t="str">
        <f>IF(H895="","",I895*IF(N(G895)&gt;0,G895,IFERROR(INDEX(moeda_fx,MATCH(J895,moeda_cod,0)),1)))</f>
        <v/>
      </c>
      <c r="L895" s="135" t="str">
        <f>IF(B895="","",IFERROR(INDEX('15 Base de Dados'!$A$6:$A$925,MATCH(B895,'15 Base de Dados'!$C$6:$C$925,0)),"Não encontrado"))</f>
        <v/>
      </c>
      <c r="M895" s="123" t="str">
        <f>IF(A895="","",EOMONTH(A895,0))</f>
        <v/>
      </c>
      <c r="N895" s="113" t="str">
        <f>IF(A895="","",YEAR(A895))</f>
        <v/>
      </c>
    </row>
    <row r="896">
      <c r="A896" s="116" t="n"/>
      <c r="B896" s="97" t="n"/>
      <c r="C896" s="97" t="n"/>
      <c r="D896" s="132" t="n"/>
      <c r="E896" s="99" t="n"/>
      <c r="F896" s="117" t="n"/>
      <c r="G896" s="101" t="n"/>
      <c r="H896" s="103" t="str">
        <f>IF(OR(A896="",B896=""),"",N(D896)*N(E896))</f>
        <v/>
      </c>
      <c r="I896" s="103" t="str">
        <f>IF(H896="","",H896-N(F896))</f>
        <v/>
      </c>
      <c r="J896" s="68" t="str">
        <f>IF(B896="","",IFERROR(INDEX('15 Base de Dados'!$F$6:$F$925,MATCH(B896,'15 Base de Dados'!$C$6:$C$925,0)),"BRL"))</f>
        <v/>
      </c>
      <c r="K896" s="70" t="str">
        <f>IF(H896="","",I896*IF(N(G896)&gt;0,G896,IFERROR(INDEX(moeda_fx,MATCH(J896,moeda_cod,0)),1)))</f>
        <v/>
      </c>
      <c r="L896" s="133" t="str">
        <f>IF(B896="","",IFERROR(INDEX('15 Base de Dados'!$A$6:$A$925,MATCH(B896,'15 Base de Dados'!$C$6:$C$925,0)),"Não encontrado"))</f>
        <v/>
      </c>
      <c r="M896" s="122" t="str">
        <f>IF(A896="","",EOMONTH(A896,0))</f>
        <v/>
      </c>
      <c r="N896" s="69" t="str">
        <f>IF(A896="","",YEAR(A896))</f>
        <v/>
      </c>
    </row>
    <row r="897">
      <c r="A897" s="116" t="n"/>
      <c r="B897" s="97" t="n"/>
      <c r="C897" s="97" t="n"/>
      <c r="D897" s="132" t="n"/>
      <c r="E897" s="99" t="n"/>
      <c r="F897" s="117" t="n"/>
      <c r="G897" s="101" t="n"/>
      <c r="H897" s="109" t="str">
        <f>IF(OR(A897="",B897=""),"",N(D897)*N(E897))</f>
        <v/>
      </c>
      <c r="I897" s="109" t="str">
        <f>IF(H897="","",H897-N(F897))</f>
        <v/>
      </c>
      <c r="J897" s="108" t="str">
        <f>IF(B897="","",IFERROR(INDEX('15 Base de Dados'!$F$6:$F$925,MATCH(B897,'15 Base de Dados'!$C$6:$C$925,0)),"BRL"))</f>
        <v/>
      </c>
      <c r="K897" s="134" t="str">
        <f>IF(H897="","",I897*IF(N(G897)&gt;0,G897,IFERROR(INDEX(moeda_fx,MATCH(J897,moeda_cod,0)),1)))</f>
        <v/>
      </c>
      <c r="L897" s="135" t="str">
        <f>IF(B897="","",IFERROR(INDEX('15 Base de Dados'!$A$6:$A$925,MATCH(B897,'15 Base de Dados'!$C$6:$C$925,0)),"Não encontrado"))</f>
        <v/>
      </c>
      <c r="M897" s="123" t="str">
        <f>IF(A897="","",EOMONTH(A897,0))</f>
        <v/>
      </c>
      <c r="N897" s="113" t="str">
        <f>IF(A897="","",YEAR(A897))</f>
        <v/>
      </c>
    </row>
    <row r="898">
      <c r="A898" s="116" t="n"/>
      <c r="B898" s="97" t="n"/>
      <c r="C898" s="97" t="n"/>
      <c r="D898" s="132" t="n"/>
      <c r="E898" s="99" t="n"/>
      <c r="F898" s="117" t="n"/>
      <c r="G898" s="101" t="n"/>
      <c r="H898" s="103" t="str">
        <f>IF(OR(A898="",B898=""),"",N(D898)*N(E898))</f>
        <v/>
      </c>
      <c r="I898" s="103" t="str">
        <f>IF(H898="","",H898-N(F898))</f>
        <v/>
      </c>
      <c r="J898" s="68" t="str">
        <f>IF(B898="","",IFERROR(INDEX('15 Base de Dados'!$F$6:$F$925,MATCH(B898,'15 Base de Dados'!$C$6:$C$925,0)),"BRL"))</f>
        <v/>
      </c>
      <c r="K898" s="70" t="str">
        <f>IF(H898="","",I898*IF(N(G898)&gt;0,G898,IFERROR(INDEX(moeda_fx,MATCH(J898,moeda_cod,0)),1)))</f>
        <v/>
      </c>
      <c r="L898" s="133" t="str">
        <f>IF(B898="","",IFERROR(INDEX('15 Base de Dados'!$A$6:$A$925,MATCH(B898,'15 Base de Dados'!$C$6:$C$925,0)),"Não encontrado"))</f>
        <v/>
      </c>
      <c r="M898" s="122" t="str">
        <f>IF(A898="","",EOMONTH(A898,0))</f>
        <v/>
      </c>
      <c r="N898" s="69" t="str">
        <f>IF(A898="","",YEAR(A898))</f>
        <v/>
      </c>
    </row>
    <row r="899">
      <c r="A899" s="116" t="n"/>
      <c r="B899" s="97" t="n"/>
      <c r="C899" s="97" t="n"/>
      <c r="D899" s="132" t="n"/>
      <c r="E899" s="99" t="n"/>
      <c r="F899" s="117" t="n"/>
      <c r="G899" s="101" t="n"/>
      <c r="H899" s="109" t="str">
        <f>IF(OR(A899="",B899=""),"",N(D899)*N(E899))</f>
        <v/>
      </c>
      <c r="I899" s="109" t="str">
        <f>IF(H899="","",H899-N(F899))</f>
        <v/>
      </c>
      <c r="J899" s="108" t="str">
        <f>IF(B899="","",IFERROR(INDEX('15 Base de Dados'!$F$6:$F$925,MATCH(B899,'15 Base de Dados'!$C$6:$C$925,0)),"BRL"))</f>
        <v/>
      </c>
      <c r="K899" s="134" t="str">
        <f>IF(H899="","",I899*IF(N(G899)&gt;0,G899,IFERROR(INDEX(moeda_fx,MATCH(J899,moeda_cod,0)),1)))</f>
        <v/>
      </c>
      <c r="L899" s="135" t="str">
        <f>IF(B899="","",IFERROR(INDEX('15 Base de Dados'!$A$6:$A$925,MATCH(B899,'15 Base de Dados'!$C$6:$C$925,0)),"Não encontrado"))</f>
        <v/>
      </c>
      <c r="M899" s="123" t="str">
        <f>IF(A899="","",EOMONTH(A899,0))</f>
        <v/>
      </c>
      <c r="N899" s="113" t="str">
        <f>IF(A899="","",YEAR(A899))</f>
        <v/>
      </c>
    </row>
    <row r="900">
      <c r="A900" s="116" t="n"/>
      <c r="B900" s="97" t="n"/>
      <c r="C900" s="97" t="n"/>
      <c r="D900" s="132" t="n"/>
      <c r="E900" s="99" t="n"/>
      <c r="F900" s="117" t="n"/>
      <c r="G900" s="101" t="n"/>
      <c r="H900" s="103" t="str">
        <f>IF(OR(A900="",B900=""),"",N(D900)*N(E900))</f>
        <v/>
      </c>
      <c r="I900" s="103" t="str">
        <f>IF(H900="","",H900-N(F900))</f>
        <v/>
      </c>
      <c r="J900" s="68" t="str">
        <f>IF(B900="","",IFERROR(INDEX('15 Base de Dados'!$F$6:$F$925,MATCH(B900,'15 Base de Dados'!$C$6:$C$925,0)),"BRL"))</f>
        <v/>
      </c>
      <c r="K900" s="70" t="str">
        <f>IF(H900="","",I900*IF(N(G900)&gt;0,G900,IFERROR(INDEX(moeda_fx,MATCH(J900,moeda_cod,0)),1)))</f>
        <v/>
      </c>
      <c r="L900" s="133" t="str">
        <f>IF(B900="","",IFERROR(INDEX('15 Base de Dados'!$A$6:$A$925,MATCH(B900,'15 Base de Dados'!$C$6:$C$925,0)),"Não encontrado"))</f>
        <v/>
      </c>
      <c r="M900" s="122" t="str">
        <f>IF(A900="","",EOMONTH(A900,0))</f>
        <v/>
      </c>
      <c r="N900" s="69" t="str">
        <f>IF(A900="","",YEAR(A900))</f>
        <v/>
      </c>
    </row>
    <row r="901">
      <c r="A901" s="116" t="n"/>
      <c r="B901" s="97" t="n"/>
      <c r="C901" s="97" t="n"/>
      <c r="D901" s="132" t="n"/>
      <c r="E901" s="99" t="n"/>
      <c r="F901" s="117" t="n"/>
      <c r="G901" s="101" t="n"/>
      <c r="H901" s="109" t="str">
        <f>IF(OR(A901="",B901=""),"",N(D901)*N(E901))</f>
        <v/>
      </c>
      <c r="I901" s="109" t="str">
        <f>IF(H901="","",H901-N(F901))</f>
        <v/>
      </c>
      <c r="J901" s="108" t="str">
        <f>IF(B901="","",IFERROR(INDEX('15 Base de Dados'!$F$6:$F$925,MATCH(B901,'15 Base de Dados'!$C$6:$C$925,0)),"BRL"))</f>
        <v/>
      </c>
      <c r="K901" s="134" t="str">
        <f>IF(H901="","",I901*IF(N(G901)&gt;0,G901,IFERROR(INDEX(moeda_fx,MATCH(J901,moeda_cod,0)),1)))</f>
        <v/>
      </c>
      <c r="L901" s="135" t="str">
        <f>IF(B901="","",IFERROR(INDEX('15 Base de Dados'!$A$6:$A$925,MATCH(B901,'15 Base de Dados'!$C$6:$C$925,0)),"Não encontrado"))</f>
        <v/>
      </c>
      <c r="M901" s="123" t="str">
        <f>IF(A901="","",EOMONTH(A901,0))</f>
        <v/>
      </c>
      <c r="N901" s="113" t="str">
        <f>IF(A901="","",YEAR(A901))</f>
        <v/>
      </c>
    </row>
    <row r="902">
      <c r="A902" s="116" t="n"/>
      <c r="B902" s="97" t="n"/>
      <c r="C902" s="97" t="n"/>
      <c r="D902" s="132" t="n"/>
      <c r="E902" s="99" t="n"/>
      <c r="F902" s="117" t="n"/>
      <c r="G902" s="101" t="n"/>
      <c r="H902" s="103" t="str">
        <f>IF(OR(A902="",B902=""),"",N(D902)*N(E902))</f>
        <v/>
      </c>
      <c r="I902" s="103" t="str">
        <f>IF(H902="","",H902-N(F902))</f>
        <v/>
      </c>
      <c r="J902" s="68" t="str">
        <f>IF(B902="","",IFERROR(INDEX('15 Base de Dados'!$F$6:$F$925,MATCH(B902,'15 Base de Dados'!$C$6:$C$925,0)),"BRL"))</f>
        <v/>
      </c>
      <c r="K902" s="70" t="str">
        <f>IF(H902="","",I902*IF(N(G902)&gt;0,G902,IFERROR(INDEX(moeda_fx,MATCH(J902,moeda_cod,0)),1)))</f>
        <v/>
      </c>
      <c r="L902" s="133" t="str">
        <f>IF(B902="","",IFERROR(INDEX('15 Base de Dados'!$A$6:$A$925,MATCH(B902,'15 Base de Dados'!$C$6:$C$925,0)),"Não encontrado"))</f>
        <v/>
      </c>
      <c r="M902" s="122" t="str">
        <f>IF(A902="","",EOMONTH(A902,0))</f>
        <v/>
      </c>
      <c r="N902" s="69" t="str">
        <f>IF(A902="","",YEAR(A902))</f>
        <v/>
      </c>
    </row>
    <row r="903">
      <c r="A903" s="116" t="n"/>
      <c r="B903" s="97" t="n"/>
      <c r="C903" s="97" t="n"/>
      <c r="D903" s="132" t="n"/>
      <c r="E903" s="99" t="n"/>
      <c r="F903" s="117" t="n"/>
      <c r="G903" s="101" t="n"/>
      <c r="H903" s="109" t="str">
        <f>IF(OR(A903="",B903=""),"",N(D903)*N(E903))</f>
        <v/>
      </c>
      <c r="I903" s="109" t="str">
        <f>IF(H903="","",H903-N(F903))</f>
        <v/>
      </c>
      <c r="J903" s="108" t="str">
        <f>IF(B903="","",IFERROR(INDEX('15 Base de Dados'!$F$6:$F$925,MATCH(B903,'15 Base de Dados'!$C$6:$C$925,0)),"BRL"))</f>
        <v/>
      </c>
      <c r="K903" s="134" t="str">
        <f>IF(H903="","",I903*IF(N(G903)&gt;0,G903,IFERROR(INDEX(moeda_fx,MATCH(J903,moeda_cod,0)),1)))</f>
        <v/>
      </c>
      <c r="L903" s="135" t="str">
        <f>IF(B903="","",IFERROR(INDEX('15 Base de Dados'!$A$6:$A$925,MATCH(B903,'15 Base de Dados'!$C$6:$C$925,0)),"Não encontrado"))</f>
        <v/>
      </c>
      <c r="M903" s="123" t="str">
        <f>IF(A903="","",EOMONTH(A903,0))</f>
        <v/>
      </c>
      <c r="N903" s="113" t="str">
        <f>IF(A903="","",YEAR(A903))</f>
        <v/>
      </c>
    </row>
    <row r="904">
      <c r="A904" s="116" t="n"/>
      <c r="B904" s="97" t="n"/>
      <c r="C904" s="97" t="n"/>
      <c r="D904" s="132" t="n"/>
      <c r="E904" s="99" t="n"/>
      <c r="F904" s="117" t="n"/>
      <c r="G904" s="101" t="n"/>
      <c r="H904" s="103" t="str">
        <f>IF(OR(A904="",B904=""),"",N(D904)*N(E904))</f>
        <v/>
      </c>
      <c r="I904" s="103" t="str">
        <f>IF(H904="","",H904-N(F904))</f>
        <v/>
      </c>
      <c r="J904" s="68" t="str">
        <f>IF(B904="","",IFERROR(INDEX('15 Base de Dados'!$F$6:$F$925,MATCH(B904,'15 Base de Dados'!$C$6:$C$925,0)),"BRL"))</f>
        <v/>
      </c>
      <c r="K904" s="70" t="str">
        <f>IF(H904="","",I904*IF(N(G904)&gt;0,G904,IFERROR(INDEX(moeda_fx,MATCH(J904,moeda_cod,0)),1)))</f>
        <v/>
      </c>
      <c r="L904" s="133" t="str">
        <f>IF(B904="","",IFERROR(INDEX('15 Base de Dados'!$A$6:$A$925,MATCH(B904,'15 Base de Dados'!$C$6:$C$925,0)),"Não encontrado"))</f>
        <v/>
      </c>
      <c r="M904" s="122" t="str">
        <f>IF(A904="","",EOMONTH(A904,0))</f>
        <v/>
      </c>
      <c r="N904" s="69" t="str">
        <f>IF(A904="","",YEAR(A904))</f>
        <v/>
      </c>
    </row>
    <row r="905">
      <c r="A905" s="116" t="n"/>
      <c r="B905" s="97" t="n"/>
      <c r="C905" s="97" t="n"/>
      <c r="D905" s="132" t="n"/>
      <c r="E905" s="99" t="n"/>
      <c r="F905" s="117" t="n"/>
      <c r="G905" s="101" t="n"/>
      <c r="H905" s="109" t="str">
        <f>IF(OR(A905="",B905=""),"",N(D905)*N(E905))</f>
        <v/>
      </c>
      <c r="I905" s="109" t="str">
        <f>IF(H905="","",H905-N(F905))</f>
        <v/>
      </c>
      <c r="J905" s="108" t="str">
        <f>IF(B905="","",IFERROR(INDEX('15 Base de Dados'!$F$6:$F$925,MATCH(B905,'15 Base de Dados'!$C$6:$C$925,0)),"BRL"))</f>
        <v/>
      </c>
      <c r="K905" s="134" t="str">
        <f>IF(H905="","",I905*IF(N(G905)&gt;0,G905,IFERROR(INDEX(moeda_fx,MATCH(J905,moeda_cod,0)),1)))</f>
        <v/>
      </c>
      <c r="L905" s="135" t="str">
        <f>IF(B905="","",IFERROR(INDEX('15 Base de Dados'!$A$6:$A$925,MATCH(B905,'15 Base de Dados'!$C$6:$C$925,0)),"Não encontrado"))</f>
        <v/>
      </c>
      <c r="M905" s="123" t="str">
        <f>IF(A905="","",EOMONTH(A905,0))</f>
        <v/>
      </c>
      <c r="N905" s="113" t="str">
        <f>IF(A905="","",YEAR(A905))</f>
        <v/>
      </c>
    </row>
    <row r="906">
      <c r="A906" s="116" t="n"/>
      <c r="B906" s="97" t="n"/>
      <c r="C906" s="97" t="n"/>
      <c r="D906" s="132" t="n"/>
      <c r="E906" s="99" t="n"/>
      <c r="F906" s="117" t="n"/>
      <c r="G906" s="101" t="n"/>
      <c r="H906" s="103" t="str">
        <f>IF(OR(A906="",B906=""),"",N(D906)*N(E906))</f>
        <v/>
      </c>
      <c r="I906" s="103" t="str">
        <f>IF(H906="","",H906-N(F906))</f>
        <v/>
      </c>
      <c r="J906" s="68" t="str">
        <f>IF(B906="","",IFERROR(INDEX('15 Base de Dados'!$F$6:$F$925,MATCH(B906,'15 Base de Dados'!$C$6:$C$925,0)),"BRL"))</f>
        <v/>
      </c>
      <c r="K906" s="70" t="str">
        <f>IF(H906="","",I906*IF(N(G906)&gt;0,G906,IFERROR(INDEX(moeda_fx,MATCH(J906,moeda_cod,0)),1)))</f>
        <v/>
      </c>
      <c r="L906" s="133" t="str">
        <f>IF(B906="","",IFERROR(INDEX('15 Base de Dados'!$A$6:$A$925,MATCH(B906,'15 Base de Dados'!$C$6:$C$925,0)),"Não encontrado"))</f>
        <v/>
      </c>
      <c r="M906" s="122" t="str">
        <f>IF(A906="","",EOMONTH(A906,0))</f>
        <v/>
      </c>
      <c r="N906" s="69" t="str">
        <f>IF(A906="","",YEAR(A906))</f>
        <v/>
      </c>
    </row>
    <row r="907">
      <c r="A907" s="116" t="n"/>
      <c r="B907" s="97" t="n"/>
      <c r="C907" s="97" t="n"/>
      <c r="D907" s="132" t="n"/>
      <c r="E907" s="99" t="n"/>
      <c r="F907" s="117" t="n"/>
      <c r="G907" s="101" t="n"/>
      <c r="H907" s="109" t="str">
        <f>IF(OR(A907="",B907=""),"",N(D907)*N(E907))</f>
        <v/>
      </c>
      <c r="I907" s="109" t="str">
        <f>IF(H907="","",H907-N(F907))</f>
        <v/>
      </c>
      <c r="J907" s="108" t="str">
        <f>IF(B907="","",IFERROR(INDEX('15 Base de Dados'!$F$6:$F$925,MATCH(B907,'15 Base de Dados'!$C$6:$C$925,0)),"BRL"))</f>
        <v/>
      </c>
      <c r="K907" s="134" t="str">
        <f>IF(H907="","",I907*IF(N(G907)&gt;0,G907,IFERROR(INDEX(moeda_fx,MATCH(J907,moeda_cod,0)),1)))</f>
        <v/>
      </c>
      <c r="L907" s="135" t="str">
        <f>IF(B907="","",IFERROR(INDEX('15 Base de Dados'!$A$6:$A$925,MATCH(B907,'15 Base de Dados'!$C$6:$C$925,0)),"Não encontrado"))</f>
        <v/>
      </c>
      <c r="M907" s="123" t="str">
        <f>IF(A907="","",EOMONTH(A907,0))</f>
        <v/>
      </c>
      <c r="N907" s="113" t="str">
        <f>IF(A907="","",YEAR(A907))</f>
        <v/>
      </c>
    </row>
    <row r="908">
      <c r="A908" s="116" t="n"/>
      <c r="B908" s="97" t="n"/>
      <c r="C908" s="97" t="n"/>
      <c r="D908" s="132" t="n"/>
      <c r="E908" s="99" t="n"/>
      <c r="F908" s="117" t="n"/>
      <c r="G908" s="101" t="n"/>
      <c r="H908" s="103" t="str">
        <f>IF(OR(A908="",B908=""),"",N(D908)*N(E908))</f>
        <v/>
      </c>
      <c r="I908" s="103" t="str">
        <f>IF(H908="","",H908-N(F908))</f>
        <v/>
      </c>
      <c r="J908" s="68" t="str">
        <f>IF(B908="","",IFERROR(INDEX('15 Base de Dados'!$F$6:$F$925,MATCH(B908,'15 Base de Dados'!$C$6:$C$925,0)),"BRL"))</f>
        <v/>
      </c>
      <c r="K908" s="70" t="str">
        <f>IF(H908="","",I908*IF(N(G908)&gt;0,G908,IFERROR(INDEX(moeda_fx,MATCH(J908,moeda_cod,0)),1)))</f>
        <v/>
      </c>
      <c r="L908" s="133" t="str">
        <f>IF(B908="","",IFERROR(INDEX('15 Base de Dados'!$A$6:$A$925,MATCH(B908,'15 Base de Dados'!$C$6:$C$925,0)),"Não encontrado"))</f>
        <v/>
      </c>
      <c r="M908" s="122" t="str">
        <f>IF(A908="","",EOMONTH(A908,0))</f>
        <v/>
      </c>
      <c r="N908" s="69" t="str">
        <f>IF(A908="","",YEAR(A908))</f>
        <v/>
      </c>
    </row>
    <row r="909">
      <c r="A909" s="116" t="n"/>
      <c r="B909" s="97" t="n"/>
      <c r="C909" s="97" t="n"/>
      <c r="D909" s="132" t="n"/>
      <c r="E909" s="99" t="n"/>
      <c r="F909" s="117" t="n"/>
      <c r="G909" s="101" t="n"/>
      <c r="H909" s="109" t="str">
        <f>IF(OR(A909="",B909=""),"",N(D909)*N(E909))</f>
        <v/>
      </c>
      <c r="I909" s="109" t="str">
        <f>IF(H909="","",H909-N(F909))</f>
        <v/>
      </c>
      <c r="J909" s="108" t="str">
        <f>IF(B909="","",IFERROR(INDEX('15 Base de Dados'!$F$6:$F$925,MATCH(B909,'15 Base de Dados'!$C$6:$C$925,0)),"BRL"))</f>
        <v/>
      </c>
      <c r="K909" s="134" t="str">
        <f>IF(H909="","",I909*IF(N(G909)&gt;0,G909,IFERROR(INDEX(moeda_fx,MATCH(J909,moeda_cod,0)),1)))</f>
        <v/>
      </c>
      <c r="L909" s="135" t="str">
        <f>IF(B909="","",IFERROR(INDEX('15 Base de Dados'!$A$6:$A$925,MATCH(B909,'15 Base de Dados'!$C$6:$C$925,0)),"Não encontrado"))</f>
        <v/>
      </c>
      <c r="M909" s="123" t="str">
        <f>IF(A909="","",EOMONTH(A909,0))</f>
        <v/>
      </c>
      <c r="N909" s="113" t="str">
        <f>IF(A909="","",YEAR(A909))</f>
        <v/>
      </c>
    </row>
    <row r="910">
      <c r="A910" s="116" t="n"/>
      <c r="B910" s="97" t="n"/>
      <c r="C910" s="97" t="n"/>
      <c r="D910" s="132" t="n"/>
      <c r="E910" s="99" t="n"/>
      <c r="F910" s="117" t="n"/>
      <c r="G910" s="101" t="n"/>
      <c r="H910" s="103" t="str">
        <f>IF(OR(A910="",B910=""),"",N(D910)*N(E910))</f>
        <v/>
      </c>
      <c r="I910" s="103" t="str">
        <f>IF(H910="","",H910-N(F910))</f>
        <v/>
      </c>
      <c r="J910" s="68" t="str">
        <f>IF(B910="","",IFERROR(INDEX('15 Base de Dados'!$F$6:$F$925,MATCH(B910,'15 Base de Dados'!$C$6:$C$925,0)),"BRL"))</f>
        <v/>
      </c>
      <c r="K910" s="70" t="str">
        <f>IF(H910="","",I910*IF(N(G910)&gt;0,G910,IFERROR(INDEX(moeda_fx,MATCH(J910,moeda_cod,0)),1)))</f>
        <v/>
      </c>
      <c r="L910" s="133" t="str">
        <f>IF(B910="","",IFERROR(INDEX('15 Base de Dados'!$A$6:$A$925,MATCH(B910,'15 Base de Dados'!$C$6:$C$925,0)),"Não encontrado"))</f>
        <v/>
      </c>
      <c r="M910" s="122" t="str">
        <f>IF(A910="","",EOMONTH(A910,0))</f>
        <v/>
      </c>
      <c r="N910" s="69" t="str">
        <f>IF(A910="","",YEAR(A910))</f>
        <v/>
      </c>
    </row>
    <row r="911">
      <c r="A911" s="116" t="n"/>
      <c r="B911" s="97" t="n"/>
      <c r="C911" s="97" t="n"/>
      <c r="D911" s="132" t="n"/>
      <c r="E911" s="99" t="n"/>
      <c r="F911" s="117" t="n"/>
      <c r="G911" s="101" t="n"/>
      <c r="H911" s="109" t="str">
        <f>IF(OR(A911="",B911=""),"",N(D911)*N(E911))</f>
        <v/>
      </c>
      <c r="I911" s="109" t="str">
        <f>IF(H911="","",H911-N(F911))</f>
        <v/>
      </c>
      <c r="J911" s="108" t="str">
        <f>IF(B911="","",IFERROR(INDEX('15 Base de Dados'!$F$6:$F$925,MATCH(B911,'15 Base de Dados'!$C$6:$C$925,0)),"BRL"))</f>
        <v/>
      </c>
      <c r="K911" s="134" t="str">
        <f>IF(H911="","",I911*IF(N(G911)&gt;0,G911,IFERROR(INDEX(moeda_fx,MATCH(J911,moeda_cod,0)),1)))</f>
        <v/>
      </c>
      <c r="L911" s="135" t="str">
        <f>IF(B911="","",IFERROR(INDEX('15 Base de Dados'!$A$6:$A$925,MATCH(B911,'15 Base de Dados'!$C$6:$C$925,0)),"Não encontrado"))</f>
        <v/>
      </c>
      <c r="M911" s="123" t="str">
        <f>IF(A911="","",EOMONTH(A911,0))</f>
        <v/>
      </c>
      <c r="N911" s="113" t="str">
        <f>IF(A911="","",YEAR(A911))</f>
        <v/>
      </c>
    </row>
    <row r="912">
      <c r="A912" s="116" t="n"/>
      <c r="B912" s="97" t="n"/>
      <c r="C912" s="97" t="n"/>
      <c r="D912" s="132" t="n"/>
      <c r="E912" s="99" t="n"/>
      <c r="F912" s="117" t="n"/>
      <c r="G912" s="101" t="n"/>
      <c r="H912" s="103" t="str">
        <f>IF(OR(A912="",B912=""),"",N(D912)*N(E912))</f>
        <v/>
      </c>
      <c r="I912" s="103" t="str">
        <f>IF(H912="","",H912-N(F912))</f>
        <v/>
      </c>
      <c r="J912" s="68" t="str">
        <f>IF(B912="","",IFERROR(INDEX('15 Base de Dados'!$F$6:$F$925,MATCH(B912,'15 Base de Dados'!$C$6:$C$925,0)),"BRL"))</f>
        <v/>
      </c>
      <c r="K912" s="70" t="str">
        <f>IF(H912="","",I912*IF(N(G912)&gt;0,G912,IFERROR(INDEX(moeda_fx,MATCH(J912,moeda_cod,0)),1)))</f>
        <v/>
      </c>
      <c r="L912" s="133" t="str">
        <f>IF(B912="","",IFERROR(INDEX('15 Base de Dados'!$A$6:$A$925,MATCH(B912,'15 Base de Dados'!$C$6:$C$925,0)),"Não encontrado"))</f>
        <v/>
      </c>
      <c r="M912" s="122" t="str">
        <f>IF(A912="","",EOMONTH(A912,0))</f>
        <v/>
      </c>
      <c r="N912" s="69" t="str">
        <f>IF(A912="","",YEAR(A912))</f>
        <v/>
      </c>
    </row>
    <row r="913">
      <c r="A913" s="116" t="n"/>
      <c r="B913" s="97" t="n"/>
      <c r="C913" s="97" t="n"/>
      <c r="D913" s="132" t="n"/>
      <c r="E913" s="99" t="n"/>
      <c r="F913" s="117" t="n"/>
      <c r="G913" s="101" t="n"/>
      <c r="H913" s="109" t="str">
        <f>IF(OR(A913="",B913=""),"",N(D913)*N(E913))</f>
        <v/>
      </c>
      <c r="I913" s="109" t="str">
        <f>IF(H913="","",H913-N(F913))</f>
        <v/>
      </c>
      <c r="J913" s="108" t="str">
        <f>IF(B913="","",IFERROR(INDEX('15 Base de Dados'!$F$6:$F$925,MATCH(B913,'15 Base de Dados'!$C$6:$C$925,0)),"BRL"))</f>
        <v/>
      </c>
      <c r="K913" s="134" t="str">
        <f>IF(H913="","",I913*IF(N(G913)&gt;0,G913,IFERROR(INDEX(moeda_fx,MATCH(J913,moeda_cod,0)),1)))</f>
        <v/>
      </c>
      <c r="L913" s="135" t="str">
        <f>IF(B913="","",IFERROR(INDEX('15 Base de Dados'!$A$6:$A$925,MATCH(B913,'15 Base de Dados'!$C$6:$C$925,0)),"Não encontrado"))</f>
        <v/>
      </c>
      <c r="M913" s="123" t="str">
        <f>IF(A913="","",EOMONTH(A913,0))</f>
        <v/>
      </c>
      <c r="N913" s="113" t="str">
        <f>IF(A913="","",YEAR(A913))</f>
        <v/>
      </c>
    </row>
    <row r="914">
      <c r="A914" s="116" t="n"/>
      <c r="B914" s="97" t="n"/>
      <c r="C914" s="97" t="n"/>
      <c r="D914" s="132" t="n"/>
      <c r="E914" s="99" t="n"/>
      <c r="F914" s="117" t="n"/>
      <c r="G914" s="101" t="n"/>
      <c r="H914" s="103" t="str">
        <f>IF(OR(A914="",B914=""),"",N(D914)*N(E914))</f>
        <v/>
      </c>
      <c r="I914" s="103" t="str">
        <f>IF(H914="","",H914-N(F914))</f>
        <v/>
      </c>
      <c r="J914" s="68" t="str">
        <f>IF(B914="","",IFERROR(INDEX('15 Base de Dados'!$F$6:$F$925,MATCH(B914,'15 Base de Dados'!$C$6:$C$925,0)),"BRL"))</f>
        <v/>
      </c>
      <c r="K914" s="70" t="str">
        <f>IF(H914="","",I914*IF(N(G914)&gt;0,G914,IFERROR(INDEX(moeda_fx,MATCH(J914,moeda_cod,0)),1)))</f>
        <v/>
      </c>
      <c r="L914" s="133" t="str">
        <f>IF(B914="","",IFERROR(INDEX('15 Base de Dados'!$A$6:$A$925,MATCH(B914,'15 Base de Dados'!$C$6:$C$925,0)),"Não encontrado"))</f>
        <v/>
      </c>
      <c r="M914" s="122" t="str">
        <f>IF(A914="","",EOMONTH(A914,0))</f>
        <v/>
      </c>
      <c r="N914" s="69" t="str">
        <f>IF(A914="","",YEAR(A914))</f>
        <v/>
      </c>
    </row>
    <row r="915">
      <c r="A915" s="116" t="n"/>
      <c r="B915" s="97" t="n"/>
      <c r="C915" s="97" t="n"/>
      <c r="D915" s="132" t="n"/>
      <c r="E915" s="99" t="n"/>
      <c r="F915" s="117" t="n"/>
      <c r="G915" s="101" t="n"/>
      <c r="H915" s="109" t="str">
        <f>IF(OR(A915="",B915=""),"",N(D915)*N(E915))</f>
        <v/>
      </c>
      <c r="I915" s="109" t="str">
        <f>IF(H915="","",H915-N(F915))</f>
        <v/>
      </c>
      <c r="J915" s="108" t="str">
        <f>IF(B915="","",IFERROR(INDEX('15 Base de Dados'!$F$6:$F$925,MATCH(B915,'15 Base de Dados'!$C$6:$C$925,0)),"BRL"))</f>
        <v/>
      </c>
      <c r="K915" s="134" t="str">
        <f>IF(H915="","",I915*IF(N(G915)&gt;0,G915,IFERROR(INDEX(moeda_fx,MATCH(J915,moeda_cod,0)),1)))</f>
        <v/>
      </c>
      <c r="L915" s="135" t="str">
        <f>IF(B915="","",IFERROR(INDEX('15 Base de Dados'!$A$6:$A$925,MATCH(B915,'15 Base de Dados'!$C$6:$C$925,0)),"Não encontrado"))</f>
        <v/>
      </c>
      <c r="M915" s="123" t="str">
        <f>IF(A915="","",EOMONTH(A915,0))</f>
        <v/>
      </c>
      <c r="N915" s="113" t="str">
        <f>IF(A915="","",YEAR(A915))</f>
        <v/>
      </c>
    </row>
    <row r="916">
      <c r="A916" s="116" t="n"/>
      <c r="B916" s="97" t="n"/>
      <c r="C916" s="97" t="n"/>
      <c r="D916" s="132" t="n"/>
      <c r="E916" s="99" t="n"/>
      <c r="F916" s="117" t="n"/>
      <c r="G916" s="101" t="n"/>
      <c r="H916" s="103" t="str">
        <f>IF(OR(A916="",B916=""),"",N(D916)*N(E916))</f>
        <v/>
      </c>
      <c r="I916" s="103" t="str">
        <f>IF(H916="","",H916-N(F916))</f>
        <v/>
      </c>
      <c r="J916" s="68" t="str">
        <f>IF(B916="","",IFERROR(INDEX('15 Base de Dados'!$F$6:$F$925,MATCH(B916,'15 Base de Dados'!$C$6:$C$925,0)),"BRL"))</f>
        <v/>
      </c>
      <c r="K916" s="70" t="str">
        <f>IF(H916="","",I916*IF(N(G916)&gt;0,G916,IFERROR(INDEX(moeda_fx,MATCH(J916,moeda_cod,0)),1)))</f>
        <v/>
      </c>
      <c r="L916" s="133" t="str">
        <f>IF(B916="","",IFERROR(INDEX('15 Base de Dados'!$A$6:$A$925,MATCH(B916,'15 Base de Dados'!$C$6:$C$925,0)),"Não encontrado"))</f>
        <v/>
      </c>
      <c r="M916" s="122" t="str">
        <f>IF(A916="","",EOMONTH(A916,0))</f>
        <v/>
      </c>
      <c r="N916" s="69" t="str">
        <f>IF(A916="","",YEAR(A916))</f>
        <v/>
      </c>
    </row>
    <row r="917">
      <c r="A917" s="116" t="n"/>
      <c r="B917" s="97" t="n"/>
      <c r="C917" s="97" t="n"/>
      <c r="D917" s="132" t="n"/>
      <c r="E917" s="99" t="n"/>
      <c r="F917" s="117" t="n"/>
      <c r="G917" s="101" t="n"/>
      <c r="H917" s="109" t="str">
        <f>IF(OR(A917="",B917=""),"",N(D917)*N(E917))</f>
        <v/>
      </c>
      <c r="I917" s="109" t="str">
        <f>IF(H917="","",H917-N(F917))</f>
        <v/>
      </c>
      <c r="J917" s="108" t="str">
        <f>IF(B917="","",IFERROR(INDEX('15 Base de Dados'!$F$6:$F$925,MATCH(B917,'15 Base de Dados'!$C$6:$C$925,0)),"BRL"))</f>
        <v/>
      </c>
      <c r="K917" s="134" t="str">
        <f>IF(H917="","",I917*IF(N(G917)&gt;0,G917,IFERROR(INDEX(moeda_fx,MATCH(J917,moeda_cod,0)),1)))</f>
        <v/>
      </c>
      <c r="L917" s="135" t="str">
        <f>IF(B917="","",IFERROR(INDEX('15 Base de Dados'!$A$6:$A$925,MATCH(B917,'15 Base de Dados'!$C$6:$C$925,0)),"Não encontrado"))</f>
        <v/>
      </c>
      <c r="M917" s="123" t="str">
        <f>IF(A917="","",EOMONTH(A917,0))</f>
        <v/>
      </c>
      <c r="N917" s="113" t="str">
        <f>IF(A917="","",YEAR(A917))</f>
        <v/>
      </c>
    </row>
    <row r="918">
      <c r="A918" s="116" t="n"/>
      <c r="B918" s="97" t="n"/>
      <c r="C918" s="97" t="n"/>
      <c r="D918" s="132" t="n"/>
      <c r="E918" s="99" t="n"/>
      <c r="F918" s="117" t="n"/>
      <c r="G918" s="101" t="n"/>
      <c r="H918" s="103" t="str">
        <f>IF(OR(A918="",B918=""),"",N(D918)*N(E918))</f>
        <v/>
      </c>
      <c r="I918" s="103" t="str">
        <f>IF(H918="","",H918-N(F918))</f>
        <v/>
      </c>
      <c r="J918" s="68" t="str">
        <f>IF(B918="","",IFERROR(INDEX('15 Base de Dados'!$F$6:$F$925,MATCH(B918,'15 Base de Dados'!$C$6:$C$925,0)),"BRL"))</f>
        <v/>
      </c>
      <c r="K918" s="70" t="str">
        <f>IF(H918="","",I918*IF(N(G918)&gt;0,G918,IFERROR(INDEX(moeda_fx,MATCH(J918,moeda_cod,0)),1)))</f>
        <v/>
      </c>
      <c r="L918" s="133" t="str">
        <f>IF(B918="","",IFERROR(INDEX('15 Base de Dados'!$A$6:$A$925,MATCH(B918,'15 Base de Dados'!$C$6:$C$925,0)),"Não encontrado"))</f>
        <v/>
      </c>
      <c r="M918" s="122" t="str">
        <f>IF(A918="","",EOMONTH(A918,0))</f>
        <v/>
      </c>
      <c r="N918" s="69" t="str">
        <f>IF(A918="","",YEAR(A918))</f>
        <v/>
      </c>
    </row>
    <row r="919">
      <c r="A919" s="116" t="n"/>
      <c r="B919" s="97" t="n"/>
      <c r="C919" s="97" t="n"/>
      <c r="D919" s="132" t="n"/>
      <c r="E919" s="99" t="n"/>
      <c r="F919" s="117" t="n"/>
      <c r="G919" s="101" t="n"/>
      <c r="H919" s="109" t="str">
        <f>IF(OR(A919="",B919=""),"",N(D919)*N(E919))</f>
        <v/>
      </c>
      <c r="I919" s="109" t="str">
        <f>IF(H919="","",H919-N(F919))</f>
        <v/>
      </c>
      <c r="J919" s="108" t="str">
        <f>IF(B919="","",IFERROR(INDEX('15 Base de Dados'!$F$6:$F$925,MATCH(B919,'15 Base de Dados'!$C$6:$C$925,0)),"BRL"))</f>
        <v/>
      </c>
      <c r="K919" s="134" t="str">
        <f>IF(H919="","",I919*IF(N(G919)&gt;0,G919,IFERROR(INDEX(moeda_fx,MATCH(J919,moeda_cod,0)),1)))</f>
        <v/>
      </c>
      <c r="L919" s="135" t="str">
        <f>IF(B919="","",IFERROR(INDEX('15 Base de Dados'!$A$6:$A$925,MATCH(B919,'15 Base de Dados'!$C$6:$C$925,0)),"Não encontrado"))</f>
        <v/>
      </c>
      <c r="M919" s="123" t="str">
        <f>IF(A919="","",EOMONTH(A919,0))</f>
        <v/>
      </c>
      <c r="N919" s="113" t="str">
        <f>IF(A919="","",YEAR(A919))</f>
        <v/>
      </c>
    </row>
    <row r="920">
      <c r="A920" s="116" t="n"/>
      <c r="B920" s="97" t="n"/>
      <c r="C920" s="97" t="n"/>
      <c r="D920" s="132" t="n"/>
      <c r="E920" s="99" t="n"/>
      <c r="F920" s="117" t="n"/>
      <c r="G920" s="101" t="n"/>
      <c r="H920" s="103" t="str">
        <f>IF(OR(A920="",B920=""),"",N(D920)*N(E920))</f>
        <v/>
      </c>
      <c r="I920" s="103" t="str">
        <f>IF(H920="","",H920-N(F920))</f>
        <v/>
      </c>
      <c r="J920" s="68" t="str">
        <f>IF(B920="","",IFERROR(INDEX('15 Base de Dados'!$F$6:$F$925,MATCH(B920,'15 Base de Dados'!$C$6:$C$925,0)),"BRL"))</f>
        <v/>
      </c>
      <c r="K920" s="70" t="str">
        <f>IF(H920="","",I920*IF(N(G920)&gt;0,G920,IFERROR(INDEX(moeda_fx,MATCH(J920,moeda_cod,0)),1)))</f>
        <v/>
      </c>
      <c r="L920" s="133" t="str">
        <f>IF(B920="","",IFERROR(INDEX('15 Base de Dados'!$A$6:$A$925,MATCH(B920,'15 Base de Dados'!$C$6:$C$925,0)),"Não encontrado"))</f>
        <v/>
      </c>
      <c r="M920" s="122" t="str">
        <f>IF(A920="","",EOMONTH(A920,0))</f>
        <v/>
      </c>
      <c r="N920" s="69" t="str">
        <f>IF(A920="","",YEAR(A920))</f>
        <v/>
      </c>
    </row>
    <row r="921">
      <c r="A921" s="116" t="n"/>
      <c r="B921" s="97" t="n"/>
      <c r="C921" s="97" t="n"/>
      <c r="D921" s="132" t="n"/>
      <c r="E921" s="99" t="n"/>
      <c r="F921" s="117" t="n"/>
      <c r="G921" s="101" t="n"/>
      <c r="H921" s="109" t="str">
        <f>IF(OR(A921="",B921=""),"",N(D921)*N(E921))</f>
        <v/>
      </c>
      <c r="I921" s="109" t="str">
        <f>IF(H921="","",H921-N(F921))</f>
        <v/>
      </c>
      <c r="J921" s="108" t="str">
        <f>IF(B921="","",IFERROR(INDEX('15 Base de Dados'!$F$6:$F$925,MATCH(B921,'15 Base de Dados'!$C$6:$C$925,0)),"BRL"))</f>
        <v/>
      </c>
      <c r="K921" s="134" t="str">
        <f>IF(H921="","",I921*IF(N(G921)&gt;0,G921,IFERROR(INDEX(moeda_fx,MATCH(J921,moeda_cod,0)),1)))</f>
        <v/>
      </c>
      <c r="L921" s="135" t="str">
        <f>IF(B921="","",IFERROR(INDEX('15 Base de Dados'!$A$6:$A$925,MATCH(B921,'15 Base de Dados'!$C$6:$C$925,0)),"Não encontrado"))</f>
        <v/>
      </c>
      <c r="M921" s="123" t="str">
        <f>IF(A921="","",EOMONTH(A921,0))</f>
        <v/>
      </c>
      <c r="N921" s="113" t="str">
        <f>IF(A921="","",YEAR(A921))</f>
        <v/>
      </c>
    </row>
    <row r="922">
      <c r="A922" s="116" t="n"/>
      <c r="B922" s="97" t="n"/>
      <c r="C922" s="97" t="n"/>
      <c r="D922" s="132" t="n"/>
      <c r="E922" s="99" t="n"/>
      <c r="F922" s="117" t="n"/>
      <c r="G922" s="101" t="n"/>
      <c r="H922" s="103" t="str">
        <f>IF(OR(A922="",B922=""),"",N(D922)*N(E922))</f>
        <v/>
      </c>
      <c r="I922" s="103" t="str">
        <f>IF(H922="","",H922-N(F922))</f>
        <v/>
      </c>
      <c r="J922" s="68" t="str">
        <f>IF(B922="","",IFERROR(INDEX('15 Base de Dados'!$F$6:$F$925,MATCH(B922,'15 Base de Dados'!$C$6:$C$925,0)),"BRL"))</f>
        <v/>
      </c>
      <c r="K922" s="70" t="str">
        <f>IF(H922="","",I922*IF(N(G922)&gt;0,G922,IFERROR(INDEX(moeda_fx,MATCH(J922,moeda_cod,0)),1)))</f>
        <v/>
      </c>
      <c r="L922" s="133" t="str">
        <f>IF(B922="","",IFERROR(INDEX('15 Base de Dados'!$A$6:$A$925,MATCH(B922,'15 Base de Dados'!$C$6:$C$925,0)),"Não encontrado"))</f>
        <v/>
      </c>
      <c r="M922" s="122" t="str">
        <f>IF(A922="","",EOMONTH(A922,0))</f>
        <v/>
      </c>
      <c r="N922" s="69" t="str">
        <f>IF(A922="","",YEAR(A922))</f>
        <v/>
      </c>
    </row>
    <row r="923">
      <c r="A923" s="116" t="n"/>
      <c r="B923" s="97" t="n"/>
      <c r="C923" s="97" t="n"/>
      <c r="D923" s="132" t="n"/>
      <c r="E923" s="99" t="n"/>
      <c r="F923" s="117" t="n"/>
      <c r="G923" s="101" t="n"/>
      <c r="H923" s="109" t="str">
        <f>IF(OR(A923="",B923=""),"",N(D923)*N(E923))</f>
        <v/>
      </c>
      <c r="I923" s="109" t="str">
        <f>IF(H923="","",H923-N(F923))</f>
        <v/>
      </c>
      <c r="J923" s="108" t="str">
        <f>IF(B923="","",IFERROR(INDEX('15 Base de Dados'!$F$6:$F$925,MATCH(B923,'15 Base de Dados'!$C$6:$C$925,0)),"BRL"))</f>
        <v/>
      </c>
      <c r="K923" s="134" t="str">
        <f>IF(H923="","",I923*IF(N(G923)&gt;0,G923,IFERROR(INDEX(moeda_fx,MATCH(J923,moeda_cod,0)),1)))</f>
        <v/>
      </c>
      <c r="L923" s="135" t="str">
        <f>IF(B923="","",IFERROR(INDEX('15 Base de Dados'!$A$6:$A$925,MATCH(B923,'15 Base de Dados'!$C$6:$C$925,0)),"Não encontrado"))</f>
        <v/>
      </c>
      <c r="M923" s="123" t="str">
        <f>IF(A923="","",EOMONTH(A923,0))</f>
        <v/>
      </c>
      <c r="N923" s="113" t="str">
        <f>IF(A923="","",YEAR(A923))</f>
        <v/>
      </c>
    </row>
    <row r="924">
      <c r="A924" s="116" t="n"/>
      <c r="B924" s="97" t="n"/>
      <c r="C924" s="97" t="n"/>
      <c r="D924" s="132" t="n"/>
      <c r="E924" s="99" t="n"/>
      <c r="F924" s="117" t="n"/>
      <c r="G924" s="101" t="n"/>
      <c r="H924" s="103" t="str">
        <f>IF(OR(A924="",B924=""),"",N(D924)*N(E924))</f>
        <v/>
      </c>
      <c r="I924" s="103" t="str">
        <f>IF(H924="","",H924-N(F924))</f>
        <v/>
      </c>
      <c r="J924" s="68" t="str">
        <f>IF(B924="","",IFERROR(INDEX('15 Base de Dados'!$F$6:$F$925,MATCH(B924,'15 Base de Dados'!$C$6:$C$925,0)),"BRL"))</f>
        <v/>
      </c>
      <c r="K924" s="70" t="str">
        <f>IF(H924="","",I924*IF(N(G924)&gt;0,G924,IFERROR(INDEX(moeda_fx,MATCH(J924,moeda_cod,0)),1)))</f>
        <v/>
      </c>
      <c r="L924" s="133" t="str">
        <f>IF(B924="","",IFERROR(INDEX('15 Base de Dados'!$A$6:$A$925,MATCH(B924,'15 Base de Dados'!$C$6:$C$925,0)),"Não encontrado"))</f>
        <v/>
      </c>
      <c r="M924" s="122" t="str">
        <f>IF(A924="","",EOMONTH(A924,0))</f>
        <v/>
      </c>
      <c r="N924" s="69" t="str">
        <f>IF(A924="","",YEAR(A924))</f>
        <v/>
      </c>
    </row>
    <row r="925">
      <c r="A925" s="116" t="n"/>
      <c r="B925" s="97" t="n"/>
      <c r="C925" s="97" t="n"/>
      <c r="D925" s="132" t="n"/>
      <c r="E925" s="99" t="n"/>
      <c r="F925" s="117" t="n"/>
      <c r="G925" s="101" t="n"/>
      <c r="H925" s="109" t="str">
        <f>IF(OR(A925="",B925=""),"",N(D925)*N(E925))</f>
        <v/>
      </c>
      <c r="I925" s="109" t="str">
        <f>IF(H925="","",H925-N(F925))</f>
        <v/>
      </c>
      <c r="J925" s="108" t="str">
        <f>IF(B925="","",IFERROR(INDEX('15 Base de Dados'!$F$6:$F$925,MATCH(B925,'15 Base de Dados'!$C$6:$C$925,0)),"BRL"))</f>
        <v/>
      </c>
      <c r="K925" s="134" t="str">
        <f>IF(H925="","",I925*IF(N(G925)&gt;0,G925,IFERROR(INDEX(moeda_fx,MATCH(J925,moeda_cod,0)),1)))</f>
        <v/>
      </c>
      <c r="L925" s="135" t="str">
        <f>IF(B925="","",IFERROR(INDEX('15 Base de Dados'!$A$6:$A$925,MATCH(B925,'15 Base de Dados'!$C$6:$C$925,0)),"Não encontrado"))</f>
        <v/>
      </c>
      <c r="M925" s="123" t="str">
        <f>IF(A925="","",EOMONTH(A925,0))</f>
        <v/>
      </c>
      <c r="N925" s="113" t="str">
        <f>IF(A925="","",YEAR(A925))</f>
        <v/>
      </c>
    </row>
    <row r="926">
      <c r="A926" s="116" t="n"/>
      <c r="B926" s="97" t="n"/>
      <c r="C926" s="97" t="n"/>
      <c r="D926" s="132" t="n"/>
      <c r="E926" s="99" t="n"/>
      <c r="F926" s="117" t="n"/>
      <c r="G926" s="101" t="n"/>
      <c r="H926" s="103" t="str">
        <f>IF(OR(A926="",B926=""),"",N(D926)*N(E926))</f>
        <v/>
      </c>
      <c r="I926" s="103" t="str">
        <f>IF(H926="","",H926-N(F926))</f>
        <v/>
      </c>
      <c r="J926" s="68" t="str">
        <f>IF(B926="","",IFERROR(INDEX('15 Base de Dados'!$F$6:$F$925,MATCH(B926,'15 Base de Dados'!$C$6:$C$925,0)),"BRL"))</f>
        <v/>
      </c>
      <c r="K926" s="70" t="str">
        <f>IF(H926="","",I926*IF(N(G926)&gt;0,G926,IFERROR(INDEX(moeda_fx,MATCH(J926,moeda_cod,0)),1)))</f>
        <v/>
      </c>
      <c r="L926" s="133" t="str">
        <f>IF(B926="","",IFERROR(INDEX('15 Base de Dados'!$A$6:$A$925,MATCH(B926,'15 Base de Dados'!$C$6:$C$925,0)),"Não encontrado"))</f>
        <v/>
      </c>
      <c r="M926" s="122" t="str">
        <f>IF(A926="","",EOMONTH(A926,0))</f>
        <v/>
      </c>
      <c r="N926" s="69" t="str">
        <f>IF(A926="","",YEAR(A926))</f>
        <v/>
      </c>
    </row>
    <row r="927">
      <c r="A927" s="116" t="n"/>
      <c r="B927" s="97" t="n"/>
      <c r="C927" s="97" t="n"/>
      <c r="D927" s="132" t="n"/>
      <c r="E927" s="99" t="n"/>
      <c r="F927" s="117" t="n"/>
      <c r="G927" s="101" t="n"/>
      <c r="H927" s="109" t="str">
        <f>IF(OR(A927="",B927=""),"",N(D927)*N(E927))</f>
        <v/>
      </c>
      <c r="I927" s="109" t="str">
        <f>IF(H927="","",H927-N(F927))</f>
        <v/>
      </c>
      <c r="J927" s="108" t="str">
        <f>IF(B927="","",IFERROR(INDEX('15 Base de Dados'!$F$6:$F$925,MATCH(B927,'15 Base de Dados'!$C$6:$C$925,0)),"BRL"))</f>
        <v/>
      </c>
      <c r="K927" s="134" t="str">
        <f>IF(H927="","",I927*IF(N(G927)&gt;0,G927,IFERROR(INDEX(moeda_fx,MATCH(J927,moeda_cod,0)),1)))</f>
        <v/>
      </c>
      <c r="L927" s="135" t="str">
        <f>IF(B927="","",IFERROR(INDEX('15 Base de Dados'!$A$6:$A$925,MATCH(B927,'15 Base de Dados'!$C$6:$C$925,0)),"Não encontrado"))</f>
        <v/>
      </c>
      <c r="M927" s="123" t="str">
        <f>IF(A927="","",EOMONTH(A927,0))</f>
        <v/>
      </c>
      <c r="N927" s="113" t="str">
        <f>IF(A927="","",YEAR(A927))</f>
        <v/>
      </c>
    </row>
    <row r="928">
      <c r="A928" s="116" t="n"/>
      <c r="B928" s="97" t="n"/>
      <c r="C928" s="97" t="n"/>
      <c r="D928" s="132" t="n"/>
      <c r="E928" s="99" t="n"/>
      <c r="F928" s="117" t="n"/>
      <c r="G928" s="101" t="n"/>
      <c r="H928" s="103" t="str">
        <f>IF(OR(A928="",B928=""),"",N(D928)*N(E928))</f>
        <v/>
      </c>
      <c r="I928" s="103" t="str">
        <f>IF(H928="","",H928-N(F928))</f>
        <v/>
      </c>
      <c r="J928" s="68" t="str">
        <f>IF(B928="","",IFERROR(INDEX('15 Base de Dados'!$F$6:$F$925,MATCH(B928,'15 Base de Dados'!$C$6:$C$925,0)),"BRL"))</f>
        <v/>
      </c>
      <c r="K928" s="70" t="str">
        <f>IF(H928="","",I928*IF(N(G928)&gt;0,G928,IFERROR(INDEX(moeda_fx,MATCH(J928,moeda_cod,0)),1)))</f>
        <v/>
      </c>
      <c r="L928" s="133" t="str">
        <f>IF(B928="","",IFERROR(INDEX('15 Base de Dados'!$A$6:$A$925,MATCH(B928,'15 Base de Dados'!$C$6:$C$925,0)),"Não encontrado"))</f>
        <v/>
      </c>
      <c r="M928" s="122" t="str">
        <f>IF(A928="","",EOMONTH(A928,0))</f>
        <v/>
      </c>
      <c r="N928" s="69" t="str">
        <f>IF(A928="","",YEAR(A928))</f>
        <v/>
      </c>
    </row>
    <row r="929">
      <c r="A929" s="116" t="n"/>
      <c r="B929" s="97" t="n"/>
      <c r="C929" s="97" t="n"/>
      <c r="D929" s="132" t="n"/>
      <c r="E929" s="99" t="n"/>
      <c r="F929" s="117" t="n"/>
      <c r="G929" s="101" t="n"/>
      <c r="H929" s="109" t="str">
        <f>IF(OR(A929="",B929=""),"",N(D929)*N(E929))</f>
        <v/>
      </c>
      <c r="I929" s="109" t="str">
        <f>IF(H929="","",H929-N(F929))</f>
        <v/>
      </c>
      <c r="J929" s="108" t="str">
        <f>IF(B929="","",IFERROR(INDEX('15 Base de Dados'!$F$6:$F$925,MATCH(B929,'15 Base de Dados'!$C$6:$C$925,0)),"BRL"))</f>
        <v/>
      </c>
      <c r="K929" s="134" t="str">
        <f>IF(H929="","",I929*IF(N(G929)&gt;0,G929,IFERROR(INDEX(moeda_fx,MATCH(J929,moeda_cod,0)),1)))</f>
        <v/>
      </c>
      <c r="L929" s="135" t="str">
        <f>IF(B929="","",IFERROR(INDEX('15 Base de Dados'!$A$6:$A$925,MATCH(B929,'15 Base de Dados'!$C$6:$C$925,0)),"Não encontrado"))</f>
        <v/>
      </c>
      <c r="M929" s="123" t="str">
        <f>IF(A929="","",EOMONTH(A929,0))</f>
        <v/>
      </c>
      <c r="N929" s="113" t="str">
        <f>IF(A929="","",YEAR(A929))</f>
        <v/>
      </c>
    </row>
    <row r="930">
      <c r="A930" s="116" t="n"/>
      <c r="B930" s="97" t="n"/>
      <c r="C930" s="97" t="n"/>
      <c r="D930" s="132" t="n"/>
      <c r="E930" s="99" t="n"/>
      <c r="F930" s="117" t="n"/>
      <c r="G930" s="101" t="n"/>
      <c r="H930" s="103" t="str">
        <f>IF(OR(A930="",B930=""),"",N(D930)*N(E930))</f>
        <v/>
      </c>
      <c r="I930" s="103" t="str">
        <f>IF(H930="","",H930-N(F930))</f>
        <v/>
      </c>
      <c r="J930" s="68" t="str">
        <f>IF(B930="","",IFERROR(INDEX('15 Base de Dados'!$F$6:$F$925,MATCH(B930,'15 Base de Dados'!$C$6:$C$925,0)),"BRL"))</f>
        <v/>
      </c>
      <c r="K930" s="70" t="str">
        <f>IF(H930="","",I930*IF(N(G930)&gt;0,G930,IFERROR(INDEX(moeda_fx,MATCH(J930,moeda_cod,0)),1)))</f>
        <v/>
      </c>
      <c r="L930" s="133" t="str">
        <f>IF(B930="","",IFERROR(INDEX('15 Base de Dados'!$A$6:$A$925,MATCH(B930,'15 Base de Dados'!$C$6:$C$925,0)),"Não encontrado"))</f>
        <v/>
      </c>
      <c r="M930" s="122" t="str">
        <f>IF(A930="","",EOMONTH(A930,0))</f>
        <v/>
      </c>
      <c r="N930" s="69" t="str">
        <f>IF(A930="","",YEAR(A930))</f>
        <v/>
      </c>
    </row>
    <row r="931">
      <c r="A931" s="116" t="n"/>
      <c r="B931" s="97" t="n"/>
      <c r="C931" s="97" t="n"/>
      <c r="D931" s="132" t="n"/>
      <c r="E931" s="99" t="n"/>
      <c r="F931" s="117" t="n"/>
      <c r="G931" s="101" t="n"/>
      <c r="H931" s="109" t="str">
        <f>IF(OR(A931="",B931=""),"",N(D931)*N(E931))</f>
        <v/>
      </c>
      <c r="I931" s="109" t="str">
        <f>IF(H931="","",H931-N(F931))</f>
        <v/>
      </c>
      <c r="J931" s="108" t="str">
        <f>IF(B931="","",IFERROR(INDEX('15 Base de Dados'!$F$6:$F$925,MATCH(B931,'15 Base de Dados'!$C$6:$C$925,0)),"BRL"))</f>
        <v/>
      </c>
      <c r="K931" s="134" t="str">
        <f>IF(H931="","",I931*IF(N(G931)&gt;0,G931,IFERROR(INDEX(moeda_fx,MATCH(J931,moeda_cod,0)),1)))</f>
        <v/>
      </c>
      <c r="L931" s="135" t="str">
        <f>IF(B931="","",IFERROR(INDEX('15 Base de Dados'!$A$6:$A$925,MATCH(B931,'15 Base de Dados'!$C$6:$C$925,0)),"Não encontrado"))</f>
        <v/>
      </c>
      <c r="M931" s="123" t="str">
        <f>IF(A931="","",EOMONTH(A931,0))</f>
        <v/>
      </c>
      <c r="N931" s="113" t="str">
        <f>IF(A931="","",YEAR(A931))</f>
        <v/>
      </c>
    </row>
    <row r="932">
      <c r="A932" s="116" t="n"/>
      <c r="B932" s="97" t="n"/>
      <c r="C932" s="97" t="n"/>
      <c r="D932" s="132" t="n"/>
      <c r="E932" s="99" t="n"/>
      <c r="F932" s="117" t="n"/>
      <c r="G932" s="101" t="n"/>
      <c r="H932" s="103" t="str">
        <f>IF(OR(A932="",B932=""),"",N(D932)*N(E932))</f>
        <v/>
      </c>
      <c r="I932" s="103" t="str">
        <f>IF(H932="","",H932-N(F932))</f>
        <v/>
      </c>
      <c r="J932" s="68" t="str">
        <f>IF(B932="","",IFERROR(INDEX('15 Base de Dados'!$F$6:$F$925,MATCH(B932,'15 Base de Dados'!$C$6:$C$925,0)),"BRL"))</f>
        <v/>
      </c>
      <c r="K932" s="70" t="str">
        <f>IF(H932="","",I932*IF(N(G932)&gt;0,G932,IFERROR(INDEX(moeda_fx,MATCH(J932,moeda_cod,0)),1)))</f>
        <v/>
      </c>
      <c r="L932" s="133" t="str">
        <f>IF(B932="","",IFERROR(INDEX('15 Base de Dados'!$A$6:$A$925,MATCH(B932,'15 Base de Dados'!$C$6:$C$925,0)),"Não encontrado"))</f>
        <v/>
      </c>
      <c r="M932" s="122" t="str">
        <f>IF(A932="","",EOMONTH(A932,0))</f>
        <v/>
      </c>
      <c r="N932" s="69" t="str">
        <f>IF(A932="","",YEAR(A932))</f>
        <v/>
      </c>
    </row>
    <row r="933">
      <c r="A933" s="116" t="n"/>
      <c r="B933" s="97" t="n"/>
      <c r="C933" s="97" t="n"/>
      <c r="D933" s="132" t="n"/>
      <c r="E933" s="99" t="n"/>
      <c r="F933" s="117" t="n"/>
      <c r="G933" s="101" t="n"/>
      <c r="H933" s="109" t="str">
        <f>IF(OR(A933="",B933=""),"",N(D933)*N(E933))</f>
        <v/>
      </c>
      <c r="I933" s="109" t="str">
        <f>IF(H933="","",H933-N(F933))</f>
        <v/>
      </c>
      <c r="J933" s="108" t="str">
        <f>IF(B933="","",IFERROR(INDEX('15 Base de Dados'!$F$6:$F$925,MATCH(B933,'15 Base de Dados'!$C$6:$C$925,0)),"BRL"))</f>
        <v/>
      </c>
      <c r="K933" s="134" t="str">
        <f>IF(H933="","",I933*IF(N(G933)&gt;0,G933,IFERROR(INDEX(moeda_fx,MATCH(J933,moeda_cod,0)),1)))</f>
        <v/>
      </c>
      <c r="L933" s="135" t="str">
        <f>IF(B933="","",IFERROR(INDEX('15 Base de Dados'!$A$6:$A$925,MATCH(B933,'15 Base de Dados'!$C$6:$C$925,0)),"Não encontrado"))</f>
        <v/>
      </c>
      <c r="M933" s="123" t="str">
        <f>IF(A933="","",EOMONTH(A933,0))</f>
        <v/>
      </c>
      <c r="N933" s="113" t="str">
        <f>IF(A933="","",YEAR(A933))</f>
        <v/>
      </c>
    </row>
    <row r="934">
      <c r="A934" s="116" t="n"/>
      <c r="B934" s="97" t="n"/>
      <c r="C934" s="97" t="n"/>
      <c r="D934" s="132" t="n"/>
      <c r="E934" s="99" t="n"/>
      <c r="F934" s="117" t="n"/>
      <c r="G934" s="101" t="n"/>
      <c r="H934" s="103" t="str">
        <f>IF(OR(A934="",B934=""),"",N(D934)*N(E934))</f>
        <v/>
      </c>
      <c r="I934" s="103" t="str">
        <f>IF(H934="","",H934-N(F934))</f>
        <v/>
      </c>
      <c r="J934" s="68" t="str">
        <f>IF(B934="","",IFERROR(INDEX('15 Base de Dados'!$F$6:$F$925,MATCH(B934,'15 Base de Dados'!$C$6:$C$925,0)),"BRL"))</f>
        <v/>
      </c>
      <c r="K934" s="70" t="str">
        <f>IF(H934="","",I934*IF(N(G934)&gt;0,G934,IFERROR(INDEX(moeda_fx,MATCH(J934,moeda_cod,0)),1)))</f>
        <v/>
      </c>
      <c r="L934" s="133" t="str">
        <f>IF(B934="","",IFERROR(INDEX('15 Base de Dados'!$A$6:$A$925,MATCH(B934,'15 Base de Dados'!$C$6:$C$925,0)),"Não encontrado"))</f>
        <v/>
      </c>
      <c r="M934" s="122" t="str">
        <f>IF(A934="","",EOMONTH(A934,0))</f>
        <v/>
      </c>
      <c r="N934" s="69" t="str">
        <f>IF(A934="","",YEAR(A934))</f>
        <v/>
      </c>
    </row>
    <row r="935">
      <c r="A935" s="116" t="n"/>
      <c r="B935" s="97" t="n"/>
      <c r="C935" s="97" t="n"/>
      <c r="D935" s="132" t="n"/>
      <c r="E935" s="99" t="n"/>
      <c r="F935" s="117" t="n"/>
      <c r="G935" s="101" t="n"/>
      <c r="H935" s="109" t="str">
        <f>IF(OR(A935="",B935=""),"",N(D935)*N(E935))</f>
        <v/>
      </c>
      <c r="I935" s="109" t="str">
        <f>IF(H935="","",H935-N(F935))</f>
        <v/>
      </c>
      <c r="J935" s="108" t="str">
        <f>IF(B935="","",IFERROR(INDEX('15 Base de Dados'!$F$6:$F$925,MATCH(B935,'15 Base de Dados'!$C$6:$C$925,0)),"BRL"))</f>
        <v/>
      </c>
      <c r="K935" s="134" t="str">
        <f>IF(H935="","",I935*IF(N(G935)&gt;0,G935,IFERROR(INDEX(moeda_fx,MATCH(J935,moeda_cod,0)),1)))</f>
        <v/>
      </c>
      <c r="L935" s="135" t="str">
        <f>IF(B935="","",IFERROR(INDEX('15 Base de Dados'!$A$6:$A$925,MATCH(B935,'15 Base de Dados'!$C$6:$C$925,0)),"Não encontrado"))</f>
        <v/>
      </c>
      <c r="M935" s="123" t="str">
        <f>IF(A935="","",EOMONTH(A935,0))</f>
        <v/>
      </c>
      <c r="N935" s="113" t="str">
        <f>IF(A935="","",YEAR(A935))</f>
        <v/>
      </c>
    </row>
    <row r="936">
      <c r="A936" s="116" t="n"/>
      <c r="B936" s="97" t="n"/>
      <c r="C936" s="97" t="n"/>
      <c r="D936" s="132" t="n"/>
      <c r="E936" s="99" t="n"/>
      <c r="F936" s="117" t="n"/>
      <c r="G936" s="101" t="n"/>
      <c r="H936" s="103" t="str">
        <f>IF(OR(A936="",B936=""),"",N(D936)*N(E936))</f>
        <v/>
      </c>
      <c r="I936" s="103" t="str">
        <f>IF(H936="","",H936-N(F936))</f>
        <v/>
      </c>
      <c r="J936" s="68" t="str">
        <f>IF(B936="","",IFERROR(INDEX('15 Base de Dados'!$F$6:$F$925,MATCH(B936,'15 Base de Dados'!$C$6:$C$925,0)),"BRL"))</f>
        <v/>
      </c>
      <c r="K936" s="70" t="str">
        <f>IF(H936="","",I936*IF(N(G936)&gt;0,G936,IFERROR(INDEX(moeda_fx,MATCH(J936,moeda_cod,0)),1)))</f>
        <v/>
      </c>
      <c r="L936" s="133" t="str">
        <f>IF(B936="","",IFERROR(INDEX('15 Base de Dados'!$A$6:$A$925,MATCH(B936,'15 Base de Dados'!$C$6:$C$925,0)),"Não encontrado"))</f>
        <v/>
      </c>
      <c r="M936" s="122" t="str">
        <f>IF(A936="","",EOMONTH(A936,0))</f>
        <v/>
      </c>
      <c r="N936" s="69" t="str">
        <f>IF(A936="","",YEAR(A936))</f>
        <v/>
      </c>
    </row>
    <row r="937">
      <c r="A937" s="116" t="n"/>
      <c r="B937" s="97" t="n"/>
      <c r="C937" s="97" t="n"/>
      <c r="D937" s="132" t="n"/>
      <c r="E937" s="99" t="n"/>
      <c r="F937" s="117" t="n"/>
      <c r="G937" s="101" t="n"/>
      <c r="H937" s="109" t="str">
        <f>IF(OR(A937="",B937=""),"",N(D937)*N(E937))</f>
        <v/>
      </c>
      <c r="I937" s="109" t="str">
        <f>IF(H937="","",H937-N(F937))</f>
        <v/>
      </c>
      <c r="J937" s="108" t="str">
        <f>IF(B937="","",IFERROR(INDEX('15 Base de Dados'!$F$6:$F$925,MATCH(B937,'15 Base de Dados'!$C$6:$C$925,0)),"BRL"))</f>
        <v/>
      </c>
      <c r="K937" s="134" t="str">
        <f>IF(H937="","",I937*IF(N(G937)&gt;0,G937,IFERROR(INDEX(moeda_fx,MATCH(J937,moeda_cod,0)),1)))</f>
        <v/>
      </c>
      <c r="L937" s="135" t="str">
        <f>IF(B937="","",IFERROR(INDEX('15 Base de Dados'!$A$6:$A$925,MATCH(B937,'15 Base de Dados'!$C$6:$C$925,0)),"Não encontrado"))</f>
        <v/>
      </c>
      <c r="M937" s="123" t="str">
        <f>IF(A937="","",EOMONTH(A937,0))</f>
        <v/>
      </c>
      <c r="N937" s="113" t="str">
        <f>IF(A937="","",YEAR(A937))</f>
        <v/>
      </c>
    </row>
    <row r="938">
      <c r="A938" s="116" t="n"/>
      <c r="B938" s="97" t="n"/>
      <c r="C938" s="97" t="n"/>
      <c r="D938" s="132" t="n"/>
      <c r="E938" s="99" t="n"/>
      <c r="F938" s="117" t="n"/>
      <c r="G938" s="101" t="n"/>
      <c r="H938" s="103" t="str">
        <f>IF(OR(A938="",B938=""),"",N(D938)*N(E938))</f>
        <v/>
      </c>
      <c r="I938" s="103" t="str">
        <f>IF(H938="","",H938-N(F938))</f>
        <v/>
      </c>
      <c r="J938" s="68" t="str">
        <f>IF(B938="","",IFERROR(INDEX('15 Base de Dados'!$F$6:$F$925,MATCH(B938,'15 Base de Dados'!$C$6:$C$925,0)),"BRL"))</f>
        <v/>
      </c>
      <c r="K938" s="70" t="str">
        <f>IF(H938="","",I938*IF(N(G938)&gt;0,G938,IFERROR(INDEX(moeda_fx,MATCH(J938,moeda_cod,0)),1)))</f>
        <v/>
      </c>
      <c r="L938" s="133" t="str">
        <f>IF(B938="","",IFERROR(INDEX('15 Base de Dados'!$A$6:$A$925,MATCH(B938,'15 Base de Dados'!$C$6:$C$925,0)),"Não encontrado"))</f>
        <v/>
      </c>
      <c r="M938" s="122" t="str">
        <f>IF(A938="","",EOMONTH(A938,0))</f>
        <v/>
      </c>
      <c r="N938" s="69" t="str">
        <f>IF(A938="","",YEAR(A938))</f>
        <v/>
      </c>
    </row>
    <row r="939">
      <c r="A939" s="116" t="n"/>
      <c r="B939" s="97" t="n"/>
      <c r="C939" s="97" t="n"/>
      <c r="D939" s="132" t="n"/>
      <c r="E939" s="99" t="n"/>
      <c r="F939" s="117" t="n"/>
      <c r="G939" s="101" t="n"/>
      <c r="H939" s="109" t="str">
        <f>IF(OR(A939="",B939=""),"",N(D939)*N(E939))</f>
        <v/>
      </c>
      <c r="I939" s="109" t="str">
        <f>IF(H939="","",H939-N(F939))</f>
        <v/>
      </c>
      <c r="J939" s="108" t="str">
        <f>IF(B939="","",IFERROR(INDEX('15 Base de Dados'!$F$6:$F$925,MATCH(B939,'15 Base de Dados'!$C$6:$C$925,0)),"BRL"))</f>
        <v/>
      </c>
      <c r="K939" s="134" t="str">
        <f>IF(H939="","",I939*IF(N(G939)&gt;0,G939,IFERROR(INDEX(moeda_fx,MATCH(J939,moeda_cod,0)),1)))</f>
        <v/>
      </c>
      <c r="L939" s="135" t="str">
        <f>IF(B939="","",IFERROR(INDEX('15 Base de Dados'!$A$6:$A$925,MATCH(B939,'15 Base de Dados'!$C$6:$C$925,0)),"Não encontrado"))</f>
        <v/>
      </c>
      <c r="M939" s="123" t="str">
        <f>IF(A939="","",EOMONTH(A939,0))</f>
        <v/>
      </c>
      <c r="N939" s="113" t="str">
        <f>IF(A939="","",YEAR(A939))</f>
        <v/>
      </c>
    </row>
    <row r="940">
      <c r="A940" s="116" t="n"/>
      <c r="B940" s="97" t="n"/>
      <c r="C940" s="97" t="n"/>
      <c r="D940" s="132" t="n"/>
      <c r="E940" s="99" t="n"/>
      <c r="F940" s="117" t="n"/>
      <c r="G940" s="101" t="n"/>
      <c r="H940" s="103" t="str">
        <f>IF(OR(A940="",B940=""),"",N(D940)*N(E940))</f>
        <v/>
      </c>
      <c r="I940" s="103" t="str">
        <f>IF(H940="","",H940-N(F940))</f>
        <v/>
      </c>
      <c r="J940" s="68" t="str">
        <f>IF(B940="","",IFERROR(INDEX('15 Base de Dados'!$F$6:$F$925,MATCH(B940,'15 Base de Dados'!$C$6:$C$925,0)),"BRL"))</f>
        <v/>
      </c>
      <c r="K940" s="70" t="str">
        <f>IF(H940="","",I940*IF(N(G940)&gt;0,G940,IFERROR(INDEX(moeda_fx,MATCH(J940,moeda_cod,0)),1)))</f>
        <v/>
      </c>
      <c r="L940" s="133" t="str">
        <f>IF(B940="","",IFERROR(INDEX('15 Base de Dados'!$A$6:$A$925,MATCH(B940,'15 Base de Dados'!$C$6:$C$925,0)),"Não encontrado"))</f>
        <v/>
      </c>
      <c r="M940" s="122" t="str">
        <f>IF(A940="","",EOMONTH(A940,0))</f>
        <v/>
      </c>
      <c r="N940" s="69" t="str">
        <f>IF(A940="","",YEAR(A940))</f>
        <v/>
      </c>
    </row>
    <row r="941">
      <c r="A941" s="116" t="n"/>
      <c r="B941" s="97" t="n"/>
      <c r="C941" s="97" t="n"/>
      <c r="D941" s="132" t="n"/>
      <c r="E941" s="99" t="n"/>
      <c r="F941" s="117" t="n"/>
      <c r="G941" s="101" t="n"/>
      <c r="H941" s="109" t="str">
        <f>IF(OR(A941="",B941=""),"",N(D941)*N(E941))</f>
        <v/>
      </c>
      <c r="I941" s="109" t="str">
        <f>IF(H941="","",H941-N(F941))</f>
        <v/>
      </c>
      <c r="J941" s="108" t="str">
        <f>IF(B941="","",IFERROR(INDEX('15 Base de Dados'!$F$6:$F$925,MATCH(B941,'15 Base de Dados'!$C$6:$C$925,0)),"BRL"))</f>
        <v/>
      </c>
      <c r="K941" s="134" t="str">
        <f>IF(H941="","",I941*IF(N(G941)&gt;0,G941,IFERROR(INDEX(moeda_fx,MATCH(J941,moeda_cod,0)),1)))</f>
        <v/>
      </c>
      <c r="L941" s="135" t="str">
        <f>IF(B941="","",IFERROR(INDEX('15 Base de Dados'!$A$6:$A$925,MATCH(B941,'15 Base de Dados'!$C$6:$C$925,0)),"Não encontrado"))</f>
        <v/>
      </c>
      <c r="M941" s="123" t="str">
        <f>IF(A941="","",EOMONTH(A941,0))</f>
        <v/>
      </c>
      <c r="N941" s="113" t="str">
        <f>IF(A941="","",YEAR(A941))</f>
        <v/>
      </c>
    </row>
    <row r="942">
      <c r="A942" s="116" t="n"/>
      <c r="B942" s="97" t="n"/>
      <c r="C942" s="97" t="n"/>
      <c r="D942" s="132" t="n"/>
      <c r="E942" s="99" t="n"/>
      <c r="F942" s="117" t="n"/>
      <c r="G942" s="101" t="n"/>
      <c r="H942" s="103" t="str">
        <f>IF(OR(A942="",B942=""),"",N(D942)*N(E942))</f>
        <v/>
      </c>
      <c r="I942" s="103" t="str">
        <f>IF(H942="","",H942-N(F942))</f>
        <v/>
      </c>
      <c r="J942" s="68" t="str">
        <f>IF(B942="","",IFERROR(INDEX('15 Base de Dados'!$F$6:$F$925,MATCH(B942,'15 Base de Dados'!$C$6:$C$925,0)),"BRL"))</f>
        <v/>
      </c>
      <c r="K942" s="70" t="str">
        <f>IF(H942="","",I942*IF(N(G942)&gt;0,G942,IFERROR(INDEX(moeda_fx,MATCH(J942,moeda_cod,0)),1)))</f>
        <v/>
      </c>
      <c r="L942" s="133" t="str">
        <f>IF(B942="","",IFERROR(INDEX('15 Base de Dados'!$A$6:$A$925,MATCH(B942,'15 Base de Dados'!$C$6:$C$925,0)),"Não encontrado"))</f>
        <v/>
      </c>
      <c r="M942" s="122" t="str">
        <f>IF(A942="","",EOMONTH(A942,0))</f>
        <v/>
      </c>
      <c r="N942" s="69" t="str">
        <f>IF(A942="","",YEAR(A942))</f>
        <v/>
      </c>
    </row>
    <row r="943">
      <c r="A943" s="116" t="n"/>
      <c r="B943" s="97" t="n"/>
      <c r="C943" s="97" t="n"/>
      <c r="D943" s="132" t="n"/>
      <c r="E943" s="99" t="n"/>
      <c r="F943" s="117" t="n"/>
      <c r="G943" s="101" t="n"/>
      <c r="H943" s="109" t="str">
        <f>IF(OR(A943="",B943=""),"",N(D943)*N(E943))</f>
        <v/>
      </c>
      <c r="I943" s="109" t="str">
        <f>IF(H943="","",H943-N(F943))</f>
        <v/>
      </c>
      <c r="J943" s="108" t="str">
        <f>IF(B943="","",IFERROR(INDEX('15 Base de Dados'!$F$6:$F$925,MATCH(B943,'15 Base de Dados'!$C$6:$C$925,0)),"BRL"))</f>
        <v/>
      </c>
      <c r="K943" s="134" t="str">
        <f>IF(H943="","",I943*IF(N(G943)&gt;0,G943,IFERROR(INDEX(moeda_fx,MATCH(J943,moeda_cod,0)),1)))</f>
        <v/>
      </c>
      <c r="L943" s="135" t="str">
        <f>IF(B943="","",IFERROR(INDEX('15 Base de Dados'!$A$6:$A$925,MATCH(B943,'15 Base de Dados'!$C$6:$C$925,0)),"Não encontrado"))</f>
        <v/>
      </c>
      <c r="M943" s="123" t="str">
        <f>IF(A943="","",EOMONTH(A943,0))</f>
        <v/>
      </c>
      <c r="N943" s="113" t="str">
        <f>IF(A943="","",YEAR(A943))</f>
        <v/>
      </c>
    </row>
    <row r="944">
      <c r="A944" s="116" t="n"/>
      <c r="B944" s="97" t="n"/>
      <c r="C944" s="97" t="n"/>
      <c r="D944" s="132" t="n"/>
      <c r="E944" s="99" t="n"/>
      <c r="F944" s="117" t="n"/>
      <c r="G944" s="101" t="n"/>
      <c r="H944" s="103" t="str">
        <f>IF(OR(A944="",B944=""),"",N(D944)*N(E944))</f>
        <v/>
      </c>
      <c r="I944" s="103" t="str">
        <f>IF(H944="","",H944-N(F944))</f>
        <v/>
      </c>
      <c r="J944" s="68" t="str">
        <f>IF(B944="","",IFERROR(INDEX('15 Base de Dados'!$F$6:$F$925,MATCH(B944,'15 Base de Dados'!$C$6:$C$925,0)),"BRL"))</f>
        <v/>
      </c>
      <c r="K944" s="70" t="str">
        <f>IF(H944="","",I944*IF(N(G944)&gt;0,G944,IFERROR(INDEX(moeda_fx,MATCH(J944,moeda_cod,0)),1)))</f>
        <v/>
      </c>
      <c r="L944" s="133" t="str">
        <f>IF(B944="","",IFERROR(INDEX('15 Base de Dados'!$A$6:$A$925,MATCH(B944,'15 Base de Dados'!$C$6:$C$925,0)),"Não encontrado"))</f>
        <v/>
      </c>
      <c r="M944" s="122" t="str">
        <f>IF(A944="","",EOMONTH(A944,0))</f>
        <v/>
      </c>
      <c r="N944" s="69" t="str">
        <f>IF(A944="","",YEAR(A944))</f>
        <v/>
      </c>
    </row>
    <row r="945">
      <c r="A945" s="116" t="n"/>
      <c r="B945" s="97" t="n"/>
      <c r="C945" s="97" t="n"/>
      <c r="D945" s="132" t="n"/>
      <c r="E945" s="99" t="n"/>
      <c r="F945" s="117" t="n"/>
      <c r="G945" s="101" t="n"/>
      <c r="H945" s="109" t="str">
        <f>IF(OR(A945="",B945=""),"",N(D945)*N(E945))</f>
        <v/>
      </c>
      <c r="I945" s="109" t="str">
        <f>IF(H945="","",H945-N(F945))</f>
        <v/>
      </c>
      <c r="J945" s="108" t="str">
        <f>IF(B945="","",IFERROR(INDEX('15 Base de Dados'!$F$6:$F$925,MATCH(B945,'15 Base de Dados'!$C$6:$C$925,0)),"BRL"))</f>
        <v/>
      </c>
      <c r="K945" s="134" t="str">
        <f>IF(H945="","",I945*IF(N(G945)&gt;0,G945,IFERROR(INDEX(moeda_fx,MATCH(J945,moeda_cod,0)),1)))</f>
        <v/>
      </c>
      <c r="L945" s="135" t="str">
        <f>IF(B945="","",IFERROR(INDEX('15 Base de Dados'!$A$6:$A$925,MATCH(B945,'15 Base de Dados'!$C$6:$C$925,0)),"Não encontrado"))</f>
        <v/>
      </c>
      <c r="M945" s="123" t="str">
        <f>IF(A945="","",EOMONTH(A945,0))</f>
        <v/>
      </c>
      <c r="N945" s="113" t="str">
        <f>IF(A945="","",YEAR(A945))</f>
        <v/>
      </c>
    </row>
    <row r="946">
      <c r="A946" s="116" t="n"/>
      <c r="B946" s="97" t="n"/>
      <c r="C946" s="97" t="n"/>
      <c r="D946" s="132" t="n"/>
      <c r="E946" s="99" t="n"/>
      <c r="F946" s="117" t="n"/>
      <c r="G946" s="101" t="n"/>
      <c r="H946" s="103" t="str">
        <f>IF(OR(A946="",B946=""),"",N(D946)*N(E946))</f>
        <v/>
      </c>
      <c r="I946" s="103" t="str">
        <f>IF(H946="","",H946-N(F946))</f>
        <v/>
      </c>
      <c r="J946" s="68" t="str">
        <f>IF(B946="","",IFERROR(INDEX('15 Base de Dados'!$F$6:$F$925,MATCH(B946,'15 Base de Dados'!$C$6:$C$925,0)),"BRL"))</f>
        <v/>
      </c>
      <c r="K946" s="70" t="str">
        <f>IF(H946="","",I946*IF(N(G946)&gt;0,G946,IFERROR(INDEX(moeda_fx,MATCH(J946,moeda_cod,0)),1)))</f>
        <v/>
      </c>
      <c r="L946" s="133" t="str">
        <f>IF(B946="","",IFERROR(INDEX('15 Base de Dados'!$A$6:$A$925,MATCH(B946,'15 Base de Dados'!$C$6:$C$925,0)),"Não encontrado"))</f>
        <v/>
      </c>
      <c r="M946" s="122" t="str">
        <f>IF(A946="","",EOMONTH(A946,0))</f>
        <v/>
      </c>
      <c r="N946" s="69" t="str">
        <f>IF(A946="","",YEAR(A946))</f>
        <v/>
      </c>
    </row>
    <row r="947">
      <c r="A947" s="116" t="n"/>
      <c r="B947" s="97" t="n"/>
      <c r="C947" s="97" t="n"/>
      <c r="D947" s="132" t="n"/>
      <c r="E947" s="99" t="n"/>
      <c r="F947" s="117" t="n"/>
      <c r="G947" s="101" t="n"/>
      <c r="H947" s="109" t="str">
        <f>IF(OR(A947="",B947=""),"",N(D947)*N(E947))</f>
        <v/>
      </c>
      <c r="I947" s="109" t="str">
        <f>IF(H947="","",H947-N(F947))</f>
        <v/>
      </c>
      <c r="J947" s="108" t="str">
        <f>IF(B947="","",IFERROR(INDEX('15 Base de Dados'!$F$6:$F$925,MATCH(B947,'15 Base de Dados'!$C$6:$C$925,0)),"BRL"))</f>
        <v/>
      </c>
      <c r="K947" s="134" t="str">
        <f>IF(H947="","",I947*IF(N(G947)&gt;0,G947,IFERROR(INDEX(moeda_fx,MATCH(J947,moeda_cod,0)),1)))</f>
        <v/>
      </c>
      <c r="L947" s="135" t="str">
        <f>IF(B947="","",IFERROR(INDEX('15 Base de Dados'!$A$6:$A$925,MATCH(B947,'15 Base de Dados'!$C$6:$C$925,0)),"Não encontrado"))</f>
        <v/>
      </c>
      <c r="M947" s="123" t="str">
        <f>IF(A947="","",EOMONTH(A947,0))</f>
        <v/>
      </c>
      <c r="N947" s="113" t="str">
        <f>IF(A947="","",YEAR(A947))</f>
        <v/>
      </c>
    </row>
    <row r="948">
      <c r="A948" s="116" t="n"/>
      <c r="B948" s="97" t="n"/>
      <c r="C948" s="97" t="n"/>
      <c r="D948" s="132" t="n"/>
      <c r="E948" s="99" t="n"/>
      <c r="F948" s="117" t="n"/>
      <c r="G948" s="101" t="n"/>
      <c r="H948" s="103" t="str">
        <f>IF(OR(A948="",B948=""),"",N(D948)*N(E948))</f>
        <v/>
      </c>
      <c r="I948" s="103" t="str">
        <f>IF(H948="","",H948-N(F948))</f>
        <v/>
      </c>
      <c r="J948" s="68" t="str">
        <f>IF(B948="","",IFERROR(INDEX('15 Base de Dados'!$F$6:$F$925,MATCH(B948,'15 Base de Dados'!$C$6:$C$925,0)),"BRL"))</f>
        <v/>
      </c>
      <c r="K948" s="70" t="str">
        <f>IF(H948="","",I948*IF(N(G948)&gt;0,G948,IFERROR(INDEX(moeda_fx,MATCH(J948,moeda_cod,0)),1)))</f>
        <v/>
      </c>
      <c r="L948" s="133" t="str">
        <f>IF(B948="","",IFERROR(INDEX('15 Base de Dados'!$A$6:$A$925,MATCH(B948,'15 Base de Dados'!$C$6:$C$925,0)),"Não encontrado"))</f>
        <v/>
      </c>
      <c r="M948" s="122" t="str">
        <f>IF(A948="","",EOMONTH(A948,0))</f>
        <v/>
      </c>
      <c r="N948" s="69" t="str">
        <f>IF(A948="","",YEAR(A948))</f>
        <v/>
      </c>
    </row>
    <row r="949">
      <c r="A949" s="116" t="n"/>
      <c r="B949" s="97" t="n"/>
      <c r="C949" s="97" t="n"/>
      <c r="D949" s="132" t="n"/>
      <c r="E949" s="99" t="n"/>
      <c r="F949" s="117" t="n"/>
      <c r="G949" s="101" t="n"/>
      <c r="H949" s="109" t="str">
        <f>IF(OR(A949="",B949=""),"",N(D949)*N(E949))</f>
        <v/>
      </c>
      <c r="I949" s="109" t="str">
        <f>IF(H949="","",H949-N(F949))</f>
        <v/>
      </c>
      <c r="J949" s="108" t="str">
        <f>IF(B949="","",IFERROR(INDEX('15 Base de Dados'!$F$6:$F$925,MATCH(B949,'15 Base de Dados'!$C$6:$C$925,0)),"BRL"))</f>
        <v/>
      </c>
      <c r="K949" s="134" t="str">
        <f>IF(H949="","",I949*IF(N(G949)&gt;0,G949,IFERROR(INDEX(moeda_fx,MATCH(J949,moeda_cod,0)),1)))</f>
        <v/>
      </c>
      <c r="L949" s="135" t="str">
        <f>IF(B949="","",IFERROR(INDEX('15 Base de Dados'!$A$6:$A$925,MATCH(B949,'15 Base de Dados'!$C$6:$C$925,0)),"Não encontrado"))</f>
        <v/>
      </c>
      <c r="M949" s="123" t="str">
        <f>IF(A949="","",EOMONTH(A949,0))</f>
        <v/>
      </c>
      <c r="N949" s="113" t="str">
        <f>IF(A949="","",YEAR(A949))</f>
        <v/>
      </c>
    </row>
    <row r="950">
      <c r="A950" s="116" t="n"/>
      <c r="B950" s="97" t="n"/>
      <c r="C950" s="97" t="n"/>
      <c r="D950" s="132" t="n"/>
      <c r="E950" s="99" t="n"/>
      <c r="F950" s="117" t="n"/>
      <c r="G950" s="101" t="n"/>
      <c r="H950" s="103" t="str">
        <f>IF(OR(A950="",B950=""),"",N(D950)*N(E950))</f>
        <v/>
      </c>
      <c r="I950" s="103" t="str">
        <f>IF(H950="","",H950-N(F950))</f>
        <v/>
      </c>
      <c r="J950" s="68" t="str">
        <f>IF(B950="","",IFERROR(INDEX('15 Base de Dados'!$F$6:$F$925,MATCH(B950,'15 Base de Dados'!$C$6:$C$925,0)),"BRL"))</f>
        <v/>
      </c>
      <c r="K950" s="70" t="str">
        <f>IF(H950="","",I950*IF(N(G950)&gt;0,G950,IFERROR(INDEX(moeda_fx,MATCH(J950,moeda_cod,0)),1)))</f>
        <v/>
      </c>
      <c r="L950" s="133" t="str">
        <f>IF(B950="","",IFERROR(INDEX('15 Base de Dados'!$A$6:$A$925,MATCH(B950,'15 Base de Dados'!$C$6:$C$925,0)),"Não encontrado"))</f>
        <v/>
      </c>
      <c r="M950" s="122" t="str">
        <f>IF(A950="","",EOMONTH(A950,0))</f>
        <v/>
      </c>
      <c r="N950" s="69" t="str">
        <f>IF(A950="","",YEAR(A950))</f>
        <v/>
      </c>
    </row>
    <row r="951">
      <c r="A951" s="116" t="n"/>
      <c r="B951" s="97" t="n"/>
      <c r="C951" s="97" t="n"/>
      <c r="D951" s="132" t="n"/>
      <c r="E951" s="99" t="n"/>
      <c r="F951" s="117" t="n"/>
      <c r="G951" s="101" t="n"/>
      <c r="H951" s="109" t="str">
        <f>IF(OR(A951="",B951=""),"",N(D951)*N(E951))</f>
        <v/>
      </c>
      <c r="I951" s="109" t="str">
        <f>IF(H951="","",H951-N(F951))</f>
        <v/>
      </c>
      <c r="J951" s="108" t="str">
        <f>IF(B951="","",IFERROR(INDEX('15 Base de Dados'!$F$6:$F$925,MATCH(B951,'15 Base de Dados'!$C$6:$C$925,0)),"BRL"))</f>
        <v/>
      </c>
      <c r="K951" s="134" t="str">
        <f>IF(H951="","",I951*IF(N(G951)&gt;0,G951,IFERROR(INDEX(moeda_fx,MATCH(J951,moeda_cod,0)),1)))</f>
        <v/>
      </c>
      <c r="L951" s="135" t="str">
        <f>IF(B951="","",IFERROR(INDEX('15 Base de Dados'!$A$6:$A$925,MATCH(B951,'15 Base de Dados'!$C$6:$C$925,0)),"Não encontrado"))</f>
        <v/>
      </c>
      <c r="M951" s="123" t="str">
        <f>IF(A951="","",EOMONTH(A951,0))</f>
        <v/>
      </c>
      <c r="N951" s="113" t="str">
        <f>IF(A951="","",YEAR(A951))</f>
        <v/>
      </c>
    </row>
    <row r="952">
      <c r="A952" s="116" t="n"/>
      <c r="B952" s="97" t="n"/>
      <c r="C952" s="97" t="n"/>
      <c r="D952" s="132" t="n"/>
      <c r="E952" s="99" t="n"/>
      <c r="F952" s="117" t="n"/>
      <c r="G952" s="101" t="n"/>
      <c r="H952" s="103" t="str">
        <f>IF(OR(A952="",B952=""),"",N(D952)*N(E952))</f>
        <v/>
      </c>
      <c r="I952" s="103" t="str">
        <f>IF(H952="","",H952-N(F952))</f>
        <v/>
      </c>
      <c r="J952" s="68" t="str">
        <f>IF(B952="","",IFERROR(INDEX('15 Base de Dados'!$F$6:$F$925,MATCH(B952,'15 Base de Dados'!$C$6:$C$925,0)),"BRL"))</f>
        <v/>
      </c>
      <c r="K952" s="70" t="str">
        <f>IF(H952="","",I952*IF(N(G952)&gt;0,G952,IFERROR(INDEX(moeda_fx,MATCH(J952,moeda_cod,0)),1)))</f>
        <v/>
      </c>
      <c r="L952" s="133" t="str">
        <f>IF(B952="","",IFERROR(INDEX('15 Base de Dados'!$A$6:$A$925,MATCH(B952,'15 Base de Dados'!$C$6:$C$925,0)),"Não encontrado"))</f>
        <v/>
      </c>
      <c r="M952" s="122" t="str">
        <f>IF(A952="","",EOMONTH(A952,0))</f>
        <v/>
      </c>
      <c r="N952" s="69" t="str">
        <f>IF(A952="","",YEAR(A952))</f>
        <v/>
      </c>
    </row>
    <row r="953">
      <c r="A953" s="116" t="n"/>
      <c r="B953" s="97" t="n"/>
      <c r="C953" s="97" t="n"/>
      <c r="D953" s="132" t="n"/>
      <c r="E953" s="99" t="n"/>
      <c r="F953" s="117" t="n"/>
      <c r="G953" s="101" t="n"/>
      <c r="H953" s="109" t="str">
        <f>IF(OR(A953="",B953=""),"",N(D953)*N(E953))</f>
        <v/>
      </c>
      <c r="I953" s="109" t="str">
        <f>IF(H953="","",H953-N(F953))</f>
        <v/>
      </c>
      <c r="J953" s="108" t="str">
        <f>IF(B953="","",IFERROR(INDEX('15 Base de Dados'!$F$6:$F$925,MATCH(B953,'15 Base de Dados'!$C$6:$C$925,0)),"BRL"))</f>
        <v/>
      </c>
      <c r="K953" s="134" t="str">
        <f>IF(H953="","",I953*IF(N(G953)&gt;0,G953,IFERROR(INDEX(moeda_fx,MATCH(J953,moeda_cod,0)),1)))</f>
        <v/>
      </c>
      <c r="L953" s="135" t="str">
        <f>IF(B953="","",IFERROR(INDEX('15 Base de Dados'!$A$6:$A$925,MATCH(B953,'15 Base de Dados'!$C$6:$C$925,0)),"Não encontrado"))</f>
        <v/>
      </c>
      <c r="M953" s="123" t="str">
        <f>IF(A953="","",EOMONTH(A953,0))</f>
        <v/>
      </c>
      <c r="N953" s="113" t="str">
        <f>IF(A953="","",YEAR(A953))</f>
        <v/>
      </c>
    </row>
    <row r="954">
      <c r="A954" s="116" t="n"/>
      <c r="B954" s="97" t="n"/>
      <c r="C954" s="97" t="n"/>
      <c r="D954" s="132" t="n"/>
      <c r="E954" s="99" t="n"/>
      <c r="F954" s="117" t="n"/>
      <c r="G954" s="101" t="n"/>
      <c r="H954" s="103" t="str">
        <f>IF(OR(A954="",B954=""),"",N(D954)*N(E954))</f>
        <v/>
      </c>
      <c r="I954" s="103" t="str">
        <f>IF(H954="","",H954-N(F954))</f>
        <v/>
      </c>
      <c r="J954" s="68" t="str">
        <f>IF(B954="","",IFERROR(INDEX('15 Base de Dados'!$F$6:$F$925,MATCH(B954,'15 Base de Dados'!$C$6:$C$925,0)),"BRL"))</f>
        <v/>
      </c>
      <c r="K954" s="70" t="str">
        <f>IF(H954="","",I954*IF(N(G954)&gt;0,G954,IFERROR(INDEX(moeda_fx,MATCH(J954,moeda_cod,0)),1)))</f>
        <v/>
      </c>
      <c r="L954" s="133" t="str">
        <f>IF(B954="","",IFERROR(INDEX('15 Base de Dados'!$A$6:$A$925,MATCH(B954,'15 Base de Dados'!$C$6:$C$925,0)),"Não encontrado"))</f>
        <v/>
      </c>
      <c r="M954" s="122" t="str">
        <f>IF(A954="","",EOMONTH(A954,0))</f>
        <v/>
      </c>
      <c r="N954" s="69" t="str">
        <f>IF(A954="","",YEAR(A954))</f>
        <v/>
      </c>
    </row>
    <row r="955">
      <c r="A955" s="116" t="n"/>
      <c r="B955" s="97" t="n"/>
      <c r="C955" s="97" t="n"/>
      <c r="D955" s="132" t="n"/>
      <c r="E955" s="99" t="n"/>
      <c r="F955" s="117" t="n"/>
      <c r="G955" s="101" t="n"/>
      <c r="H955" s="109" t="str">
        <f>IF(OR(A955="",B955=""),"",N(D955)*N(E955))</f>
        <v/>
      </c>
      <c r="I955" s="109" t="str">
        <f>IF(H955="","",H955-N(F955))</f>
        <v/>
      </c>
      <c r="J955" s="108" t="str">
        <f>IF(B955="","",IFERROR(INDEX('15 Base de Dados'!$F$6:$F$925,MATCH(B955,'15 Base de Dados'!$C$6:$C$925,0)),"BRL"))</f>
        <v/>
      </c>
      <c r="K955" s="134" t="str">
        <f>IF(H955="","",I955*IF(N(G955)&gt;0,G955,IFERROR(INDEX(moeda_fx,MATCH(J955,moeda_cod,0)),1)))</f>
        <v/>
      </c>
      <c r="L955" s="135" t="str">
        <f>IF(B955="","",IFERROR(INDEX('15 Base de Dados'!$A$6:$A$925,MATCH(B955,'15 Base de Dados'!$C$6:$C$925,0)),"Não encontrado"))</f>
        <v/>
      </c>
      <c r="M955" s="123" t="str">
        <f>IF(A955="","",EOMONTH(A955,0))</f>
        <v/>
      </c>
      <c r="N955" s="113" t="str">
        <f>IF(A955="","",YEAR(A955))</f>
        <v/>
      </c>
    </row>
    <row r="956">
      <c r="A956" s="116" t="n"/>
      <c r="B956" s="97" t="n"/>
      <c r="C956" s="97" t="n"/>
      <c r="D956" s="132" t="n"/>
      <c r="E956" s="99" t="n"/>
      <c r="F956" s="117" t="n"/>
      <c r="G956" s="101" t="n"/>
      <c r="H956" s="103" t="str">
        <f>IF(OR(A956="",B956=""),"",N(D956)*N(E956))</f>
        <v/>
      </c>
      <c r="I956" s="103" t="str">
        <f>IF(H956="","",H956-N(F956))</f>
        <v/>
      </c>
      <c r="J956" s="68" t="str">
        <f>IF(B956="","",IFERROR(INDEX('15 Base de Dados'!$F$6:$F$925,MATCH(B956,'15 Base de Dados'!$C$6:$C$925,0)),"BRL"))</f>
        <v/>
      </c>
      <c r="K956" s="70" t="str">
        <f>IF(H956="","",I956*IF(N(G956)&gt;0,G956,IFERROR(INDEX(moeda_fx,MATCH(J956,moeda_cod,0)),1)))</f>
        <v/>
      </c>
      <c r="L956" s="133" t="str">
        <f>IF(B956="","",IFERROR(INDEX('15 Base de Dados'!$A$6:$A$925,MATCH(B956,'15 Base de Dados'!$C$6:$C$925,0)),"Não encontrado"))</f>
        <v/>
      </c>
      <c r="M956" s="122" t="str">
        <f>IF(A956="","",EOMONTH(A956,0))</f>
        <v/>
      </c>
      <c r="N956" s="69" t="str">
        <f>IF(A956="","",YEAR(A956))</f>
        <v/>
      </c>
    </row>
    <row r="957">
      <c r="A957" s="116" t="n"/>
      <c r="B957" s="97" t="n"/>
      <c r="C957" s="97" t="n"/>
      <c r="D957" s="132" t="n"/>
      <c r="E957" s="99" t="n"/>
      <c r="F957" s="117" t="n"/>
      <c r="G957" s="101" t="n"/>
      <c r="H957" s="109" t="str">
        <f>IF(OR(A957="",B957=""),"",N(D957)*N(E957))</f>
        <v/>
      </c>
      <c r="I957" s="109" t="str">
        <f>IF(H957="","",H957-N(F957))</f>
        <v/>
      </c>
      <c r="J957" s="108" t="str">
        <f>IF(B957="","",IFERROR(INDEX('15 Base de Dados'!$F$6:$F$925,MATCH(B957,'15 Base de Dados'!$C$6:$C$925,0)),"BRL"))</f>
        <v/>
      </c>
      <c r="K957" s="134" t="str">
        <f>IF(H957="","",I957*IF(N(G957)&gt;0,G957,IFERROR(INDEX(moeda_fx,MATCH(J957,moeda_cod,0)),1)))</f>
        <v/>
      </c>
      <c r="L957" s="135" t="str">
        <f>IF(B957="","",IFERROR(INDEX('15 Base de Dados'!$A$6:$A$925,MATCH(B957,'15 Base de Dados'!$C$6:$C$925,0)),"Não encontrado"))</f>
        <v/>
      </c>
      <c r="M957" s="123" t="str">
        <f>IF(A957="","",EOMONTH(A957,0))</f>
        <v/>
      </c>
      <c r="N957" s="113" t="str">
        <f>IF(A957="","",YEAR(A957))</f>
        <v/>
      </c>
    </row>
    <row r="958">
      <c r="A958" s="116" t="n"/>
      <c r="B958" s="97" t="n"/>
      <c r="C958" s="97" t="n"/>
      <c r="D958" s="132" t="n"/>
      <c r="E958" s="99" t="n"/>
      <c r="F958" s="117" t="n"/>
      <c r="G958" s="101" t="n"/>
      <c r="H958" s="103" t="str">
        <f>IF(OR(A958="",B958=""),"",N(D958)*N(E958))</f>
        <v/>
      </c>
      <c r="I958" s="103" t="str">
        <f>IF(H958="","",H958-N(F958))</f>
        <v/>
      </c>
      <c r="J958" s="68" t="str">
        <f>IF(B958="","",IFERROR(INDEX('15 Base de Dados'!$F$6:$F$925,MATCH(B958,'15 Base de Dados'!$C$6:$C$925,0)),"BRL"))</f>
        <v/>
      </c>
      <c r="K958" s="70" t="str">
        <f>IF(H958="","",I958*IF(N(G958)&gt;0,G958,IFERROR(INDEX(moeda_fx,MATCH(J958,moeda_cod,0)),1)))</f>
        <v/>
      </c>
      <c r="L958" s="133" t="str">
        <f>IF(B958="","",IFERROR(INDEX('15 Base de Dados'!$A$6:$A$925,MATCH(B958,'15 Base de Dados'!$C$6:$C$925,0)),"Não encontrado"))</f>
        <v/>
      </c>
      <c r="M958" s="122" t="str">
        <f>IF(A958="","",EOMONTH(A958,0))</f>
        <v/>
      </c>
      <c r="N958" s="69" t="str">
        <f>IF(A958="","",YEAR(A958))</f>
        <v/>
      </c>
    </row>
    <row r="959">
      <c r="A959" s="116" t="n"/>
      <c r="B959" s="97" t="n"/>
      <c r="C959" s="97" t="n"/>
      <c r="D959" s="132" t="n"/>
      <c r="E959" s="99" t="n"/>
      <c r="F959" s="117" t="n"/>
      <c r="G959" s="101" t="n"/>
      <c r="H959" s="109" t="str">
        <f>IF(OR(A959="",B959=""),"",N(D959)*N(E959))</f>
        <v/>
      </c>
      <c r="I959" s="109" t="str">
        <f>IF(H959="","",H959-N(F959))</f>
        <v/>
      </c>
      <c r="J959" s="108" t="str">
        <f>IF(B959="","",IFERROR(INDEX('15 Base de Dados'!$F$6:$F$925,MATCH(B959,'15 Base de Dados'!$C$6:$C$925,0)),"BRL"))</f>
        <v/>
      </c>
      <c r="K959" s="134" t="str">
        <f>IF(H959="","",I959*IF(N(G959)&gt;0,G959,IFERROR(INDEX(moeda_fx,MATCH(J959,moeda_cod,0)),1)))</f>
        <v/>
      </c>
      <c r="L959" s="135" t="str">
        <f>IF(B959="","",IFERROR(INDEX('15 Base de Dados'!$A$6:$A$925,MATCH(B959,'15 Base de Dados'!$C$6:$C$925,0)),"Não encontrado"))</f>
        <v/>
      </c>
      <c r="M959" s="123" t="str">
        <f>IF(A959="","",EOMONTH(A959,0))</f>
        <v/>
      </c>
      <c r="N959" s="113" t="str">
        <f>IF(A959="","",YEAR(A959))</f>
        <v/>
      </c>
    </row>
    <row r="960">
      <c r="A960" s="116" t="n"/>
      <c r="B960" s="97" t="n"/>
      <c r="C960" s="97" t="n"/>
      <c r="D960" s="132" t="n"/>
      <c r="E960" s="99" t="n"/>
      <c r="F960" s="117" t="n"/>
      <c r="G960" s="101" t="n"/>
      <c r="H960" s="103" t="str">
        <f>IF(OR(A960="",B960=""),"",N(D960)*N(E960))</f>
        <v/>
      </c>
      <c r="I960" s="103" t="str">
        <f>IF(H960="","",H960-N(F960))</f>
        <v/>
      </c>
      <c r="J960" s="68" t="str">
        <f>IF(B960="","",IFERROR(INDEX('15 Base de Dados'!$F$6:$F$925,MATCH(B960,'15 Base de Dados'!$C$6:$C$925,0)),"BRL"))</f>
        <v/>
      </c>
      <c r="K960" s="70" t="str">
        <f>IF(H960="","",I960*IF(N(G960)&gt;0,G960,IFERROR(INDEX(moeda_fx,MATCH(J960,moeda_cod,0)),1)))</f>
        <v/>
      </c>
      <c r="L960" s="133" t="str">
        <f>IF(B960="","",IFERROR(INDEX('15 Base de Dados'!$A$6:$A$925,MATCH(B960,'15 Base de Dados'!$C$6:$C$925,0)),"Não encontrado"))</f>
        <v/>
      </c>
      <c r="M960" s="122" t="str">
        <f>IF(A960="","",EOMONTH(A960,0))</f>
        <v/>
      </c>
      <c r="N960" s="69" t="str">
        <f>IF(A960="","",YEAR(A960))</f>
        <v/>
      </c>
    </row>
    <row r="961">
      <c r="A961" s="116" t="n"/>
      <c r="B961" s="97" t="n"/>
      <c r="C961" s="97" t="n"/>
      <c r="D961" s="132" t="n"/>
      <c r="E961" s="99" t="n"/>
      <c r="F961" s="117" t="n"/>
      <c r="G961" s="101" t="n"/>
      <c r="H961" s="109" t="str">
        <f>IF(OR(A961="",B961=""),"",N(D961)*N(E961))</f>
        <v/>
      </c>
      <c r="I961" s="109" t="str">
        <f>IF(H961="","",H961-N(F961))</f>
        <v/>
      </c>
      <c r="J961" s="108" t="str">
        <f>IF(B961="","",IFERROR(INDEX('15 Base de Dados'!$F$6:$F$925,MATCH(B961,'15 Base de Dados'!$C$6:$C$925,0)),"BRL"))</f>
        <v/>
      </c>
      <c r="K961" s="134" t="str">
        <f>IF(H961="","",I961*IF(N(G961)&gt;0,G961,IFERROR(INDEX(moeda_fx,MATCH(J961,moeda_cod,0)),1)))</f>
        <v/>
      </c>
      <c r="L961" s="135" t="str">
        <f>IF(B961="","",IFERROR(INDEX('15 Base de Dados'!$A$6:$A$925,MATCH(B961,'15 Base de Dados'!$C$6:$C$925,0)),"Não encontrado"))</f>
        <v/>
      </c>
      <c r="M961" s="123" t="str">
        <f>IF(A961="","",EOMONTH(A961,0))</f>
        <v/>
      </c>
      <c r="N961" s="113" t="str">
        <f>IF(A961="","",YEAR(A961))</f>
        <v/>
      </c>
    </row>
    <row r="962">
      <c r="A962" s="116" t="n"/>
      <c r="B962" s="97" t="n"/>
      <c r="C962" s="97" t="n"/>
      <c r="D962" s="132" t="n"/>
      <c r="E962" s="99" t="n"/>
      <c r="F962" s="117" t="n"/>
      <c r="G962" s="101" t="n"/>
      <c r="H962" s="103" t="str">
        <f>IF(OR(A962="",B962=""),"",N(D962)*N(E962))</f>
        <v/>
      </c>
      <c r="I962" s="103" t="str">
        <f>IF(H962="","",H962-N(F962))</f>
        <v/>
      </c>
      <c r="J962" s="68" t="str">
        <f>IF(B962="","",IFERROR(INDEX('15 Base de Dados'!$F$6:$F$925,MATCH(B962,'15 Base de Dados'!$C$6:$C$925,0)),"BRL"))</f>
        <v/>
      </c>
      <c r="K962" s="70" t="str">
        <f>IF(H962="","",I962*IF(N(G962)&gt;0,G962,IFERROR(INDEX(moeda_fx,MATCH(J962,moeda_cod,0)),1)))</f>
        <v/>
      </c>
      <c r="L962" s="133" t="str">
        <f>IF(B962="","",IFERROR(INDEX('15 Base de Dados'!$A$6:$A$925,MATCH(B962,'15 Base de Dados'!$C$6:$C$925,0)),"Não encontrado"))</f>
        <v/>
      </c>
      <c r="M962" s="122" t="str">
        <f>IF(A962="","",EOMONTH(A962,0))</f>
        <v/>
      </c>
      <c r="N962" s="69" t="str">
        <f>IF(A962="","",YEAR(A962))</f>
        <v/>
      </c>
    </row>
    <row r="963">
      <c r="A963" s="116" t="n"/>
      <c r="B963" s="97" t="n"/>
      <c r="C963" s="97" t="n"/>
      <c r="D963" s="132" t="n"/>
      <c r="E963" s="99" t="n"/>
      <c r="F963" s="117" t="n"/>
      <c r="G963" s="101" t="n"/>
      <c r="H963" s="109" t="str">
        <f>IF(OR(A963="",B963=""),"",N(D963)*N(E963))</f>
        <v/>
      </c>
      <c r="I963" s="109" t="str">
        <f>IF(H963="","",H963-N(F963))</f>
        <v/>
      </c>
      <c r="J963" s="108" t="str">
        <f>IF(B963="","",IFERROR(INDEX('15 Base de Dados'!$F$6:$F$925,MATCH(B963,'15 Base de Dados'!$C$6:$C$925,0)),"BRL"))</f>
        <v/>
      </c>
      <c r="K963" s="134" t="str">
        <f>IF(H963="","",I963*IF(N(G963)&gt;0,G963,IFERROR(INDEX(moeda_fx,MATCH(J963,moeda_cod,0)),1)))</f>
        <v/>
      </c>
      <c r="L963" s="135" t="str">
        <f>IF(B963="","",IFERROR(INDEX('15 Base de Dados'!$A$6:$A$925,MATCH(B963,'15 Base de Dados'!$C$6:$C$925,0)),"Não encontrado"))</f>
        <v/>
      </c>
      <c r="M963" s="123" t="str">
        <f>IF(A963="","",EOMONTH(A963,0))</f>
        <v/>
      </c>
      <c r="N963" s="113" t="str">
        <f>IF(A963="","",YEAR(A963))</f>
        <v/>
      </c>
    </row>
    <row r="964">
      <c r="A964" s="116" t="n"/>
      <c r="B964" s="97" t="n"/>
      <c r="C964" s="97" t="n"/>
      <c r="D964" s="132" t="n"/>
      <c r="E964" s="99" t="n"/>
      <c r="F964" s="117" t="n"/>
      <c r="G964" s="101" t="n"/>
      <c r="H964" s="103" t="str">
        <f>IF(OR(A964="",B964=""),"",N(D964)*N(E964))</f>
        <v/>
      </c>
      <c r="I964" s="103" t="str">
        <f>IF(H964="","",H964-N(F964))</f>
        <v/>
      </c>
      <c r="J964" s="68" t="str">
        <f>IF(B964="","",IFERROR(INDEX('15 Base de Dados'!$F$6:$F$925,MATCH(B964,'15 Base de Dados'!$C$6:$C$925,0)),"BRL"))</f>
        <v/>
      </c>
      <c r="K964" s="70" t="str">
        <f>IF(H964="","",I964*IF(N(G964)&gt;0,G964,IFERROR(INDEX(moeda_fx,MATCH(J964,moeda_cod,0)),1)))</f>
        <v/>
      </c>
      <c r="L964" s="133" t="str">
        <f>IF(B964="","",IFERROR(INDEX('15 Base de Dados'!$A$6:$A$925,MATCH(B964,'15 Base de Dados'!$C$6:$C$925,0)),"Não encontrado"))</f>
        <v/>
      </c>
      <c r="M964" s="122" t="str">
        <f>IF(A964="","",EOMONTH(A964,0))</f>
        <v/>
      </c>
      <c r="N964" s="69" t="str">
        <f>IF(A964="","",YEAR(A964))</f>
        <v/>
      </c>
    </row>
    <row r="965">
      <c r="A965" s="116" t="n"/>
      <c r="B965" s="97" t="n"/>
      <c r="C965" s="97" t="n"/>
      <c r="D965" s="132" t="n"/>
      <c r="E965" s="99" t="n"/>
      <c r="F965" s="117" t="n"/>
      <c r="G965" s="101" t="n"/>
      <c r="H965" s="109" t="str">
        <f>IF(OR(A965="",B965=""),"",N(D965)*N(E965))</f>
        <v/>
      </c>
      <c r="I965" s="109" t="str">
        <f>IF(H965="","",H965-N(F965))</f>
        <v/>
      </c>
      <c r="J965" s="108" t="str">
        <f>IF(B965="","",IFERROR(INDEX('15 Base de Dados'!$F$6:$F$925,MATCH(B965,'15 Base de Dados'!$C$6:$C$925,0)),"BRL"))</f>
        <v/>
      </c>
      <c r="K965" s="134" t="str">
        <f>IF(H965="","",I965*IF(N(G965)&gt;0,G965,IFERROR(INDEX(moeda_fx,MATCH(J965,moeda_cod,0)),1)))</f>
        <v/>
      </c>
      <c r="L965" s="135" t="str">
        <f>IF(B965="","",IFERROR(INDEX('15 Base de Dados'!$A$6:$A$925,MATCH(B965,'15 Base de Dados'!$C$6:$C$925,0)),"Não encontrado"))</f>
        <v/>
      </c>
      <c r="M965" s="123" t="str">
        <f>IF(A965="","",EOMONTH(A965,0))</f>
        <v/>
      </c>
      <c r="N965" s="113" t="str">
        <f>IF(A965="","",YEAR(A965))</f>
        <v/>
      </c>
    </row>
    <row r="966">
      <c r="A966" s="116" t="n"/>
      <c r="B966" s="97" t="n"/>
      <c r="C966" s="97" t="n"/>
      <c r="D966" s="132" t="n"/>
      <c r="E966" s="99" t="n"/>
      <c r="F966" s="117" t="n"/>
      <c r="G966" s="101" t="n"/>
      <c r="H966" s="103" t="str">
        <f>IF(OR(A966="",B966=""),"",N(D966)*N(E966))</f>
        <v/>
      </c>
      <c r="I966" s="103" t="str">
        <f>IF(H966="","",H966-N(F966))</f>
        <v/>
      </c>
      <c r="J966" s="68" t="str">
        <f>IF(B966="","",IFERROR(INDEX('15 Base de Dados'!$F$6:$F$925,MATCH(B966,'15 Base de Dados'!$C$6:$C$925,0)),"BRL"))</f>
        <v/>
      </c>
      <c r="K966" s="70" t="str">
        <f>IF(H966="","",I966*IF(N(G966)&gt;0,G966,IFERROR(INDEX(moeda_fx,MATCH(J966,moeda_cod,0)),1)))</f>
        <v/>
      </c>
      <c r="L966" s="133" t="str">
        <f>IF(B966="","",IFERROR(INDEX('15 Base de Dados'!$A$6:$A$925,MATCH(B966,'15 Base de Dados'!$C$6:$C$925,0)),"Não encontrado"))</f>
        <v/>
      </c>
      <c r="M966" s="122" t="str">
        <f>IF(A966="","",EOMONTH(A966,0))</f>
        <v/>
      </c>
      <c r="N966" s="69" t="str">
        <f>IF(A966="","",YEAR(A966))</f>
        <v/>
      </c>
    </row>
    <row r="967">
      <c r="A967" s="116" t="n"/>
      <c r="B967" s="97" t="n"/>
      <c r="C967" s="97" t="n"/>
      <c r="D967" s="132" t="n"/>
      <c r="E967" s="99" t="n"/>
      <c r="F967" s="117" t="n"/>
      <c r="G967" s="101" t="n"/>
      <c r="H967" s="109" t="str">
        <f>IF(OR(A967="",B967=""),"",N(D967)*N(E967))</f>
        <v/>
      </c>
      <c r="I967" s="109" t="str">
        <f>IF(H967="","",H967-N(F967))</f>
        <v/>
      </c>
      <c r="J967" s="108" t="str">
        <f>IF(B967="","",IFERROR(INDEX('15 Base de Dados'!$F$6:$F$925,MATCH(B967,'15 Base de Dados'!$C$6:$C$925,0)),"BRL"))</f>
        <v/>
      </c>
      <c r="K967" s="134" t="str">
        <f>IF(H967="","",I967*IF(N(G967)&gt;0,G967,IFERROR(INDEX(moeda_fx,MATCH(J967,moeda_cod,0)),1)))</f>
        <v/>
      </c>
      <c r="L967" s="135" t="str">
        <f>IF(B967="","",IFERROR(INDEX('15 Base de Dados'!$A$6:$A$925,MATCH(B967,'15 Base de Dados'!$C$6:$C$925,0)),"Não encontrado"))</f>
        <v/>
      </c>
      <c r="M967" s="123" t="str">
        <f>IF(A967="","",EOMONTH(A967,0))</f>
        <v/>
      </c>
      <c r="N967" s="113" t="str">
        <f>IF(A967="","",YEAR(A967))</f>
        <v/>
      </c>
    </row>
    <row r="968">
      <c r="A968" s="116" t="n"/>
      <c r="B968" s="97" t="n"/>
      <c r="C968" s="97" t="n"/>
      <c r="D968" s="132" t="n"/>
      <c r="E968" s="99" t="n"/>
      <c r="F968" s="117" t="n"/>
      <c r="G968" s="101" t="n"/>
      <c r="H968" s="103" t="str">
        <f>IF(OR(A968="",B968=""),"",N(D968)*N(E968))</f>
        <v/>
      </c>
      <c r="I968" s="103" t="str">
        <f>IF(H968="","",H968-N(F968))</f>
        <v/>
      </c>
      <c r="J968" s="68" t="str">
        <f>IF(B968="","",IFERROR(INDEX('15 Base de Dados'!$F$6:$F$925,MATCH(B968,'15 Base de Dados'!$C$6:$C$925,0)),"BRL"))</f>
        <v/>
      </c>
      <c r="K968" s="70" t="str">
        <f>IF(H968="","",I968*IF(N(G968)&gt;0,G968,IFERROR(INDEX(moeda_fx,MATCH(J968,moeda_cod,0)),1)))</f>
        <v/>
      </c>
      <c r="L968" s="133" t="str">
        <f>IF(B968="","",IFERROR(INDEX('15 Base de Dados'!$A$6:$A$925,MATCH(B968,'15 Base de Dados'!$C$6:$C$925,0)),"Não encontrado"))</f>
        <v/>
      </c>
      <c r="M968" s="122" t="str">
        <f>IF(A968="","",EOMONTH(A968,0))</f>
        <v/>
      </c>
      <c r="N968" s="69" t="str">
        <f>IF(A968="","",YEAR(A968))</f>
        <v/>
      </c>
    </row>
    <row r="969">
      <c r="A969" s="116" t="n"/>
      <c r="B969" s="97" t="n"/>
      <c r="C969" s="97" t="n"/>
      <c r="D969" s="132" t="n"/>
      <c r="E969" s="99" t="n"/>
      <c r="F969" s="117" t="n"/>
      <c r="G969" s="101" t="n"/>
      <c r="H969" s="109" t="str">
        <f>IF(OR(A969="",B969=""),"",N(D969)*N(E969))</f>
        <v/>
      </c>
      <c r="I969" s="109" t="str">
        <f>IF(H969="","",H969-N(F969))</f>
        <v/>
      </c>
      <c r="J969" s="108" t="str">
        <f>IF(B969="","",IFERROR(INDEX('15 Base de Dados'!$F$6:$F$925,MATCH(B969,'15 Base de Dados'!$C$6:$C$925,0)),"BRL"))</f>
        <v/>
      </c>
      <c r="K969" s="134" t="str">
        <f>IF(H969="","",I969*IF(N(G969)&gt;0,G969,IFERROR(INDEX(moeda_fx,MATCH(J969,moeda_cod,0)),1)))</f>
        <v/>
      </c>
      <c r="L969" s="135" t="str">
        <f>IF(B969="","",IFERROR(INDEX('15 Base de Dados'!$A$6:$A$925,MATCH(B969,'15 Base de Dados'!$C$6:$C$925,0)),"Não encontrado"))</f>
        <v/>
      </c>
      <c r="M969" s="123" t="str">
        <f>IF(A969="","",EOMONTH(A969,0))</f>
        <v/>
      </c>
      <c r="N969" s="113" t="str">
        <f>IF(A969="","",YEAR(A969))</f>
        <v/>
      </c>
    </row>
    <row r="970">
      <c r="A970" s="116" t="n"/>
      <c r="B970" s="97" t="n"/>
      <c r="C970" s="97" t="n"/>
      <c r="D970" s="132" t="n"/>
      <c r="E970" s="99" t="n"/>
      <c r="F970" s="117" t="n"/>
      <c r="G970" s="101" t="n"/>
      <c r="H970" s="103" t="str">
        <f>IF(OR(A970="",B970=""),"",N(D970)*N(E970))</f>
        <v/>
      </c>
      <c r="I970" s="103" t="str">
        <f>IF(H970="","",H970-N(F970))</f>
        <v/>
      </c>
      <c r="J970" s="68" t="str">
        <f>IF(B970="","",IFERROR(INDEX('15 Base de Dados'!$F$6:$F$925,MATCH(B970,'15 Base de Dados'!$C$6:$C$925,0)),"BRL"))</f>
        <v/>
      </c>
      <c r="K970" s="70" t="str">
        <f>IF(H970="","",I970*IF(N(G970)&gt;0,G970,IFERROR(INDEX(moeda_fx,MATCH(J970,moeda_cod,0)),1)))</f>
        <v/>
      </c>
      <c r="L970" s="133" t="str">
        <f>IF(B970="","",IFERROR(INDEX('15 Base de Dados'!$A$6:$A$925,MATCH(B970,'15 Base de Dados'!$C$6:$C$925,0)),"Não encontrado"))</f>
        <v/>
      </c>
      <c r="M970" s="122" t="str">
        <f>IF(A970="","",EOMONTH(A970,0))</f>
        <v/>
      </c>
      <c r="N970" s="69" t="str">
        <f>IF(A970="","",YEAR(A970))</f>
        <v/>
      </c>
    </row>
    <row r="971">
      <c r="A971" s="116" t="n"/>
      <c r="B971" s="97" t="n"/>
      <c r="C971" s="97" t="n"/>
      <c r="D971" s="132" t="n"/>
      <c r="E971" s="99" t="n"/>
      <c r="F971" s="117" t="n"/>
      <c r="G971" s="101" t="n"/>
      <c r="H971" s="109" t="str">
        <f>IF(OR(A971="",B971=""),"",N(D971)*N(E971))</f>
        <v/>
      </c>
      <c r="I971" s="109" t="str">
        <f>IF(H971="","",H971-N(F971))</f>
        <v/>
      </c>
      <c r="J971" s="108" t="str">
        <f>IF(B971="","",IFERROR(INDEX('15 Base de Dados'!$F$6:$F$925,MATCH(B971,'15 Base de Dados'!$C$6:$C$925,0)),"BRL"))</f>
        <v/>
      </c>
      <c r="K971" s="134" t="str">
        <f>IF(H971="","",I971*IF(N(G971)&gt;0,G971,IFERROR(INDEX(moeda_fx,MATCH(J971,moeda_cod,0)),1)))</f>
        <v/>
      </c>
      <c r="L971" s="135" t="str">
        <f>IF(B971="","",IFERROR(INDEX('15 Base de Dados'!$A$6:$A$925,MATCH(B971,'15 Base de Dados'!$C$6:$C$925,0)),"Não encontrado"))</f>
        <v/>
      </c>
      <c r="M971" s="123" t="str">
        <f>IF(A971="","",EOMONTH(A971,0))</f>
        <v/>
      </c>
      <c r="N971" s="113" t="str">
        <f>IF(A971="","",YEAR(A971))</f>
        <v/>
      </c>
    </row>
    <row r="972">
      <c r="A972" s="116" t="n"/>
      <c r="B972" s="97" t="n"/>
      <c r="C972" s="97" t="n"/>
      <c r="D972" s="132" t="n"/>
      <c r="E972" s="99" t="n"/>
      <c r="F972" s="117" t="n"/>
      <c r="G972" s="101" t="n"/>
      <c r="H972" s="103" t="str">
        <f>IF(OR(A972="",B972=""),"",N(D972)*N(E972))</f>
        <v/>
      </c>
      <c r="I972" s="103" t="str">
        <f>IF(H972="","",H972-N(F972))</f>
        <v/>
      </c>
      <c r="J972" s="68" t="str">
        <f>IF(B972="","",IFERROR(INDEX('15 Base de Dados'!$F$6:$F$925,MATCH(B972,'15 Base de Dados'!$C$6:$C$925,0)),"BRL"))</f>
        <v/>
      </c>
      <c r="K972" s="70" t="str">
        <f>IF(H972="","",I972*IF(N(G972)&gt;0,G972,IFERROR(INDEX(moeda_fx,MATCH(J972,moeda_cod,0)),1)))</f>
        <v/>
      </c>
      <c r="L972" s="133" t="str">
        <f>IF(B972="","",IFERROR(INDEX('15 Base de Dados'!$A$6:$A$925,MATCH(B972,'15 Base de Dados'!$C$6:$C$925,0)),"Não encontrado"))</f>
        <v/>
      </c>
      <c r="M972" s="122" t="str">
        <f>IF(A972="","",EOMONTH(A972,0))</f>
        <v/>
      </c>
      <c r="N972" s="69" t="str">
        <f>IF(A972="","",YEAR(A972))</f>
        <v/>
      </c>
    </row>
    <row r="973">
      <c r="A973" s="116" t="n"/>
      <c r="B973" s="97" t="n"/>
      <c r="C973" s="97" t="n"/>
      <c r="D973" s="132" t="n"/>
      <c r="E973" s="99" t="n"/>
      <c r="F973" s="117" t="n"/>
      <c r="G973" s="101" t="n"/>
      <c r="H973" s="109" t="str">
        <f>IF(OR(A973="",B973=""),"",N(D973)*N(E973))</f>
        <v/>
      </c>
      <c r="I973" s="109" t="str">
        <f>IF(H973="","",H973-N(F973))</f>
        <v/>
      </c>
      <c r="J973" s="108" t="str">
        <f>IF(B973="","",IFERROR(INDEX('15 Base de Dados'!$F$6:$F$925,MATCH(B973,'15 Base de Dados'!$C$6:$C$925,0)),"BRL"))</f>
        <v/>
      </c>
      <c r="K973" s="134" t="str">
        <f>IF(H973="","",I973*IF(N(G973)&gt;0,G973,IFERROR(INDEX(moeda_fx,MATCH(J973,moeda_cod,0)),1)))</f>
        <v/>
      </c>
      <c r="L973" s="135" t="str">
        <f>IF(B973="","",IFERROR(INDEX('15 Base de Dados'!$A$6:$A$925,MATCH(B973,'15 Base de Dados'!$C$6:$C$925,0)),"Não encontrado"))</f>
        <v/>
      </c>
      <c r="M973" s="123" t="str">
        <f>IF(A973="","",EOMONTH(A973,0))</f>
        <v/>
      </c>
      <c r="N973" s="113" t="str">
        <f>IF(A973="","",YEAR(A973))</f>
        <v/>
      </c>
    </row>
    <row r="974">
      <c r="A974" s="116" t="n"/>
      <c r="B974" s="97" t="n"/>
      <c r="C974" s="97" t="n"/>
      <c r="D974" s="132" t="n"/>
      <c r="E974" s="99" t="n"/>
      <c r="F974" s="117" t="n"/>
      <c r="G974" s="101" t="n"/>
      <c r="H974" s="103" t="str">
        <f>IF(OR(A974="",B974=""),"",N(D974)*N(E974))</f>
        <v/>
      </c>
      <c r="I974" s="103" t="str">
        <f>IF(H974="","",H974-N(F974))</f>
        <v/>
      </c>
      <c r="J974" s="68" t="str">
        <f>IF(B974="","",IFERROR(INDEX('15 Base de Dados'!$F$6:$F$925,MATCH(B974,'15 Base de Dados'!$C$6:$C$925,0)),"BRL"))</f>
        <v/>
      </c>
      <c r="K974" s="70" t="str">
        <f>IF(H974="","",I974*IF(N(G974)&gt;0,G974,IFERROR(INDEX(moeda_fx,MATCH(J974,moeda_cod,0)),1)))</f>
        <v/>
      </c>
      <c r="L974" s="133" t="str">
        <f>IF(B974="","",IFERROR(INDEX('15 Base de Dados'!$A$6:$A$925,MATCH(B974,'15 Base de Dados'!$C$6:$C$925,0)),"Não encontrado"))</f>
        <v/>
      </c>
      <c r="M974" s="122" t="str">
        <f>IF(A974="","",EOMONTH(A974,0))</f>
        <v/>
      </c>
      <c r="N974" s="69" t="str">
        <f>IF(A974="","",YEAR(A974))</f>
        <v/>
      </c>
    </row>
    <row r="975">
      <c r="A975" s="116" t="n"/>
      <c r="B975" s="97" t="n"/>
      <c r="C975" s="97" t="n"/>
      <c r="D975" s="132" t="n"/>
      <c r="E975" s="99" t="n"/>
      <c r="F975" s="117" t="n"/>
      <c r="G975" s="101" t="n"/>
      <c r="H975" s="109" t="str">
        <f>IF(OR(A975="",B975=""),"",N(D975)*N(E975))</f>
        <v/>
      </c>
      <c r="I975" s="109" t="str">
        <f>IF(H975="","",H975-N(F975))</f>
        <v/>
      </c>
      <c r="J975" s="108" t="str">
        <f>IF(B975="","",IFERROR(INDEX('15 Base de Dados'!$F$6:$F$925,MATCH(B975,'15 Base de Dados'!$C$6:$C$925,0)),"BRL"))</f>
        <v/>
      </c>
      <c r="K975" s="134" t="str">
        <f>IF(H975="","",I975*IF(N(G975)&gt;0,G975,IFERROR(INDEX(moeda_fx,MATCH(J975,moeda_cod,0)),1)))</f>
        <v/>
      </c>
      <c r="L975" s="135" t="str">
        <f>IF(B975="","",IFERROR(INDEX('15 Base de Dados'!$A$6:$A$925,MATCH(B975,'15 Base de Dados'!$C$6:$C$925,0)),"Não encontrado"))</f>
        <v/>
      </c>
      <c r="M975" s="123" t="str">
        <f>IF(A975="","",EOMONTH(A975,0))</f>
        <v/>
      </c>
      <c r="N975" s="113" t="str">
        <f>IF(A975="","",YEAR(A975))</f>
        <v/>
      </c>
    </row>
    <row r="976">
      <c r="A976" s="116" t="n"/>
      <c r="B976" s="97" t="n"/>
      <c r="C976" s="97" t="n"/>
      <c r="D976" s="132" t="n"/>
      <c r="E976" s="99" t="n"/>
      <c r="F976" s="117" t="n"/>
      <c r="G976" s="101" t="n"/>
      <c r="H976" s="103" t="str">
        <f>IF(OR(A976="",B976=""),"",N(D976)*N(E976))</f>
        <v/>
      </c>
      <c r="I976" s="103" t="str">
        <f>IF(H976="","",H976-N(F976))</f>
        <v/>
      </c>
      <c r="J976" s="68" t="str">
        <f>IF(B976="","",IFERROR(INDEX('15 Base de Dados'!$F$6:$F$925,MATCH(B976,'15 Base de Dados'!$C$6:$C$925,0)),"BRL"))</f>
        <v/>
      </c>
      <c r="K976" s="70" t="str">
        <f>IF(H976="","",I976*IF(N(G976)&gt;0,G976,IFERROR(INDEX(moeda_fx,MATCH(J976,moeda_cod,0)),1)))</f>
        <v/>
      </c>
      <c r="L976" s="133" t="str">
        <f>IF(B976="","",IFERROR(INDEX('15 Base de Dados'!$A$6:$A$925,MATCH(B976,'15 Base de Dados'!$C$6:$C$925,0)),"Não encontrado"))</f>
        <v/>
      </c>
      <c r="M976" s="122" t="str">
        <f>IF(A976="","",EOMONTH(A976,0))</f>
        <v/>
      </c>
      <c r="N976" s="69" t="str">
        <f>IF(A976="","",YEAR(A976))</f>
        <v/>
      </c>
    </row>
    <row r="977">
      <c r="A977" s="116" t="n"/>
      <c r="B977" s="97" t="n"/>
      <c r="C977" s="97" t="n"/>
      <c r="D977" s="132" t="n"/>
      <c r="E977" s="99" t="n"/>
      <c r="F977" s="117" t="n"/>
      <c r="G977" s="101" t="n"/>
      <c r="H977" s="109" t="str">
        <f>IF(OR(A977="",B977=""),"",N(D977)*N(E977))</f>
        <v/>
      </c>
      <c r="I977" s="109" t="str">
        <f>IF(H977="","",H977-N(F977))</f>
        <v/>
      </c>
      <c r="J977" s="108" t="str">
        <f>IF(B977="","",IFERROR(INDEX('15 Base de Dados'!$F$6:$F$925,MATCH(B977,'15 Base de Dados'!$C$6:$C$925,0)),"BRL"))</f>
        <v/>
      </c>
      <c r="K977" s="134" t="str">
        <f>IF(H977="","",I977*IF(N(G977)&gt;0,G977,IFERROR(INDEX(moeda_fx,MATCH(J977,moeda_cod,0)),1)))</f>
        <v/>
      </c>
      <c r="L977" s="135" t="str">
        <f>IF(B977="","",IFERROR(INDEX('15 Base de Dados'!$A$6:$A$925,MATCH(B977,'15 Base de Dados'!$C$6:$C$925,0)),"Não encontrado"))</f>
        <v/>
      </c>
      <c r="M977" s="123" t="str">
        <f>IF(A977="","",EOMONTH(A977,0))</f>
        <v/>
      </c>
      <c r="N977" s="113" t="str">
        <f>IF(A977="","",YEAR(A977))</f>
        <v/>
      </c>
    </row>
    <row r="978">
      <c r="A978" s="116" t="n"/>
      <c r="B978" s="97" t="n"/>
      <c r="C978" s="97" t="n"/>
      <c r="D978" s="132" t="n"/>
      <c r="E978" s="99" t="n"/>
      <c r="F978" s="117" t="n"/>
      <c r="G978" s="101" t="n"/>
      <c r="H978" s="103" t="str">
        <f>IF(OR(A978="",B978=""),"",N(D978)*N(E978))</f>
        <v/>
      </c>
      <c r="I978" s="103" t="str">
        <f>IF(H978="","",H978-N(F978))</f>
        <v/>
      </c>
      <c r="J978" s="68" t="str">
        <f>IF(B978="","",IFERROR(INDEX('15 Base de Dados'!$F$6:$F$925,MATCH(B978,'15 Base de Dados'!$C$6:$C$925,0)),"BRL"))</f>
        <v/>
      </c>
      <c r="K978" s="70" t="str">
        <f>IF(H978="","",I978*IF(N(G978)&gt;0,G978,IFERROR(INDEX(moeda_fx,MATCH(J978,moeda_cod,0)),1)))</f>
        <v/>
      </c>
      <c r="L978" s="133" t="str">
        <f>IF(B978="","",IFERROR(INDEX('15 Base de Dados'!$A$6:$A$925,MATCH(B978,'15 Base de Dados'!$C$6:$C$925,0)),"Não encontrado"))</f>
        <v/>
      </c>
      <c r="M978" s="122" t="str">
        <f>IF(A978="","",EOMONTH(A978,0))</f>
        <v/>
      </c>
      <c r="N978" s="69" t="str">
        <f>IF(A978="","",YEAR(A978))</f>
        <v/>
      </c>
    </row>
    <row r="979">
      <c r="A979" s="116" t="n"/>
      <c r="B979" s="97" t="n"/>
      <c r="C979" s="97" t="n"/>
      <c r="D979" s="132" t="n"/>
      <c r="E979" s="99" t="n"/>
      <c r="F979" s="117" t="n"/>
      <c r="G979" s="101" t="n"/>
      <c r="H979" s="109" t="str">
        <f>IF(OR(A979="",B979=""),"",N(D979)*N(E979))</f>
        <v/>
      </c>
      <c r="I979" s="109" t="str">
        <f>IF(H979="","",H979-N(F979))</f>
        <v/>
      </c>
      <c r="J979" s="108" t="str">
        <f>IF(B979="","",IFERROR(INDEX('15 Base de Dados'!$F$6:$F$925,MATCH(B979,'15 Base de Dados'!$C$6:$C$925,0)),"BRL"))</f>
        <v/>
      </c>
      <c r="K979" s="134" t="str">
        <f>IF(H979="","",I979*IF(N(G979)&gt;0,G979,IFERROR(INDEX(moeda_fx,MATCH(J979,moeda_cod,0)),1)))</f>
        <v/>
      </c>
      <c r="L979" s="135" t="str">
        <f>IF(B979="","",IFERROR(INDEX('15 Base de Dados'!$A$6:$A$925,MATCH(B979,'15 Base de Dados'!$C$6:$C$925,0)),"Não encontrado"))</f>
        <v/>
      </c>
      <c r="M979" s="123" t="str">
        <f>IF(A979="","",EOMONTH(A979,0))</f>
        <v/>
      </c>
      <c r="N979" s="113" t="str">
        <f>IF(A979="","",YEAR(A979))</f>
        <v/>
      </c>
    </row>
    <row r="980">
      <c r="A980" s="116" t="n"/>
      <c r="B980" s="97" t="n"/>
      <c r="C980" s="97" t="n"/>
      <c r="D980" s="132" t="n"/>
      <c r="E980" s="99" t="n"/>
      <c r="F980" s="117" t="n"/>
      <c r="G980" s="101" t="n"/>
      <c r="H980" s="103" t="str">
        <f>IF(OR(A980="",B980=""),"",N(D980)*N(E980))</f>
        <v/>
      </c>
      <c r="I980" s="103" t="str">
        <f>IF(H980="","",H980-N(F980))</f>
        <v/>
      </c>
      <c r="J980" s="68" t="str">
        <f>IF(B980="","",IFERROR(INDEX('15 Base de Dados'!$F$6:$F$925,MATCH(B980,'15 Base de Dados'!$C$6:$C$925,0)),"BRL"))</f>
        <v/>
      </c>
      <c r="K980" s="70" t="str">
        <f>IF(H980="","",I980*IF(N(G980)&gt;0,G980,IFERROR(INDEX(moeda_fx,MATCH(J980,moeda_cod,0)),1)))</f>
        <v/>
      </c>
      <c r="L980" s="133" t="str">
        <f>IF(B980="","",IFERROR(INDEX('15 Base de Dados'!$A$6:$A$925,MATCH(B980,'15 Base de Dados'!$C$6:$C$925,0)),"Não encontrado"))</f>
        <v/>
      </c>
      <c r="M980" s="122" t="str">
        <f>IF(A980="","",EOMONTH(A980,0))</f>
        <v/>
      </c>
      <c r="N980" s="69" t="str">
        <f>IF(A980="","",YEAR(A980))</f>
        <v/>
      </c>
    </row>
    <row r="981">
      <c r="A981" s="116" t="n"/>
      <c r="B981" s="97" t="n"/>
      <c r="C981" s="97" t="n"/>
      <c r="D981" s="132" t="n"/>
      <c r="E981" s="99" t="n"/>
      <c r="F981" s="117" t="n"/>
      <c r="G981" s="101" t="n"/>
      <c r="H981" s="109" t="str">
        <f>IF(OR(A981="",B981=""),"",N(D981)*N(E981))</f>
        <v/>
      </c>
      <c r="I981" s="109" t="str">
        <f>IF(H981="","",H981-N(F981))</f>
        <v/>
      </c>
      <c r="J981" s="108" t="str">
        <f>IF(B981="","",IFERROR(INDEX('15 Base de Dados'!$F$6:$F$925,MATCH(B981,'15 Base de Dados'!$C$6:$C$925,0)),"BRL"))</f>
        <v/>
      </c>
      <c r="K981" s="134" t="str">
        <f>IF(H981="","",I981*IF(N(G981)&gt;0,G981,IFERROR(INDEX(moeda_fx,MATCH(J981,moeda_cod,0)),1)))</f>
        <v/>
      </c>
      <c r="L981" s="135" t="str">
        <f>IF(B981="","",IFERROR(INDEX('15 Base de Dados'!$A$6:$A$925,MATCH(B981,'15 Base de Dados'!$C$6:$C$925,0)),"Não encontrado"))</f>
        <v/>
      </c>
      <c r="M981" s="123" t="str">
        <f>IF(A981="","",EOMONTH(A981,0))</f>
        <v/>
      </c>
      <c r="N981" s="113" t="str">
        <f>IF(A981="","",YEAR(A981))</f>
        <v/>
      </c>
    </row>
    <row r="982">
      <c r="A982" s="116" t="n"/>
      <c r="B982" s="97" t="n"/>
      <c r="C982" s="97" t="n"/>
      <c r="D982" s="132" t="n"/>
      <c r="E982" s="99" t="n"/>
      <c r="F982" s="117" t="n"/>
      <c r="G982" s="101" t="n"/>
      <c r="H982" s="103" t="str">
        <f>IF(OR(A982="",B982=""),"",N(D982)*N(E982))</f>
        <v/>
      </c>
      <c r="I982" s="103" t="str">
        <f>IF(H982="","",H982-N(F982))</f>
        <v/>
      </c>
      <c r="J982" s="68" t="str">
        <f>IF(B982="","",IFERROR(INDEX('15 Base de Dados'!$F$6:$F$925,MATCH(B982,'15 Base de Dados'!$C$6:$C$925,0)),"BRL"))</f>
        <v/>
      </c>
      <c r="K982" s="70" t="str">
        <f>IF(H982="","",I982*IF(N(G982)&gt;0,G982,IFERROR(INDEX(moeda_fx,MATCH(J982,moeda_cod,0)),1)))</f>
        <v/>
      </c>
      <c r="L982" s="133" t="str">
        <f>IF(B982="","",IFERROR(INDEX('15 Base de Dados'!$A$6:$A$925,MATCH(B982,'15 Base de Dados'!$C$6:$C$925,0)),"Não encontrado"))</f>
        <v/>
      </c>
      <c r="M982" s="122" t="str">
        <f>IF(A982="","",EOMONTH(A982,0))</f>
        <v/>
      </c>
      <c r="N982" s="69" t="str">
        <f>IF(A982="","",YEAR(A982))</f>
        <v/>
      </c>
    </row>
    <row r="983">
      <c r="A983" s="116" t="n"/>
      <c r="B983" s="97" t="n"/>
      <c r="C983" s="97" t="n"/>
      <c r="D983" s="132" t="n"/>
      <c r="E983" s="99" t="n"/>
      <c r="F983" s="117" t="n"/>
      <c r="G983" s="101" t="n"/>
      <c r="H983" s="109" t="str">
        <f>IF(OR(A983="",B983=""),"",N(D983)*N(E983))</f>
        <v/>
      </c>
      <c r="I983" s="109" t="str">
        <f>IF(H983="","",H983-N(F983))</f>
        <v/>
      </c>
      <c r="J983" s="108" t="str">
        <f>IF(B983="","",IFERROR(INDEX('15 Base de Dados'!$F$6:$F$925,MATCH(B983,'15 Base de Dados'!$C$6:$C$925,0)),"BRL"))</f>
        <v/>
      </c>
      <c r="K983" s="134" t="str">
        <f>IF(H983="","",I983*IF(N(G983)&gt;0,G983,IFERROR(INDEX(moeda_fx,MATCH(J983,moeda_cod,0)),1)))</f>
        <v/>
      </c>
      <c r="L983" s="135" t="str">
        <f>IF(B983="","",IFERROR(INDEX('15 Base de Dados'!$A$6:$A$925,MATCH(B983,'15 Base de Dados'!$C$6:$C$925,0)),"Não encontrado"))</f>
        <v/>
      </c>
      <c r="M983" s="123" t="str">
        <f>IF(A983="","",EOMONTH(A983,0))</f>
        <v/>
      </c>
      <c r="N983" s="113" t="str">
        <f>IF(A983="","",YEAR(A983))</f>
        <v/>
      </c>
    </row>
    <row r="984">
      <c r="A984" s="116" t="n"/>
      <c r="B984" s="97" t="n"/>
      <c r="C984" s="97" t="n"/>
      <c r="D984" s="132" t="n"/>
      <c r="E984" s="99" t="n"/>
      <c r="F984" s="117" t="n"/>
      <c r="G984" s="101" t="n"/>
      <c r="H984" s="103" t="str">
        <f>IF(OR(A984="",B984=""),"",N(D984)*N(E984))</f>
        <v/>
      </c>
      <c r="I984" s="103" t="str">
        <f>IF(H984="","",H984-N(F984))</f>
        <v/>
      </c>
      <c r="J984" s="68" t="str">
        <f>IF(B984="","",IFERROR(INDEX('15 Base de Dados'!$F$6:$F$925,MATCH(B984,'15 Base de Dados'!$C$6:$C$925,0)),"BRL"))</f>
        <v/>
      </c>
      <c r="K984" s="70" t="str">
        <f>IF(H984="","",I984*IF(N(G984)&gt;0,G984,IFERROR(INDEX(moeda_fx,MATCH(J984,moeda_cod,0)),1)))</f>
        <v/>
      </c>
      <c r="L984" s="133" t="str">
        <f>IF(B984="","",IFERROR(INDEX('15 Base de Dados'!$A$6:$A$925,MATCH(B984,'15 Base de Dados'!$C$6:$C$925,0)),"Não encontrado"))</f>
        <v/>
      </c>
      <c r="M984" s="122" t="str">
        <f>IF(A984="","",EOMONTH(A984,0))</f>
        <v/>
      </c>
      <c r="N984" s="69" t="str">
        <f>IF(A984="","",YEAR(A984))</f>
        <v/>
      </c>
    </row>
    <row r="985">
      <c r="A985" s="116" t="n"/>
      <c r="B985" s="97" t="n"/>
      <c r="C985" s="97" t="n"/>
      <c r="D985" s="132" t="n"/>
      <c r="E985" s="99" t="n"/>
      <c r="F985" s="117" t="n"/>
      <c r="G985" s="101" t="n"/>
      <c r="H985" s="109" t="str">
        <f>IF(OR(A985="",B985=""),"",N(D985)*N(E985))</f>
        <v/>
      </c>
      <c r="I985" s="109" t="str">
        <f>IF(H985="","",H985-N(F985))</f>
        <v/>
      </c>
      <c r="J985" s="108" t="str">
        <f>IF(B985="","",IFERROR(INDEX('15 Base de Dados'!$F$6:$F$925,MATCH(B985,'15 Base de Dados'!$C$6:$C$925,0)),"BRL"))</f>
        <v/>
      </c>
      <c r="K985" s="134" t="str">
        <f>IF(H985="","",I985*IF(N(G985)&gt;0,G985,IFERROR(INDEX(moeda_fx,MATCH(J985,moeda_cod,0)),1)))</f>
        <v/>
      </c>
      <c r="L985" s="135" t="str">
        <f>IF(B985="","",IFERROR(INDEX('15 Base de Dados'!$A$6:$A$925,MATCH(B985,'15 Base de Dados'!$C$6:$C$925,0)),"Não encontrado"))</f>
        <v/>
      </c>
      <c r="M985" s="123" t="str">
        <f>IF(A985="","",EOMONTH(A985,0))</f>
        <v/>
      </c>
      <c r="N985" s="113" t="str">
        <f>IF(A985="","",YEAR(A985))</f>
        <v/>
      </c>
    </row>
    <row r="986">
      <c r="A986" s="116" t="n"/>
      <c r="B986" s="97" t="n"/>
      <c r="C986" s="97" t="n"/>
      <c r="D986" s="132" t="n"/>
      <c r="E986" s="99" t="n"/>
      <c r="F986" s="117" t="n"/>
      <c r="G986" s="101" t="n"/>
      <c r="H986" s="103" t="str">
        <f>IF(OR(A986="",B986=""),"",N(D986)*N(E986))</f>
        <v/>
      </c>
      <c r="I986" s="103" t="str">
        <f>IF(H986="","",H986-N(F986))</f>
        <v/>
      </c>
      <c r="J986" s="68" t="str">
        <f>IF(B986="","",IFERROR(INDEX('15 Base de Dados'!$F$6:$F$925,MATCH(B986,'15 Base de Dados'!$C$6:$C$925,0)),"BRL"))</f>
        <v/>
      </c>
      <c r="K986" s="70" t="str">
        <f>IF(H986="","",I986*IF(N(G986)&gt;0,G986,IFERROR(INDEX(moeda_fx,MATCH(J986,moeda_cod,0)),1)))</f>
        <v/>
      </c>
      <c r="L986" s="133" t="str">
        <f>IF(B986="","",IFERROR(INDEX('15 Base de Dados'!$A$6:$A$925,MATCH(B986,'15 Base de Dados'!$C$6:$C$925,0)),"Não encontrado"))</f>
        <v/>
      </c>
      <c r="M986" s="122" t="str">
        <f>IF(A986="","",EOMONTH(A986,0))</f>
        <v/>
      </c>
      <c r="N986" s="69" t="str">
        <f>IF(A986="","",YEAR(A986))</f>
        <v/>
      </c>
    </row>
    <row r="987">
      <c r="A987" s="116" t="n"/>
      <c r="B987" s="97" t="n"/>
      <c r="C987" s="97" t="n"/>
      <c r="D987" s="132" t="n"/>
      <c r="E987" s="99" t="n"/>
      <c r="F987" s="117" t="n"/>
      <c r="G987" s="101" t="n"/>
      <c r="H987" s="109" t="str">
        <f>IF(OR(A987="",B987=""),"",N(D987)*N(E987))</f>
        <v/>
      </c>
      <c r="I987" s="109" t="str">
        <f>IF(H987="","",H987-N(F987))</f>
        <v/>
      </c>
      <c r="J987" s="108" t="str">
        <f>IF(B987="","",IFERROR(INDEX('15 Base de Dados'!$F$6:$F$925,MATCH(B987,'15 Base de Dados'!$C$6:$C$925,0)),"BRL"))</f>
        <v/>
      </c>
      <c r="K987" s="134" t="str">
        <f>IF(H987="","",I987*IF(N(G987)&gt;0,G987,IFERROR(INDEX(moeda_fx,MATCH(J987,moeda_cod,0)),1)))</f>
        <v/>
      </c>
      <c r="L987" s="135" t="str">
        <f>IF(B987="","",IFERROR(INDEX('15 Base de Dados'!$A$6:$A$925,MATCH(B987,'15 Base de Dados'!$C$6:$C$925,0)),"Não encontrado"))</f>
        <v/>
      </c>
      <c r="M987" s="123" t="str">
        <f>IF(A987="","",EOMONTH(A987,0))</f>
        <v/>
      </c>
      <c r="N987" s="113" t="str">
        <f>IF(A987="","",YEAR(A987))</f>
        <v/>
      </c>
    </row>
    <row r="988">
      <c r="A988" s="116" t="n"/>
      <c r="B988" s="97" t="n"/>
      <c r="C988" s="97" t="n"/>
      <c r="D988" s="132" t="n"/>
      <c r="E988" s="99" t="n"/>
      <c r="F988" s="117" t="n"/>
      <c r="G988" s="101" t="n"/>
      <c r="H988" s="103" t="str">
        <f>IF(OR(A988="",B988=""),"",N(D988)*N(E988))</f>
        <v/>
      </c>
      <c r="I988" s="103" t="str">
        <f>IF(H988="","",H988-N(F988))</f>
        <v/>
      </c>
      <c r="J988" s="68" t="str">
        <f>IF(B988="","",IFERROR(INDEX('15 Base de Dados'!$F$6:$F$925,MATCH(B988,'15 Base de Dados'!$C$6:$C$925,0)),"BRL"))</f>
        <v/>
      </c>
      <c r="K988" s="70" t="str">
        <f>IF(H988="","",I988*IF(N(G988)&gt;0,G988,IFERROR(INDEX(moeda_fx,MATCH(J988,moeda_cod,0)),1)))</f>
        <v/>
      </c>
      <c r="L988" s="133" t="str">
        <f>IF(B988="","",IFERROR(INDEX('15 Base de Dados'!$A$6:$A$925,MATCH(B988,'15 Base de Dados'!$C$6:$C$925,0)),"Não encontrado"))</f>
        <v/>
      </c>
      <c r="M988" s="122" t="str">
        <f>IF(A988="","",EOMONTH(A988,0))</f>
        <v/>
      </c>
      <c r="N988" s="69" t="str">
        <f>IF(A988="","",YEAR(A988))</f>
        <v/>
      </c>
    </row>
    <row r="989">
      <c r="A989" s="116" t="n"/>
      <c r="B989" s="97" t="n"/>
      <c r="C989" s="97" t="n"/>
      <c r="D989" s="132" t="n"/>
      <c r="E989" s="99" t="n"/>
      <c r="F989" s="117" t="n"/>
      <c r="G989" s="101" t="n"/>
      <c r="H989" s="109" t="str">
        <f>IF(OR(A989="",B989=""),"",N(D989)*N(E989))</f>
        <v/>
      </c>
      <c r="I989" s="109" t="str">
        <f>IF(H989="","",H989-N(F989))</f>
        <v/>
      </c>
      <c r="J989" s="108" t="str">
        <f>IF(B989="","",IFERROR(INDEX('15 Base de Dados'!$F$6:$F$925,MATCH(B989,'15 Base de Dados'!$C$6:$C$925,0)),"BRL"))</f>
        <v/>
      </c>
      <c r="K989" s="134" t="str">
        <f>IF(H989="","",I989*IF(N(G989)&gt;0,G989,IFERROR(INDEX(moeda_fx,MATCH(J989,moeda_cod,0)),1)))</f>
        <v/>
      </c>
      <c r="L989" s="135" t="str">
        <f>IF(B989="","",IFERROR(INDEX('15 Base de Dados'!$A$6:$A$925,MATCH(B989,'15 Base de Dados'!$C$6:$C$925,0)),"Não encontrado"))</f>
        <v/>
      </c>
      <c r="M989" s="123" t="str">
        <f>IF(A989="","",EOMONTH(A989,0))</f>
        <v/>
      </c>
      <c r="N989" s="113" t="str">
        <f>IF(A989="","",YEAR(A989))</f>
        <v/>
      </c>
    </row>
    <row r="990">
      <c r="A990" s="116" t="n"/>
      <c r="B990" s="97" t="n"/>
      <c r="C990" s="97" t="n"/>
      <c r="D990" s="132" t="n"/>
      <c r="E990" s="99" t="n"/>
      <c r="F990" s="117" t="n"/>
      <c r="G990" s="101" t="n"/>
      <c r="H990" s="103" t="str">
        <f>IF(OR(A990="",B990=""),"",N(D990)*N(E990))</f>
        <v/>
      </c>
      <c r="I990" s="103" t="str">
        <f>IF(H990="","",H990-N(F990))</f>
        <v/>
      </c>
      <c r="J990" s="68" t="str">
        <f>IF(B990="","",IFERROR(INDEX('15 Base de Dados'!$F$6:$F$925,MATCH(B990,'15 Base de Dados'!$C$6:$C$925,0)),"BRL"))</f>
        <v/>
      </c>
      <c r="K990" s="70" t="str">
        <f>IF(H990="","",I990*IF(N(G990)&gt;0,G990,IFERROR(INDEX(moeda_fx,MATCH(J990,moeda_cod,0)),1)))</f>
        <v/>
      </c>
      <c r="L990" s="133" t="str">
        <f>IF(B990="","",IFERROR(INDEX('15 Base de Dados'!$A$6:$A$925,MATCH(B990,'15 Base de Dados'!$C$6:$C$925,0)),"Não encontrado"))</f>
        <v/>
      </c>
      <c r="M990" s="122" t="str">
        <f>IF(A990="","",EOMONTH(A990,0))</f>
        <v/>
      </c>
      <c r="N990" s="69" t="str">
        <f>IF(A990="","",YEAR(A990))</f>
        <v/>
      </c>
    </row>
    <row r="991">
      <c r="A991" s="116" t="n"/>
      <c r="B991" s="97" t="n"/>
      <c r="C991" s="97" t="n"/>
      <c r="D991" s="132" t="n"/>
      <c r="E991" s="99" t="n"/>
      <c r="F991" s="117" t="n"/>
      <c r="G991" s="101" t="n"/>
      <c r="H991" s="109" t="str">
        <f>IF(OR(A991="",B991=""),"",N(D991)*N(E991))</f>
        <v/>
      </c>
      <c r="I991" s="109" t="str">
        <f>IF(H991="","",H991-N(F991))</f>
        <v/>
      </c>
      <c r="J991" s="108" t="str">
        <f>IF(B991="","",IFERROR(INDEX('15 Base de Dados'!$F$6:$F$925,MATCH(B991,'15 Base de Dados'!$C$6:$C$925,0)),"BRL"))</f>
        <v/>
      </c>
      <c r="K991" s="134" t="str">
        <f>IF(H991="","",I991*IF(N(G991)&gt;0,G991,IFERROR(INDEX(moeda_fx,MATCH(J991,moeda_cod,0)),1)))</f>
        <v/>
      </c>
      <c r="L991" s="135" t="str">
        <f>IF(B991="","",IFERROR(INDEX('15 Base de Dados'!$A$6:$A$925,MATCH(B991,'15 Base de Dados'!$C$6:$C$925,0)),"Não encontrado"))</f>
        <v/>
      </c>
      <c r="M991" s="123" t="str">
        <f>IF(A991="","",EOMONTH(A991,0))</f>
        <v/>
      </c>
      <c r="N991" s="113" t="str">
        <f>IF(A991="","",YEAR(A991))</f>
        <v/>
      </c>
    </row>
    <row r="992">
      <c r="A992" s="116" t="n"/>
      <c r="B992" s="97" t="n"/>
      <c r="C992" s="97" t="n"/>
      <c r="D992" s="132" t="n"/>
      <c r="E992" s="99" t="n"/>
      <c r="F992" s="117" t="n"/>
      <c r="G992" s="101" t="n"/>
      <c r="H992" s="103" t="str">
        <f>IF(OR(A992="",B992=""),"",N(D992)*N(E992))</f>
        <v/>
      </c>
      <c r="I992" s="103" t="str">
        <f>IF(H992="","",H992-N(F992))</f>
        <v/>
      </c>
      <c r="J992" s="68" t="str">
        <f>IF(B992="","",IFERROR(INDEX('15 Base de Dados'!$F$6:$F$925,MATCH(B992,'15 Base de Dados'!$C$6:$C$925,0)),"BRL"))</f>
        <v/>
      </c>
      <c r="K992" s="70" t="str">
        <f>IF(H992="","",I992*IF(N(G992)&gt;0,G992,IFERROR(INDEX(moeda_fx,MATCH(J992,moeda_cod,0)),1)))</f>
        <v/>
      </c>
      <c r="L992" s="133" t="str">
        <f>IF(B992="","",IFERROR(INDEX('15 Base de Dados'!$A$6:$A$925,MATCH(B992,'15 Base de Dados'!$C$6:$C$925,0)),"Não encontrado"))</f>
        <v/>
      </c>
      <c r="M992" s="122" t="str">
        <f>IF(A992="","",EOMONTH(A992,0))</f>
        <v/>
      </c>
      <c r="N992" s="69" t="str">
        <f>IF(A992="","",YEAR(A992))</f>
        <v/>
      </c>
    </row>
    <row r="993">
      <c r="A993" s="116" t="n"/>
      <c r="B993" s="97" t="n"/>
      <c r="C993" s="97" t="n"/>
      <c r="D993" s="132" t="n"/>
      <c r="E993" s="99" t="n"/>
      <c r="F993" s="117" t="n"/>
      <c r="G993" s="101" t="n"/>
      <c r="H993" s="109" t="str">
        <f>IF(OR(A993="",B993=""),"",N(D993)*N(E993))</f>
        <v/>
      </c>
      <c r="I993" s="109" t="str">
        <f>IF(H993="","",H993-N(F993))</f>
        <v/>
      </c>
      <c r="J993" s="108" t="str">
        <f>IF(B993="","",IFERROR(INDEX('15 Base de Dados'!$F$6:$F$925,MATCH(B993,'15 Base de Dados'!$C$6:$C$925,0)),"BRL"))</f>
        <v/>
      </c>
      <c r="K993" s="134" t="str">
        <f>IF(H993="","",I993*IF(N(G993)&gt;0,G993,IFERROR(INDEX(moeda_fx,MATCH(J993,moeda_cod,0)),1)))</f>
        <v/>
      </c>
      <c r="L993" s="135" t="str">
        <f>IF(B993="","",IFERROR(INDEX('15 Base de Dados'!$A$6:$A$925,MATCH(B993,'15 Base de Dados'!$C$6:$C$925,0)),"Não encontrado"))</f>
        <v/>
      </c>
      <c r="M993" s="123" t="str">
        <f>IF(A993="","",EOMONTH(A993,0))</f>
        <v/>
      </c>
      <c r="N993" s="113" t="str">
        <f>IF(A993="","",YEAR(A993))</f>
        <v/>
      </c>
    </row>
    <row r="994">
      <c r="A994" s="116" t="n"/>
      <c r="B994" s="97" t="n"/>
      <c r="C994" s="97" t="n"/>
      <c r="D994" s="132" t="n"/>
      <c r="E994" s="99" t="n"/>
      <c r="F994" s="117" t="n"/>
      <c r="G994" s="101" t="n"/>
      <c r="H994" s="103" t="str">
        <f>IF(OR(A994="",B994=""),"",N(D994)*N(E994))</f>
        <v/>
      </c>
      <c r="I994" s="103" t="str">
        <f>IF(H994="","",H994-N(F994))</f>
        <v/>
      </c>
      <c r="J994" s="68" t="str">
        <f>IF(B994="","",IFERROR(INDEX('15 Base de Dados'!$F$6:$F$925,MATCH(B994,'15 Base de Dados'!$C$6:$C$925,0)),"BRL"))</f>
        <v/>
      </c>
      <c r="K994" s="70" t="str">
        <f>IF(H994="","",I994*IF(N(G994)&gt;0,G994,IFERROR(INDEX(moeda_fx,MATCH(J994,moeda_cod,0)),1)))</f>
        <v/>
      </c>
      <c r="L994" s="133" t="str">
        <f>IF(B994="","",IFERROR(INDEX('15 Base de Dados'!$A$6:$A$925,MATCH(B994,'15 Base de Dados'!$C$6:$C$925,0)),"Não encontrado"))</f>
        <v/>
      </c>
      <c r="M994" s="122" t="str">
        <f>IF(A994="","",EOMONTH(A994,0))</f>
        <v/>
      </c>
      <c r="N994" s="69" t="str">
        <f>IF(A994="","",YEAR(A994))</f>
        <v/>
      </c>
    </row>
    <row r="995">
      <c r="A995" s="116" t="n"/>
      <c r="B995" s="97" t="n"/>
      <c r="C995" s="97" t="n"/>
      <c r="D995" s="132" t="n"/>
      <c r="E995" s="99" t="n"/>
      <c r="F995" s="117" t="n"/>
      <c r="G995" s="101" t="n"/>
      <c r="H995" s="109" t="str">
        <f>IF(OR(A995="",B995=""),"",N(D995)*N(E995))</f>
        <v/>
      </c>
      <c r="I995" s="109" t="str">
        <f>IF(H995="","",H995-N(F995))</f>
        <v/>
      </c>
      <c r="J995" s="108" t="str">
        <f>IF(B995="","",IFERROR(INDEX('15 Base de Dados'!$F$6:$F$925,MATCH(B995,'15 Base de Dados'!$C$6:$C$925,0)),"BRL"))</f>
        <v/>
      </c>
      <c r="K995" s="134" t="str">
        <f>IF(H995="","",I995*IF(N(G995)&gt;0,G995,IFERROR(INDEX(moeda_fx,MATCH(J995,moeda_cod,0)),1)))</f>
        <v/>
      </c>
      <c r="L995" s="135" t="str">
        <f>IF(B995="","",IFERROR(INDEX('15 Base de Dados'!$A$6:$A$925,MATCH(B995,'15 Base de Dados'!$C$6:$C$925,0)),"Não encontrado"))</f>
        <v/>
      </c>
      <c r="M995" s="123" t="str">
        <f>IF(A995="","",EOMONTH(A995,0))</f>
        <v/>
      </c>
      <c r="N995" s="113" t="str">
        <f>IF(A995="","",YEAR(A995))</f>
        <v/>
      </c>
    </row>
    <row r="996">
      <c r="A996" s="116" t="n"/>
      <c r="B996" s="97" t="n"/>
      <c r="C996" s="97" t="n"/>
      <c r="D996" s="132" t="n"/>
      <c r="E996" s="99" t="n"/>
      <c r="F996" s="117" t="n"/>
      <c r="G996" s="101" t="n"/>
      <c r="H996" s="103" t="str">
        <f>IF(OR(A996="",B996=""),"",N(D996)*N(E996))</f>
        <v/>
      </c>
      <c r="I996" s="103" t="str">
        <f>IF(H996="","",H996-N(F996))</f>
        <v/>
      </c>
      <c r="J996" s="68" t="str">
        <f>IF(B996="","",IFERROR(INDEX('15 Base de Dados'!$F$6:$F$925,MATCH(B996,'15 Base de Dados'!$C$6:$C$925,0)),"BRL"))</f>
        <v/>
      </c>
      <c r="K996" s="70" t="str">
        <f>IF(H996="","",I996*IF(N(G996)&gt;0,G996,IFERROR(INDEX(moeda_fx,MATCH(J996,moeda_cod,0)),1)))</f>
        <v/>
      </c>
      <c r="L996" s="133" t="str">
        <f>IF(B996="","",IFERROR(INDEX('15 Base de Dados'!$A$6:$A$925,MATCH(B996,'15 Base de Dados'!$C$6:$C$925,0)),"Não encontrado"))</f>
        <v/>
      </c>
      <c r="M996" s="122" t="str">
        <f>IF(A996="","",EOMONTH(A996,0))</f>
        <v/>
      </c>
      <c r="N996" s="69" t="str">
        <f>IF(A996="","",YEAR(A996))</f>
        <v/>
      </c>
    </row>
    <row r="997">
      <c r="A997" s="116" t="n"/>
      <c r="B997" s="97" t="n"/>
      <c r="C997" s="97" t="n"/>
      <c r="D997" s="132" t="n"/>
      <c r="E997" s="99" t="n"/>
      <c r="F997" s="117" t="n"/>
      <c r="G997" s="101" t="n"/>
      <c r="H997" s="109" t="str">
        <f>IF(OR(A997="",B997=""),"",N(D997)*N(E997))</f>
        <v/>
      </c>
      <c r="I997" s="109" t="str">
        <f>IF(H997="","",H997-N(F997))</f>
        <v/>
      </c>
      <c r="J997" s="108" t="str">
        <f>IF(B997="","",IFERROR(INDEX('15 Base de Dados'!$F$6:$F$925,MATCH(B997,'15 Base de Dados'!$C$6:$C$925,0)),"BRL"))</f>
        <v/>
      </c>
      <c r="K997" s="134" t="str">
        <f>IF(H997="","",I997*IF(N(G997)&gt;0,G997,IFERROR(INDEX(moeda_fx,MATCH(J997,moeda_cod,0)),1)))</f>
        <v/>
      </c>
      <c r="L997" s="135" t="str">
        <f>IF(B997="","",IFERROR(INDEX('15 Base de Dados'!$A$6:$A$925,MATCH(B997,'15 Base de Dados'!$C$6:$C$925,0)),"Não encontrado"))</f>
        <v/>
      </c>
      <c r="M997" s="123" t="str">
        <f>IF(A997="","",EOMONTH(A997,0))</f>
        <v/>
      </c>
      <c r="N997" s="113" t="str">
        <f>IF(A997="","",YEAR(A997))</f>
        <v/>
      </c>
    </row>
    <row r="998">
      <c r="A998" s="116" t="n"/>
      <c r="B998" s="97" t="n"/>
      <c r="C998" s="97" t="n"/>
      <c r="D998" s="132" t="n"/>
      <c r="E998" s="99" t="n"/>
      <c r="F998" s="117" t="n"/>
      <c r="G998" s="101" t="n"/>
      <c r="H998" s="103" t="str">
        <f>IF(OR(A998="",B998=""),"",N(D998)*N(E998))</f>
        <v/>
      </c>
      <c r="I998" s="103" t="str">
        <f>IF(H998="","",H998-N(F998))</f>
        <v/>
      </c>
      <c r="J998" s="68" t="str">
        <f>IF(B998="","",IFERROR(INDEX('15 Base de Dados'!$F$6:$F$925,MATCH(B998,'15 Base de Dados'!$C$6:$C$925,0)),"BRL"))</f>
        <v/>
      </c>
      <c r="K998" s="70" t="str">
        <f>IF(H998="","",I998*IF(N(G998)&gt;0,G998,IFERROR(INDEX(moeda_fx,MATCH(J998,moeda_cod,0)),1)))</f>
        <v/>
      </c>
      <c r="L998" s="133" t="str">
        <f>IF(B998="","",IFERROR(INDEX('15 Base de Dados'!$A$6:$A$925,MATCH(B998,'15 Base de Dados'!$C$6:$C$925,0)),"Não encontrado"))</f>
        <v/>
      </c>
      <c r="M998" s="122" t="str">
        <f>IF(A998="","",EOMONTH(A998,0))</f>
        <v/>
      </c>
      <c r="N998" s="69" t="str">
        <f>IF(A998="","",YEAR(A998))</f>
        <v/>
      </c>
    </row>
    <row r="999">
      <c r="A999" s="116" t="n"/>
      <c r="B999" s="97" t="n"/>
      <c r="C999" s="97" t="n"/>
      <c r="D999" s="132" t="n"/>
      <c r="E999" s="99" t="n"/>
      <c r="F999" s="117" t="n"/>
      <c r="G999" s="101" t="n"/>
      <c r="H999" s="109" t="str">
        <f>IF(OR(A999="",B999=""),"",N(D999)*N(E999))</f>
        <v/>
      </c>
      <c r="I999" s="109" t="str">
        <f>IF(H999="","",H999-N(F999))</f>
        <v/>
      </c>
      <c r="J999" s="108" t="str">
        <f>IF(B999="","",IFERROR(INDEX('15 Base de Dados'!$F$6:$F$925,MATCH(B999,'15 Base de Dados'!$C$6:$C$925,0)),"BRL"))</f>
        <v/>
      </c>
      <c r="K999" s="134" t="str">
        <f>IF(H999="","",I999*IF(N(G999)&gt;0,G999,IFERROR(INDEX(moeda_fx,MATCH(J999,moeda_cod,0)),1)))</f>
        <v/>
      </c>
      <c r="L999" s="135" t="str">
        <f>IF(B999="","",IFERROR(INDEX('15 Base de Dados'!$A$6:$A$925,MATCH(B999,'15 Base de Dados'!$C$6:$C$925,0)),"Não encontrado"))</f>
        <v/>
      </c>
      <c r="M999" s="123" t="str">
        <f>IF(A999="","",EOMONTH(A999,0))</f>
        <v/>
      </c>
      <c r="N999" s="113" t="str">
        <f>IF(A999="","",YEAR(A999))</f>
        <v/>
      </c>
    </row>
    <row r="1000">
      <c r="A1000" s="116" t="n"/>
      <c r="B1000" s="97" t="n"/>
      <c r="C1000" s="97" t="n"/>
      <c r="D1000" s="132" t="n"/>
      <c r="E1000" s="99" t="n"/>
      <c r="F1000" s="117" t="n"/>
      <c r="G1000" s="101" t="n"/>
      <c r="H1000" s="103" t="str">
        <f>IF(OR(A1000="",B1000=""),"",N(D1000)*N(E1000))</f>
        <v/>
      </c>
      <c r="I1000" s="103" t="str">
        <f>IF(H1000="","",H1000-N(F1000))</f>
        <v/>
      </c>
      <c r="J1000" s="68" t="str">
        <f>IF(B1000="","",IFERROR(INDEX('15 Base de Dados'!$F$6:$F$925,MATCH(B1000,'15 Base de Dados'!$C$6:$C$925,0)),"BRL"))</f>
        <v/>
      </c>
      <c r="K1000" s="70" t="str">
        <f>IF(H1000="","",I1000*IF(N(G1000)&gt;0,G1000,IFERROR(INDEX(moeda_fx,MATCH(J1000,moeda_cod,0)),1)))</f>
        <v/>
      </c>
      <c r="L1000" s="133" t="str">
        <f>IF(B1000="","",IFERROR(INDEX('15 Base de Dados'!$A$6:$A$925,MATCH(B1000,'15 Base de Dados'!$C$6:$C$925,0)),"Não encontrado"))</f>
        <v/>
      </c>
      <c r="M1000" s="122" t="str">
        <f>IF(A1000="","",EOMONTH(A1000,0))</f>
        <v/>
      </c>
      <c r="N1000" s="69" t="str">
        <f>IF(A1000="","",YEAR(A1000))</f>
        <v/>
      </c>
    </row>
    <row r="1001">
      <c r="A1001" s="116" t="n"/>
      <c r="B1001" s="97" t="n"/>
      <c r="C1001" s="97" t="n"/>
      <c r="D1001" s="132" t="n"/>
      <c r="E1001" s="99" t="n"/>
      <c r="F1001" s="117" t="n"/>
      <c r="G1001" s="101" t="n"/>
      <c r="H1001" s="109" t="str">
        <f>IF(OR(A1001="",B1001=""),"",N(D1001)*N(E1001))</f>
        <v/>
      </c>
      <c r="I1001" s="109" t="str">
        <f>IF(H1001="","",H1001-N(F1001))</f>
        <v/>
      </c>
      <c r="J1001" s="108" t="str">
        <f>IF(B1001="","",IFERROR(INDEX('15 Base de Dados'!$F$6:$F$925,MATCH(B1001,'15 Base de Dados'!$C$6:$C$925,0)),"BRL"))</f>
        <v/>
      </c>
      <c r="K1001" s="134" t="str">
        <f>IF(H1001="","",I1001*IF(N(G1001)&gt;0,G1001,IFERROR(INDEX(moeda_fx,MATCH(J1001,moeda_cod,0)),1)))</f>
        <v/>
      </c>
      <c r="L1001" s="135" t="str">
        <f>IF(B1001="","",IFERROR(INDEX('15 Base de Dados'!$A$6:$A$925,MATCH(B1001,'15 Base de Dados'!$C$6:$C$925,0)),"Não encontrado"))</f>
        <v/>
      </c>
      <c r="M1001" s="123" t="str">
        <f>IF(A1001="","",EOMONTH(A1001,0))</f>
        <v/>
      </c>
      <c r="N1001" s="113" t="str">
        <f>IF(A1001="","",YEAR(A1001))</f>
        <v/>
      </c>
    </row>
    <row r="1002">
      <c r="A1002" s="116" t="n"/>
      <c r="B1002" s="97" t="n"/>
      <c r="C1002" s="97" t="n"/>
      <c r="D1002" s="132" t="n"/>
      <c r="E1002" s="99" t="n"/>
      <c r="F1002" s="117" t="n"/>
      <c r="G1002" s="101" t="n"/>
      <c r="H1002" s="103" t="str">
        <f>IF(OR(A1002="",B1002=""),"",N(D1002)*N(E1002))</f>
        <v/>
      </c>
      <c r="I1002" s="103" t="str">
        <f>IF(H1002="","",H1002-N(F1002))</f>
        <v/>
      </c>
      <c r="J1002" s="68" t="str">
        <f>IF(B1002="","",IFERROR(INDEX('15 Base de Dados'!$F$6:$F$925,MATCH(B1002,'15 Base de Dados'!$C$6:$C$925,0)),"BRL"))</f>
        <v/>
      </c>
      <c r="K1002" s="70" t="str">
        <f>IF(H1002="","",I1002*IF(N(G1002)&gt;0,G1002,IFERROR(INDEX(moeda_fx,MATCH(J1002,moeda_cod,0)),1)))</f>
        <v/>
      </c>
      <c r="L1002" s="133" t="str">
        <f>IF(B1002="","",IFERROR(INDEX('15 Base de Dados'!$A$6:$A$925,MATCH(B1002,'15 Base de Dados'!$C$6:$C$925,0)),"Não encontrado"))</f>
        <v/>
      </c>
      <c r="M1002" s="122" t="str">
        <f>IF(A1002="","",EOMONTH(A1002,0))</f>
        <v/>
      </c>
      <c r="N1002" s="69" t="str">
        <f>IF(A1002="","",YEAR(A1002))</f>
        <v/>
      </c>
    </row>
    <row r="1003">
      <c r="A1003" s="116" t="n"/>
      <c r="B1003" s="97" t="n"/>
      <c r="C1003" s="97" t="n"/>
      <c r="D1003" s="132" t="n"/>
      <c r="E1003" s="99" t="n"/>
      <c r="F1003" s="117" t="n"/>
      <c r="G1003" s="101" t="n"/>
      <c r="H1003" s="109" t="str">
        <f>IF(OR(A1003="",B1003=""),"",N(D1003)*N(E1003))</f>
        <v/>
      </c>
      <c r="I1003" s="109" t="str">
        <f>IF(H1003="","",H1003-N(F1003))</f>
        <v/>
      </c>
      <c r="J1003" s="108" t="str">
        <f>IF(B1003="","",IFERROR(INDEX('15 Base de Dados'!$F$6:$F$925,MATCH(B1003,'15 Base de Dados'!$C$6:$C$925,0)),"BRL"))</f>
        <v/>
      </c>
      <c r="K1003" s="134" t="str">
        <f>IF(H1003="","",I1003*IF(N(G1003)&gt;0,G1003,IFERROR(INDEX(moeda_fx,MATCH(J1003,moeda_cod,0)),1)))</f>
        <v/>
      </c>
      <c r="L1003" s="135" t="str">
        <f>IF(B1003="","",IFERROR(INDEX('15 Base de Dados'!$A$6:$A$925,MATCH(B1003,'15 Base de Dados'!$C$6:$C$925,0)),"Não encontrado"))</f>
        <v/>
      </c>
      <c r="M1003" s="123" t="str">
        <f>IF(A1003="","",EOMONTH(A1003,0))</f>
        <v/>
      </c>
      <c r="N1003" s="113" t="str">
        <f>IF(A1003="","",YEAR(A1003))</f>
        <v/>
      </c>
    </row>
    <row r="1004">
      <c r="A1004" s="116" t="n"/>
      <c r="B1004" s="97" t="n"/>
      <c r="C1004" s="97" t="n"/>
      <c r="D1004" s="132" t="n"/>
      <c r="E1004" s="99" t="n"/>
      <c r="F1004" s="117" t="n"/>
      <c r="G1004" s="101" t="n"/>
      <c r="H1004" s="103" t="str">
        <f>IF(OR(A1004="",B1004=""),"",N(D1004)*N(E1004))</f>
        <v/>
      </c>
      <c r="I1004" s="103" t="str">
        <f>IF(H1004="","",H1004-N(F1004))</f>
        <v/>
      </c>
      <c r="J1004" s="68" t="str">
        <f>IF(B1004="","",IFERROR(INDEX('15 Base de Dados'!$F$6:$F$925,MATCH(B1004,'15 Base de Dados'!$C$6:$C$925,0)),"BRL"))</f>
        <v/>
      </c>
      <c r="K1004" s="70" t="str">
        <f>IF(H1004="","",I1004*IF(N(G1004)&gt;0,G1004,IFERROR(INDEX(moeda_fx,MATCH(J1004,moeda_cod,0)),1)))</f>
        <v/>
      </c>
      <c r="L1004" s="133" t="str">
        <f>IF(B1004="","",IFERROR(INDEX('15 Base de Dados'!$A$6:$A$925,MATCH(B1004,'15 Base de Dados'!$C$6:$C$925,0)),"Não encontrado"))</f>
        <v/>
      </c>
      <c r="M1004" s="122" t="str">
        <f>IF(A1004="","",EOMONTH(A1004,0))</f>
        <v/>
      </c>
      <c r="N1004" s="69" t="str">
        <f>IF(A1004="","",YEAR(A1004))</f>
        <v/>
      </c>
    </row>
    <row r="1005">
      <c r="A1005" s="116" t="n"/>
      <c r="B1005" s="97" t="n"/>
      <c r="C1005" s="97" t="n"/>
      <c r="D1005" s="132" t="n"/>
      <c r="E1005" s="99" t="n"/>
      <c r="F1005" s="117" t="n"/>
      <c r="G1005" s="101" t="n"/>
      <c r="H1005" s="109" t="str">
        <f>IF(OR(A1005="",B1005=""),"",N(D1005)*N(E1005))</f>
        <v/>
      </c>
      <c r="I1005" s="109" t="str">
        <f>IF(H1005="","",H1005-N(F1005))</f>
        <v/>
      </c>
      <c r="J1005" s="108" t="str">
        <f>IF(B1005="","",IFERROR(INDEX('15 Base de Dados'!$F$6:$F$925,MATCH(B1005,'15 Base de Dados'!$C$6:$C$925,0)),"BRL"))</f>
        <v/>
      </c>
      <c r="K1005" s="134" t="str">
        <f>IF(H1005="","",I1005*IF(N(G1005)&gt;0,G1005,IFERROR(INDEX(moeda_fx,MATCH(J1005,moeda_cod,0)),1)))</f>
        <v/>
      </c>
      <c r="L1005" s="135" t="str">
        <f>IF(B1005="","",IFERROR(INDEX('15 Base de Dados'!$A$6:$A$925,MATCH(B1005,'15 Base de Dados'!$C$6:$C$925,0)),"Não encontrado"))</f>
        <v/>
      </c>
      <c r="M1005" s="123" t="str">
        <f>IF(A1005="","",EOMONTH(A1005,0))</f>
        <v/>
      </c>
      <c r="N1005" s="113" t="str">
        <f>IF(A1005="","",YEAR(A1005))</f>
        <v/>
      </c>
    </row>
    <row r="1006">
      <c r="A1006" s="116" t="n"/>
      <c r="B1006" s="97" t="n"/>
      <c r="C1006" s="97" t="n"/>
      <c r="D1006" s="132" t="n"/>
      <c r="E1006" s="99" t="n"/>
      <c r="F1006" s="117" t="n"/>
      <c r="G1006" s="101" t="n"/>
      <c r="H1006" s="103" t="str">
        <f>IF(OR(A1006="",B1006=""),"",N(D1006)*N(E1006))</f>
        <v/>
      </c>
      <c r="I1006" s="103" t="str">
        <f>IF(H1006="","",H1006-N(F1006))</f>
        <v/>
      </c>
      <c r="J1006" s="68" t="str">
        <f>IF(B1006="","",IFERROR(INDEX('15 Base de Dados'!$F$6:$F$925,MATCH(B1006,'15 Base de Dados'!$C$6:$C$925,0)),"BRL"))</f>
        <v/>
      </c>
      <c r="K1006" s="70" t="str">
        <f>IF(H1006="","",I1006*IF(N(G1006)&gt;0,G1006,IFERROR(INDEX(moeda_fx,MATCH(J1006,moeda_cod,0)),1)))</f>
        <v/>
      </c>
      <c r="L1006" s="133" t="str">
        <f>IF(B1006="","",IFERROR(INDEX('15 Base de Dados'!$A$6:$A$925,MATCH(B1006,'15 Base de Dados'!$C$6:$C$925,0)),"Não encontrado"))</f>
        <v/>
      </c>
      <c r="M1006" s="122" t="str">
        <f>IF(A1006="","",EOMONTH(A1006,0))</f>
        <v/>
      </c>
      <c r="N1006" s="69" t="str">
        <f>IF(A1006="","",YEAR(A1006))</f>
        <v/>
      </c>
    </row>
    <row r="1007">
      <c r="A1007" s="116" t="n"/>
      <c r="B1007" s="97" t="n"/>
      <c r="C1007" s="97" t="n"/>
      <c r="D1007" s="132" t="n"/>
      <c r="E1007" s="99" t="n"/>
      <c r="F1007" s="117" t="n"/>
      <c r="G1007" s="101" t="n"/>
      <c r="H1007" s="109" t="str">
        <f>IF(OR(A1007="",B1007=""),"",N(D1007)*N(E1007))</f>
        <v/>
      </c>
      <c r="I1007" s="109" t="str">
        <f>IF(H1007="","",H1007-N(F1007))</f>
        <v/>
      </c>
      <c r="J1007" s="108" t="str">
        <f>IF(B1007="","",IFERROR(INDEX('15 Base de Dados'!$F$6:$F$925,MATCH(B1007,'15 Base de Dados'!$C$6:$C$925,0)),"BRL"))</f>
        <v/>
      </c>
      <c r="K1007" s="134" t="str">
        <f>IF(H1007="","",I1007*IF(N(G1007)&gt;0,G1007,IFERROR(INDEX(moeda_fx,MATCH(J1007,moeda_cod,0)),1)))</f>
        <v/>
      </c>
      <c r="L1007" s="135" t="str">
        <f>IF(B1007="","",IFERROR(INDEX('15 Base de Dados'!$A$6:$A$925,MATCH(B1007,'15 Base de Dados'!$C$6:$C$925,0)),"Não encontrado"))</f>
        <v/>
      </c>
      <c r="M1007" s="123" t="str">
        <f>IF(A1007="","",EOMONTH(A1007,0))</f>
        <v/>
      </c>
      <c r="N1007" s="113" t="str">
        <f>IF(A1007="","",YEAR(A1007))</f>
        <v/>
      </c>
    </row>
    <row r="1008">
      <c r="A1008" s="116" t="n"/>
      <c r="B1008" s="97" t="n"/>
      <c r="C1008" s="97" t="n"/>
      <c r="D1008" s="132" t="n"/>
      <c r="E1008" s="99" t="n"/>
      <c r="F1008" s="117" t="n"/>
      <c r="G1008" s="101" t="n"/>
      <c r="H1008" s="103" t="str">
        <f>IF(OR(A1008="",B1008=""),"",N(D1008)*N(E1008))</f>
        <v/>
      </c>
      <c r="I1008" s="103" t="str">
        <f>IF(H1008="","",H1008-N(F1008))</f>
        <v/>
      </c>
      <c r="J1008" s="68" t="str">
        <f>IF(B1008="","",IFERROR(INDEX('15 Base de Dados'!$F$6:$F$925,MATCH(B1008,'15 Base de Dados'!$C$6:$C$925,0)),"BRL"))</f>
        <v/>
      </c>
      <c r="K1008" s="70" t="str">
        <f>IF(H1008="","",I1008*IF(N(G1008)&gt;0,G1008,IFERROR(INDEX(moeda_fx,MATCH(J1008,moeda_cod,0)),1)))</f>
        <v/>
      </c>
      <c r="L1008" s="133" t="str">
        <f>IF(B1008="","",IFERROR(INDEX('15 Base de Dados'!$A$6:$A$925,MATCH(B1008,'15 Base de Dados'!$C$6:$C$925,0)),"Não encontrado"))</f>
        <v/>
      </c>
      <c r="M1008" s="122" t="str">
        <f>IF(A1008="","",EOMONTH(A1008,0))</f>
        <v/>
      </c>
      <c r="N1008" s="69" t="str">
        <f>IF(A1008="","",YEAR(A1008))</f>
        <v/>
      </c>
    </row>
    <row r="1009">
      <c r="A1009" s="116" t="n"/>
      <c r="B1009" s="97" t="n"/>
      <c r="C1009" s="97" t="n"/>
      <c r="D1009" s="132" t="n"/>
      <c r="E1009" s="99" t="n"/>
      <c r="F1009" s="117" t="n"/>
      <c r="G1009" s="101" t="n"/>
      <c r="H1009" s="109" t="str">
        <f>IF(OR(A1009="",B1009=""),"",N(D1009)*N(E1009))</f>
        <v/>
      </c>
      <c r="I1009" s="109" t="str">
        <f>IF(H1009="","",H1009-N(F1009))</f>
        <v/>
      </c>
      <c r="J1009" s="108" t="str">
        <f>IF(B1009="","",IFERROR(INDEX('15 Base de Dados'!$F$6:$F$925,MATCH(B1009,'15 Base de Dados'!$C$6:$C$925,0)),"BRL"))</f>
        <v/>
      </c>
      <c r="K1009" s="134" t="str">
        <f>IF(H1009="","",I1009*IF(N(G1009)&gt;0,G1009,IFERROR(INDEX(moeda_fx,MATCH(J1009,moeda_cod,0)),1)))</f>
        <v/>
      </c>
      <c r="L1009" s="135" t="str">
        <f>IF(B1009="","",IFERROR(INDEX('15 Base de Dados'!$A$6:$A$925,MATCH(B1009,'15 Base de Dados'!$C$6:$C$925,0)),"Não encontrado"))</f>
        <v/>
      </c>
      <c r="M1009" s="123" t="str">
        <f>IF(A1009="","",EOMONTH(A1009,0))</f>
        <v/>
      </c>
      <c r="N1009" s="113" t="str">
        <f>IF(A1009="","",YEAR(A1009))</f>
        <v/>
      </c>
    </row>
    <row r="1010">
      <c r="A1010" s="116" t="n"/>
      <c r="B1010" s="97" t="n"/>
      <c r="C1010" s="97" t="n"/>
      <c r="D1010" s="132" t="n"/>
      <c r="E1010" s="99" t="n"/>
      <c r="F1010" s="117" t="n"/>
      <c r="G1010" s="101" t="n"/>
      <c r="H1010" s="103" t="str">
        <f>IF(OR(A1010="",B1010=""),"",N(D1010)*N(E1010))</f>
        <v/>
      </c>
      <c r="I1010" s="103" t="str">
        <f>IF(H1010="","",H1010-N(F1010))</f>
        <v/>
      </c>
      <c r="J1010" s="68" t="str">
        <f>IF(B1010="","",IFERROR(INDEX('15 Base de Dados'!$F$6:$F$925,MATCH(B1010,'15 Base de Dados'!$C$6:$C$925,0)),"BRL"))</f>
        <v/>
      </c>
      <c r="K1010" s="70" t="str">
        <f>IF(H1010="","",I1010*IF(N(G1010)&gt;0,G1010,IFERROR(INDEX(moeda_fx,MATCH(J1010,moeda_cod,0)),1)))</f>
        <v/>
      </c>
      <c r="L1010" s="133" t="str">
        <f>IF(B1010="","",IFERROR(INDEX('15 Base de Dados'!$A$6:$A$925,MATCH(B1010,'15 Base de Dados'!$C$6:$C$925,0)),"Não encontrado"))</f>
        <v/>
      </c>
      <c r="M1010" s="122" t="str">
        <f>IF(A1010="","",EOMONTH(A1010,0))</f>
        <v/>
      </c>
      <c r="N1010" s="69" t="str">
        <f>IF(A1010="","",YEAR(A1010))</f>
        <v/>
      </c>
    </row>
    <row r="1011">
      <c r="A1011" s="116" t="n"/>
      <c r="B1011" s="97" t="n"/>
      <c r="C1011" s="97" t="n"/>
      <c r="D1011" s="132" t="n"/>
      <c r="E1011" s="99" t="n"/>
      <c r="F1011" s="117" t="n"/>
      <c r="G1011" s="101" t="n"/>
      <c r="H1011" s="109" t="str">
        <f>IF(OR(A1011="",B1011=""),"",N(D1011)*N(E1011))</f>
        <v/>
      </c>
      <c r="I1011" s="109" t="str">
        <f>IF(H1011="","",H1011-N(F1011))</f>
        <v/>
      </c>
      <c r="J1011" s="108" t="str">
        <f>IF(B1011="","",IFERROR(INDEX('15 Base de Dados'!$F$6:$F$925,MATCH(B1011,'15 Base de Dados'!$C$6:$C$925,0)),"BRL"))</f>
        <v/>
      </c>
      <c r="K1011" s="134" t="str">
        <f>IF(H1011="","",I1011*IF(N(G1011)&gt;0,G1011,IFERROR(INDEX(moeda_fx,MATCH(J1011,moeda_cod,0)),1)))</f>
        <v/>
      </c>
      <c r="L1011" s="135" t="str">
        <f>IF(B1011="","",IFERROR(INDEX('15 Base de Dados'!$A$6:$A$925,MATCH(B1011,'15 Base de Dados'!$C$6:$C$925,0)),"Não encontrado"))</f>
        <v/>
      </c>
      <c r="M1011" s="123" t="str">
        <f>IF(A1011="","",EOMONTH(A1011,0))</f>
        <v/>
      </c>
      <c r="N1011" s="113" t="str">
        <f>IF(A1011="","",YEAR(A1011))</f>
        <v/>
      </c>
    </row>
    <row r="1012">
      <c r="A1012" s="116" t="n"/>
      <c r="B1012" s="97" t="n"/>
      <c r="C1012" s="97" t="n"/>
      <c r="D1012" s="132" t="n"/>
      <c r="E1012" s="99" t="n"/>
      <c r="F1012" s="117" t="n"/>
      <c r="G1012" s="101" t="n"/>
      <c r="H1012" s="103" t="str">
        <f>IF(OR(A1012="",B1012=""),"",N(D1012)*N(E1012))</f>
        <v/>
      </c>
      <c r="I1012" s="103" t="str">
        <f>IF(H1012="","",H1012-N(F1012))</f>
        <v/>
      </c>
      <c r="J1012" s="68" t="str">
        <f>IF(B1012="","",IFERROR(INDEX('15 Base de Dados'!$F$6:$F$925,MATCH(B1012,'15 Base de Dados'!$C$6:$C$925,0)),"BRL"))</f>
        <v/>
      </c>
      <c r="K1012" s="70" t="str">
        <f>IF(H1012="","",I1012*IF(N(G1012)&gt;0,G1012,IFERROR(INDEX(moeda_fx,MATCH(J1012,moeda_cod,0)),1)))</f>
        <v/>
      </c>
      <c r="L1012" s="133" t="str">
        <f>IF(B1012="","",IFERROR(INDEX('15 Base de Dados'!$A$6:$A$925,MATCH(B1012,'15 Base de Dados'!$C$6:$C$925,0)),"Não encontrado"))</f>
        <v/>
      </c>
      <c r="M1012" s="122" t="str">
        <f>IF(A1012="","",EOMONTH(A1012,0))</f>
        <v/>
      </c>
      <c r="N1012" s="69" t="str">
        <f>IF(A1012="","",YEAR(A1012))</f>
        <v/>
      </c>
    </row>
    <row r="1013">
      <c r="A1013" s="116" t="n"/>
      <c r="B1013" s="97" t="n"/>
      <c r="C1013" s="97" t="n"/>
      <c r="D1013" s="132" t="n"/>
      <c r="E1013" s="99" t="n"/>
      <c r="F1013" s="117" t="n"/>
      <c r="G1013" s="101" t="n"/>
      <c r="H1013" s="109" t="str">
        <f>IF(OR(A1013="",B1013=""),"",N(D1013)*N(E1013))</f>
        <v/>
      </c>
      <c r="I1013" s="109" t="str">
        <f>IF(H1013="","",H1013-N(F1013))</f>
        <v/>
      </c>
      <c r="J1013" s="108" t="str">
        <f>IF(B1013="","",IFERROR(INDEX('15 Base de Dados'!$F$6:$F$925,MATCH(B1013,'15 Base de Dados'!$C$6:$C$925,0)),"BRL"))</f>
        <v/>
      </c>
      <c r="K1013" s="134" t="str">
        <f>IF(H1013="","",I1013*IF(N(G1013)&gt;0,G1013,IFERROR(INDEX(moeda_fx,MATCH(J1013,moeda_cod,0)),1)))</f>
        <v/>
      </c>
      <c r="L1013" s="135" t="str">
        <f>IF(B1013="","",IFERROR(INDEX('15 Base de Dados'!$A$6:$A$925,MATCH(B1013,'15 Base de Dados'!$C$6:$C$925,0)),"Não encontrado"))</f>
        <v/>
      </c>
      <c r="M1013" s="123" t="str">
        <f>IF(A1013="","",EOMONTH(A1013,0))</f>
        <v/>
      </c>
      <c r="N1013" s="113" t="str">
        <f>IF(A1013="","",YEAR(A1013))</f>
        <v/>
      </c>
    </row>
    <row r="1014">
      <c r="A1014" s="116" t="n"/>
      <c r="B1014" s="97" t="n"/>
      <c r="C1014" s="97" t="n"/>
      <c r="D1014" s="132" t="n"/>
      <c r="E1014" s="99" t="n"/>
      <c r="F1014" s="117" t="n"/>
      <c r="G1014" s="101" t="n"/>
      <c r="H1014" s="103" t="str">
        <f>IF(OR(A1014="",B1014=""),"",N(D1014)*N(E1014))</f>
        <v/>
      </c>
      <c r="I1014" s="103" t="str">
        <f>IF(H1014="","",H1014-N(F1014))</f>
        <v/>
      </c>
      <c r="J1014" s="68" t="str">
        <f>IF(B1014="","",IFERROR(INDEX('15 Base de Dados'!$F$6:$F$925,MATCH(B1014,'15 Base de Dados'!$C$6:$C$925,0)),"BRL"))</f>
        <v/>
      </c>
      <c r="K1014" s="70" t="str">
        <f>IF(H1014="","",I1014*IF(N(G1014)&gt;0,G1014,IFERROR(INDEX(moeda_fx,MATCH(J1014,moeda_cod,0)),1)))</f>
        <v/>
      </c>
      <c r="L1014" s="133" t="str">
        <f>IF(B1014="","",IFERROR(INDEX('15 Base de Dados'!$A$6:$A$925,MATCH(B1014,'15 Base de Dados'!$C$6:$C$925,0)),"Não encontrado"))</f>
        <v/>
      </c>
      <c r="M1014" s="122" t="str">
        <f>IF(A1014="","",EOMONTH(A1014,0))</f>
        <v/>
      </c>
      <c r="N1014" s="69" t="str">
        <f>IF(A1014="","",YEAR(A1014))</f>
        <v/>
      </c>
    </row>
    <row r="1015">
      <c r="A1015" s="116" t="n"/>
      <c r="B1015" s="97" t="n"/>
      <c r="C1015" s="97" t="n"/>
      <c r="D1015" s="132" t="n"/>
      <c r="E1015" s="99" t="n"/>
      <c r="F1015" s="117" t="n"/>
      <c r="G1015" s="101" t="n"/>
      <c r="H1015" s="109" t="str">
        <f>IF(OR(A1015="",B1015=""),"",N(D1015)*N(E1015))</f>
        <v/>
      </c>
      <c r="I1015" s="109" t="str">
        <f>IF(H1015="","",H1015-N(F1015))</f>
        <v/>
      </c>
      <c r="J1015" s="108" t="str">
        <f>IF(B1015="","",IFERROR(INDEX('15 Base de Dados'!$F$6:$F$925,MATCH(B1015,'15 Base de Dados'!$C$6:$C$925,0)),"BRL"))</f>
        <v/>
      </c>
      <c r="K1015" s="134" t="str">
        <f>IF(H1015="","",I1015*IF(N(G1015)&gt;0,G1015,IFERROR(INDEX(moeda_fx,MATCH(J1015,moeda_cod,0)),1)))</f>
        <v/>
      </c>
      <c r="L1015" s="135" t="str">
        <f>IF(B1015="","",IFERROR(INDEX('15 Base de Dados'!$A$6:$A$925,MATCH(B1015,'15 Base de Dados'!$C$6:$C$925,0)),"Não encontrado"))</f>
        <v/>
      </c>
      <c r="M1015" s="123" t="str">
        <f>IF(A1015="","",EOMONTH(A1015,0))</f>
        <v/>
      </c>
      <c r="N1015" s="113" t="str">
        <f>IF(A1015="","",YEAR(A1015))</f>
        <v/>
      </c>
    </row>
    <row r="1016">
      <c r="A1016" s="116" t="n"/>
      <c r="B1016" s="97" t="n"/>
      <c r="C1016" s="97" t="n"/>
      <c r="D1016" s="132" t="n"/>
      <c r="E1016" s="99" t="n"/>
      <c r="F1016" s="117" t="n"/>
      <c r="G1016" s="101" t="n"/>
      <c r="H1016" s="103" t="str">
        <f>IF(OR(A1016="",B1016=""),"",N(D1016)*N(E1016))</f>
        <v/>
      </c>
      <c r="I1016" s="103" t="str">
        <f>IF(H1016="","",H1016-N(F1016))</f>
        <v/>
      </c>
      <c r="J1016" s="68" t="str">
        <f>IF(B1016="","",IFERROR(INDEX('15 Base de Dados'!$F$6:$F$925,MATCH(B1016,'15 Base de Dados'!$C$6:$C$925,0)),"BRL"))</f>
        <v/>
      </c>
      <c r="K1016" s="70" t="str">
        <f>IF(H1016="","",I1016*IF(N(G1016)&gt;0,G1016,IFERROR(INDEX(moeda_fx,MATCH(J1016,moeda_cod,0)),1)))</f>
        <v/>
      </c>
      <c r="L1016" s="133" t="str">
        <f>IF(B1016="","",IFERROR(INDEX('15 Base de Dados'!$A$6:$A$925,MATCH(B1016,'15 Base de Dados'!$C$6:$C$925,0)),"Não encontrado"))</f>
        <v/>
      </c>
      <c r="M1016" s="122" t="str">
        <f>IF(A1016="","",EOMONTH(A1016,0))</f>
        <v/>
      </c>
      <c r="N1016" s="69" t="str">
        <f>IF(A1016="","",YEAR(A1016))</f>
        <v/>
      </c>
    </row>
    <row r="1017">
      <c r="A1017" s="116" t="n"/>
      <c r="B1017" s="97" t="n"/>
      <c r="C1017" s="97" t="n"/>
      <c r="D1017" s="132" t="n"/>
      <c r="E1017" s="99" t="n"/>
      <c r="F1017" s="117" t="n"/>
      <c r="G1017" s="101" t="n"/>
      <c r="H1017" s="109" t="str">
        <f>IF(OR(A1017="",B1017=""),"",N(D1017)*N(E1017))</f>
        <v/>
      </c>
      <c r="I1017" s="109" t="str">
        <f>IF(H1017="","",H1017-N(F1017))</f>
        <v/>
      </c>
      <c r="J1017" s="108" t="str">
        <f>IF(B1017="","",IFERROR(INDEX('15 Base de Dados'!$F$6:$F$925,MATCH(B1017,'15 Base de Dados'!$C$6:$C$925,0)),"BRL"))</f>
        <v/>
      </c>
      <c r="K1017" s="134" t="str">
        <f>IF(H1017="","",I1017*IF(N(G1017)&gt;0,G1017,IFERROR(INDEX(moeda_fx,MATCH(J1017,moeda_cod,0)),1)))</f>
        <v/>
      </c>
      <c r="L1017" s="135" t="str">
        <f>IF(B1017="","",IFERROR(INDEX('15 Base de Dados'!$A$6:$A$925,MATCH(B1017,'15 Base de Dados'!$C$6:$C$925,0)),"Não encontrado"))</f>
        <v/>
      </c>
      <c r="M1017" s="123" t="str">
        <f>IF(A1017="","",EOMONTH(A1017,0))</f>
        <v/>
      </c>
      <c r="N1017" s="113" t="str">
        <f>IF(A1017="","",YEAR(A1017))</f>
        <v/>
      </c>
    </row>
    <row r="1018">
      <c r="A1018" s="116" t="n"/>
      <c r="B1018" s="97" t="n"/>
      <c r="C1018" s="97" t="n"/>
      <c r="D1018" s="132" t="n"/>
      <c r="E1018" s="99" t="n"/>
      <c r="F1018" s="117" t="n"/>
      <c r="G1018" s="101" t="n"/>
      <c r="H1018" s="103" t="str">
        <f>IF(OR(A1018="",B1018=""),"",N(D1018)*N(E1018))</f>
        <v/>
      </c>
      <c r="I1018" s="103" t="str">
        <f>IF(H1018="","",H1018-N(F1018))</f>
        <v/>
      </c>
      <c r="J1018" s="68" t="str">
        <f>IF(B1018="","",IFERROR(INDEX('15 Base de Dados'!$F$6:$F$925,MATCH(B1018,'15 Base de Dados'!$C$6:$C$925,0)),"BRL"))</f>
        <v/>
      </c>
      <c r="K1018" s="70" t="str">
        <f>IF(H1018="","",I1018*IF(N(G1018)&gt;0,G1018,IFERROR(INDEX(moeda_fx,MATCH(J1018,moeda_cod,0)),1)))</f>
        <v/>
      </c>
      <c r="L1018" s="133" t="str">
        <f>IF(B1018="","",IFERROR(INDEX('15 Base de Dados'!$A$6:$A$925,MATCH(B1018,'15 Base de Dados'!$C$6:$C$925,0)),"Não encontrado"))</f>
        <v/>
      </c>
      <c r="M1018" s="122" t="str">
        <f>IF(A1018="","",EOMONTH(A1018,0))</f>
        <v/>
      </c>
      <c r="N1018" s="69" t="str">
        <f>IF(A1018="","",YEAR(A1018))</f>
        <v/>
      </c>
    </row>
    <row r="1019">
      <c r="A1019" s="116" t="n"/>
      <c r="B1019" s="97" t="n"/>
      <c r="C1019" s="97" t="n"/>
      <c r="D1019" s="132" t="n"/>
      <c r="E1019" s="99" t="n"/>
      <c r="F1019" s="117" t="n"/>
      <c r="G1019" s="101" t="n"/>
      <c r="H1019" s="109" t="str">
        <f>IF(OR(A1019="",B1019=""),"",N(D1019)*N(E1019))</f>
        <v/>
      </c>
      <c r="I1019" s="109" t="str">
        <f>IF(H1019="","",H1019-N(F1019))</f>
        <v/>
      </c>
      <c r="J1019" s="108" t="str">
        <f>IF(B1019="","",IFERROR(INDEX('15 Base de Dados'!$F$6:$F$925,MATCH(B1019,'15 Base de Dados'!$C$6:$C$925,0)),"BRL"))</f>
        <v/>
      </c>
      <c r="K1019" s="134" t="str">
        <f>IF(H1019="","",I1019*IF(N(G1019)&gt;0,G1019,IFERROR(INDEX(moeda_fx,MATCH(J1019,moeda_cod,0)),1)))</f>
        <v/>
      </c>
      <c r="L1019" s="135" t="str">
        <f>IF(B1019="","",IFERROR(INDEX('15 Base de Dados'!$A$6:$A$925,MATCH(B1019,'15 Base de Dados'!$C$6:$C$925,0)),"Não encontrado"))</f>
        <v/>
      </c>
      <c r="M1019" s="123" t="str">
        <f>IF(A1019="","",EOMONTH(A1019,0))</f>
        <v/>
      </c>
      <c r="N1019" s="113" t="str">
        <f>IF(A1019="","",YEAR(A1019))</f>
        <v/>
      </c>
    </row>
    <row r="1020">
      <c r="A1020" s="116" t="n"/>
      <c r="B1020" s="97" t="n"/>
      <c r="C1020" s="97" t="n"/>
      <c r="D1020" s="132" t="n"/>
      <c r="E1020" s="99" t="n"/>
      <c r="F1020" s="117" t="n"/>
      <c r="G1020" s="101" t="n"/>
      <c r="H1020" s="103" t="str">
        <f>IF(OR(A1020="",B1020=""),"",N(D1020)*N(E1020))</f>
        <v/>
      </c>
      <c r="I1020" s="103" t="str">
        <f>IF(H1020="","",H1020-N(F1020))</f>
        <v/>
      </c>
      <c r="J1020" s="68" t="str">
        <f>IF(B1020="","",IFERROR(INDEX('15 Base de Dados'!$F$6:$F$925,MATCH(B1020,'15 Base de Dados'!$C$6:$C$925,0)),"BRL"))</f>
        <v/>
      </c>
      <c r="K1020" s="70" t="str">
        <f>IF(H1020="","",I1020*IF(N(G1020)&gt;0,G1020,IFERROR(INDEX(moeda_fx,MATCH(J1020,moeda_cod,0)),1)))</f>
        <v/>
      </c>
      <c r="L1020" s="133" t="str">
        <f>IF(B1020="","",IFERROR(INDEX('15 Base de Dados'!$A$6:$A$925,MATCH(B1020,'15 Base de Dados'!$C$6:$C$925,0)),"Não encontrado"))</f>
        <v/>
      </c>
      <c r="M1020" s="122" t="str">
        <f>IF(A1020="","",EOMONTH(A1020,0))</f>
        <v/>
      </c>
      <c r="N1020" s="69" t="str">
        <f>IF(A1020="","",YEAR(A1020))</f>
        <v/>
      </c>
    </row>
    <row r="1021">
      <c r="A1021" s="116" t="n"/>
      <c r="B1021" s="97" t="n"/>
      <c r="C1021" s="97" t="n"/>
      <c r="D1021" s="132" t="n"/>
      <c r="E1021" s="99" t="n"/>
      <c r="F1021" s="117" t="n"/>
      <c r="G1021" s="101" t="n"/>
      <c r="H1021" s="109" t="str">
        <f>IF(OR(A1021="",B1021=""),"",N(D1021)*N(E1021))</f>
        <v/>
      </c>
      <c r="I1021" s="109" t="str">
        <f>IF(H1021="","",H1021-N(F1021))</f>
        <v/>
      </c>
      <c r="J1021" s="108" t="str">
        <f>IF(B1021="","",IFERROR(INDEX('15 Base de Dados'!$F$6:$F$925,MATCH(B1021,'15 Base de Dados'!$C$6:$C$925,0)),"BRL"))</f>
        <v/>
      </c>
      <c r="K1021" s="134" t="str">
        <f>IF(H1021="","",I1021*IF(N(G1021)&gt;0,G1021,IFERROR(INDEX(moeda_fx,MATCH(J1021,moeda_cod,0)),1)))</f>
        <v/>
      </c>
      <c r="L1021" s="135" t="str">
        <f>IF(B1021="","",IFERROR(INDEX('15 Base de Dados'!$A$6:$A$925,MATCH(B1021,'15 Base de Dados'!$C$6:$C$925,0)),"Não encontrado"))</f>
        <v/>
      </c>
      <c r="M1021" s="123" t="str">
        <f>IF(A1021="","",EOMONTH(A1021,0))</f>
        <v/>
      </c>
      <c r="N1021" s="113" t="str">
        <f>IF(A1021="","",YEAR(A1021))</f>
        <v/>
      </c>
    </row>
    <row r="1022">
      <c r="A1022" s="116" t="n"/>
      <c r="B1022" s="97" t="n"/>
      <c r="C1022" s="97" t="n"/>
      <c r="D1022" s="132" t="n"/>
      <c r="E1022" s="99" t="n"/>
      <c r="F1022" s="117" t="n"/>
      <c r="G1022" s="101" t="n"/>
      <c r="H1022" s="103" t="str">
        <f>IF(OR(A1022="",B1022=""),"",N(D1022)*N(E1022))</f>
        <v/>
      </c>
      <c r="I1022" s="103" t="str">
        <f>IF(H1022="","",H1022-N(F1022))</f>
        <v/>
      </c>
      <c r="J1022" s="68" t="str">
        <f>IF(B1022="","",IFERROR(INDEX('15 Base de Dados'!$F$6:$F$925,MATCH(B1022,'15 Base de Dados'!$C$6:$C$925,0)),"BRL"))</f>
        <v/>
      </c>
      <c r="K1022" s="70" t="str">
        <f>IF(H1022="","",I1022*IF(N(G1022)&gt;0,G1022,IFERROR(INDEX(moeda_fx,MATCH(J1022,moeda_cod,0)),1)))</f>
        <v/>
      </c>
      <c r="L1022" s="133" t="str">
        <f>IF(B1022="","",IFERROR(INDEX('15 Base de Dados'!$A$6:$A$925,MATCH(B1022,'15 Base de Dados'!$C$6:$C$925,0)),"Não encontrado"))</f>
        <v/>
      </c>
      <c r="M1022" s="122" t="str">
        <f>IF(A1022="","",EOMONTH(A1022,0))</f>
        <v/>
      </c>
      <c r="N1022" s="69" t="str">
        <f>IF(A1022="","",YEAR(A1022))</f>
        <v/>
      </c>
    </row>
    <row r="1023">
      <c r="A1023" s="116" t="n"/>
      <c r="B1023" s="97" t="n"/>
      <c r="C1023" s="97" t="n"/>
      <c r="D1023" s="132" t="n"/>
      <c r="E1023" s="99" t="n"/>
      <c r="F1023" s="117" t="n"/>
      <c r="G1023" s="101" t="n"/>
      <c r="H1023" s="109" t="str">
        <f>IF(OR(A1023="",B1023=""),"",N(D1023)*N(E1023))</f>
        <v/>
      </c>
      <c r="I1023" s="109" t="str">
        <f>IF(H1023="","",H1023-N(F1023))</f>
        <v/>
      </c>
      <c r="J1023" s="108" t="str">
        <f>IF(B1023="","",IFERROR(INDEX('15 Base de Dados'!$F$6:$F$925,MATCH(B1023,'15 Base de Dados'!$C$6:$C$925,0)),"BRL"))</f>
        <v/>
      </c>
      <c r="K1023" s="134" t="str">
        <f>IF(H1023="","",I1023*IF(N(G1023)&gt;0,G1023,IFERROR(INDEX(moeda_fx,MATCH(J1023,moeda_cod,0)),1)))</f>
        <v/>
      </c>
      <c r="L1023" s="135" t="str">
        <f>IF(B1023="","",IFERROR(INDEX('15 Base de Dados'!$A$6:$A$925,MATCH(B1023,'15 Base de Dados'!$C$6:$C$925,0)),"Não encontrado"))</f>
        <v/>
      </c>
      <c r="M1023" s="123" t="str">
        <f>IF(A1023="","",EOMONTH(A1023,0))</f>
        <v/>
      </c>
      <c r="N1023" s="113" t="str">
        <f>IF(A1023="","",YEAR(A1023))</f>
        <v/>
      </c>
    </row>
    <row r="1024">
      <c r="A1024" s="116" t="n"/>
      <c r="B1024" s="97" t="n"/>
      <c r="C1024" s="97" t="n"/>
      <c r="D1024" s="132" t="n"/>
      <c r="E1024" s="99" t="n"/>
      <c r="F1024" s="117" t="n"/>
      <c r="G1024" s="101" t="n"/>
      <c r="H1024" s="103" t="str">
        <f>IF(OR(A1024="",B1024=""),"",N(D1024)*N(E1024))</f>
        <v/>
      </c>
      <c r="I1024" s="103" t="str">
        <f>IF(H1024="","",H1024-N(F1024))</f>
        <v/>
      </c>
      <c r="J1024" s="68" t="str">
        <f>IF(B1024="","",IFERROR(INDEX('15 Base de Dados'!$F$6:$F$925,MATCH(B1024,'15 Base de Dados'!$C$6:$C$925,0)),"BRL"))</f>
        <v/>
      </c>
      <c r="K1024" s="70" t="str">
        <f>IF(H1024="","",I1024*IF(N(G1024)&gt;0,G1024,IFERROR(INDEX(moeda_fx,MATCH(J1024,moeda_cod,0)),1)))</f>
        <v/>
      </c>
      <c r="L1024" s="133" t="str">
        <f>IF(B1024="","",IFERROR(INDEX('15 Base de Dados'!$A$6:$A$925,MATCH(B1024,'15 Base de Dados'!$C$6:$C$925,0)),"Não encontrado"))</f>
        <v/>
      </c>
      <c r="M1024" s="122" t="str">
        <f>IF(A1024="","",EOMONTH(A1024,0))</f>
        <v/>
      </c>
      <c r="N1024" s="69" t="str">
        <f>IF(A1024="","",YEAR(A1024))</f>
        <v/>
      </c>
    </row>
    <row r="1025">
      <c r="A1025" s="116" t="n"/>
      <c r="B1025" s="97" t="n"/>
      <c r="C1025" s="97" t="n"/>
      <c r="D1025" s="132" t="n"/>
      <c r="E1025" s="99" t="n"/>
      <c r="F1025" s="117" t="n"/>
      <c r="G1025" s="101" t="n"/>
      <c r="H1025" s="109" t="str">
        <f>IF(OR(A1025="",B1025=""),"",N(D1025)*N(E1025))</f>
        <v/>
      </c>
      <c r="I1025" s="109" t="str">
        <f>IF(H1025="","",H1025-N(F1025))</f>
        <v/>
      </c>
      <c r="J1025" s="108" t="str">
        <f>IF(B1025="","",IFERROR(INDEX('15 Base de Dados'!$F$6:$F$925,MATCH(B1025,'15 Base de Dados'!$C$6:$C$925,0)),"BRL"))</f>
        <v/>
      </c>
      <c r="K1025" s="134" t="str">
        <f>IF(H1025="","",I1025*IF(N(G1025)&gt;0,G1025,IFERROR(INDEX(moeda_fx,MATCH(J1025,moeda_cod,0)),1)))</f>
        <v/>
      </c>
      <c r="L1025" s="135" t="str">
        <f>IF(B1025="","",IFERROR(INDEX('15 Base de Dados'!$A$6:$A$925,MATCH(B1025,'15 Base de Dados'!$C$6:$C$925,0)),"Não encontrado"))</f>
        <v/>
      </c>
      <c r="M1025" s="123" t="str">
        <f>IF(A1025="","",EOMONTH(A1025,0))</f>
        <v/>
      </c>
      <c r="N1025" s="113" t="str">
        <f>IF(A1025="","",YEAR(A1025))</f>
        <v/>
      </c>
    </row>
    <row r="1026">
      <c r="A1026" s="116" t="n"/>
      <c r="B1026" s="97" t="n"/>
      <c r="C1026" s="97" t="n"/>
      <c r="D1026" s="132" t="n"/>
      <c r="E1026" s="99" t="n"/>
      <c r="F1026" s="117" t="n"/>
      <c r="G1026" s="101" t="n"/>
      <c r="H1026" s="103" t="str">
        <f>IF(OR(A1026="",B1026=""),"",N(D1026)*N(E1026))</f>
        <v/>
      </c>
      <c r="I1026" s="103" t="str">
        <f>IF(H1026="","",H1026-N(F1026))</f>
        <v/>
      </c>
      <c r="J1026" s="68" t="str">
        <f>IF(B1026="","",IFERROR(INDEX('15 Base de Dados'!$F$6:$F$925,MATCH(B1026,'15 Base de Dados'!$C$6:$C$925,0)),"BRL"))</f>
        <v/>
      </c>
      <c r="K1026" s="70" t="str">
        <f>IF(H1026="","",I1026*IF(N(G1026)&gt;0,G1026,IFERROR(INDEX(moeda_fx,MATCH(J1026,moeda_cod,0)),1)))</f>
        <v/>
      </c>
      <c r="L1026" s="133" t="str">
        <f>IF(B1026="","",IFERROR(INDEX('15 Base de Dados'!$A$6:$A$925,MATCH(B1026,'15 Base de Dados'!$C$6:$C$925,0)),"Não encontrado"))</f>
        <v/>
      </c>
      <c r="M1026" s="122" t="str">
        <f>IF(A1026="","",EOMONTH(A1026,0))</f>
        <v/>
      </c>
      <c r="N1026" s="69" t="str">
        <f>IF(A1026="","",YEAR(A1026))</f>
        <v/>
      </c>
    </row>
    <row r="1027">
      <c r="A1027" s="116" t="n"/>
      <c r="B1027" s="97" t="n"/>
      <c r="C1027" s="97" t="n"/>
      <c r="D1027" s="132" t="n"/>
      <c r="E1027" s="99" t="n"/>
      <c r="F1027" s="117" t="n"/>
      <c r="G1027" s="101" t="n"/>
      <c r="H1027" s="109" t="str">
        <f>IF(OR(A1027="",B1027=""),"",N(D1027)*N(E1027))</f>
        <v/>
      </c>
      <c r="I1027" s="109" t="str">
        <f>IF(H1027="","",H1027-N(F1027))</f>
        <v/>
      </c>
      <c r="J1027" s="108" t="str">
        <f>IF(B1027="","",IFERROR(INDEX('15 Base de Dados'!$F$6:$F$925,MATCH(B1027,'15 Base de Dados'!$C$6:$C$925,0)),"BRL"))</f>
        <v/>
      </c>
      <c r="K1027" s="134" t="str">
        <f>IF(H1027="","",I1027*IF(N(G1027)&gt;0,G1027,IFERROR(INDEX(moeda_fx,MATCH(J1027,moeda_cod,0)),1)))</f>
        <v/>
      </c>
      <c r="L1027" s="135" t="str">
        <f>IF(B1027="","",IFERROR(INDEX('15 Base de Dados'!$A$6:$A$925,MATCH(B1027,'15 Base de Dados'!$C$6:$C$925,0)),"Não encontrado"))</f>
        <v/>
      </c>
      <c r="M1027" s="123" t="str">
        <f>IF(A1027="","",EOMONTH(A1027,0))</f>
        <v/>
      </c>
      <c r="N1027" s="113" t="str">
        <f>IF(A1027="","",YEAR(A1027))</f>
        <v/>
      </c>
    </row>
    <row r="1028">
      <c r="A1028" s="116" t="n"/>
      <c r="B1028" s="97" t="n"/>
      <c r="C1028" s="97" t="n"/>
      <c r="D1028" s="132" t="n"/>
      <c r="E1028" s="99" t="n"/>
      <c r="F1028" s="117" t="n"/>
      <c r="G1028" s="101" t="n"/>
      <c r="H1028" s="103" t="str">
        <f>IF(OR(A1028="",B1028=""),"",N(D1028)*N(E1028))</f>
        <v/>
      </c>
      <c r="I1028" s="103" t="str">
        <f>IF(H1028="","",H1028-N(F1028))</f>
        <v/>
      </c>
      <c r="J1028" s="68" t="str">
        <f>IF(B1028="","",IFERROR(INDEX('15 Base de Dados'!$F$6:$F$925,MATCH(B1028,'15 Base de Dados'!$C$6:$C$925,0)),"BRL"))</f>
        <v/>
      </c>
      <c r="K1028" s="70" t="str">
        <f>IF(H1028="","",I1028*IF(N(G1028)&gt;0,G1028,IFERROR(INDEX(moeda_fx,MATCH(J1028,moeda_cod,0)),1)))</f>
        <v/>
      </c>
      <c r="L1028" s="133" t="str">
        <f>IF(B1028="","",IFERROR(INDEX('15 Base de Dados'!$A$6:$A$925,MATCH(B1028,'15 Base de Dados'!$C$6:$C$925,0)),"Não encontrado"))</f>
        <v/>
      </c>
      <c r="M1028" s="122" t="str">
        <f>IF(A1028="","",EOMONTH(A1028,0))</f>
        <v/>
      </c>
      <c r="N1028" s="69" t="str">
        <f>IF(A1028="","",YEAR(A1028))</f>
        <v/>
      </c>
    </row>
    <row r="1029">
      <c r="A1029" s="116" t="n"/>
      <c r="B1029" s="97" t="n"/>
      <c r="C1029" s="97" t="n"/>
      <c r="D1029" s="132" t="n"/>
      <c r="E1029" s="99" t="n"/>
      <c r="F1029" s="117" t="n"/>
      <c r="G1029" s="101" t="n"/>
      <c r="H1029" s="109" t="str">
        <f>IF(OR(A1029="",B1029=""),"",N(D1029)*N(E1029))</f>
        <v/>
      </c>
      <c r="I1029" s="109" t="str">
        <f>IF(H1029="","",H1029-N(F1029))</f>
        <v/>
      </c>
      <c r="J1029" s="108" t="str">
        <f>IF(B1029="","",IFERROR(INDEX('15 Base de Dados'!$F$6:$F$925,MATCH(B1029,'15 Base de Dados'!$C$6:$C$925,0)),"BRL"))</f>
        <v/>
      </c>
      <c r="K1029" s="134" t="str">
        <f>IF(H1029="","",I1029*IF(N(G1029)&gt;0,G1029,IFERROR(INDEX(moeda_fx,MATCH(J1029,moeda_cod,0)),1)))</f>
        <v/>
      </c>
      <c r="L1029" s="135" t="str">
        <f>IF(B1029="","",IFERROR(INDEX('15 Base de Dados'!$A$6:$A$925,MATCH(B1029,'15 Base de Dados'!$C$6:$C$925,0)),"Não encontrado"))</f>
        <v/>
      </c>
      <c r="M1029" s="123" t="str">
        <f>IF(A1029="","",EOMONTH(A1029,0))</f>
        <v/>
      </c>
      <c r="N1029" s="113" t="str">
        <f>IF(A1029="","",YEAR(A1029))</f>
        <v/>
      </c>
    </row>
    <row r="1030">
      <c r="A1030" s="116" t="n"/>
      <c r="B1030" s="97" t="n"/>
      <c r="C1030" s="97" t="n"/>
      <c r="D1030" s="132" t="n"/>
      <c r="E1030" s="99" t="n"/>
      <c r="F1030" s="117" t="n"/>
      <c r="G1030" s="101" t="n"/>
      <c r="H1030" s="103" t="str">
        <f>IF(OR(A1030="",B1030=""),"",N(D1030)*N(E1030))</f>
        <v/>
      </c>
      <c r="I1030" s="103" t="str">
        <f>IF(H1030="","",H1030-N(F1030))</f>
        <v/>
      </c>
      <c r="J1030" s="68" t="str">
        <f>IF(B1030="","",IFERROR(INDEX('15 Base de Dados'!$F$6:$F$925,MATCH(B1030,'15 Base de Dados'!$C$6:$C$925,0)),"BRL"))</f>
        <v/>
      </c>
      <c r="K1030" s="70" t="str">
        <f>IF(H1030="","",I1030*IF(N(G1030)&gt;0,G1030,IFERROR(INDEX(moeda_fx,MATCH(J1030,moeda_cod,0)),1)))</f>
        <v/>
      </c>
      <c r="L1030" s="133" t="str">
        <f>IF(B1030="","",IFERROR(INDEX('15 Base de Dados'!$A$6:$A$925,MATCH(B1030,'15 Base de Dados'!$C$6:$C$925,0)),"Não encontrado"))</f>
        <v/>
      </c>
      <c r="M1030" s="122" t="str">
        <f>IF(A1030="","",EOMONTH(A1030,0))</f>
        <v/>
      </c>
      <c r="N1030" s="69" t="str">
        <f>IF(A1030="","",YEAR(A1030))</f>
        <v/>
      </c>
    </row>
    <row r="1031">
      <c r="A1031" s="116" t="n"/>
      <c r="B1031" s="97" t="n"/>
      <c r="C1031" s="97" t="n"/>
      <c r="D1031" s="132" t="n"/>
      <c r="E1031" s="99" t="n"/>
      <c r="F1031" s="117" t="n"/>
      <c r="G1031" s="101" t="n"/>
      <c r="H1031" s="109" t="str">
        <f>IF(OR(A1031="",B1031=""),"",N(D1031)*N(E1031))</f>
        <v/>
      </c>
      <c r="I1031" s="109" t="str">
        <f>IF(H1031="","",H1031-N(F1031))</f>
        <v/>
      </c>
      <c r="J1031" s="108" t="str">
        <f>IF(B1031="","",IFERROR(INDEX('15 Base de Dados'!$F$6:$F$925,MATCH(B1031,'15 Base de Dados'!$C$6:$C$925,0)),"BRL"))</f>
        <v/>
      </c>
      <c r="K1031" s="134" t="str">
        <f>IF(H1031="","",I1031*IF(N(G1031)&gt;0,G1031,IFERROR(INDEX(moeda_fx,MATCH(J1031,moeda_cod,0)),1)))</f>
        <v/>
      </c>
      <c r="L1031" s="135" t="str">
        <f>IF(B1031="","",IFERROR(INDEX('15 Base de Dados'!$A$6:$A$925,MATCH(B1031,'15 Base de Dados'!$C$6:$C$925,0)),"Não encontrado"))</f>
        <v/>
      </c>
      <c r="M1031" s="123" t="str">
        <f>IF(A1031="","",EOMONTH(A1031,0))</f>
        <v/>
      </c>
      <c r="N1031" s="113" t="str">
        <f>IF(A1031="","",YEAR(A1031))</f>
        <v/>
      </c>
    </row>
    <row r="1032">
      <c r="A1032" s="116" t="n"/>
      <c r="B1032" s="97" t="n"/>
      <c r="C1032" s="97" t="n"/>
      <c r="D1032" s="132" t="n"/>
      <c r="E1032" s="99" t="n"/>
      <c r="F1032" s="117" t="n"/>
      <c r="G1032" s="101" t="n"/>
      <c r="H1032" s="103" t="str">
        <f>IF(OR(A1032="",B1032=""),"",N(D1032)*N(E1032))</f>
        <v/>
      </c>
      <c r="I1032" s="103" t="str">
        <f>IF(H1032="","",H1032-N(F1032))</f>
        <v/>
      </c>
      <c r="J1032" s="68" t="str">
        <f>IF(B1032="","",IFERROR(INDEX('15 Base de Dados'!$F$6:$F$925,MATCH(B1032,'15 Base de Dados'!$C$6:$C$925,0)),"BRL"))</f>
        <v/>
      </c>
      <c r="K1032" s="70" t="str">
        <f>IF(H1032="","",I1032*IF(N(G1032)&gt;0,G1032,IFERROR(INDEX(moeda_fx,MATCH(J1032,moeda_cod,0)),1)))</f>
        <v/>
      </c>
      <c r="L1032" s="133" t="str">
        <f>IF(B1032="","",IFERROR(INDEX('15 Base de Dados'!$A$6:$A$925,MATCH(B1032,'15 Base de Dados'!$C$6:$C$925,0)),"Não encontrado"))</f>
        <v/>
      </c>
      <c r="M1032" s="122" t="str">
        <f>IF(A1032="","",EOMONTH(A1032,0))</f>
        <v/>
      </c>
      <c r="N1032" s="69" t="str">
        <f>IF(A1032="","",YEAR(A1032))</f>
        <v/>
      </c>
    </row>
    <row r="1033">
      <c r="A1033" s="116" t="n"/>
      <c r="B1033" s="97" t="n"/>
      <c r="C1033" s="97" t="n"/>
      <c r="D1033" s="132" t="n"/>
      <c r="E1033" s="99" t="n"/>
      <c r="F1033" s="117" t="n"/>
      <c r="G1033" s="101" t="n"/>
      <c r="H1033" s="109" t="str">
        <f>IF(OR(A1033="",B1033=""),"",N(D1033)*N(E1033))</f>
        <v/>
      </c>
      <c r="I1033" s="109" t="str">
        <f>IF(H1033="","",H1033-N(F1033))</f>
        <v/>
      </c>
      <c r="J1033" s="108" t="str">
        <f>IF(B1033="","",IFERROR(INDEX('15 Base de Dados'!$F$6:$F$925,MATCH(B1033,'15 Base de Dados'!$C$6:$C$925,0)),"BRL"))</f>
        <v/>
      </c>
      <c r="K1033" s="134" t="str">
        <f>IF(H1033="","",I1033*IF(N(G1033)&gt;0,G1033,IFERROR(INDEX(moeda_fx,MATCH(J1033,moeda_cod,0)),1)))</f>
        <v/>
      </c>
      <c r="L1033" s="135" t="str">
        <f>IF(B1033="","",IFERROR(INDEX('15 Base de Dados'!$A$6:$A$925,MATCH(B1033,'15 Base de Dados'!$C$6:$C$925,0)),"Não encontrado"))</f>
        <v/>
      </c>
      <c r="M1033" s="123" t="str">
        <f>IF(A1033="","",EOMONTH(A1033,0))</f>
        <v/>
      </c>
      <c r="N1033" s="113" t="str">
        <f>IF(A1033="","",YEAR(A1033))</f>
        <v/>
      </c>
    </row>
    <row r="1034">
      <c r="A1034" s="116" t="n"/>
      <c r="B1034" s="97" t="n"/>
      <c r="C1034" s="97" t="n"/>
      <c r="D1034" s="132" t="n"/>
      <c r="E1034" s="99" t="n"/>
      <c r="F1034" s="117" t="n"/>
      <c r="G1034" s="101" t="n"/>
      <c r="H1034" s="103" t="str">
        <f>IF(OR(A1034="",B1034=""),"",N(D1034)*N(E1034))</f>
        <v/>
      </c>
      <c r="I1034" s="103" t="str">
        <f>IF(H1034="","",H1034-N(F1034))</f>
        <v/>
      </c>
      <c r="J1034" s="68" t="str">
        <f>IF(B1034="","",IFERROR(INDEX('15 Base de Dados'!$F$6:$F$925,MATCH(B1034,'15 Base de Dados'!$C$6:$C$925,0)),"BRL"))</f>
        <v/>
      </c>
      <c r="K1034" s="70" t="str">
        <f>IF(H1034="","",I1034*IF(N(G1034)&gt;0,G1034,IFERROR(INDEX(moeda_fx,MATCH(J1034,moeda_cod,0)),1)))</f>
        <v/>
      </c>
      <c r="L1034" s="133" t="str">
        <f>IF(B1034="","",IFERROR(INDEX('15 Base de Dados'!$A$6:$A$925,MATCH(B1034,'15 Base de Dados'!$C$6:$C$925,0)),"Não encontrado"))</f>
        <v/>
      </c>
      <c r="M1034" s="122" t="str">
        <f>IF(A1034="","",EOMONTH(A1034,0))</f>
        <v/>
      </c>
      <c r="N1034" s="69" t="str">
        <f>IF(A1034="","",YEAR(A1034))</f>
        <v/>
      </c>
    </row>
    <row r="1035">
      <c r="A1035" s="116" t="n"/>
      <c r="B1035" s="97" t="n"/>
      <c r="C1035" s="97" t="n"/>
      <c r="D1035" s="132" t="n"/>
      <c r="E1035" s="99" t="n"/>
      <c r="F1035" s="117" t="n"/>
      <c r="G1035" s="101" t="n"/>
      <c r="H1035" s="109" t="str">
        <f>IF(OR(A1035="",B1035=""),"",N(D1035)*N(E1035))</f>
        <v/>
      </c>
      <c r="I1035" s="109" t="str">
        <f>IF(H1035="","",H1035-N(F1035))</f>
        <v/>
      </c>
      <c r="J1035" s="108" t="str">
        <f>IF(B1035="","",IFERROR(INDEX('15 Base de Dados'!$F$6:$F$925,MATCH(B1035,'15 Base de Dados'!$C$6:$C$925,0)),"BRL"))</f>
        <v/>
      </c>
      <c r="K1035" s="134" t="str">
        <f>IF(H1035="","",I1035*IF(N(G1035)&gt;0,G1035,IFERROR(INDEX(moeda_fx,MATCH(J1035,moeda_cod,0)),1)))</f>
        <v/>
      </c>
      <c r="L1035" s="135" t="str">
        <f>IF(B1035="","",IFERROR(INDEX('15 Base de Dados'!$A$6:$A$925,MATCH(B1035,'15 Base de Dados'!$C$6:$C$925,0)),"Não encontrado"))</f>
        <v/>
      </c>
      <c r="M1035" s="123" t="str">
        <f>IF(A1035="","",EOMONTH(A1035,0))</f>
        <v/>
      </c>
      <c r="N1035" s="113" t="str">
        <f>IF(A1035="","",YEAR(A1035))</f>
        <v/>
      </c>
    </row>
    <row r="1036">
      <c r="A1036" s="116" t="n"/>
      <c r="B1036" s="97" t="n"/>
      <c r="C1036" s="97" t="n"/>
      <c r="D1036" s="132" t="n"/>
      <c r="E1036" s="99" t="n"/>
      <c r="F1036" s="117" t="n"/>
      <c r="G1036" s="101" t="n"/>
      <c r="H1036" s="103" t="str">
        <f>IF(OR(A1036="",B1036=""),"",N(D1036)*N(E1036))</f>
        <v/>
      </c>
      <c r="I1036" s="103" t="str">
        <f>IF(H1036="","",H1036-N(F1036))</f>
        <v/>
      </c>
      <c r="J1036" s="68" t="str">
        <f>IF(B1036="","",IFERROR(INDEX('15 Base de Dados'!$F$6:$F$925,MATCH(B1036,'15 Base de Dados'!$C$6:$C$925,0)),"BRL"))</f>
        <v/>
      </c>
      <c r="K1036" s="70" t="str">
        <f>IF(H1036="","",I1036*IF(N(G1036)&gt;0,G1036,IFERROR(INDEX(moeda_fx,MATCH(J1036,moeda_cod,0)),1)))</f>
        <v/>
      </c>
      <c r="L1036" s="133" t="str">
        <f>IF(B1036="","",IFERROR(INDEX('15 Base de Dados'!$A$6:$A$925,MATCH(B1036,'15 Base de Dados'!$C$6:$C$925,0)),"Não encontrado"))</f>
        <v/>
      </c>
      <c r="M1036" s="122" t="str">
        <f>IF(A1036="","",EOMONTH(A1036,0))</f>
        <v/>
      </c>
      <c r="N1036" s="69" t="str">
        <f>IF(A1036="","",YEAR(A1036))</f>
        <v/>
      </c>
    </row>
    <row r="1037">
      <c r="A1037" s="116" t="n"/>
      <c r="B1037" s="97" t="n"/>
      <c r="C1037" s="97" t="n"/>
      <c r="D1037" s="132" t="n"/>
      <c r="E1037" s="99" t="n"/>
      <c r="F1037" s="117" t="n"/>
      <c r="G1037" s="101" t="n"/>
      <c r="H1037" s="109" t="str">
        <f>IF(OR(A1037="",B1037=""),"",N(D1037)*N(E1037))</f>
        <v/>
      </c>
      <c r="I1037" s="109" t="str">
        <f>IF(H1037="","",H1037-N(F1037))</f>
        <v/>
      </c>
      <c r="J1037" s="108" t="str">
        <f>IF(B1037="","",IFERROR(INDEX('15 Base de Dados'!$F$6:$F$925,MATCH(B1037,'15 Base de Dados'!$C$6:$C$925,0)),"BRL"))</f>
        <v/>
      </c>
      <c r="K1037" s="134" t="str">
        <f>IF(H1037="","",I1037*IF(N(G1037)&gt;0,G1037,IFERROR(INDEX(moeda_fx,MATCH(J1037,moeda_cod,0)),1)))</f>
        <v/>
      </c>
      <c r="L1037" s="135" t="str">
        <f>IF(B1037="","",IFERROR(INDEX('15 Base de Dados'!$A$6:$A$925,MATCH(B1037,'15 Base de Dados'!$C$6:$C$925,0)),"Não encontrado"))</f>
        <v/>
      </c>
      <c r="M1037" s="123" t="str">
        <f>IF(A1037="","",EOMONTH(A1037,0))</f>
        <v/>
      </c>
      <c r="N1037" s="113" t="str">
        <f>IF(A1037="","",YEAR(A1037))</f>
        <v/>
      </c>
    </row>
    <row r="1038">
      <c r="A1038" s="116" t="n"/>
      <c r="B1038" s="97" t="n"/>
      <c r="C1038" s="97" t="n"/>
      <c r="D1038" s="132" t="n"/>
      <c r="E1038" s="99" t="n"/>
      <c r="F1038" s="117" t="n"/>
      <c r="G1038" s="101" t="n"/>
      <c r="H1038" s="103" t="str">
        <f>IF(OR(A1038="",B1038=""),"",N(D1038)*N(E1038))</f>
        <v/>
      </c>
      <c r="I1038" s="103" t="str">
        <f>IF(H1038="","",H1038-N(F1038))</f>
        <v/>
      </c>
      <c r="J1038" s="68" t="str">
        <f>IF(B1038="","",IFERROR(INDEX('15 Base de Dados'!$F$6:$F$925,MATCH(B1038,'15 Base de Dados'!$C$6:$C$925,0)),"BRL"))</f>
        <v/>
      </c>
      <c r="K1038" s="70" t="str">
        <f>IF(H1038="","",I1038*IF(N(G1038)&gt;0,G1038,IFERROR(INDEX(moeda_fx,MATCH(J1038,moeda_cod,0)),1)))</f>
        <v/>
      </c>
      <c r="L1038" s="133" t="str">
        <f>IF(B1038="","",IFERROR(INDEX('15 Base de Dados'!$A$6:$A$925,MATCH(B1038,'15 Base de Dados'!$C$6:$C$925,0)),"Não encontrado"))</f>
        <v/>
      </c>
      <c r="M1038" s="122" t="str">
        <f>IF(A1038="","",EOMONTH(A1038,0))</f>
        <v/>
      </c>
      <c r="N1038" s="69" t="str">
        <f>IF(A1038="","",YEAR(A1038))</f>
        <v/>
      </c>
    </row>
    <row r="1039">
      <c r="A1039" s="116" t="n"/>
      <c r="B1039" s="97" t="n"/>
      <c r="C1039" s="97" t="n"/>
      <c r="D1039" s="132" t="n"/>
      <c r="E1039" s="99" t="n"/>
      <c r="F1039" s="117" t="n"/>
      <c r="G1039" s="101" t="n"/>
      <c r="H1039" s="109" t="str">
        <f>IF(OR(A1039="",B1039=""),"",N(D1039)*N(E1039))</f>
        <v/>
      </c>
      <c r="I1039" s="109" t="str">
        <f>IF(H1039="","",H1039-N(F1039))</f>
        <v/>
      </c>
      <c r="J1039" s="108" t="str">
        <f>IF(B1039="","",IFERROR(INDEX('15 Base de Dados'!$F$6:$F$925,MATCH(B1039,'15 Base de Dados'!$C$6:$C$925,0)),"BRL"))</f>
        <v/>
      </c>
      <c r="K1039" s="134" t="str">
        <f>IF(H1039="","",I1039*IF(N(G1039)&gt;0,G1039,IFERROR(INDEX(moeda_fx,MATCH(J1039,moeda_cod,0)),1)))</f>
        <v/>
      </c>
      <c r="L1039" s="135" t="str">
        <f>IF(B1039="","",IFERROR(INDEX('15 Base de Dados'!$A$6:$A$925,MATCH(B1039,'15 Base de Dados'!$C$6:$C$925,0)),"Não encontrado"))</f>
        <v/>
      </c>
      <c r="M1039" s="123" t="str">
        <f>IF(A1039="","",EOMONTH(A1039,0))</f>
        <v/>
      </c>
      <c r="N1039" s="113" t="str">
        <f>IF(A1039="","",YEAR(A1039))</f>
        <v/>
      </c>
    </row>
    <row r="1040">
      <c r="A1040" s="116" t="n"/>
      <c r="B1040" s="97" t="n"/>
      <c r="C1040" s="97" t="n"/>
      <c r="D1040" s="132" t="n"/>
      <c r="E1040" s="99" t="n"/>
      <c r="F1040" s="117" t="n"/>
      <c r="G1040" s="101" t="n"/>
      <c r="H1040" s="103" t="str">
        <f>IF(OR(A1040="",B1040=""),"",N(D1040)*N(E1040))</f>
        <v/>
      </c>
      <c r="I1040" s="103" t="str">
        <f>IF(H1040="","",H1040-N(F1040))</f>
        <v/>
      </c>
      <c r="J1040" s="68" t="str">
        <f>IF(B1040="","",IFERROR(INDEX('15 Base de Dados'!$F$6:$F$925,MATCH(B1040,'15 Base de Dados'!$C$6:$C$925,0)),"BRL"))</f>
        <v/>
      </c>
      <c r="K1040" s="70" t="str">
        <f>IF(H1040="","",I1040*IF(N(G1040)&gt;0,G1040,IFERROR(INDEX(moeda_fx,MATCH(J1040,moeda_cod,0)),1)))</f>
        <v/>
      </c>
      <c r="L1040" s="133" t="str">
        <f>IF(B1040="","",IFERROR(INDEX('15 Base de Dados'!$A$6:$A$925,MATCH(B1040,'15 Base de Dados'!$C$6:$C$925,0)),"Não encontrado"))</f>
        <v/>
      </c>
      <c r="M1040" s="122" t="str">
        <f>IF(A1040="","",EOMONTH(A1040,0))</f>
        <v/>
      </c>
      <c r="N1040" s="69" t="str">
        <f>IF(A1040="","",YEAR(A1040))</f>
        <v/>
      </c>
    </row>
    <row r="1041">
      <c r="A1041" s="116" t="n"/>
      <c r="B1041" s="97" t="n"/>
      <c r="C1041" s="97" t="n"/>
      <c r="D1041" s="132" t="n"/>
      <c r="E1041" s="99" t="n"/>
      <c r="F1041" s="117" t="n"/>
      <c r="G1041" s="101" t="n"/>
      <c r="H1041" s="109" t="str">
        <f>IF(OR(A1041="",B1041=""),"",N(D1041)*N(E1041))</f>
        <v/>
      </c>
      <c r="I1041" s="109" t="str">
        <f>IF(H1041="","",H1041-N(F1041))</f>
        <v/>
      </c>
      <c r="J1041" s="108" t="str">
        <f>IF(B1041="","",IFERROR(INDEX('15 Base de Dados'!$F$6:$F$925,MATCH(B1041,'15 Base de Dados'!$C$6:$C$925,0)),"BRL"))</f>
        <v/>
      </c>
      <c r="K1041" s="134" t="str">
        <f>IF(H1041="","",I1041*IF(N(G1041)&gt;0,G1041,IFERROR(INDEX(moeda_fx,MATCH(J1041,moeda_cod,0)),1)))</f>
        <v/>
      </c>
      <c r="L1041" s="135" t="str">
        <f>IF(B1041="","",IFERROR(INDEX('15 Base de Dados'!$A$6:$A$925,MATCH(B1041,'15 Base de Dados'!$C$6:$C$925,0)),"Não encontrado"))</f>
        <v/>
      </c>
      <c r="M1041" s="123" t="str">
        <f>IF(A1041="","",EOMONTH(A1041,0))</f>
        <v/>
      </c>
      <c r="N1041" s="113" t="str">
        <f>IF(A1041="","",YEAR(A1041))</f>
        <v/>
      </c>
    </row>
    <row r="1042">
      <c r="A1042" s="116" t="n"/>
      <c r="B1042" s="97" t="n"/>
      <c r="C1042" s="97" t="n"/>
      <c r="D1042" s="132" t="n"/>
      <c r="E1042" s="99" t="n"/>
      <c r="F1042" s="117" t="n"/>
      <c r="G1042" s="101" t="n"/>
      <c r="H1042" s="103" t="str">
        <f>IF(OR(A1042="",B1042=""),"",N(D1042)*N(E1042))</f>
        <v/>
      </c>
      <c r="I1042" s="103" t="str">
        <f>IF(H1042="","",H1042-N(F1042))</f>
        <v/>
      </c>
      <c r="J1042" s="68" t="str">
        <f>IF(B1042="","",IFERROR(INDEX('15 Base de Dados'!$F$6:$F$925,MATCH(B1042,'15 Base de Dados'!$C$6:$C$925,0)),"BRL"))</f>
        <v/>
      </c>
      <c r="K1042" s="70" t="str">
        <f>IF(H1042="","",I1042*IF(N(G1042)&gt;0,G1042,IFERROR(INDEX(moeda_fx,MATCH(J1042,moeda_cod,0)),1)))</f>
        <v/>
      </c>
      <c r="L1042" s="133" t="str">
        <f>IF(B1042="","",IFERROR(INDEX('15 Base de Dados'!$A$6:$A$925,MATCH(B1042,'15 Base de Dados'!$C$6:$C$925,0)),"Não encontrado"))</f>
        <v/>
      </c>
      <c r="M1042" s="122" t="str">
        <f>IF(A1042="","",EOMONTH(A1042,0))</f>
        <v/>
      </c>
      <c r="N1042" s="69" t="str">
        <f>IF(A1042="","",YEAR(A1042))</f>
        <v/>
      </c>
    </row>
    <row r="1043">
      <c r="A1043" s="116" t="n"/>
      <c r="B1043" s="97" t="n"/>
      <c r="C1043" s="97" t="n"/>
      <c r="D1043" s="132" t="n"/>
      <c r="E1043" s="99" t="n"/>
      <c r="F1043" s="117" t="n"/>
      <c r="G1043" s="101" t="n"/>
      <c r="H1043" s="109" t="str">
        <f>IF(OR(A1043="",B1043=""),"",N(D1043)*N(E1043))</f>
        <v/>
      </c>
      <c r="I1043" s="109" t="str">
        <f>IF(H1043="","",H1043-N(F1043))</f>
        <v/>
      </c>
      <c r="J1043" s="108" t="str">
        <f>IF(B1043="","",IFERROR(INDEX('15 Base de Dados'!$F$6:$F$925,MATCH(B1043,'15 Base de Dados'!$C$6:$C$925,0)),"BRL"))</f>
        <v/>
      </c>
      <c r="K1043" s="134" t="str">
        <f>IF(H1043="","",I1043*IF(N(G1043)&gt;0,G1043,IFERROR(INDEX(moeda_fx,MATCH(J1043,moeda_cod,0)),1)))</f>
        <v/>
      </c>
      <c r="L1043" s="135" t="str">
        <f>IF(B1043="","",IFERROR(INDEX('15 Base de Dados'!$A$6:$A$925,MATCH(B1043,'15 Base de Dados'!$C$6:$C$925,0)),"Não encontrado"))</f>
        <v/>
      </c>
      <c r="M1043" s="123" t="str">
        <f>IF(A1043="","",EOMONTH(A1043,0))</f>
        <v/>
      </c>
      <c r="N1043" s="113" t="str">
        <f>IF(A1043="","",YEAR(A1043))</f>
        <v/>
      </c>
    </row>
    <row r="1044">
      <c r="A1044" s="116" t="n"/>
      <c r="B1044" s="97" t="n"/>
      <c r="C1044" s="97" t="n"/>
      <c r="D1044" s="132" t="n"/>
      <c r="E1044" s="99" t="n"/>
      <c r="F1044" s="117" t="n"/>
      <c r="G1044" s="101" t="n"/>
      <c r="H1044" s="103" t="str">
        <f>IF(OR(A1044="",B1044=""),"",N(D1044)*N(E1044))</f>
        <v/>
      </c>
      <c r="I1044" s="103" t="str">
        <f>IF(H1044="","",H1044-N(F1044))</f>
        <v/>
      </c>
      <c r="J1044" s="68" t="str">
        <f>IF(B1044="","",IFERROR(INDEX('15 Base de Dados'!$F$6:$F$925,MATCH(B1044,'15 Base de Dados'!$C$6:$C$925,0)),"BRL"))</f>
        <v/>
      </c>
      <c r="K1044" s="70" t="str">
        <f>IF(H1044="","",I1044*IF(N(G1044)&gt;0,G1044,IFERROR(INDEX(moeda_fx,MATCH(J1044,moeda_cod,0)),1)))</f>
        <v/>
      </c>
      <c r="L1044" s="133" t="str">
        <f>IF(B1044="","",IFERROR(INDEX('15 Base de Dados'!$A$6:$A$925,MATCH(B1044,'15 Base de Dados'!$C$6:$C$925,0)),"Não encontrado"))</f>
        <v/>
      </c>
      <c r="M1044" s="122" t="str">
        <f>IF(A1044="","",EOMONTH(A1044,0))</f>
        <v/>
      </c>
      <c r="N1044" s="69" t="str">
        <f>IF(A1044="","",YEAR(A1044))</f>
        <v/>
      </c>
    </row>
    <row r="1045">
      <c r="A1045" s="116" t="n"/>
      <c r="B1045" s="97" t="n"/>
      <c r="C1045" s="97" t="n"/>
      <c r="D1045" s="132" t="n"/>
      <c r="E1045" s="99" t="n"/>
      <c r="F1045" s="117" t="n"/>
      <c r="G1045" s="101" t="n"/>
      <c r="H1045" s="109" t="str">
        <f>IF(OR(A1045="",B1045=""),"",N(D1045)*N(E1045))</f>
        <v/>
      </c>
      <c r="I1045" s="109" t="str">
        <f>IF(H1045="","",H1045-N(F1045))</f>
        <v/>
      </c>
      <c r="J1045" s="108" t="str">
        <f>IF(B1045="","",IFERROR(INDEX('15 Base de Dados'!$F$6:$F$925,MATCH(B1045,'15 Base de Dados'!$C$6:$C$925,0)),"BRL"))</f>
        <v/>
      </c>
      <c r="K1045" s="134" t="str">
        <f>IF(H1045="","",I1045*IF(N(G1045)&gt;0,G1045,IFERROR(INDEX(moeda_fx,MATCH(J1045,moeda_cod,0)),1)))</f>
        <v/>
      </c>
      <c r="L1045" s="135" t="str">
        <f>IF(B1045="","",IFERROR(INDEX('15 Base de Dados'!$A$6:$A$925,MATCH(B1045,'15 Base de Dados'!$C$6:$C$925,0)),"Não encontrado"))</f>
        <v/>
      </c>
      <c r="M1045" s="123" t="str">
        <f>IF(A1045="","",EOMONTH(A1045,0))</f>
        <v/>
      </c>
      <c r="N1045" s="113" t="str">
        <f>IF(A1045="","",YEAR(A1045))</f>
        <v/>
      </c>
    </row>
    <row r="1046">
      <c r="A1046" s="116" t="n"/>
      <c r="B1046" s="97" t="n"/>
      <c r="C1046" s="97" t="n"/>
      <c r="D1046" s="132" t="n"/>
      <c r="E1046" s="99" t="n"/>
      <c r="F1046" s="117" t="n"/>
      <c r="G1046" s="101" t="n"/>
      <c r="H1046" s="103" t="str">
        <f>IF(OR(A1046="",B1046=""),"",N(D1046)*N(E1046))</f>
        <v/>
      </c>
      <c r="I1046" s="103" t="str">
        <f>IF(H1046="","",H1046-N(F1046))</f>
        <v/>
      </c>
      <c r="J1046" s="68" t="str">
        <f>IF(B1046="","",IFERROR(INDEX('15 Base de Dados'!$F$6:$F$925,MATCH(B1046,'15 Base de Dados'!$C$6:$C$925,0)),"BRL"))</f>
        <v/>
      </c>
      <c r="K1046" s="70" t="str">
        <f>IF(H1046="","",I1046*IF(N(G1046)&gt;0,G1046,IFERROR(INDEX(moeda_fx,MATCH(J1046,moeda_cod,0)),1)))</f>
        <v/>
      </c>
      <c r="L1046" s="133" t="str">
        <f>IF(B1046="","",IFERROR(INDEX('15 Base de Dados'!$A$6:$A$925,MATCH(B1046,'15 Base de Dados'!$C$6:$C$925,0)),"Não encontrado"))</f>
        <v/>
      </c>
      <c r="M1046" s="122" t="str">
        <f>IF(A1046="","",EOMONTH(A1046,0))</f>
        <v/>
      </c>
      <c r="N1046" s="69" t="str">
        <f>IF(A1046="","",YEAR(A1046))</f>
        <v/>
      </c>
    </row>
    <row r="1047">
      <c r="A1047" s="116" t="n"/>
      <c r="B1047" s="97" t="n"/>
      <c r="C1047" s="97" t="n"/>
      <c r="D1047" s="132" t="n"/>
      <c r="E1047" s="99" t="n"/>
      <c r="F1047" s="117" t="n"/>
      <c r="G1047" s="101" t="n"/>
      <c r="H1047" s="109" t="str">
        <f>IF(OR(A1047="",B1047=""),"",N(D1047)*N(E1047))</f>
        <v/>
      </c>
      <c r="I1047" s="109" t="str">
        <f>IF(H1047="","",H1047-N(F1047))</f>
        <v/>
      </c>
      <c r="J1047" s="108" t="str">
        <f>IF(B1047="","",IFERROR(INDEX('15 Base de Dados'!$F$6:$F$925,MATCH(B1047,'15 Base de Dados'!$C$6:$C$925,0)),"BRL"))</f>
        <v/>
      </c>
      <c r="K1047" s="134" t="str">
        <f>IF(H1047="","",I1047*IF(N(G1047)&gt;0,G1047,IFERROR(INDEX(moeda_fx,MATCH(J1047,moeda_cod,0)),1)))</f>
        <v/>
      </c>
      <c r="L1047" s="135" t="str">
        <f>IF(B1047="","",IFERROR(INDEX('15 Base de Dados'!$A$6:$A$925,MATCH(B1047,'15 Base de Dados'!$C$6:$C$925,0)),"Não encontrado"))</f>
        <v/>
      </c>
      <c r="M1047" s="123" t="str">
        <f>IF(A1047="","",EOMONTH(A1047,0))</f>
        <v/>
      </c>
      <c r="N1047" s="113" t="str">
        <f>IF(A1047="","",YEAR(A1047))</f>
        <v/>
      </c>
    </row>
    <row r="1048">
      <c r="A1048" s="116" t="n"/>
      <c r="B1048" s="97" t="n"/>
      <c r="C1048" s="97" t="n"/>
      <c r="D1048" s="132" t="n"/>
      <c r="E1048" s="99" t="n"/>
      <c r="F1048" s="117" t="n"/>
      <c r="G1048" s="101" t="n"/>
      <c r="H1048" s="103" t="str">
        <f>IF(OR(A1048="",B1048=""),"",N(D1048)*N(E1048))</f>
        <v/>
      </c>
      <c r="I1048" s="103" t="str">
        <f>IF(H1048="","",H1048-N(F1048))</f>
        <v/>
      </c>
      <c r="J1048" s="68" t="str">
        <f>IF(B1048="","",IFERROR(INDEX('15 Base de Dados'!$F$6:$F$925,MATCH(B1048,'15 Base de Dados'!$C$6:$C$925,0)),"BRL"))</f>
        <v/>
      </c>
      <c r="K1048" s="70" t="str">
        <f>IF(H1048="","",I1048*IF(N(G1048)&gt;0,G1048,IFERROR(INDEX(moeda_fx,MATCH(J1048,moeda_cod,0)),1)))</f>
        <v/>
      </c>
      <c r="L1048" s="133" t="str">
        <f>IF(B1048="","",IFERROR(INDEX('15 Base de Dados'!$A$6:$A$925,MATCH(B1048,'15 Base de Dados'!$C$6:$C$925,0)),"Não encontrado"))</f>
        <v/>
      </c>
      <c r="M1048" s="122" t="str">
        <f>IF(A1048="","",EOMONTH(A1048,0))</f>
        <v/>
      </c>
      <c r="N1048" s="69" t="str">
        <f>IF(A1048="","",YEAR(A1048))</f>
        <v/>
      </c>
    </row>
    <row r="1049">
      <c r="A1049" s="116" t="n"/>
      <c r="B1049" s="97" t="n"/>
      <c r="C1049" s="97" t="n"/>
      <c r="D1049" s="132" t="n"/>
      <c r="E1049" s="99" t="n"/>
      <c r="F1049" s="117" t="n"/>
      <c r="G1049" s="101" t="n"/>
      <c r="H1049" s="109" t="str">
        <f>IF(OR(A1049="",B1049=""),"",N(D1049)*N(E1049))</f>
        <v/>
      </c>
      <c r="I1049" s="109" t="str">
        <f>IF(H1049="","",H1049-N(F1049))</f>
        <v/>
      </c>
      <c r="J1049" s="108" t="str">
        <f>IF(B1049="","",IFERROR(INDEX('15 Base de Dados'!$F$6:$F$925,MATCH(B1049,'15 Base de Dados'!$C$6:$C$925,0)),"BRL"))</f>
        <v/>
      </c>
      <c r="K1049" s="134" t="str">
        <f>IF(H1049="","",I1049*IF(N(G1049)&gt;0,G1049,IFERROR(INDEX(moeda_fx,MATCH(J1049,moeda_cod,0)),1)))</f>
        <v/>
      </c>
      <c r="L1049" s="135" t="str">
        <f>IF(B1049="","",IFERROR(INDEX('15 Base de Dados'!$A$6:$A$925,MATCH(B1049,'15 Base de Dados'!$C$6:$C$925,0)),"Não encontrado"))</f>
        <v/>
      </c>
      <c r="M1049" s="123" t="str">
        <f>IF(A1049="","",EOMONTH(A1049,0))</f>
        <v/>
      </c>
      <c r="N1049" s="113" t="str">
        <f>IF(A1049="","",YEAR(A1049))</f>
        <v/>
      </c>
    </row>
    <row r="1050">
      <c r="A1050" s="116" t="n"/>
      <c r="B1050" s="97" t="n"/>
      <c r="C1050" s="97" t="n"/>
      <c r="D1050" s="132" t="n"/>
      <c r="E1050" s="99" t="n"/>
      <c r="F1050" s="117" t="n"/>
      <c r="G1050" s="101" t="n"/>
      <c r="H1050" s="103" t="str">
        <f>IF(OR(A1050="",B1050=""),"",N(D1050)*N(E1050))</f>
        <v/>
      </c>
      <c r="I1050" s="103" t="str">
        <f>IF(H1050="","",H1050-N(F1050))</f>
        <v/>
      </c>
      <c r="J1050" s="68" t="str">
        <f>IF(B1050="","",IFERROR(INDEX('15 Base de Dados'!$F$6:$F$925,MATCH(B1050,'15 Base de Dados'!$C$6:$C$925,0)),"BRL"))</f>
        <v/>
      </c>
      <c r="K1050" s="70" t="str">
        <f>IF(H1050="","",I1050*IF(N(G1050)&gt;0,G1050,IFERROR(INDEX(moeda_fx,MATCH(J1050,moeda_cod,0)),1)))</f>
        <v/>
      </c>
      <c r="L1050" s="133" t="str">
        <f>IF(B1050="","",IFERROR(INDEX('15 Base de Dados'!$A$6:$A$925,MATCH(B1050,'15 Base de Dados'!$C$6:$C$925,0)),"Não encontrado"))</f>
        <v/>
      </c>
      <c r="M1050" s="122" t="str">
        <f>IF(A1050="","",EOMONTH(A1050,0))</f>
        <v/>
      </c>
      <c r="N1050" s="69" t="str">
        <f>IF(A1050="","",YEAR(A1050))</f>
        <v/>
      </c>
    </row>
    <row r="1051">
      <c r="A1051" s="116" t="n"/>
      <c r="B1051" s="97" t="n"/>
      <c r="C1051" s="97" t="n"/>
      <c r="D1051" s="132" t="n"/>
      <c r="E1051" s="99" t="n"/>
      <c r="F1051" s="117" t="n"/>
      <c r="G1051" s="101" t="n"/>
      <c r="H1051" s="109" t="str">
        <f>IF(OR(A1051="",B1051=""),"",N(D1051)*N(E1051))</f>
        <v/>
      </c>
      <c r="I1051" s="109" t="str">
        <f>IF(H1051="","",H1051-N(F1051))</f>
        <v/>
      </c>
      <c r="J1051" s="108" t="str">
        <f>IF(B1051="","",IFERROR(INDEX('15 Base de Dados'!$F$6:$F$925,MATCH(B1051,'15 Base de Dados'!$C$6:$C$925,0)),"BRL"))</f>
        <v/>
      </c>
      <c r="K1051" s="134" t="str">
        <f>IF(H1051="","",I1051*IF(N(G1051)&gt;0,G1051,IFERROR(INDEX(moeda_fx,MATCH(J1051,moeda_cod,0)),1)))</f>
        <v/>
      </c>
      <c r="L1051" s="135" t="str">
        <f>IF(B1051="","",IFERROR(INDEX('15 Base de Dados'!$A$6:$A$925,MATCH(B1051,'15 Base de Dados'!$C$6:$C$925,0)),"Não encontrado"))</f>
        <v/>
      </c>
      <c r="M1051" s="123" t="str">
        <f>IF(A1051="","",EOMONTH(A1051,0))</f>
        <v/>
      </c>
      <c r="N1051" s="113" t="str">
        <f>IF(A1051="","",YEAR(A1051))</f>
        <v/>
      </c>
    </row>
    <row r="1052">
      <c r="A1052" s="116" t="n"/>
      <c r="B1052" s="97" t="n"/>
      <c r="C1052" s="97" t="n"/>
      <c r="D1052" s="132" t="n"/>
      <c r="E1052" s="99" t="n"/>
      <c r="F1052" s="117" t="n"/>
      <c r="G1052" s="101" t="n"/>
      <c r="H1052" s="103" t="str">
        <f>IF(OR(A1052="",B1052=""),"",N(D1052)*N(E1052))</f>
        <v/>
      </c>
      <c r="I1052" s="103" t="str">
        <f>IF(H1052="","",H1052-N(F1052))</f>
        <v/>
      </c>
      <c r="J1052" s="68" t="str">
        <f>IF(B1052="","",IFERROR(INDEX('15 Base de Dados'!$F$6:$F$925,MATCH(B1052,'15 Base de Dados'!$C$6:$C$925,0)),"BRL"))</f>
        <v/>
      </c>
      <c r="K1052" s="70" t="str">
        <f>IF(H1052="","",I1052*IF(N(G1052)&gt;0,G1052,IFERROR(INDEX(moeda_fx,MATCH(J1052,moeda_cod,0)),1)))</f>
        <v/>
      </c>
      <c r="L1052" s="133" t="str">
        <f>IF(B1052="","",IFERROR(INDEX('15 Base de Dados'!$A$6:$A$925,MATCH(B1052,'15 Base de Dados'!$C$6:$C$925,0)),"Não encontrado"))</f>
        <v/>
      </c>
      <c r="M1052" s="122" t="str">
        <f>IF(A1052="","",EOMONTH(A1052,0))</f>
        <v/>
      </c>
      <c r="N1052" s="69" t="str">
        <f>IF(A1052="","",YEAR(A1052))</f>
        <v/>
      </c>
    </row>
    <row r="1053">
      <c r="A1053" s="116" t="n"/>
      <c r="B1053" s="97" t="n"/>
      <c r="C1053" s="97" t="n"/>
      <c r="D1053" s="132" t="n"/>
      <c r="E1053" s="99" t="n"/>
      <c r="F1053" s="117" t="n"/>
      <c r="G1053" s="101" t="n"/>
      <c r="H1053" s="109" t="str">
        <f>IF(OR(A1053="",B1053=""),"",N(D1053)*N(E1053))</f>
        <v/>
      </c>
      <c r="I1053" s="109" t="str">
        <f>IF(H1053="","",H1053-N(F1053))</f>
        <v/>
      </c>
      <c r="J1053" s="108" t="str">
        <f>IF(B1053="","",IFERROR(INDEX('15 Base de Dados'!$F$6:$F$925,MATCH(B1053,'15 Base de Dados'!$C$6:$C$925,0)),"BRL"))</f>
        <v/>
      </c>
      <c r="K1053" s="134" t="str">
        <f>IF(H1053="","",I1053*IF(N(G1053)&gt;0,G1053,IFERROR(INDEX(moeda_fx,MATCH(J1053,moeda_cod,0)),1)))</f>
        <v/>
      </c>
      <c r="L1053" s="135" t="str">
        <f>IF(B1053="","",IFERROR(INDEX('15 Base de Dados'!$A$6:$A$925,MATCH(B1053,'15 Base de Dados'!$C$6:$C$925,0)),"Não encontrado"))</f>
        <v/>
      </c>
      <c r="M1053" s="123" t="str">
        <f>IF(A1053="","",EOMONTH(A1053,0))</f>
        <v/>
      </c>
      <c r="N1053" s="113" t="str">
        <f>IF(A1053="","",YEAR(A1053))</f>
        <v/>
      </c>
    </row>
    <row r="1054">
      <c r="A1054" s="116" t="n"/>
      <c r="B1054" s="97" t="n"/>
      <c r="C1054" s="97" t="n"/>
      <c r="D1054" s="132" t="n"/>
      <c r="E1054" s="99" t="n"/>
      <c r="F1054" s="117" t="n"/>
      <c r="G1054" s="101" t="n"/>
      <c r="H1054" s="103" t="str">
        <f>IF(OR(A1054="",B1054=""),"",N(D1054)*N(E1054))</f>
        <v/>
      </c>
      <c r="I1054" s="103" t="str">
        <f>IF(H1054="","",H1054-N(F1054))</f>
        <v/>
      </c>
      <c r="J1054" s="68" t="str">
        <f>IF(B1054="","",IFERROR(INDEX('15 Base de Dados'!$F$6:$F$925,MATCH(B1054,'15 Base de Dados'!$C$6:$C$925,0)),"BRL"))</f>
        <v/>
      </c>
      <c r="K1054" s="70" t="str">
        <f>IF(H1054="","",I1054*IF(N(G1054)&gt;0,G1054,IFERROR(INDEX(moeda_fx,MATCH(J1054,moeda_cod,0)),1)))</f>
        <v/>
      </c>
      <c r="L1054" s="133" t="str">
        <f>IF(B1054="","",IFERROR(INDEX('15 Base de Dados'!$A$6:$A$925,MATCH(B1054,'15 Base de Dados'!$C$6:$C$925,0)),"Não encontrado"))</f>
        <v/>
      </c>
      <c r="M1054" s="122" t="str">
        <f>IF(A1054="","",EOMONTH(A1054,0))</f>
        <v/>
      </c>
      <c r="N1054" s="69" t="str">
        <f>IF(A1054="","",YEAR(A1054))</f>
        <v/>
      </c>
    </row>
    <row r="1055">
      <c r="A1055" s="116" t="n"/>
      <c r="B1055" s="97" t="n"/>
      <c r="C1055" s="97" t="n"/>
      <c r="D1055" s="132" t="n"/>
      <c r="E1055" s="99" t="n"/>
      <c r="F1055" s="117" t="n"/>
      <c r="G1055" s="101" t="n"/>
      <c r="H1055" s="109" t="str">
        <f>IF(OR(A1055="",B1055=""),"",N(D1055)*N(E1055))</f>
        <v/>
      </c>
      <c r="I1055" s="109" t="str">
        <f>IF(H1055="","",H1055-N(F1055))</f>
        <v/>
      </c>
      <c r="J1055" s="108" t="str">
        <f>IF(B1055="","",IFERROR(INDEX('15 Base de Dados'!$F$6:$F$925,MATCH(B1055,'15 Base de Dados'!$C$6:$C$925,0)),"BRL"))</f>
        <v/>
      </c>
      <c r="K1055" s="134" t="str">
        <f>IF(H1055="","",I1055*IF(N(G1055)&gt;0,G1055,IFERROR(INDEX(moeda_fx,MATCH(J1055,moeda_cod,0)),1)))</f>
        <v/>
      </c>
      <c r="L1055" s="135" t="str">
        <f>IF(B1055="","",IFERROR(INDEX('15 Base de Dados'!$A$6:$A$925,MATCH(B1055,'15 Base de Dados'!$C$6:$C$925,0)),"Não encontrado"))</f>
        <v/>
      </c>
      <c r="M1055" s="123" t="str">
        <f>IF(A1055="","",EOMONTH(A1055,0))</f>
        <v/>
      </c>
      <c r="N1055" s="113" t="str">
        <f>IF(A1055="","",YEAR(A1055))</f>
        <v/>
      </c>
    </row>
    <row r="1056">
      <c r="A1056" s="116" t="n"/>
      <c r="B1056" s="97" t="n"/>
      <c r="C1056" s="97" t="n"/>
      <c r="D1056" s="132" t="n"/>
      <c r="E1056" s="99" t="n"/>
      <c r="F1056" s="117" t="n"/>
      <c r="G1056" s="101" t="n"/>
      <c r="H1056" s="103" t="str">
        <f>IF(OR(A1056="",B1056=""),"",N(D1056)*N(E1056))</f>
        <v/>
      </c>
      <c r="I1056" s="103" t="str">
        <f>IF(H1056="","",H1056-N(F1056))</f>
        <v/>
      </c>
      <c r="J1056" s="68" t="str">
        <f>IF(B1056="","",IFERROR(INDEX('15 Base de Dados'!$F$6:$F$925,MATCH(B1056,'15 Base de Dados'!$C$6:$C$925,0)),"BRL"))</f>
        <v/>
      </c>
      <c r="K1056" s="70" t="str">
        <f>IF(H1056="","",I1056*IF(N(G1056)&gt;0,G1056,IFERROR(INDEX(moeda_fx,MATCH(J1056,moeda_cod,0)),1)))</f>
        <v/>
      </c>
      <c r="L1056" s="133" t="str">
        <f>IF(B1056="","",IFERROR(INDEX('15 Base de Dados'!$A$6:$A$925,MATCH(B1056,'15 Base de Dados'!$C$6:$C$925,0)),"Não encontrado"))</f>
        <v/>
      </c>
      <c r="M1056" s="122" t="str">
        <f>IF(A1056="","",EOMONTH(A1056,0))</f>
        <v/>
      </c>
      <c r="N1056" s="69" t="str">
        <f>IF(A1056="","",YEAR(A1056))</f>
        <v/>
      </c>
    </row>
    <row r="1057">
      <c r="A1057" s="116" t="n"/>
      <c r="B1057" s="97" t="n"/>
      <c r="C1057" s="97" t="n"/>
      <c r="D1057" s="132" t="n"/>
      <c r="E1057" s="99" t="n"/>
      <c r="F1057" s="117" t="n"/>
      <c r="G1057" s="101" t="n"/>
      <c r="H1057" s="109" t="str">
        <f>IF(OR(A1057="",B1057=""),"",N(D1057)*N(E1057))</f>
        <v/>
      </c>
      <c r="I1057" s="109" t="str">
        <f>IF(H1057="","",H1057-N(F1057))</f>
        <v/>
      </c>
      <c r="J1057" s="108" t="str">
        <f>IF(B1057="","",IFERROR(INDEX('15 Base de Dados'!$F$6:$F$925,MATCH(B1057,'15 Base de Dados'!$C$6:$C$925,0)),"BRL"))</f>
        <v/>
      </c>
      <c r="K1057" s="134" t="str">
        <f>IF(H1057="","",I1057*IF(N(G1057)&gt;0,G1057,IFERROR(INDEX(moeda_fx,MATCH(J1057,moeda_cod,0)),1)))</f>
        <v/>
      </c>
      <c r="L1057" s="135" t="str">
        <f>IF(B1057="","",IFERROR(INDEX('15 Base de Dados'!$A$6:$A$925,MATCH(B1057,'15 Base de Dados'!$C$6:$C$925,0)),"Não encontrado"))</f>
        <v/>
      </c>
      <c r="M1057" s="123" t="str">
        <f>IF(A1057="","",EOMONTH(A1057,0))</f>
        <v/>
      </c>
      <c r="N1057" s="113" t="str">
        <f>IF(A1057="","",YEAR(A1057))</f>
        <v/>
      </c>
    </row>
    <row r="1058">
      <c r="A1058" s="116" t="n"/>
      <c r="B1058" s="97" t="n"/>
      <c r="C1058" s="97" t="n"/>
      <c r="D1058" s="132" t="n"/>
      <c r="E1058" s="99" t="n"/>
      <c r="F1058" s="117" t="n"/>
      <c r="G1058" s="101" t="n"/>
      <c r="H1058" s="103" t="str">
        <f>IF(OR(A1058="",B1058=""),"",N(D1058)*N(E1058))</f>
        <v/>
      </c>
      <c r="I1058" s="103" t="str">
        <f>IF(H1058="","",H1058-N(F1058))</f>
        <v/>
      </c>
      <c r="J1058" s="68" t="str">
        <f>IF(B1058="","",IFERROR(INDEX('15 Base de Dados'!$F$6:$F$925,MATCH(B1058,'15 Base de Dados'!$C$6:$C$925,0)),"BRL"))</f>
        <v/>
      </c>
      <c r="K1058" s="70" t="str">
        <f>IF(H1058="","",I1058*IF(N(G1058)&gt;0,G1058,IFERROR(INDEX(moeda_fx,MATCH(J1058,moeda_cod,0)),1)))</f>
        <v/>
      </c>
      <c r="L1058" s="133" t="str">
        <f>IF(B1058="","",IFERROR(INDEX('15 Base de Dados'!$A$6:$A$925,MATCH(B1058,'15 Base de Dados'!$C$6:$C$925,0)),"Não encontrado"))</f>
        <v/>
      </c>
      <c r="M1058" s="122" t="str">
        <f>IF(A1058="","",EOMONTH(A1058,0))</f>
        <v/>
      </c>
      <c r="N1058" s="69" t="str">
        <f>IF(A1058="","",YEAR(A1058))</f>
        <v/>
      </c>
    </row>
    <row r="1059">
      <c r="A1059" s="116" t="n"/>
      <c r="B1059" s="97" t="n"/>
      <c r="C1059" s="97" t="n"/>
      <c r="D1059" s="132" t="n"/>
      <c r="E1059" s="99" t="n"/>
      <c r="F1059" s="117" t="n"/>
      <c r="G1059" s="101" t="n"/>
      <c r="H1059" s="109" t="str">
        <f>IF(OR(A1059="",B1059=""),"",N(D1059)*N(E1059))</f>
        <v/>
      </c>
      <c r="I1059" s="109" t="str">
        <f>IF(H1059="","",H1059-N(F1059))</f>
        <v/>
      </c>
      <c r="J1059" s="108" t="str">
        <f>IF(B1059="","",IFERROR(INDEX('15 Base de Dados'!$F$6:$F$925,MATCH(B1059,'15 Base de Dados'!$C$6:$C$925,0)),"BRL"))</f>
        <v/>
      </c>
      <c r="K1059" s="134" t="str">
        <f>IF(H1059="","",I1059*IF(N(G1059)&gt;0,G1059,IFERROR(INDEX(moeda_fx,MATCH(J1059,moeda_cod,0)),1)))</f>
        <v/>
      </c>
      <c r="L1059" s="135" t="str">
        <f>IF(B1059="","",IFERROR(INDEX('15 Base de Dados'!$A$6:$A$925,MATCH(B1059,'15 Base de Dados'!$C$6:$C$925,0)),"Não encontrado"))</f>
        <v/>
      </c>
      <c r="M1059" s="123" t="str">
        <f>IF(A1059="","",EOMONTH(A1059,0))</f>
        <v/>
      </c>
      <c r="N1059" s="113" t="str">
        <f>IF(A1059="","",YEAR(A1059))</f>
        <v/>
      </c>
    </row>
    <row r="1060">
      <c r="A1060" s="116" t="n"/>
      <c r="B1060" s="97" t="n"/>
      <c r="C1060" s="97" t="n"/>
      <c r="D1060" s="132" t="n"/>
      <c r="E1060" s="99" t="n"/>
      <c r="F1060" s="117" t="n"/>
      <c r="G1060" s="101" t="n"/>
      <c r="H1060" s="103" t="str">
        <f>IF(OR(A1060="",B1060=""),"",N(D1060)*N(E1060))</f>
        <v/>
      </c>
      <c r="I1060" s="103" t="str">
        <f>IF(H1060="","",H1060-N(F1060))</f>
        <v/>
      </c>
      <c r="J1060" s="68" t="str">
        <f>IF(B1060="","",IFERROR(INDEX('15 Base de Dados'!$F$6:$F$925,MATCH(B1060,'15 Base de Dados'!$C$6:$C$925,0)),"BRL"))</f>
        <v/>
      </c>
      <c r="K1060" s="70" t="str">
        <f>IF(H1060="","",I1060*IF(N(G1060)&gt;0,G1060,IFERROR(INDEX(moeda_fx,MATCH(J1060,moeda_cod,0)),1)))</f>
        <v/>
      </c>
      <c r="L1060" s="133" t="str">
        <f>IF(B1060="","",IFERROR(INDEX('15 Base de Dados'!$A$6:$A$925,MATCH(B1060,'15 Base de Dados'!$C$6:$C$925,0)),"Não encontrado"))</f>
        <v/>
      </c>
      <c r="M1060" s="122" t="str">
        <f>IF(A1060="","",EOMONTH(A1060,0))</f>
        <v/>
      </c>
      <c r="N1060" s="69" t="str">
        <f>IF(A1060="","",YEAR(A1060))</f>
        <v/>
      </c>
    </row>
    <row r="1061">
      <c r="A1061" s="116" t="n"/>
      <c r="B1061" s="97" t="n"/>
      <c r="C1061" s="97" t="n"/>
      <c r="D1061" s="132" t="n"/>
      <c r="E1061" s="99" t="n"/>
      <c r="F1061" s="117" t="n"/>
      <c r="G1061" s="101" t="n"/>
      <c r="H1061" s="109" t="str">
        <f>IF(OR(A1061="",B1061=""),"",N(D1061)*N(E1061))</f>
        <v/>
      </c>
      <c r="I1061" s="109" t="str">
        <f>IF(H1061="","",H1061-N(F1061))</f>
        <v/>
      </c>
      <c r="J1061" s="108" t="str">
        <f>IF(B1061="","",IFERROR(INDEX('15 Base de Dados'!$F$6:$F$925,MATCH(B1061,'15 Base de Dados'!$C$6:$C$925,0)),"BRL"))</f>
        <v/>
      </c>
      <c r="K1061" s="134" t="str">
        <f>IF(H1061="","",I1061*IF(N(G1061)&gt;0,G1061,IFERROR(INDEX(moeda_fx,MATCH(J1061,moeda_cod,0)),1)))</f>
        <v/>
      </c>
      <c r="L1061" s="135" t="str">
        <f>IF(B1061="","",IFERROR(INDEX('15 Base de Dados'!$A$6:$A$925,MATCH(B1061,'15 Base de Dados'!$C$6:$C$925,0)),"Não encontrado"))</f>
        <v/>
      </c>
      <c r="M1061" s="123" t="str">
        <f>IF(A1061="","",EOMONTH(A1061,0))</f>
        <v/>
      </c>
      <c r="N1061" s="113" t="str">
        <f>IF(A1061="","",YEAR(A1061))</f>
        <v/>
      </c>
    </row>
    <row r="1062">
      <c r="A1062" s="116" t="n"/>
      <c r="B1062" s="97" t="n"/>
      <c r="C1062" s="97" t="n"/>
      <c r="D1062" s="132" t="n"/>
      <c r="E1062" s="99" t="n"/>
      <c r="F1062" s="117" t="n"/>
      <c r="G1062" s="101" t="n"/>
      <c r="H1062" s="103" t="str">
        <f>IF(OR(A1062="",B1062=""),"",N(D1062)*N(E1062))</f>
        <v/>
      </c>
      <c r="I1062" s="103" t="str">
        <f>IF(H1062="","",H1062-N(F1062))</f>
        <v/>
      </c>
      <c r="J1062" s="68" t="str">
        <f>IF(B1062="","",IFERROR(INDEX('15 Base de Dados'!$F$6:$F$925,MATCH(B1062,'15 Base de Dados'!$C$6:$C$925,0)),"BRL"))</f>
        <v/>
      </c>
      <c r="K1062" s="70" t="str">
        <f>IF(H1062="","",I1062*IF(N(G1062)&gt;0,G1062,IFERROR(INDEX(moeda_fx,MATCH(J1062,moeda_cod,0)),1)))</f>
        <v/>
      </c>
      <c r="L1062" s="133" t="str">
        <f>IF(B1062="","",IFERROR(INDEX('15 Base de Dados'!$A$6:$A$925,MATCH(B1062,'15 Base de Dados'!$C$6:$C$925,0)),"Não encontrado"))</f>
        <v/>
      </c>
      <c r="M1062" s="122" t="str">
        <f>IF(A1062="","",EOMONTH(A1062,0))</f>
        <v/>
      </c>
      <c r="N1062" s="69" t="str">
        <f>IF(A1062="","",YEAR(A1062))</f>
        <v/>
      </c>
    </row>
    <row r="1063">
      <c r="A1063" s="116" t="n"/>
      <c r="B1063" s="97" t="n"/>
      <c r="C1063" s="97" t="n"/>
      <c r="D1063" s="132" t="n"/>
      <c r="E1063" s="99" t="n"/>
      <c r="F1063" s="117" t="n"/>
      <c r="G1063" s="101" t="n"/>
      <c r="H1063" s="109" t="str">
        <f>IF(OR(A1063="",B1063=""),"",N(D1063)*N(E1063))</f>
        <v/>
      </c>
      <c r="I1063" s="109" t="str">
        <f>IF(H1063="","",H1063-N(F1063))</f>
        <v/>
      </c>
      <c r="J1063" s="108" t="str">
        <f>IF(B1063="","",IFERROR(INDEX('15 Base de Dados'!$F$6:$F$925,MATCH(B1063,'15 Base de Dados'!$C$6:$C$925,0)),"BRL"))</f>
        <v/>
      </c>
      <c r="K1063" s="134" t="str">
        <f>IF(H1063="","",I1063*IF(N(G1063)&gt;0,G1063,IFERROR(INDEX(moeda_fx,MATCH(J1063,moeda_cod,0)),1)))</f>
        <v/>
      </c>
      <c r="L1063" s="135" t="str">
        <f>IF(B1063="","",IFERROR(INDEX('15 Base de Dados'!$A$6:$A$925,MATCH(B1063,'15 Base de Dados'!$C$6:$C$925,0)),"Não encontrado"))</f>
        <v/>
      </c>
      <c r="M1063" s="123" t="str">
        <f>IF(A1063="","",EOMONTH(A1063,0))</f>
        <v/>
      </c>
      <c r="N1063" s="113" t="str">
        <f>IF(A1063="","",YEAR(A1063))</f>
        <v/>
      </c>
    </row>
    <row r="1064">
      <c r="A1064" s="116" t="n"/>
      <c r="B1064" s="97" t="n"/>
      <c r="C1064" s="97" t="n"/>
      <c r="D1064" s="132" t="n"/>
      <c r="E1064" s="99" t="n"/>
      <c r="F1064" s="117" t="n"/>
      <c r="G1064" s="101" t="n"/>
      <c r="H1064" s="103" t="str">
        <f>IF(OR(A1064="",B1064=""),"",N(D1064)*N(E1064))</f>
        <v/>
      </c>
      <c r="I1064" s="103" t="str">
        <f>IF(H1064="","",H1064-N(F1064))</f>
        <v/>
      </c>
      <c r="J1064" s="68" t="str">
        <f>IF(B1064="","",IFERROR(INDEX('15 Base de Dados'!$F$6:$F$925,MATCH(B1064,'15 Base de Dados'!$C$6:$C$925,0)),"BRL"))</f>
        <v/>
      </c>
      <c r="K1064" s="70" t="str">
        <f>IF(H1064="","",I1064*IF(N(G1064)&gt;0,G1064,IFERROR(INDEX(moeda_fx,MATCH(J1064,moeda_cod,0)),1)))</f>
        <v/>
      </c>
      <c r="L1064" s="133" t="str">
        <f>IF(B1064="","",IFERROR(INDEX('15 Base de Dados'!$A$6:$A$925,MATCH(B1064,'15 Base de Dados'!$C$6:$C$925,0)),"Não encontrado"))</f>
        <v/>
      </c>
      <c r="M1064" s="122" t="str">
        <f>IF(A1064="","",EOMONTH(A1064,0))</f>
        <v/>
      </c>
      <c r="N1064" s="69" t="str">
        <f>IF(A1064="","",YEAR(A1064))</f>
        <v/>
      </c>
    </row>
    <row r="1065">
      <c r="A1065" s="116" t="n"/>
      <c r="B1065" s="97" t="n"/>
      <c r="C1065" s="97" t="n"/>
      <c r="D1065" s="132" t="n"/>
      <c r="E1065" s="99" t="n"/>
      <c r="F1065" s="117" t="n"/>
      <c r="G1065" s="101" t="n"/>
      <c r="H1065" s="109" t="str">
        <f>IF(OR(A1065="",B1065=""),"",N(D1065)*N(E1065))</f>
        <v/>
      </c>
      <c r="I1065" s="109" t="str">
        <f>IF(H1065="","",H1065-N(F1065))</f>
        <v/>
      </c>
      <c r="J1065" s="108" t="str">
        <f>IF(B1065="","",IFERROR(INDEX('15 Base de Dados'!$F$6:$F$925,MATCH(B1065,'15 Base de Dados'!$C$6:$C$925,0)),"BRL"))</f>
        <v/>
      </c>
      <c r="K1065" s="134" t="str">
        <f>IF(H1065="","",I1065*IF(N(G1065)&gt;0,G1065,IFERROR(INDEX(moeda_fx,MATCH(J1065,moeda_cod,0)),1)))</f>
        <v/>
      </c>
      <c r="L1065" s="135" t="str">
        <f>IF(B1065="","",IFERROR(INDEX('15 Base de Dados'!$A$6:$A$925,MATCH(B1065,'15 Base de Dados'!$C$6:$C$925,0)),"Não encontrado"))</f>
        <v/>
      </c>
      <c r="M1065" s="123" t="str">
        <f>IF(A1065="","",EOMONTH(A1065,0))</f>
        <v/>
      </c>
      <c r="N1065" s="113" t="str">
        <f>IF(A1065="","",YEAR(A1065))</f>
        <v/>
      </c>
    </row>
    <row r="1066">
      <c r="A1066" s="116" t="n"/>
      <c r="B1066" s="97" t="n"/>
      <c r="C1066" s="97" t="n"/>
      <c r="D1066" s="132" t="n"/>
      <c r="E1066" s="99" t="n"/>
      <c r="F1066" s="117" t="n"/>
      <c r="G1066" s="101" t="n"/>
      <c r="H1066" s="103" t="str">
        <f>IF(OR(A1066="",B1066=""),"",N(D1066)*N(E1066))</f>
        <v/>
      </c>
      <c r="I1066" s="103" t="str">
        <f>IF(H1066="","",H1066-N(F1066))</f>
        <v/>
      </c>
      <c r="J1066" s="68" t="str">
        <f>IF(B1066="","",IFERROR(INDEX('15 Base de Dados'!$F$6:$F$925,MATCH(B1066,'15 Base de Dados'!$C$6:$C$925,0)),"BRL"))</f>
        <v/>
      </c>
      <c r="K1066" s="70" t="str">
        <f>IF(H1066="","",I1066*IF(N(G1066)&gt;0,G1066,IFERROR(INDEX(moeda_fx,MATCH(J1066,moeda_cod,0)),1)))</f>
        <v/>
      </c>
      <c r="L1066" s="133" t="str">
        <f>IF(B1066="","",IFERROR(INDEX('15 Base de Dados'!$A$6:$A$925,MATCH(B1066,'15 Base de Dados'!$C$6:$C$925,0)),"Não encontrado"))</f>
        <v/>
      </c>
      <c r="M1066" s="122" t="str">
        <f>IF(A1066="","",EOMONTH(A1066,0))</f>
        <v/>
      </c>
      <c r="N1066" s="69" t="str">
        <f>IF(A1066="","",YEAR(A1066))</f>
        <v/>
      </c>
    </row>
    <row r="1067">
      <c r="A1067" s="116" t="n"/>
      <c r="B1067" s="97" t="n"/>
      <c r="C1067" s="97" t="n"/>
      <c r="D1067" s="132" t="n"/>
      <c r="E1067" s="99" t="n"/>
      <c r="F1067" s="117" t="n"/>
      <c r="G1067" s="101" t="n"/>
      <c r="H1067" s="109" t="str">
        <f>IF(OR(A1067="",B1067=""),"",N(D1067)*N(E1067))</f>
        <v/>
      </c>
      <c r="I1067" s="109" t="str">
        <f>IF(H1067="","",H1067-N(F1067))</f>
        <v/>
      </c>
      <c r="J1067" s="108" t="str">
        <f>IF(B1067="","",IFERROR(INDEX('15 Base de Dados'!$F$6:$F$925,MATCH(B1067,'15 Base de Dados'!$C$6:$C$925,0)),"BRL"))</f>
        <v/>
      </c>
      <c r="K1067" s="134" t="str">
        <f>IF(H1067="","",I1067*IF(N(G1067)&gt;0,G1067,IFERROR(INDEX(moeda_fx,MATCH(J1067,moeda_cod,0)),1)))</f>
        <v/>
      </c>
      <c r="L1067" s="135" t="str">
        <f>IF(B1067="","",IFERROR(INDEX('15 Base de Dados'!$A$6:$A$925,MATCH(B1067,'15 Base de Dados'!$C$6:$C$925,0)),"Não encontrado"))</f>
        <v/>
      </c>
      <c r="M1067" s="123" t="str">
        <f>IF(A1067="","",EOMONTH(A1067,0))</f>
        <v/>
      </c>
      <c r="N1067" s="113" t="str">
        <f>IF(A1067="","",YEAR(A1067))</f>
        <v/>
      </c>
    </row>
    <row r="1068">
      <c r="A1068" s="116" t="n"/>
      <c r="B1068" s="97" t="n"/>
      <c r="C1068" s="97" t="n"/>
      <c r="D1068" s="132" t="n"/>
      <c r="E1068" s="99" t="n"/>
      <c r="F1068" s="117" t="n"/>
      <c r="G1068" s="101" t="n"/>
      <c r="H1068" s="103" t="str">
        <f>IF(OR(A1068="",B1068=""),"",N(D1068)*N(E1068))</f>
        <v/>
      </c>
      <c r="I1068" s="103" t="str">
        <f>IF(H1068="","",H1068-N(F1068))</f>
        <v/>
      </c>
      <c r="J1068" s="68" t="str">
        <f>IF(B1068="","",IFERROR(INDEX('15 Base de Dados'!$F$6:$F$925,MATCH(B1068,'15 Base de Dados'!$C$6:$C$925,0)),"BRL"))</f>
        <v/>
      </c>
      <c r="K1068" s="70" t="str">
        <f>IF(H1068="","",I1068*IF(N(G1068)&gt;0,G1068,IFERROR(INDEX(moeda_fx,MATCH(J1068,moeda_cod,0)),1)))</f>
        <v/>
      </c>
      <c r="L1068" s="133" t="str">
        <f>IF(B1068="","",IFERROR(INDEX('15 Base de Dados'!$A$6:$A$925,MATCH(B1068,'15 Base de Dados'!$C$6:$C$925,0)),"Não encontrado"))</f>
        <v/>
      </c>
      <c r="M1068" s="122" t="str">
        <f>IF(A1068="","",EOMONTH(A1068,0))</f>
        <v/>
      </c>
      <c r="N1068" s="69" t="str">
        <f>IF(A1068="","",YEAR(A1068))</f>
        <v/>
      </c>
    </row>
    <row r="1069">
      <c r="A1069" s="116" t="n"/>
      <c r="B1069" s="97" t="n"/>
      <c r="C1069" s="97" t="n"/>
      <c r="D1069" s="132" t="n"/>
      <c r="E1069" s="99" t="n"/>
      <c r="F1069" s="117" t="n"/>
      <c r="G1069" s="101" t="n"/>
      <c r="H1069" s="109" t="str">
        <f>IF(OR(A1069="",B1069=""),"",N(D1069)*N(E1069))</f>
        <v/>
      </c>
      <c r="I1069" s="109" t="str">
        <f>IF(H1069="","",H1069-N(F1069))</f>
        <v/>
      </c>
      <c r="J1069" s="108" t="str">
        <f>IF(B1069="","",IFERROR(INDEX('15 Base de Dados'!$F$6:$F$925,MATCH(B1069,'15 Base de Dados'!$C$6:$C$925,0)),"BRL"))</f>
        <v/>
      </c>
      <c r="K1069" s="134" t="str">
        <f>IF(H1069="","",I1069*IF(N(G1069)&gt;0,G1069,IFERROR(INDEX(moeda_fx,MATCH(J1069,moeda_cod,0)),1)))</f>
        <v/>
      </c>
      <c r="L1069" s="135" t="str">
        <f>IF(B1069="","",IFERROR(INDEX('15 Base de Dados'!$A$6:$A$925,MATCH(B1069,'15 Base de Dados'!$C$6:$C$925,0)),"Não encontrado"))</f>
        <v/>
      </c>
      <c r="M1069" s="123" t="str">
        <f>IF(A1069="","",EOMONTH(A1069,0))</f>
        <v/>
      </c>
      <c r="N1069" s="113" t="str">
        <f>IF(A1069="","",YEAR(A1069))</f>
        <v/>
      </c>
    </row>
    <row r="1070">
      <c r="A1070" s="116" t="n"/>
      <c r="B1070" s="97" t="n"/>
      <c r="C1070" s="97" t="n"/>
      <c r="D1070" s="132" t="n"/>
      <c r="E1070" s="99" t="n"/>
      <c r="F1070" s="117" t="n"/>
      <c r="G1070" s="101" t="n"/>
      <c r="H1070" s="103" t="str">
        <f>IF(OR(A1070="",B1070=""),"",N(D1070)*N(E1070))</f>
        <v/>
      </c>
      <c r="I1070" s="103" t="str">
        <f>IF(H1070="","",H1070-N(F1070))</f>
        <v/>
      </c>
      <c r="J1070" s="68" t="str">
        <f>IF(B1070="","",IFERROR(INDEX('15 Base de Dados'!$F$6:$F$925,MATCH(B1070,'15 Base de Dados'!$C$6:$C$925,0)),"BRL"))</f>
        <v/>
      </c>
      <c r="K1070" s="70" t="str">
        <f>IF(H1070="","",I1070*IF(N(G1070)&gt;0,G1070,IFERROR(INDEX(moeda_fx,MATCH(J1070,moeda_cod,0)),1)))</f>
        <v/>
      </c>
      <c r="L1070" s="133" t="str">
        <f>IF(B1070="","",IFERROR(INDEX('15 Base de Dados'!$A$6:$A$925,MATCH(B1070,'15 Base de Dados'!$C$6:$C$925,0)),"Não encontrado"))</f>
        <v/>
      </c>
      <c r="M1070" s="122" t="str">
        <f>IF(A1070="","",EOMONTH(A1070,0))</f>
        <v/>
      </c>
      <c r="N1070" s="69" t="str">
        <f>IF(A1070="","",YEAR(A1070))</f>
        <v/>
      </c>
    </row>
    <row r="1071">
      <c r="A1071" s="116" t="n"/>
      <c r="B1071" s="97" t="n"/>
      <c r="C1071" s="97" t="n"/>
      <c r="D1071" s="132" t="n"/>
      <c r="E1071" s="99" t="n"/>
      <c r="F1071" s="117" t="n"/>
      <c r="G1071" s="101" t="n"/>
      <c r="H1071" s="109" t="str">
        <f>IF(OR(A1071="",B1071=""),"",N(D1071)*N(E1071))</f>
        <v/>
      </c>
      <c r="I1071" s="109" t="str">
        <f>IF(H1071="","",H1071-N(F1071))</f>
        <v/>
      </c>
      <c r="J1071" s="108" t="str">
        <f>IF(B1071="","",IFERROR(INDEX('15 Base de Dados'!$F$6:$F$925,MATCH(B1071,'15 Base de Dados'!$C$6:$C$925,0)),"BRL"))</f>
        <v/>
      </c>
      <c r="K1071" s="134" t="str">
        <f>IF(H1071="","",I1071*IF(N(G1071)&gt;0,G1071,IFERROR(INDEX(moeda_fx,MATCH(J1071,moeda_cod,0)),1)))</f>
        <v/>
      </c>
      <c r="L1071" s="135" t="str">
        <f>IF(B1071="","",IFERROR(INDEX('15 Base de Dados'!$A$6:$A$925,MATCH(B1071,'15 Base de Dados'!$C$6:$C$925,0)),"Não encontrado"))</f>
        <v/>
      </c>
      <c r="M1071" s="123" t="str">
        <f>IF(A1071="","",EOMONTH(A1071,0))</f>
        <v/>
      </c>
      <c r="N1071" s="113" t="str">
        <f>IF(A1071="","",YEAR(A1071))</f>
        <v/>
      </c>
    </row>
    <row r="1072">
      <c r="A1072" s="116" t="n"/>
      <c r="B1072" s="97" t="n"/>
      <c r="C1072" s="97" t="n"/>
      <c r="D1072" s="132" t="n"/>
      <c r="E1072" s="99" t="n"/>
      <c r="F1072" s="117" t="n"/>
      <c r="G1072" s="101" t="n"/>
      <c r="H1072" s="103" t="str">
        <f>IF(OR(A1072="",B1072=""),"",N(D1072)*N(E1072))</f>
        <v/>
      </c>
      <c r="I1072" s="103" t="str">
        <f>IF(H1072="","",H1072-N(F1072))</f>
        <v/>
      </c>
      <c r="J1072" s="68" t="str">
        <f>IF(B1072="","",IFERROR(INDEX('15 Base de Dados'!$F$6:$F$925,MATCH(B1072,'15 Base de Dados'!$C$6:$C$925,0)),"BRL"))</f>
        <v/>
      </c>
      <c r="K1072" s="70" t="str">
        <f>IF(H1072="","",I1072*IF(N(G1072)&gt;0,G1072,IFERROR(INDEX(moeda_fx,MATCH(J1072,moeda_cod,0)),1)))</f>
        <v/>
      </c>
      <c r="L1072" s="133" t="str">
        <f>IF(B1072="","",IFERROR(INDEX('15 Base de Dados'!$A$6:$A$925,MATCH(B1072,'15 Base de Dados'!$C$6:$C$925,0)),"Não encontrado"))</f>
        <v/>
      </c>
      <c r="M1072" s="122" t="str">
        <f>IF(A1072="","",EOMONTH(A1072,0))</f>
        <v/>
      </c>
      <c r="N1072" s="69" t="str">
        <f>IF(A1072="","",YEAR(A1072))</f>
        <v/>
      </c>
    </row>
    <row r="1073">
      <c r="A1073" s="116" t="n"/>
      <c r="B1073" s="97" t="n"/>
      <c r="C1073" s="97" t="n"/>
      <c r="D1073" s="132" t="n"/>
      <c r="E1073" s="99" t="n"/>
      <c r="F1073" s="117" t="n"/>
      <c r="G1073" s="101" t="n"/>
      <c r="H1073" s="109" t="str">
        <f>IF(OR(A1073="",B1073=""),"",N(D1073)*N(E1073))</f>
        <v/>
      </c>
      <c r="I1073" s="109" t="str">
        <f>IF(H1073="","",H1073-N(F1073))</f>
        <v/>
      </c>
      <c r="J1073" s="108" t="str">
        <f>IF(B1073="","",IFERROR(INDEX('15 Base de Dados'!$F$6:$F$925,MATCH(B1073,'15 Base de Dados'!$C$6:$C$925,0)),"BRL"))</f>
        <v/>
      </c>
      <c r="K1073" s="134" t="str">
        <f>IF(H1073="","",I1073*IF(N(G1073)&gt;0,G1073,IFERROR(INDEX(moeda_fx,MATCH(J1073,moeda_cod,0)),1)))</f>
        <v/>
      </c>
      <c r="L1073" s="135" t="str">
        <f>IF(B1073="","",IFERROR(INDEX('15 Base de Dados'!$A$6:$A$925,MATCH(B1073,'15 Base de Dados'!$C$6:$C$925,0)),"Não encontrado"))</f>
        <v/>
      </c>
      <c r="M1073" s="123" t="str">
        <f>IF(A1073="","",EOMONTH(A1073,0))</f>
        <v/>
      </c>
      <c r="N1073" s="113" t="str">
        <f>IF(A1073="","",YEAR(A1073))</f>
        <v/>
      </c>
    </row>
    <row r="1074">
      <c r="A1074" s="116" t="n"/>
      <c r="B1074" s="97" t="n"/>
      <c r="C1074" s="97" t="n"/>
      <c r="D1074" s="132" t="n"/>
      <c r="E1074" s="99" t="n"/>
      <c r="F1074" s="117" t="n"/>
      <c r="G1074" s="101" t="n"/>
      <c r="H1074" s="103" t="str">
        <f>IF(OR(A1074="",B1074=""),"",N(D1074)*N(E1074))</f>
        <v/>
      </c>
      <c r="I1074" s="103" t="str">
        <f>IF(H1074="","",H1074-N(F1074))</f>
        <v/>
      </c>
      <c r="J1074" s="68" t="str">
        <f>IF(B1074="","",IFERROR(INDEX('15 Base de Dados'!$F$6:$F$925,MATCH(B1074,'15 Base de Dados'!$C$6:$C$925,0)),"BRL"))</f>
        <v/>
      </c>
      <c r="K1074" s="70" t="str">
        <f>IF(H1074="","",I1074*IF(N(G1074)&gt;0,G1074,IFERROR(INDEX(moeda_fx,MATCH(J1074,moeda_cod,0)),1)))</f>
        <v/>
      </c>
      <c r="L1074" s="133" t="str">
        <f>IF(B1074="","",IFERROR(INDEX('15 Base de Dados'!$A$6:$A$925,MATCH(B1074,'15 Base de Dados'!$C$6:$C$925,0)),"Não encontrado"))</f>
        <v/>
      </c>
      <c r="M1074" s="122" t="str">
        <f>IF(A1074="","",EOMONTH(A1074,0))</f>
        <v/>
      </c>
      <c r="N1074" s="69" t="str">
        <f>IF(A1074="","",YEAR(A1074))</f>
        <v/>
      </c>
    </row>
    <row r="1075">
      <c r="A1075" s="116" t="n"/>
      <c r="B1075" s="97" t="n"/>
      <c r="C1075" s="97" t="n"/>
      <c r="D1075" s="132" t="n"/>
      <c r="E1075" s="99" t="n"/>
      <c r="F1075" s="117" t="n"/>
      <c r="G1075" s="101" t="n"/>
      <c r="H1075" s="109" t="str">
        <f>IF(OR(A1075="",B1075=""),"",N(D1075)*N(E1075))</f>
        <v/>
      </c>
      <c r="I1075" s="109" t="str">
        <f>IF(H1075="","",H1075-N(F1075))</f>
        <v/>
      </c>
      <c r="J1075" s="108" t="str">
        <f>IF(B1075="","",IFERROR(INDEX('15 Base de Dados'!$F$6:$F$925,MATCH(B1075,'15 Base de Dados'!$C$6:$C$925,0)),"BRL"))</f>
        <v/>
      </c>
      <c r="K1075" s="134" t="str">
        <f>IF(H1075="","",I1075*IF(N(G1075)&gt;0,G1075,IFERROR(INDEX(moeda_fx,MATCH(J1075,moeda_cod,0)),1)))</f>
        <v/>
      </c>
      <c r="L1075" s="135" t="str">
        <f>IF(B1075="","",IFERROR(INDEX('15 Base de Dados'!$A$6:$A$925,MATCH(B1075,'15 Base de Dados'!$C$6:$C$925,0)),"Não encontrado"))</f>
        <v/>
      </c>
      <c r="M1075" s="123" t="str">
        <f>IF(A1075="","",EOMONTH(A1075,0))</f>
        <v/>
      </c>
      <c r="N1075" s="113" t="str">
        <f>IF(A1075="","",YEAR(A1075))</f>
        <v/>
      </c>
    </row>
    <row r="1076">
      <c r="A1076" s="116" t="n"/>
      <c r="B1076" s="97" t="n"/>
      <c r="C1076" s="97" t="n"/>
      <c r="D1076" s="132" t="n"/>
      <c r="E1076" s="99" t="n"/>
      <c r="F1076" s="117" t="n"/>
      <c r="G1076" s="101" t="n"/>
      <c r="H1076" s="103" t="str">
        <f>IF(OR(A1076="",B1076=""),"",N(D1076)*N(E1076))</f>
        <v/>
      </c>
      <c r="I1076" s="103" t="str">
        <f>IF(H1076="","",H1076-N(F1076))</f>
        <v/>
      </c>
      <c r="J1076" s="68" t="str">
        <f>IF(B1076="","",IFERROR(INDEX('15 Base de Dados'!$F$6:$F$925,MATCH(B1076,'15 Base de Dados'!$C$6:$C$925,0)),"BRL"))</f>
        <v/>
      </c>
      <c r="K1076" s="70" t="str">
        <f>IF(H1076="","",I1076*IF(N(G1076)&gt;0,G1076,IFERROR(INDEX(moeda_fx,MATCH(J1076,moeda_cod,0)),1)))</f>
        <v/>
      </c>
      <c r="L1076" s="133" t="str">
        <f>IF(B1076="","",IFERROR(INDEX('15 Base de Dados'!$A$6:$A$925,MATCH(B1076,'15 Base de Dados'!$C$6:$C$925,0)),"Não encontrado"))</f>
        <v/>
      </c>
      <c r="M1076" s="122" t="str">
        <f>IF(A1076="","",EOMONTH(A1076,0))</f>
        <v/>
      </c>
      <c r="N1076" s="69" t="str">
        <f>IF(A1076="","",YEAR(A1076))</f>
        <v/>
      </c>
    </row>
    <row r="1077">
      <c r="A1077" s="116" t="n"/>
      <c r="B1077" s="97" t="n"/>
      <c r="C1077" s="97" t="n"/>
      <c r="D1077" s="132" t="n"/>
      <c r="E1077" s="99" t="n"/>
      <c r="F1077" s="117" t="n"/>
      <c r="G1077" s="101" t="n"/>
      <c r="H1077" s="109" t="str">
        <f>IF(OR(A1077="",B1077=""),"",N(D1077)*N(E1077))</f>
        <v/>
      </c>
      <c r="I1077" s="109" t="str">
        <f>IF(H1077="","",H1077-N(F1077))</f>
        <v/>
      </c>
      <c r="J1077" s="108" t="str">
        <f>IF(B1077="","",IFERROR(INDEX('15 Base de Dados'!$F$6:$F$925,MATCH(B1077,'15 Base de Dados'!$C$6:$C$925,0)),"BRL"))</f>
        <v/>
      </c>
      <c r="K1077" s="134" t="str">
        <f>IF(H1077="","",I1077*IF(N(G1077)&gt;0,G1077,IFERROR(INDEX(moeda_fx,MATCH(J1077,moeda_cod,0)),1)))</f>
        <v/>
      </c>
      <c r="L1077" s="135" t="str">
        <f>IF(B1077="","",IFERROR(INDEX('15 Base de Dados'!$A$6:$A$925,MATCH(B1077,'15 Base de Dados'!$C$6:$C$925,0)),"Não encontrado"))</f>
        <v/>
      </c>
      <c r="M1077" s="123" t="str">
        <f>IF(A1077="","",EOMONTH(A1077,0))</f>
        <v/>
      </c>
      <c r="N1077" s="113" t="str">
        <f>IF(A1077="","",YEAR(A1077))</f>
        <v/>
      </c>
    </row>
    <row r="1078">
      <c r="A1078" s="116" t="n"/>
      <c r="B1078" s="97" t="n"/>
      <c r="C1078" s="97" t="n"/>
      <c r="D1078" s="132" t="n"/>
      <c r="E1078" s="99" t="n"/>
      <c r="F1078" s="117" t="n"/>
      <c r="G1078" s="101" t="n"/>
      <c r="H1078" s="103" t="str">
        <f>IF(OR(A1078="",B1078=""),"",N(D1078)*N(E1078))</f>
        <v/>
      </c>
      <c r="I1078" s="103" t="str">
        <f>IF(H1078="","",H1078-N(F1078))</f>
        <v/>
      </c>
      <c r="J1078" s="68" t="str">
        <f>IF(B1078="","",IFERROR(INDEX('15 Base de Dados'!$F$6:$F$925,MATCH(B1078,'15 Base de Dados'!$C$6:$C$925,0)),"BRL"))</f>
        <v/>
      </c>
      <c r="K1078" s="70" t="str">
        <f>IF(H1078="","",I1078*IF(N(G1078)&gt;0,G1078,IFERROR(INDEX(moeda_fx,MATCH(J1078,moeda_cod,0)),1)))</f>
        <v/>
      </c>
      <c r="L1078" s="133" t="str">
        <f>IF(B1078="","",IFERROR(INDEX('15 Base de Dados'!$A$6:$A$925,MATCH(B1078,'15 Base de Dados'!$C$6:$C$925,0)),"Não encontrado"))</f>
        <v/>
      </c>
      <c r="M1078" s="122" t="str">
        <f>IF(A1078="","",EOMONTH(A1078,0))</f>
        <v/>
      </c>
      <c r="N1078" s="69" t="str">
        <f>IF(A1078="","",YEAR(A1078))</f>
        <v/>
      </c>
    </row>
    <row r="1079">
      <c r="A1079" s="116" t="n"/>
      <c r="B1079" s="97" t="n"/>
      <c r="C1079" s="97" t="n"/>
      <c r="D1079" s="132" t="n"/>
      <c r="E1079" s="99" t="n"/>
      <c r="F1079" s="117" t="n"/>
      <c r="G1079" s="101" t="n"/>
      <c r="H1079" s="109" t="str">
        <f>IF(OR(A1079="",B1079=""),"",N(D1079)*N(E1079))</f>
        <v/>
      </c>
      <c r="I1079" s="109" t="str">
        <f>IF(H1079="","",H1079-N(F1079))</f>
        <v/>
      </c>
      <c r="J1079" s="108" t="str">
        <f>IF(B1079="","",IFERROR(INDEX('15 Base de Dados'!$F$6:$F$925,MATCH(B1079,'15 Base de Dados'!$C$6:$C$925,0)),"BRL"))</f>
        <v/>
      </c>
      <c r="K1079" s="134" t="str">
        <f>IF(H1079="","",I1079*IF(N(G1079)&gt;0,G1079,IFERROR(INDEX(moeda_fx,MATCH(J1079,moeda_cod,0)),1)))</f>
        <v/>
      </c>
      <c r="L1079" s="135" t="str">
        <f>IF(B1079="","",IFERROR(INDEX('15 Base de Dados'!$A$6:$A$925,MATCH(B1079,'15 Base de Dados'!$C$6:$C$925,0)),"Não encontrado"))</f>
        <v/>
      </c>
      <c r="M1079" s="123" t="str">
        <f>IF(A1079="","",EOMONTH(A1079,0))</f>
        <v/>
      </c>
      <c r="N1079" s="113" t="str">
        <f>IF(A1079="","",YEAR(A1079))</f>
        <v/>
      </c>
    </row>
    <row r="1080">
      <c r="A1080" s="116" t="n"/>
      <c r="B1080" s="97" t="n"/>
      <c r="C1080" s="97" t="n"/>
      <c r="D1080" s="132" t="n"/>
      <c r="E1080" s="99" t="n"/>
      <c r="F1080" s="117" t="n"/>
      <c r="G1080" s="101" t="n"/>
      <c r="H1080" s="103" t="str">
        <f>IF(OR(A1080="",B1080=""),"",N(D1080)*N(E1080))</f>
        <v/>
      </c>
      <c r="I1080" s="103" t="str">
        <f>IF(H1080="","",H1080-N(F1080))</f>
        <v/>
      </c>
      <c r="J1080" s="68" t="str">
        <f>IF(B1080="","",IFERROR(INDEX('15 Base de Dados'!$F$6:$F$925,MATCH(B1080,'15 Base de Dados'!$C$6:$C$925,0)),"BRL"))</f>
        <v/>
      </c>
      <c r="K1080" s="70" t="str">
        <f>IF(H1080="","",I1080*IF(N(G1080)&gt;0,G1080,IFERROR(INDEX(moeda_fx,MATCH(J1080,moeda_cod,0)),1)))</f>
        <v/>
      </c>
      <c r="L1080" s="133" t="str">
        <f>IF(B1080="","",IFERROR(INDEX('15 Base de Dados'!$A$6:$A$925,MATCH(B1080,'15 Base de Dados'!$C$6:$C$925,0)),"Não encontrado"))</f>
        <v/>
      </c>
      <c r="M1080" s="122" t="str">
        <f>IF(A1080="","",EOMONTH(A1080,0))</f>
        <v/>
      </c>
      <c r="N1080" s="69" t="str">
        <f>IF(A1080="","",YEAR(A1080))</f>
        <v/>
      </c>
    </row>
    <row r="1081">
      <c r="A1081" s="116" t="n"/>
      <c r="B1081" s="97" t="n"/>
      <c r="C1081" s="97" t="n"/>
      <c r="D1081" s="132" t="n"/>
      <c r="E1081" s="99" t="n"/>
      <c r="F1081" s="117" t="n"/>
      <c r="G1081" s="101" t="n"/>
      <c r="H1081" s="109" t="str">
        <f>IF(OR(A1081="",B1081=""),"",N(D1081)*N(E1081))</f>
        <v/>
      </c>
      <c r="I1081" s="109" t="str">
        <f>IF(H1081="","",H1081-N(F1081))</f>
        <v/>
      </c>
      <c r="J1081" s="108" t="str">
        <f>IF(B1081="","",IFERROR(INDEX('15 Base de Dados'!$F$6:$F$925,MATCH(B1081,'15 Base de Dados'!$C$6:$C$925,0)),"BRL"))</f>
        <v/>
      </c>
      <c r="K1081" s="134" t="str">
        <f>IF(H1081="","",I1081*IF(N(G1081)&gt;0,G1081,IFERROR(INDEX(moeda_fx,MATCH(J1081,moeda_cod,0)),1)))</f>
        <v/>
      </c>
      <c r="L1081" s="135" t="str">
        <f>IF(B1081="","",IFERROR(INDEX('15 Base de Dados'!$A$6:$A$925,MATCH(B1081,'15 Base de Dados'!$C$6:$C$925,0)),"Não encontrado"))</f>
        <v/>
      </c>
      <c r="M1081" s="123" t="str">
        <f>IF(A1081="","",EOMONTH(A1081,0))</f>
        <v/>
      </c>
      <c r="N1081" s="113" t="str">
        <f>IF(A1081="","",YEAR(A1081))</f>
        <v/>
      </c>
    </row>
    <row r="1082">
      <c r="A1082" s="116" t="n"/>
      <c r="B1082" s="97" t="n"/>
      <c r="C1082" s="97" t="n"/>
      <c r="D1082" s="132" t="n"/>
      <c r="E1082" s="99" t="n"/>
      <c r="F1082" s="117" t="n"/>
      <c r="G1082" s="101" t="n"/>
      <c r="H1082" s="103" t="str">
        <f>IF(OR(A1082="",B1082=""),"",N(D1082)*N(E1082))</f>
        <v/>
      </c>
      <c r="I1082" s="103" t="str">
        <f>IF(H1082="","",H1082-N(F1082))</f>
        <v/>
      </c>
      <c r="J1082" s="68" t="str">
        <f>IF(B1082="","",IFERROR(INDEX('15 Base de Dados'!$F$6:$F$925,MATCH(B1082,'15 Base de Dados'!$C$6:$C$925,0)),"BRL"))</f>
        <v/>
      </c>
      <c r="K1082" s="70" t="str">
        <f>IF(H1082="","",I1082*IF(N(G1082)&gt;0,G1082,IFERROR(INDEX(moeda_fx,MATCH(J1082,moeda_cod,0)),1)))</f>
        <v/>
      </c>
      <c r="L1082" s="133" t="str">
        <f>IF(B1082="","",IFERROR(INDEX('15 Base de Dados'!$A$6:$A$925,MATCH(B1082,'15 Base de Dados'!$C$6:$C$925,0)),"Não encontrado"))</f>
        <v/>
      </c>
      <c r="M1082" s="122" t="str">
        <f>IF(A1082="","",EOMONTH(A1082,0))</f>
        <v/>
      </c>
      <c r="N1082" s="69" t="str">
        <f>IF(A1082="","",YEAR(A1082))</f>
        <v/>
      </c>
    </row>
    <row r="1083">
      <c r="A1083" s="116" t="n"/>
      <c r="B1083" s="97" t="n"/>
      <c r="C1083" s="97" t="n"/>
      <c r="D1083" s="132" t="n"/>
      <c r="E1083" s="99" t="n"/>
      <c r="F1083" s="117" t="n"/>
      <c r="G1083" s="101" t="n"/>
      <c r="H1083" s="109" t="str">
        <f>IF(OR(A1083="",B1083=""),"",N(D1083)*N(E1083))</f>
        <v/>
      </c>
      <c r="I1083" s="109" t="str">
        <f>IF(H1083="","",H1083-N(F1083))</f>
        <v/>
      </c>
      <c r="J1083" s="108" t="str">
        <f>IF(B1083="","",IFERROR(INDEX('15 Base de Dados'!$F$6:$F$925,MATCH(B1083,'15 Base de Dados'!$C$6:$C$925,0)),"BRL"))</f>
        <v/>
      </c>
      <c r="K1083" s="134" t="str">
        <f>IF(H1083="","",I1083*IF(N(G1083)&gt;0,G1083,IFERROR(INDEX(moeda_fx,MATCH(J1083,moeda_cod,0)),1)))</f>
        <v/>
      </c>
      <c r="L1083" s="135" t="str">
        <f>IF(B1083="","",IFERROR(INDEX('15 Base de Dados'!$A$6:$A$925,MATCH(B1083,'15 Base de Dados'!$C$6:$C$925,0)),"Não encontrado"))</f>
        <v/>
      </c>
      <c r="M1083" s="123" t="str">
        <f>IF(A1083="","",EOMONTH(A1083,0))</f>
        <v/>
      </c>
      <c r="N1083" s="113" t="str">
        <f>IF(A1083="","",YEAR(A1083))</f>
        <v/>
      </c>
    </row>
    <row r="1084">
      <c r="A1084" s="116" t="n"/>
      <c r="B1084" s="97" t="n"/>
      <c r="C1084" s="97" t="n"/>
      <c r="D1084" s="132" t="n"/>
      <c r="E1084" s="99" t="n"/>
      <c r="F1084" s="117" t="n"/>
      <c r="G1084" s="101" t="n"/>
      <c r="H1084" s="103" t="str">
        <f>IF(OR(A1084="",B1084=""),"",N(D1084)*N(E1084))</f>
        <v/>
      </c>
      <c r="I1084" s="103" t="str">
        <f>IF(H1084="","",H1084-N(F1084))</f>
        <v/>
      </c>
      <c r="J1084" s="68" t="str">
        <f>IF(B1084="","",IFERROR(INDEX('15 Base de Dados'!$F$6:$F$925,MATCH(B1084,'15 Base de Dados'!$C$6:$C$925,0)),"BRL"))</f>
        <v/>
      </c>
      <c r="K1084" s="70" t="str">
        <f>IF(H1084="","",I1084*IF(N(G1084)&gt;0,G1084,IFERROR(INDEX(moeda_fx,MATCH(J1084,moeda_cod,0)),1)))</f>
        <v/>
      </c>
      <c r="L1084" s="133" t="str">
        <f>IF(B1084="","",IFERROR(INDEX('15 Base de Dados'!$A$6:$A$925,MATCH(B1084,'15 Base de Dados'!$C$6:$C$925,0)),"Não encontrado"))</f>
        <v/>
      </c>
      <c r="M1084" s="122" t="str">
        <f>IF(A1084="","",EOMONTH(A1084,0))</f>
        <v/>
      </c>
      <c r="N1084" s="69" t="str">
        <f>IF(A1084="","",YEAR(A1084))</f>
        <v/>
      </c>
    </row>
    <row r="1085">
      <c r="A1085" s="116" t="n"/>
      <c r="B1085" s="97" t="n"/>
      <c r="C1085" s="97" t="n"/>
      <c r="D1085" s="132" t="n"/>
      <c r="E1085" s="99" t="n"/>
      <c r="F1085" s="117" t="n"/>
      <c r="G1085" s="101" t="n"/>
      <c r="H1085" s="109" t="str">
        <f>IF(OR(A1085="",B1085=""),"",N(D1085)*N(E1085))</f>
        <v/>
      </c>
      <c r="I1085" s="109" t="str">
        <f>IF(H1085="","",H1085-N(F1085))</f>
        <v/>
      </c>
      <c r="J1085" s="108" t="str">
        <f>IF(B1085="","",IFERROR(INDEX('15 Base de Dados'!$F$6:$F$925,MATCH(B1085,'15 Base de Dados'!$C$6:$C$925,0)),"BRL"))</f>
        <v/>
      </c>
      <c r="K1085" s="134" t="str">
        <f>IF(H1085="","",I1085*IF(N(G1085)&gt;0,G1085,IFERROR(INDEX(moeda_fx,MATCH(J1085,moeda_cod,0)),1)))</f>
        <v/>
      </c>
      <c r="L1085" s="135" t="str">
        <f>IF(B1085="","",IFERROR(INDEX('15 Base de Dados'!$A$6:$A$925,MATCH(B1085,'15 Base de Dados'!$C$6:$C$925,0)),"Não encontrado"))</f>
        <v/>
      </c>
      <c r="M1085" s="123" t="str">
        <f>IF(A1085="","",EOMONTH(A1085,0))</f>
        <v/>
      </c>
      <c r="N1085" s="113" t="str">
        <f>IF(A1085="","",YEAR(A1085))</f>
        <v/>
      </c>
    </row>
    <row r="1086">
      <c r="A1086" s="116" t="n"/>
      <c r="B1086" s="97" t="n"/>
      <c r="C1086" s="97" t="n"/>
      <c r="D1086" s="132" t="n"/>
      <c r="E1086" s="99" t="n"/>
      <c r="F1086" s="117" t="n"/>
      <c r="G1086" s="101" t="n"/>
      <c r="H1086" s="103" t="str">
        <f>IF(OR(A1086="",B1086=""),"",N(D1086)*N(E1086))</f>
        <v/>
      </c>
      <c r="I1086" s="103" t="str">
        <f>IF(H1086="","",H1086-N(F1086))</f>
        <v/>
      </c>
      <c r="J1086" s="68" t="str">
        <f>IF(B1086="","",IFERROR(INDEX('15 Base de Dados'!$F$6:$F$925,MATCH(B1086,'15 Base de Dados'!$C$6:$C$925,0)),"BRL"))</f>
        <v/>
      </c>
      <c r="K1086" s="70" t="str">
        <f>IF(H1086="","",I1086*IF(N(G1086)&gt;0,G1086,IFERROR(INDEX(moeda_fx,MATCH(J1086,moeda_cod,0)),1)))</f>
        <v/>
      </c>
      <c r="L1086" s="133" t="str">
        <f>IF(B1086="","",IFERROR(INDEX('15 Base de Dados'!$A$6:$A$925,MATCH(B1086,'15 Base de Dados'!$C$6:$C$925,0)),"Não encontrado"))</f>
        <v/>
      </c>
      <c r="M1086" s="122" t="str">
        <f>IF(A1086="","",EOMONTH(A1086,0))</f>
        <v/>
      </c>
      <c r="N1086" s="69" t="str">
        <f>IF(A1086="","",YEAR(A1086))</f>
        <v/>
      </c>
    </row>
    <row r="1087">
      <c r="A1087" s="116" t="n"/>
      <c r="B1087" s="97" t="n"/>
      <c r="C1087" s="97" t="n"/>
      <c r="D1087" s="132" t="n"/>
      <c r="E1087" s="99" t="n"/>
      <c r="F1087" s="117" t="n"/>
      <c r="G1087" s="101" t="n"/>
      <c r="H1087" s="109" t="str">
        <f>IF(OR(A1087="",B1087=""),"",N(D1087)*N(E1087))</f>
        <v/>
      </c>
      <c r="I1087" s="109" t="str">
        <f>IF(H1087="","",H1087-N(F1087))</f>
        <v/>
      </c>
      <c r="J1087" s="108" t="str">
        <f>IF(B1087="","",IFERROR(INDEX('15 Base de Dados'!$F$6:$F$925,MATCH(B1087,'15 Base de Dados'!$C$6:$C$925,0)),"BRL"))</f>
        <v/>
      </c>
      <c r="K1087" s="134" t="str">
        <f>IF(H1087="","",I1087*IF(N(G1087)&gt;0,G1087,IFERROR(INDEX(moeda_fx,MATCH(J1087,moeda_cod,0)),1)))</f>
        <v/>
      </c>
      <c r="L1087" s="135" t="str">
        <f>IF(B1087="","",IFERROR(INDEX('15 Base de Dados'!$A$6:$A$925,MATCH(B1087,'15 Base de Dados'!$C$6:$C$925,0)),"Não encontrado"))</f>
        <v/>
      </c>
      <c r="M1087" s="123" t="str">
        <f>IF(A1087="","",EOMONTH(A1087,0))</f>
        <v/>
      </c>
      <c r="N1087" s="113" t="str">
        <f>IF(A1087="","",YEAR(A1087))</f>
        <v/>
      </c>
    </row>
    <row r="1088">
      <c r="A1088" s="116" t="n"/>
      <c r="B1088" s="97" t="n"/>
      <c r="C1088" s="97" t="n"/>
      <c r="D1088" s="132" t="n"/>
      <c r="E1088" s="99" t="n"/>
      <c r="F1088" s="117" t="n"/>
      <c r="G1088" s="101" t="n"/>
      <c r="H1088" s="103" t="str">
        <f>IF(OR(A1088="",B1088=""),"",N(D1088)*N(E1088))</f>
        <v/>
      </c>
      <c r="I1088" s="103" t="str">
        <f>IF(H1088="","",H1088-N(F1088))</f>
        <v/>
      </c>
      <c r="J1088" s="68" t="str">
        <f>IF(B1088="","",IFERROR(INDEX('15 Base de Dados'!$F$6:$F$925,MATCH(B1088,'15 Base de Dados'!$C$6:$C$925,0)),"BRL"))</f>
        <v/>
      </c>
      <c r="K1088" s="70" t="str">
        <f>IF(H1088="","",I1088*IF(N(G1088)&gt;0,G1088,IFERROR(INDEX(moeda_fx,MATCH(J1088,moeda_cod,0)),1)))</f>
        <v/>
      </c>
      <c r="L1088" s="133" t="str">
        <f>IF(B1088="","",IFERROR(INDEX('15 Base de Dados'!$A$6:$A$925,MATCH(B1088,'15 Base de Dados'!$C$6:$C$925,0)),"Não encontrado"))</f>
        <v/>
      </c>
      <c r="M1088" s="122" t="str">
        <f>IF(A1088="","",EOMONTH(A1088,0))</f>
        <v/>
      </c>
      <c r="N1088" s="69" t="str">
        <f>IF(A1088="","",YEAR(A1088))</f>
        <v/>
      </c>
    </row>
    <row r="1089">
      <c r="A1089" s="116" t="n"/>
      <c r="B1089" s="97" t="n"/>
      <c r="C1089" s="97" t="n"/>
      <c r="D1089" s="132" t="n"/>
      <c r="E1089" s="99" t="n"/>
      <c r="F1089" s="117" t="n"/>
      <c r="G1089" s="101" t="n"/>
      <c r="H1089" s="109" t="str">
        <f>IF(OR(A1089="",B1089=""),"",N(D1089)*N(E1089))</f>
        <v/>
      </c>
      <c r="I1089" s="109" t="str">
        <f>IF(H1089="","",H1089-N(F1089))</f>
        <v/>
      </c>
      <c r="J1089" s="108" t="str">
        <f>IF(B1089="","",IFERROR(INDEX('15 Base de Dados'!$F$6:$F$925,MATCH(B1089,'15 Base de Dados'!$C$6:$C$925,0)),"BRL"))</f>
        <v/>
      </c>
      <c r="K1089" s="134" t="str">
        <f>IF(H1089="","",I1089*IF(N(G1089)&gt;0,G1089,IFERROR(INDEX(moeda_fx,MATCH(J1089,moeda_cod,0)),1)))</f>
        <v/>
      </c>
      <c r="L1089" s="135" t="str">
        <f>IF(B1089="","",IFERROR(INDEX('15 Base de Dados'!$A$6:$A$925,MATCH(B1089,'15 Base de Dados'!$C$6:$C$925,0)),"Não encontrado"))</f>
        <v/>
      </c>
      <c r="M1089" s="123" t="str">
        <f>IF(A1089="","",EOMONTH(A1089,0))</f>
        <v/>
      </c>
      <c r="N1089" s="113" t="str">
        <f>IF(A1089="","",YEAR(A1089))</f>
        <v/>
      </c>
    </row>
    <row r="1090">
      <c r="A1090" s="116" t="n"/>
      <c r="B1090" s="97" t="n"/>
      <c r="C1090" s="97" t="n"/>
      <c r="D1090" s="132" t="n"/>
      <c r="E1090" s="99" t="n"/>
      <c r="F1090" s="117" t="n"/>
      <c r="G1090" s="101" t="n"/>
      <c r="H1090" s="103" t="str">
        <f>IF(OR(A1090="",B1090=""),"",N(D1090)*N(E1090))</f>
        <v/>
      </c>
      <c r="I1090" s="103" t="str">
        <f>IF(H1090="","",H1090-N(F1090))</f>
        <v/>
      </c>
      <c r="J1090" s="68" t="str">
        <f>IF(B1090="","",IFERROR(INDEX('15 Base de Dados'!$F$6:$F$925,MATCH(B1090,'15 Base de Dados'!$C$6:$C$925,0)),"BRL"))</f>
        <v/>
      </c>
      <c r="K1090" s="70" t="str">
        <f>IF(H1090="","",I1090*IF(N(G1090)&gt;0,G1090,IFERROR(INDEX(moeda_fx,MATCH(J1090,moeda_cod,0)),1)))</f>
        <v/>
      </c>
      <c r="L1090" s="133" t="str">
        <f>IF(B1090="","",IFERROR(INDEX('15 Base de Dados'!$A$6:$A$925,MATCH(B1090,'15 Base de Dados'!$C$6:$C$925,0)),"Não encontrado"))</f>
        <v/>
      </c>
      <c r="M1090" s="122" t="str">
        <f>IF(A1090="","",EOMONTH(A1090,0))</f>
        <v/>
      </c>
      <c r="N1090" s="69" t="str">
        <f>IF(A1090="","",YEAR(A1090))</f>
        <v/>
      </c>
    </row>
    <row r="1091">
      <c r="A1091" s="116" t="n"/>
      <c r="B1091" s="97" t="n"/>
      <c r="C1091" s="97" t="n"/>
      <c r="D1091" s="132" t="n"/>
      <c r="E1091" s="99" t="n"/>
      <c r="F1091" s="117" t="n"/>
      <c r="G1091" s="101" t="n"/>
      <c r="H1091" s="109" t="str">
        <f>IF(OR(A1091="",B1091=""),"",N(D1091)*N(E1091))</f>
        <v/>
      </c>
      <c r="I1091" s="109" t="str">
        <f>IF(H1091="","",H1091-N(F1091))</f>
        <v/>
      </c>
      <c r="J1091" s="108" t="str">
        <f>IF(B1091="","",IFERROR(INDEX('15 Base de Dados'!$F$6:$F$925,MATCH(B1091,'15 Base de Dados'!$C$6:$C$925,0)),"BRL"))</f>
        <v/>
      </c>
      <c r="K1091" s="134" t="str">
        <f>IF(H1091="","",I1091*IF(N(G1091)&gt;0,G1091,IFERROR(INDEX(moeda_fx,MATCH(J1091,moeda_cod,0)),1)))</f>
        <v/>
      </c>
      <c r="L1091" s="135" t="str">
        <f>IF(B1091="","",IFERROR(INDEX('15 Base de Dados'!$A$6:$A$925,MATCH(B1091,'15 Base de Dados'!$C$6:$C$925,0)),"Não encontrado"))</f>
        <v/>
      </c>
      <c r="M1091" s="123" t="str">
        <f>IF(A1091="","",EOMONTH(A1091,0))</f>
        <v/>
      </c>
      <c r="N1091" s="113" t="str">
        <f>IF(A1091="","",YEAR(A1091))</f>
        <v/>
      </c>
    </row>
    <row r="1092">
      <c r="A1092" s="116" t="n"/>
      <c r="B1092" s="97" t="n"/>
      <c r="C1092" s="97" t="n"/>
      <c r="D1092" s="132" t="n"/>
      <c r="E1092" s="99" t="n"/>
      <c r="F1092" s="117" t="n"/>
      <c r="G1092" s="101" t="n"/>
      <c r="H1092" s="103" t="str">
        <f>IF(OR(A1092="",B1092=""),"",N(D1092)*N(E1092))</f>
        <v/>
      </c>
      <c r="I1092" s="103" t="str">
        <f>IF(H1092="","",H1092-N(F1092))</f>
        <v/>
      </c>
      <c r="J1092" s="68" t="str">
        <f>IF(B1092="","",IFERROR(INDEX('15 Base de Dados'!$F$6:$F$925,MATCH(B1092,'15 Base de Dados'!$C$6:$C$925,0)),"BRL"))</f>
        <v/>
      </c>
      <c r="K1092" s="70" t="str">
        <f>IF(H1092="","",I1092*IF(N(G1092)&gt;0,G1092,IFERROR(INDEX(moeda_fx,MATCH(J1092,moeda_cod,0)),1)))</f>
        <v/>
      </c>
      <c r="L1092" s="133" t="str">
        <f>IF(B1092="","",IFERROR(INDEX('15 Base de Dados'!$A$6:$A$925,MATCH(B1092,'15 Base de Dados'!$C$6:$C$925,0)),"Não encontrado"))</f>
        <v/>
      </c>
      <c r="M1092" s="122" t="str">
        <f>IF(A1092="","",EOMONTH(A1092,0))</f>
        <v/>
      </c>
      <c r="N1092" s="69" t="str">
        <f>IF(A1092="","",YEAR(A1092))</f>
        <v/>
      </c>
    </row>
    <row r="1093">
      <c r="A1093" s="116" t="n"/>
      <c r="B1093" s="97" t="n"/>
      <c r="C1093" s="97" t="n"/>
      <c r="D1093" s="132" t="n"/>
      <c r="E1093" s="99" t="n"/>
      <c r="F1093" s="117" t="n"/>
      <c r="G1093" s="101" t="n"/>
      <c r="H1093" s="109" t="str">
        <f>IF(OR(A1093="",B1093=""),"",N(D1093)*N(E1093))</f>
        <v/>
      </c>
      <c r="I1093" s="109" t="str">
        <f>IF(H1093="","",H1093-N(F1093))</f>
        <v/>
      </c>
      <c r="J1093" s="108" t="str">
        <f>IF(B1093="","",IFERROR(INDEX('15 Base de Dados'!$F$6:$F$925,MATCH(B1093,'15 Base de Dados'!$C$6:$C$925,0)),"BRL"))</f>
        <v/>
      </c>
      <c r="K1093" s="134" t="str">
        <f>IF(H1093="","",I1093*IF(N(G1093)&gt;0,G1093,IFERROR(INDEX(moeda_fx,MATCH(J1093,moeda_cod,0)),1)))</f>
        <v/>
      </c>
      <c r="L1093" s="135" t="str">
        <f>IF(B1093="","",IFERROR(INDEX('15 Base de Dados'!$A$6:$A$925,MATCH(B1093,'15 Base de Dados'!$C$6:$C$925,0)),"Não encontrado"))</f>
        <v/>
      </c>
      <c r="M1093" s="123" t="str">
        <f>IF(A1093="","",EOMONTH(A1093,0))</f>
        <v/>
      </c>
      <c r="N1093" s="113" t="str">
        <f>IF(A1093="","",YEAR(A1093))</f>
        <v/>
      </c>
    </row>
    <row r="1094">
      <c r="A1094" s="116" t="n"/>
      <c r="B1094" s="97" t="n"/>
      <c r="C1094" s="97" t="n"/>
      <c r="D1094" s="132" t="n"/>
      <c r="E1094" s="99" t="n"/>
      <c r="F1094" s="117" t="n"/>
      <c r="G1094" s="101" t="n"/>
      <c r="H1094" s="103" t="str">
        <f>IF(OR(A1094="",B1094=""),"",N(D1094)*N(E1094))</f>
        <v/>
      </c>
      <c r="I1094" s="103" t="str">
        <f>IF(H1094="","",H1094-N(F1094))</f>
        <v/>
      </c>
      <c r="J1094" s="68" t="str">
        <f>IF(B1094="","",IFERROR(INDEX('15 Base de Dados'!$F$6:$F$925,MATCH(B1094,'15 Base de Dados'!$C$6:$C$925,0)),"BRL"))</f>
        <v/>
      </c>
      <c r="K1094" s="70" t="str">
        <f>IF(H1094="","",I1094*IF(N(G1094)&gt;0,G1094,IFERROR(INDEX(moeda_fx,MATCH(J1094,moeda_cod,0)),1)))</f>
        <v/>
      </c>
      <c r="L1094" s="133" t="str">
        <f>IF(B1094="","",IFERROR(INDEX('15 Base de Dados'!$A$6:$A$925,MATCH(B1094,'15 Base de Dados'!$C$6:$C$925,0)),"Não encontrado"))</f>
        <v/>
      </c>
      <c r="M1094" s="122" t="str">
        <f>IF(A1094="","",EOMONTH(A1094,0))</f>
        <v/>
      </c>
      <c r="N1094" s="69" t="str">
        <f>IF(A1094="","",YEAR(A1094))</f>
        <v/>
      </c>
    </row>
    <row r="1095">
      <c r="A1095" s="116" t="n"/>
      <c r="B1095" s="97" t="n"/>
      <c r="C1095" s="97" t="n"/>
      <c r="D1095" s="132" t="n"/>
      <c r="E1095" s="99" t="n"/>
      <c r="F1095" s="117" t="n"/>
      <c r="G1095" s="101" t="n"/>
      <c r="H1095" s="109" t="str">
        <f>IF(OR(A1095="",B1095=""),"",N(D1095)*N(E1095))</f>
        <v/>
      </c>
      <c r="I1095" s="109" t="str">
        <f>IF(H1095="","",H1095-N(F1095))</f>
        <v/>
      </c>
      <c r="J1095" s="108" t="str">
        <f>IF(B1095="","",IFERROR(INDEX('15 Base de Dados'!$F$6:$F$925,MATCH(B1095,'15 Base de Dados'!$C$6:$C$925,0)),"BRL"))</f>
        <v/>
      </c>
      <c r="K1095" s="134" t="str">
        <f>IF(H1095="","",I1095*IF(N(G1095)&gt;0,G1095,IFERROR(INDEX(moeda_fx,MATCH(J1095,moeda_cod,0)),1)))</f>
        <v/>
      </c>
      <c r="L1095" s="135" t="str">
        <f>IF(B1095="","",IFERROR(INDEX('15 Base de Dados'!$A$6:$A$925,MATCH(B1095,'15 Base de Dados'!$C$6:$C$925,0)),"Não encontrado"))</f>
        <v/>
      </c>
      <c r="M1095" s="123" t="str">
        <f>IF(A1095="","",EOMONTH(A1095,0))</f>
        <v/>
      </c>
      <c r="N1095" s="113" t="str">
        <f>IF(A1095="","",YEAR(A1095))</f>
        <v/>
      </c>
    </row>
    <row r="1096">
      <c r="A1096" s="116" t="n"/>
      <c r="B1096" s="97" t="n"/>
      <c r="C1096" s="97" t="n"/>
      <c r="D1096" s="132" t="n"/>
      <c r="E1096" s="99" t="n"/>
      <c r="F1096" s="117" t="n"/>
      <c r="G1096" s="101" t="n"/>
      <c r="H1096" s="103" t="str">
        <f>IF(OR(A1096="",B1096=""),"",N(D1096)*N(E1096))</f>
        <v/>
      </c>
      <c r="I1096" s="103" t="str">
        <f>IF(H1096="","",H1096-N(F1096))</f>
        <v/>
      </c>
      <c r="J1096" s="68" t="str">
        <f>IF(B1096="","",IFERROR(INDEX('15 Base de Dados'!$F$6:$F$925,MATCH(B1096,'15 Base de Dados'!$C$6:$C$925,0)),"BRL"))</f>
        <v/>
      </c>
      <c r="K1096" s="70" t="str">
        <f>IF(H1096="","",I1096*IF(N(G1096)&gt;0,G1096,IFERROR(INDEX(moeda_fx,MATCH(J1096,moeda_cod,0)),1)))</f>
        <v/>
      </c>
      <c r="L1096" s="133" t="str">
        <f>IF(B1096="","",IFERROR(INDEX('15 Base de Dados'!$A$6:$A$925,MATCH(B1096,'15 Base de Dados'!$C$6:$C$925,0)),"Não encontrado"))</f>
        <v/>
      </c>
      <c r="M1096" s="122" t="str">
        <f>IF(A1096="","",EOMONTH(A1096,0))</f>
        <v/>
      </c>
      <c r="N1096" s="69" t="str">
        <f>IF(A1096="","",YEAR(A1096))</f>
        <v/>
      </c>
    </row>
    <row r="1097">
      <c r="A1097" s="116" t="n"/>
      <c r="B1097" s="97" t="n"/>
      <c r="C1097" s="97" t="n"/>
      <c r="D1097" s="132" t="n"/>
      <c r="E1097" s="99" t="n"/>
      <c r="F1097" s="117" t="n"/>
      <c r="G1097" s="101" t="n"/>
      <c r="H1097" s="109" t="str">
        <f>IF(OR(A1097="",B1097=""),"",N(D1097)*N(E1097))</f>
        <v/>
      </c>
      <c r="I1097" s="109" t="str">
        <f>IF(H1097="","",H1097-N(F1097))</f>
        <v/>
      </c>
      <c r="J1097" s="108" t="str">
        <f>IF(B1097="","",IFERROR(INDEX('15 Base de Dados'!$F$6:$F$925,MATCH(B1097,'15 Base de Dados'!$C$6:$C$925,0)),"BRL"))</f>
        <v/>
      </c>
      <c r="K1097" s="134" t="str">
        <f>IF(H1097="","",I1097*IF(N(G1097)&gt;0,G1097,IFERROR(INDEX(moeda_fx,MATCH(J1097,moeda_cod,0)),1)))</f>
        <v/>
      </c>
      <c r="L1097" s="135" t="str">
        <f>IF(B1097="","",IFERROR(INDEX('15 Base de Dados'!$A$6:$A$925,MATCH(B1097,'15 Base de Dados'!$C$6:$C$925,0)),"Não encontrado"))</f>
        <v/>
      </c>
      <c r="M1097" s="123" t="str">
        <f>IF(A1097="","",EOMONTH(A1097,0))</f>
        <v/>
      </c>
      <c r="N1097" s="113" t="str">
        <f>IF(A1097="","",YEAR(A1097))</f>
        <v/>
      </c>
    </row>
    <row r="1098">
      <c r="A1098" s="116" t="n"/>
      <c r="B1098" s="97" t="n"/>
      <c r="C1098" s="97" t="n"/>
      <c r="D1098" s="132" t="n"/>
      <c r="E1098" s="99" t="n"/>
      <c r="F1098" s="117" t="n"/>
      <c r="G1098" s="101" t="n"/>
      <c r="H1098" s="103" t="str">
        <f>IF(OR(A1098="",B1098=""),"",N(D1098)*N(E1098))</f>
        <v/>
      </c>
      <c r="I1098" s="103" t="str">
        <f>IF(H1098="","",H1098-N(F1098))</f>
        <v/>
      </c>
      <c r="J1098" s="68" t="str">
        <f>IF(B1098="","",IFERROR(INDEX('15 Base de Dados'!$F$6:$F$925,MATCH(B1098,'15 Base de Dados'!$C$6:$C$925,0)),"BRL"))</f>
        <v/>
      </c>
      <c r="K1098" s="70" t="str">
        <f>IF(H1098="","",I1098*IF(N(G1098)&gt;0,G1098,IFERROR(INDEX(moeda_fx,MATCH(J1098,moeda_cod,0)),1)))</f>
        <v/>
      </c>
      <c r="L1098" s="133" t="str">
        <f>IF(B1098="","",IFERROR(INDEX('15 Base de Dados'!$A$6:$A$925,MATCH(B1098,'15 Base de Dados'!$C$6:$C$925,0)),"Não encontrado"))</f>
        <v/>
      </c>
      <c r="M1098" s="122" t="str">
        <f>IF(A1098="","",EOMONTH(A1098,0))</f>
        <v/>
      </c>
      <c r="N1098" s="69" t="str">
        <f>IF(A1098="","",YEAR(A1098))</f>
        <v/>
      </c>
    </row>
    <row r="1099">
      <c r="A1099" s="116" t="n"/>
      <c r="B1099" s="97" t="n"/>
      <c r="C1099" s="97" t="n"/>
      <c r="D1099" s="132" t="n"/>
      <c r="E1099" s="99" t="n"/>
      <c r="F1099" s="117" t="n"/>
      <c r="G1099" s="101" t="n"/>
      <c r="H1099" s="109" t="str">
        <f>IF(OR(A1099="",B1099=""),"",N(D1099)*N(E1099))</f>
        <v/>
      </c>
      <c r="I1099" s="109" t="str">
        <f>IF(H1099="","",H1099-N(F1099))</f>
        <v/>
      </c>
      <c r="J1099" s="108" t="str">
        <f>IF(B1099="","",IFERROR(INDEX('15 Base de Dados'!$F$6:$F$925,MATCH(B1099,'15 Base de Dados'!$C$6:$C$925,0)),"BRL"))</f>
        <v/>
      </c>
      <c r="K1099" s="134" t="str">
        <f>IF(H1099="","",I1099*IF(N(G1099)&gt;0,G1099,IFERROR(INDEX(moeda_fx,MATCH(J1099,moeda_cod,0)),1)))</f>
        <v/>
      </c>
      <c r="L1099" s="135" t="str">
        <f>IF(B1099="","",IFERROR(INDEX('15 Base de Dados'!$A$6:$A$925,MATCH(B1099,'15 Base de Dados'!$C$6:$C$925,0)),"Não encontrado"))</f>
        <v/>
      </c>
      <c r="M1099" s="123" t="str">
        <f>IF(A1099="","",EOMONTH(A1099,0))</f>
        <v/>
      </c>
      <c r="N1099" s="113" t="str">
        <f>IF(A1099="","",YEAR(A1099))</f>
        <v/>
      </c>
    </row>
    <row r="1100">
      <c r="A1100" s="116" t="n"/>
      <c r="B1100" s="97" t="n"/>
      <c r="C1100" s="97" t="n"/>
      <c r="D1100" s="132" t="n"/>
      <c r="E1100" s="99" t="n"/>
      <c r="F1100" s="117" t="n"/>
      <c r="G1100" s="101" t="n"/>
      <c r="H1100" s="103" t="str">
        <f>IF(OR(A1100="",B1100=""),"",N(D1100)*N(E1100))</f>
        <v/>
      </c>
      <c r="I1100" s="103" t="str">
        <f>IF(H1100="","",H1100-N(F1100))</f>
        <v/>
      </c>
      <c r="J1100" s="68" t="str">
        <f>IF(B1100="","",IFERROR(INDEX('15 Base de Dados'!$F$6:$F$925,MATCH(B1100,'15 Base de Dados'!$C$6:$C$925,0)),"BRL"))</f>
        <v/>
      </c>
      <c r="K1100" s="70" t="str">
        <f>IF(H1100="","",I1100*IF(N(G1100)&gt;0,G1100,IFERROR(INDEX(moeda_fx,MATCH(J1100,moeda_cod,0)),1)))</f>
        <v/>
      </c>
      <c r="L1100" s="133" t="str">
        <f>IF(B1100="","",IFERROR(INDEX('15 Base de Dados'!$A$6:$A$925,MATCH(B1100,'15 Base de Dados'!$C$6:$C$925,0)),"Não encontrado"))</f>
        <v/>
      </c>
      <c r="M1100" s="122" t="str">
        <f>IF(A1100="","",EOMONTH(A1100,0))</f>
        <v/>
      </c>
      <c r="N1100" s="69" t="str">
        <f>IF(A1100="","",YEAR(A1100))</f>
        <v/>
      </c>
    </row>
    <row r="1101">
      <c r="A1101" s="116" t="n"/>
      <c r="B1101" s="97" t="n"/>
      <c r="C1101" s="97" t="n"/>
      <c r="D1101" s="132" t="n"/>
      <c r="E1101" s="99" t="n"/>
      <c r="F1101" s="117" t="n"/>
      <c r="G1101" s="101" t="n"/>
      <c r="H1101" s="109" t="str">
        <f>IF(OR(A1101="",B1101=""),"",N(D1101)*N(E1101))</f>
        <v/>
      </c>
      <c r="I1101" s="109" t="str">
        <f>IF(H1101="","",H1101-N(F1101))</f>
        <v/>
      </c>
      <c r="J1101" s="108" t="str">
        <f>IF(B1101="","",IFERROR(INDEX('15 Base de Dados'!$F$6:$F$925,MATCH(B1101,'15 Base de Dados'!$C$6:$C$925,0)),"BRL"))</f>
        <v/>
      </c>
      <c r="K1101" s="134" t="str">
        <f>IF(H1101="","",I1101*IF(N(G1101)&gt;0,G1101,IFERROR(INDEX(moeda_fx,MATCH(J1101,moeda_cod,0)),1)))</f>
        <v/>
      </c>
      <c r="L1101" s="135" t="str">
        <f>IF(B1101="","",IFERROR(INDEX('15 Base de Dados'!$A$6:$A$925,MATCH(B1101,'15 Base de Dados'!$C$6:$C$925,0)),"Não encontrado"))</f>
        <v/>
      </c>
      <c r="M1101" s="123" t="str">
        <f>IF(A1101="","",EOMONTH(A1101,0))</f>
        <v/>
      </c>
      <c r="N1101" s="113" t="str">
        <f>IF(A1101="","",YEAR(A1101))</f>
        <v/>
      </c>
    </row>
    <row r="1102">
      <c r="A1102" s="116" t="n"/>
      <c r="B1102" s="97" t="n"/>
      <c r="C1102" s="97" t="n"/>
      <c r="D1102" s="132" t="n"/>
      <c r="E1102" s="99" t="n"/>
      <c r="F1102" s="117" t="n"/>
      <c r="G1102" s="101" t="n"/>
      <c r="H1102" s="103" t="str">
        <f>IF(OR(A1102="",B1102=""),"",N(D1102)*N(E1102))</f>
        <v/>
      </c>
      <c r="I1102" s="103" t="str">
        <f>IF(H1102="","",H1102-N(F1102))</f>
        <v/>
      </c>
      <c r="J1102" s="68" t="str">
        <f>IF(B1102="","",IFERROR(INDEX('15 Base de Dados'!$F$6:$F$925,MATCH(B1102,'15 Base de Dados'!$C$6:$C$925,0)),"BRL"))</f>
        <v/>
      </c>
      <c r="K1102" s="70" t="str">
        <f>IF(H1102="","",I1102*IF(N(G1102)&gt;0,G1102,IFERROR(INDEX(moeda_fx,MATCH(J1102,moeda_cod,0)),1)))</f>
        <v/>
      </c>
      <c r="L1102" s="133" t="str">
        <f>IF(B1102="","",IFERROR(INDEX('15 Base de Dados'!$A$6:$A$925,MATCH(B1102,'15 Base de Dados'!$C$6:$C$925,0)),"Não encontrado"))</f>
        <v/>
      </c>
      <c r="M1102" s="122" t="str">
        <f>IF(A1102="","",EOMONTH(A1102,0))</f>
        <v/>
      </c>
      <c r="N1102" s="69" t="str">
        <f>IF(A1102="","",YEAR(A1102))</f>
        <v/>
      </c>
    </row>
    <row r="1103">
      <c r="A1103" s="116" t="n"/>
      <c r="B1103" s="97" t="n"/>
      <c r="C1103" s="97" t="n"/>
      <c r="D1103" s="132" t="n"/>
      <c r="E1103" s="99" t="n"/>
      <c r="F1103" s="117" t="n"/>
      <c r="G1103" s="101" t="n"/>
      <c r="H1103" s="109" t="str">
        <f>IF(OR(A1103="",B1103=""),"",N(D1103)*N(E1103))</f>
        <v/>
      </c>
      <c r="I1103" s="109" t="str">
        <f>IF(H1103="","",H1103-N(F1103))</f>
        <v/>
      </c>
      <c r="J1103" s="108" t="str">
        <f>IF(B1103="","",IFERROR(INDEX('15 Base de Dados'!$F$6:$F$925,MATCH(B1103,'15 Base de Dados'!$C$6:$C$925,0)),"BRL"))</f>
        <v/>
      </c>
      <c r="K1103" s="134" t="str">
        <f>IF(H1103="","",I1103*IF(N(G1103)&gt;0,G1103,IFERROR(INDEX(moeda_fx,MATCH(J1103,moeda_cod,0)),1)))</f>
        <v/>
      </c>
      <c r="L1103" s="135" t="str">
        <f>IF(B1103="","",IFERROR(INDEX('15 Base de Dados'!$A$6:$A$925,MATCH(B1103,'15 Base de Dados'!$C$6:$C$925,0)),"Não encontrado"))</f>
        <v/>
      </c>
      <c r="M1103" s="123" t="str">
        <f>IF(A1103="","",EOMONTH(A1103,0))</f>
        <v/>
      </c>
      <c r="N1103" s="113" t="str">
        <f>IF(A1103="","",YEAR(A1103))</f>
        <v/>
      </c>
    </row>
    <row r="1104">
      <c r="A1104" s="116" t="n"/>
      <c r="B1104" s="97" t="n"/>
      <c r="C1104" s="97" t="n"/>
      <c r="D1104" s="132" t="n"/>
      <c r="E1104" s="99" t="n"/>
      <c r="F1104" s="117" t="n"/>
      <c r="G1104" s="101" t="n"/>
      <c r="H1104" s="103" t="str">
        <f>IF(OR(A1104="",B1104=""),"",N(D1104)*N(E1104))</f>
        <v/>
      </c>
      <c r="I1104" s="103" t="str">
        <f>IF(H1104="","",H1104-N(F1104))</f>
        <v/>
      </c>
      <c r="J1104" s="68" t="str">
        <f>IF(B1104="","",IFERROR(INDEX('15 Base de Dados'!$F$6:$F$925,MATCH(B1104,'15 Base de Dados'!$C$6:$C$925,0)),"BRL"))</f>
        <v/>
      </c>
      <c r="K1104" s="70" t="str">
        <f>IF(H1104="","",I1104*IF(N(G1104)&gt;0,G1104,IFERROR(INDEX(moeda_fx,MATCH(J1104,moeda_cod,0)),1)))</f>
        <v/>
      </c>
      <c r="L1104" s="133" t="str">
        <f>IF(B1104="","",IFERROR(INDEX('15 Base de Dados'!$A$6:$A$925,MATCH(B1104,'15 Base de Dados'!$C$6:$C$925,0)),"Não encontrado"))</f>
        <v/>
      </c>
      <c r="M1104" s="122" t="str">
        <f>IF(A1104="","",EOMONTH(A1104,0))</f>
        <v/>
      </c>
      <c r="N1104" s="69" t="str">
        <f>IF(A1104="","",YEAR(A1104))</f>
        <v/>
      </c>
    </row>
    <row r="1105">
      <c r="A1105" s="116" t="n"/>
      <c r="B1105" s="97" t="n"/>
      <c r="C1105" s="97" t="n"/>
      <c r="D1105" s="132" t="n"/>
      <c r="E1105" s="99" t="n"/>
      <c r="F1105" s="117" t="n"/>
      <c r="G1105" s="101" t="n"/>
      <c r="H1105" s="109" t="str">
        <f>IF(OR(A1105="",B1105=""),"",N(D1105)*N(E1105))</f>
        <v/>
      </c>
      <c r="I1105" s="109" t="str">
        <f>IF(H1105="","",H1105-N(F1105))</f>
        <v/>
      </c>
      <c r="J1105" s="108" t="str">
        <f>IF(B1105="","",IFERROR(INDEX('15 Base de Dados'!$F$6:$F$925,MATCH(B1105,'15 Base de Dados'!$C$6:$C$925,0)),"BRL"))</f>
        <v/>
      </c>
      <c r="K1105" s="134" t="str">
        <f>IF(H1105="","",I1105*IF(N(G1105)&gt;0,G1105,IFERROR(INDEX(moeda_fx,MATCH(J1105,moeda_cod,0)),1)))</f>
        <v/>
      </c>
      <c r="L1105" s="135" t="str">
        <f>IF(B1105="","",IFERROR(INDEX('15 Base de Dados'!$A$6:$A$925,MATCH(B1105,'15 Base de Dados'!$C$6:$C$925,0)),"Não encontrado"))</f>
        <v/>
      </c>
      <c r="M1105" s="123" t="str">
        <f>IF(A1105="","",EOMONTH(A1105,0))</f>
        <v/>
      </c>
      <c r="N1105" s="113" t="str">
        <f>IF(A1105="","",YEAR(A1105))</f>
        <v/>
      </c>
    </row>
    <row r="1106">
      <c r="A1106" s="116" t="n"/>
      <c r="B1106" s="97" t="n"/>
      <c r="C1106" s="97" t="n"/>
      <c r="D1106" s="132" t="n"/>
      <c r="E1106" s="99" t="n"/>
      <c r="F1106" s="117" t="n"/>
      <c r="G1106" s="101" t="n"/>
      <c r="H1106" s="103" t="str">
        <f>IF(OR(A1106="",B1106=""),"",N(D1106)*N(E1106))</f>
        <v/>
      </c>
      <c r="I1106" s="103" t="str">
        <f>IF(H1106="","",H1106-N(F1106))</f>
        <v/>
      </c>
      <c r="J1106" s="68" t="str">
        <f>IF(B1106="","",IFERROR(INDEX('15 Base de Dados'!$F$6:$F$925,MATCH(B1106,'15 Base de Dados'!$C$6:$C$925,0)),"BRL"))</f>
        <v/>
      </c>
      <c r="K1106" s="70" t="str">
        <f>IF(H1106="","",I1106*IF(N(G1106)&gt;0,G1106,IFERROR(INDEX(moeda_fx,MATCH(J1106,moeda_cod,0)),1)))</f>
        <v/>
      </c>
      <c r="L1106" s="133" t="str">
        <f>IF(B1106="","",IFERROR(INDEX('15 Base de Dados'!$A$6:$A$925,MATCH(B1106,'15 Base de Dados'!$C$6:$C$925,0)),"Não encontrado"))</f>
        <v/>
      </c>
      <c r="M1106" s="122" t="str">
        <f>IF(A1106="","",EOMONTH(A1106,0))</f>
        <v/>
      </c>
      <c r="N1106" s="69" t="str">
        <f>IF(A1106="","",YEAR(A1106))</f>
        <v/>
      </c>
    </row>
    <row r="1107">
      <c r="A1107" s="116" t="n"/>
      <c r="B1107" s="97" t="n"/>
      <c r="C1107" s="97" t="n"/>
      <c r="D1107" s="132" t="n"/>
      <c r="E1107" s="99" t="n"/>
      <c r="F1107" s="117" t="n"/>
      <c r="G1107" s="101" t="n"/>
      <c r="H1107" s="109" t="str">
        <f>IF(OR(A1107="",B1107=""),"",N(D1107)*N(E1107))</f>
        <v/>
      </c>
      <c r="I1107" s="109" t="str">
        <f>IF(H1107="","",H1107-N(F1107))</f>
        <v/>
      </c>
      <c r="J1107" s="108" t="str">
        <f>IF(B1107="","",IFERROR(INDEX('15 Base de Dados'!$F$6:$F$925,MATCH(B1107,'15 Base de Dados'!$C$6:$C$925,0)),"BRL"))</f>
        <v/>
      </c>
      <c r="K1107" s="134" t="str">
        <f>IF(H1107="","",I1107*IF(N(G1107)&gt;0,G1107,IFERROR(INDEX(moeda_fx,MATCH(J1107,moeda_cod,0)),1)))</f>
        <v/>
      </c>
      <c r="L1107" s="135" t="str">
        <f>IF(B1107="","",IFERROR(INDEX('15 Base de Dados'!$A$6:$A$925,MATCH(B1107,'15 Base de Dados'!$C$6:$C$925,0)),"Não encontrado"))</f>
        <v/>
      </c>
      <c r="M1107" s="123" t="str">
        <f>IF(A1107="","",EOMONTH(A1107,0))</f>
        <v/>
      </c>
      <c r="N1107" s="113" t="str">
        <f>IF(A1107="","",YEAR(A1107))</f>
        <v/>
      </c>
    </row>
    <row r="1108">
      <c r="A1108" s="116" t="n"/>
      <c r="B1108" s="97" t="n"/>
      <c r="C1108" s="97" t="n"/>
      <c r="D1108" s="132" t="n"/>
      <c r="E1108" s="99" t="n"/>
      <c r="F1108" s="117" t="n"/>
      <c r="G1108" s="101" t="n"/>
      <c r="H1108" s="103" t="str">
        <f>IF(OR(A1108="",B1108=""),"",N(D1108)*N(E1108))</f>
        <v/>
      </c>
      <c r="I1108" s="103" t="str">
        <f>IF(H1108="","",H1108-N(F1108))</f>
        <v/>
      </c>
      <c r="J1108" s="68" t="str">
        <f>IF(B1108="","",IFERROR(INDEX('15 Base de Dados'!$F$6:$F$925,MATCH(B1108,'15 Base de Dados'!$C$6:$C$925,0)),"BRL"))</f>
        <v/>
      </c>
      <c r="K1108" s="70" t="str">
        <f>IF(H1108="","",I1108*IF(N(G1108)&gt;0,G1108,IFERROR(INDEX(moeda_fx,MATCH(J1108,moeda_cod,0)),1)))</f>
        <v/>
      </c>
      <c r="L1108" s="133" t="str">
        <f>IF(B1108="","",IFERROR(INDEX('15 Base de Dados'!$A$6:$A$925,MATCH(B1108,'15 Base de Dados'!$C$6:$C$925,0)),"Não encontrado"))</f>
        <v/>
      </c>
      <c r="M1108" s="122" t="str">
        <f>IF(A1108="","",EOMONTH(A1108,0))</f>
        <v/>
      </c>
      <c r="N1108" s="69" t="str">
        <f>IF(A1108="","",YEAR(A1108))</f>
        <v/>
      </c>
    </row>
    <row r="1109">
      <c r="A1109" s="116" t="n"/>
      <c r="B1109" s="97" t="n"/>
      <c r="C1109" s="97" t="n"/>
      <c r="D1109" s="132" t="n"/>
      <c r="E1109" s="99" t="n"/>
      <c r="F1109" s="117" t="n"/>
      <c r="G1109" s="101" t="n"/>
      <c r="H1109" s="109" t="str">
        <f>IF(OR(A1109="",B1109=""),"",N(D1109)*N(E1109))</f>
        <v/>
      </c>
      <c r="I1109" s="109" t="str">
        <f>IF(H1109="","",H1109-N(F1109))</f>
        <v/>
      </c>
      <c r="J1109" s="108" t="str">
        <f>IF(B1109="","",IFERROR(INDEX('15 Base de Dados'!$F$6:$F$925,MATCH(B1109,'15 Base de Dados'!$C$6:$C$925,0)),"BRL"))</f>
        <v/>
      </c>
      <c r="K1109" s="134" t="str">
        <f>IF(H1109="","",I1109*IF(N(G1109)&gt;0,G1109,IFERROR(INDEX(moeda_fx,MATCH(J1109,moeda_cod,0)),1)))</f>
        <v/>
      </c>
      <c r="L1109" s="135" t="str">
        <f>IF(B1109="","",IFERROR(INDEX('15 Base de Dados'!$A$6:$A$925,MATCH(B1109,'15 Base de Dados'!$C$6:$C$925,0)),"Não encontrado"))</f>
        <v/>
      </c>
      <c r="M1109" s="123" t="str">
        <f>IF(A1109="","",EOMONTH(A1109,0))</f>
        <v/>
      </c>
      <c r="N1109" s="113" t="str">
        <f>IF(A1109="","",YEAR(A1109))</f>
        <v/>
      </c>
    </row>
    <row r="1110">
      <c r="A1110" s="116" t="n"/>
      <c r="B1110" s="97" t="n"/>
      <c r="C1110" s="97" t="n"/>
      <c r="D1110" s="132" t="n"/>
      <c r="E1110" s="99" t="n"/>
      <c r="F1110" s="117" t="n"/>
      <c r="G1110" s="101" t="n"/>
      <c r="H1110" s="103" t="str">
        <f>IF(OR(A1110="",B1110=""),"",N(D1110)*N(E1110))</f>
        <v/>
      </c>
      <c r="I1110" s="103" t="str">
        <f>IF(H1110="","",H1110-N(F1110))</f>
        <v/>
      </c>
      <c r="J1110" s="68" t="str">
        <f>IF(B1110="","",IFERROR(INDEX('15 Base de Dados'!$F$6:$F$925,MATCH(B1110,'15 Base de Dados'!$C$6:$C$925,0)),"BRL"))</f>
        <v/>
      </c>
      <c r="K1110" s="70" t="str">
        <f>IF(H1110="","",I1110*IF(N(G1110)&gt;0,G1110,IFERROR(INDEX(moeda_fx,MATCH(J1110,moeda_cod,0)),1)))</f>
        <v/>
      </c>
      <c r="L1110" s="133" t="str">
        <f>IF(B1110="","",IFERROR(INDEX('15 Base de Dados'!$A$6:$A$925,MATCH(B1110,'15 Base de Dados'!$C$6:$C$925,0)),"Não encontrado"))</f>
        <v/>
      </c>
      <c r="M1110" s="122" t="str">
        <f>IF(A1110="","",EOMONTH(A1110,0))</f>
        <v/>
      </c>
      <c r="N1110" s="69" t="str">
        <f>IF(A1110="","",YEAR(A1110))</f>
        <v/>
      </c>
    </row>
    <row r="1111">
      <c r="A1111" s="116" t="n"/>
      <c r="B1111" s="97" t="n"/>
      <c r="C1111" s="97" t="n"/>
      <c r="D1111" s="132" t="n"/>
      <c r="E1111" s="99" t="n"/>
      <c r="F1111" s="117" t="n"/>
      <c r="G1111" s="101" t="n"/>
      <c r="H1111" s="109" t="str">
        <f>IF(OR(A1111="",B1111=""),"",N(D1111)*N(E1111))</f>
        <v/>
      </c>
      <c r="I1111" s="109" t="str">
        <f>IF(H1111="","",H1111-N(F1111))</f>
        <v/>
      </c>
      <c r="J1111" s="108" t="str">
        <f>IF(B1111="","",IFERROR(INDEX('15 Base de Dados'!$F$6:$F$925,MATCH(B1111,'15 Base de Dados'!$C$6:$C$925,0)),"BRL"))</f>
        <v/>
      </c>
      <c r="K1111" s="134" t="str">
        <f>IF(H1111="","",I1111*IF(N(G1111)&gt;0,G1111,IFERROR(INDEX(moeda_fx,MATCH(J1111,moeda_cod,0)),1)))</f>
        <v/>
      </c>
      <c r="L1111" s="135" t="str">
        <f>IF(B1111="","",IFERROR(INDEX('15 Base de Dados'!$A$6:$A$925,MATCH(B1111,'15 Base de Dados'!$C$6:$C$925,0)),"Não encontrado"))</f>
        <v/>
      </c>
      <c r="M1111" s="123" t="str">
        <f>IF(A1111="","",EOMONTH(A1111,0))</f>
        <v/>
      </c>
      <c r="N1111" s="113" t="str">
        <f>IF(A1111="","",YEAR(A1111))</f>
        <v/>
      </c>
    </row>
    <row r="1112">
      <c r="A1112" s="116" t="n"/>
      <c r="B1112" s="97" t="n"/>
      <c r="C1112" s="97" t="n"/>
      <c r="D1112" s="132" t="n"/>
      <c r="E1112" s="99" t="n"/>
      <c r="F1112" s="117" t="n"/>
      <c r="G1112" s="101" t="n"/>
      <c r="H1112" s="103" t="str">
        <f>IF(OR(A1112="",B1112=""),"",N(D1112)*N(E1112))</f>
        <v/>
      </c>
      <c r="I1112" s="103" t="str">
        <f>IF(H1112="","",H1112-N(F1112))</f>
        <v/>
      </c>
      <c r="J1112" s="68" t="str">
        <f>IF(B1112="","",IFERROR(INDEX('15 Base de Dados'!$F$6:$F$925,MATCH(B1112,'15 Base de Dados'!$C$6:$C$925,0)),"BRL"))</f>
        <v/>
      </c>
      <c r="K1112" s="70" t="str">
        <f>IF(H1112="","",I1112*IF(N(G1112)&gt;0,G1112,IFERROR(INDEX(moeda_fx,MATCH(J1112,moeda_cod,0)),1)))</f>
        <v/>
      </c>
      <c r="L1112" s="133" t="str">
        <f>IF(B1112="","",IFERROR(INDEX('15 Base de Dados'!$A$6:$A$925,MATCH(B1112,'15 Base de Dados'!$C$6:$C$925,0)),"Não encontrado"))</f>
        <v/>
      </c>
      <c r="M1112" s="122" t="str">
        <f>IF(A1112="","",EOMONTH(A1112,0))</f>
        <v/>
      </c>
      <c r="N1112" s="69" t="str">
        <f>IF(A1112="","",YEAR(A1112))</f>
        <v/>
      </c>
    </row>
    <row r="1113">
      <c r="A1113" s="116" t="n"/>
      <c r="B1113" s="97" t="n"/>
      <c r="C1113" s="97" t="n"/>
      <c r="D1113" s="132" t="n"/>
      <c r="E1113" s="99" t="n"/>
      <c r="F1113" s="117" t="n"/>
      <c r="G1113" s="101" t="n"/>
      <c r="H1113" s="109" t="str">
        <f>IF(OR(A1113="",B1113=""),"",N(D1113)*N(E1113))</f>
        <v/>
      </c>
      <c r="I1113" s="109" t="str">
        <f>IF(H1113="","",H1113-N(F1113))</f>
        <v/>
      </c>
      <c r="J1113" s="108" t="str">
        <f>IF(B1113="","",IFERROR(INDEX('15 Base de Dados'!$F$6:$F$925,MATCH(B1113,'15 Base de Dados'!$C$6:$C$925,0)),"BRL"))</f>
        <v/>
      </c>
      <c r="K1113" s="134" t="str">
        <f>IF(H1113="","",I1113*IF(N(G1113)&gt;0,G1113,IFERROR(INDEX(moeda_fx,MATCH(J1113,moeda_cod,0)),1)))</f>
        <v/>
      </c>
      <c r="L1113" s="135" t="str">
        <f>IF(B1113="","",IFERROR(INDEX('15 Base de Dados'!$A$6:$A$925,MATCH(B1113,'15 Base de Dados'!$C$6:$C$925,0)),"Não encontrado"))</f>
        <v/>
      </c>
      <c r="M1113" s="123" t="str">
        <f>IF(A1113="","",EOMONTH(A1113,0))</f>
        <v/>
      </c>
      <c r="N1113" s="113" t="str">
        <f>IF(A1113="","",YEAR(A1113))</f>
        <v/>
      </c>
    </row>
    <row r="1114">
      <c r="A1114" s="116" t="n"/>
      <c r="B1114" s="97" t="n"/>
      <c r="C1114" s="97" t="n"/>
      <c r="D1114" s="132" t="n"/>
      <c r="E1114" s="99" t="n"/>
      <c r="F1114" s="117" t="n"/>
      <c r="G1114" s="101" t="n"/>
      <c r="H1114" s="103" t="str">
        <f>IF(OR(A1114="",B1114=""),"",N(D1114)*N(E1114))</f>
        <v/>
      </c>
      <c r="I1114" s="103" t="str">
        <f>IF(H1114="","",H1114-N(F1114))</f>
        <v/>
      </c>
      <c r="J1114" s="68" t="str">
        <f>IF(B1114="","",IFERROR(INDEX('15 Base de Dados'!$F$6:$F$925,MATCH(B1114,'15 Base de Dados'!$C$6:$C$925,0)),"BRL"))</f>
        <v/>
      </c>
      <c r="K1114" s="70" t="str">
        <f>IF(H1114="","",I1114*IF(N(G1114)&gt;0,G1114,IFERROR(INDEX(moeda_fx,MATCH(J1114,moeda_cod,0)),1)))</f>
        <v/>
      </c>
      <c r="L1114" s="133" t="str">
        <f>IF(B1114="","",IFERROR(INDEX('15 Base de Dados'!$A$6:$A$925,MATCH(B1114,'15 Base de Dados'!$C$6:$C$925,0)),"Não encontrado"))</f>
        <v/>
      </c>
      <c r="M1114" s="122" t="str">
        <f>IF(A1114="","",EOMONTH(A1114,0))</f>
        <v/>
      </c>
      <c r="N1114" s="69" t="str">
        <f>IF(A1114="","",YEAR(A1114))</f>
        <v/>
      </c>
    </row>
    <row r="1115">
      <c r="A1115" s="116" t="n"/>
      <c r="B1115" s="97" t="n"/>
      <c r="C1115" s="97" t="n"/>
      <c r="D1115" s="132" t="n"/>
      <c r="E1115" s="99" t="n"/>
      <c r="F1115" s="117" t="n"/>
      <c r="G1115" s="101" t="n"/>
      <c r="H1115" s="109" t="str">
        <f>IF(OR(A1115="",B1115=""),"",N(D1115)*N(E1115))</f>
        <v/>
      </c>
      <c r="I1115" s="109" t="str">
        <f>IF(H1115="","",H1115-N(F1115))</f>
        <v/>
      </c>
      <c r="J1115" s="108" t="str">
        <f>IF(B1115="","",IFERROR(INDEX('15 Base de Dados'!$F$6:$F$925,MATCH(B1115,'15 Base de Dados'!$C$6:$C$925,0)),"BRL"))</f>
        <v/>
      </c>
      <c r="K1115" s="134" t="str">
        <f>IF(H1115="","",I1115*IF(N(G1115)&gt;0,G1115,IFERROR(INDEX(moeda_fx,MATCH(J1115,moeda_cod,0)),1)))</f>
        <v/>
      </c>
      <c r="L1115" s="135" t="str">
        <f>IF(B1115="","",IFERROR(INDEX('15 Base de Dados'!$A$6:$A$925,MATCH(B1115,'15 Base de Dados'!$C$6:$C$925,0)),"Não encontrado"))</f>
        <v/>
      </c>
      <c r="M1115" s="123" t="str">
        <f>IF(A1115="","",EOMONTH(A1115,0))</f>
        <v/>
      </c>
      <c r="N1115" s="113" t="str">
        <f>IF(A1115="","",YEAR(A1115))</f>
        <v/>
      </c>
    </row>
    <row r="1116">
      <c r="A1116" s="116" t="n"/>
      <c r="B1116" s="97" t="n"/>
      <c r="C1116" s="97" t="n"/>
      <c r="D1116" s="132" t="n"/>
      <c r="E1116" s="99" t="n"/>
      <c r="F1116" s="117" t="n"/>
      <c r="G1116" s="101" t="n"/>
      <c r="H1116" s="103" t="str">
        <f>IF(OR(A1116="",B1116=""),"",N(D1116)*N(E1116))</f>
        <v/>
      </c>
      <c r="I1116" s="103" t="str">
        <f>IF(H1116="","",H1116-N(F1116))</f>
        <v/>
      </c>
      <c r="J1116" s="68" t="str">
        <f>IF(B1116="","",IFERROR(INDEX('15 Base de Dados'!$F$6:$F$925,MATCH(B1116,'15 Base de Dados'!$C$6:$C$925,0)),"BRL"))</f>
        <v/>
      </c>
      <c r="K1116" s="70" t="str">
        <f>IF(H1116="","",I1116*IF(N(G1116)&gt;0,G1116,IFERROR(INDEX(moeda_fx,MATCH(J1116,moeda_cod,0)),1)))</f>
        <v/>
      </c>
      <c r="L1116" s="133" t="str">
        <f>IF(B1116="","",IFERROR(INDEX('15 Base de Dados'!$A$6:$A$925,MATCH(B1116,'15 Base de Dados'!$C$6:$C$925,0)),"Não encontrado"))</f>
        <v/>
      </c>
      <c r="M1116" s="122" t="str">
        <f>IF(A1116="","",EOMONTH(A1116,0))</f>
        <v/>
      </c>
      <c r="N1116" s="69" t="str">
        <f>IF(A1116="","",YEAR(A1116))</f>
        <v/>
      </c>
    </row>
    <row r="1117">
      <c r="A1117" s="116" t="n"/>
      <c r="B1117" s="97" t="n"/>
      <c r="C1117" s="97" t="n"/>
      <c r="D1117" s="132" t="n"/>
      <c r="E1117" s="99" t="n"/>
      <c r="F1117" s="117" t="n"/>
      <c r="G1117" s="101" t="n"/>
      <c r="H1117" s="109" t="str">
        <f>IF(OR(A1117="",B1117=""),"",N(D1117)*N(E1117))</f>
        <v/>
      </c>
      <c r="I1117" s="109" t="str">
        <f>IF(H1117="","",H1117-N(F1117))</f>
        <v/>
      </c>
      <c r="J1117" s="108" t="str">
        <f>IF(B1117="","",IFERROR(INDEX('15 Base de Dados'!$F$6:$F$925,MATCH(B1117,'15 Base de Dados'!$C$6:$C$925,0)),"BRL"))</f>
        <v/>
      </c>
      <c r="K1117" s="134" t="str">
        <f>IF(H1117="","",I1117*IF(N(G1117)&gt;0,G1117,IFERROR(INDEX(moeda_fx,MATCH(J1117,moeda_cod,0)),1)))</f>
        <v/>
      </c>
      <c r="L1117" s="135" t="str">
        <f>IF(B1117="","",IFERROR(INDEX('15 Base de Dados'!$A$6:$A$925,MATCH(B1117,'15 Base de Dados'!$C$6:$C$925,0)),"Não encontrado"))</f>
        <v/>
      </c>
      <c r="M1117" s="123" t="str">
        <f>IF(A1117="","",EOMONTH(A1117,0))</f>
        <v/>
      </c>
      <c r="N1117" s="113" t="str">
        <f>IF(A1117="","",YEAR(A1117))</f>
        <v/>
      </c>
    </row>
    <row r="1118">
      <c r="A1118" s="116" t="n"/>
      <c r="B1118" s="97" t="n"/>
      <c r="C1118" s="97" t="n"/>
      <c r="D1118" s="132" t="n"/>
      <c r="E1118" s="99" t="n"/>
      <c r="F1118" s="117" t="n"/>
      <c r="G1118" s="101" t="n"/>
      <c r="H1118" s="103" t="str">
        <f>IF(OR(A1118="",B1118=""),"",N(D1118)*N(E1118))</f>
        <v/>
      </c>
      <c r="I1118" s="103" t="str">
        <f>IF(H1118="","",H1118-N(F1118))</f>
        <v/>
      </c>
      <c r="J1118" s="68" t="str">
        <f>IF(B1118="","",IFERROR(INDEX('15 Base de Dados'!$F$6:$F$925,MATCH(B1118,'15 Base de Dados'!$C$6:$C$925,0)),"BRL"))</f>
        <v/>
      </c>
      <c r="K1118" s="70" t="str">
        <f>IF(H1118="","",I1118*IF(N(G1118)&gt;0,G1118,IFERROR(INDEX(moeda_fx,MATCH(J1118,moeda_cod,0)),1)))</f>
        <v/>
      </c>
      <c r="L1118" s="133" t="str">
        <f>IF(B1118="","",IFERROR(INDEX('15 Base de Dados'!$A$6:$A$925,MATCH(B1118,'15 Base de Dados'!$C$6:$C$925,0)),"Não encontrado"))</f>
        <v/>
      </c>
      <c r="M1118" s="122" t="str">
        <f>IF(A1118="","",EOMONTH(A1118,0))</f>
        <v/>
      </c>
      <c r="N1118" s="69" t="str">
        <f>IF(A1118="","",YEAR(A1118))</f>
        <v/>
      </c>
    </row>
    <row r="1119">
      <c r="A1119" s="116" t="n"/>
      <c r="B1119" s="97" t="n"/>
      <c r="C1119" s="97" t="n"/>
      <c r="D1119" s="132" t="n"/>
      <c r="E1119" s="99" t="n"/>
      <c r="F1119" s="117" t="n"/>
      <c r="G1119" s="101" t="n"/>
      <c r="H1119" s="109" t="str">
        <f>IF(OR(A1119="",B1119=""),"",N(D1119)*N(E1119))</f>
        <v/>
      </c>
      <c r="I1119" s="109" t="str">
        <f>IF(H1119="","",H1119-N(F1119))</f>
        <v/>
      </c>
      <c r="J1119" s="108" t="str">
        <f>IF(B1119="","",IFERROR(INDEX('15 Base de Dados'!$F$6:$F$925,MATCH(B1119,'15 Base de Dados'!$C$6:$C$925,0)),"BRL"))</f>
        <v/>
      </c>
      <c r="K1119" s="134" t="str">
        <f>IF(H1119="","",I1119*IF(N(G1119)&gt;0,G1119,IFERROR(INDEX(moeda_fx,MATCH(J1119,moeda_cod,0)),1)))</f>
        <v/>
      </c>
      <c r="L1119" s="135" t="str">
        <f>IF(B1119="","",IFERROR(INDEX('15 Base de Dados'!$A$6:$A$925,MATCH(B1119,'15 Base de Dados'!$C$6:$C$925,0)),"Não encontrado"))</f>
        <v/>
      </c>
      <c r="M1119" s="123" t="str">
        <f>IF(A1119="","",EOMONTH(A1119,0))</f>
        <v/>
      </c>
      <c r="N1119" s="113" t="str">
        <f>IF(A1119="","",YEAR(A1119))</f>
        <v/>
      </c>
    </row>
    <row r="1120">
      <c r="A1120" s="116" t="n"/>
      <c r="B1120" s="97" t="n"/>
      <c r="C1120" s="97" t="n"/>
      <c r="D1120" s="132" t="n"/>
      <c r="E1120" s="99" t="n"/>
      <c r="F1120" s="117" t="n"/>
      <c r="G1120" s="101" t="n"/>
      <c r="H1120" s="103" t="str">
        <f>IF(OR(A1120="",B1120=""),"",N(D1120)*N(E1120))</f>
        <v/>
      </c>
      <c r="I1120" s="103" t="str">
        <f>IF(H1120="","",H1120-N(F1120))</f>
        <v/>
      </c>
      <c r="J1120" s="68" t="str">
        <f>IF(B1120="","",IFERROR(INDEX('15 Base de Dados'!$F$6:$F$925,MATCH(B1120,'15 Base de Dados'!$C$6:$C$925,0)),"BRL"))</f>
        <v/>
      </c>
      <c r="K1120" s="70" t="str">
        <f>IF(H1120="","",I1120*IF(N(G1120)&gt;0,G1120,IFERROR(INDEX(moeda_fx,MATCH(J1120,moeda_cod,0)),1)))</f>
        <v/>
      </c>
      <c r="L1120" s="133" t="str">
        <f>IF(B1120="","",IFERROR(INDEX('15 Base de Dados'!$A$6:$A$925,MATCH(B1120,'15 Base de Dados'!$C$6:$C$925,0)),"Não encontrado"))</f>
        <v/>
      </c>
      <c r="M1120" s="122" t="str">
        <f>IF(A1120="","",EOMONTH(A1120,0))</f>
        <v/>
      </c>
      <c r="N1120" s="69" t="str">
        <f>IF(A1120="","",YEAR(A1120))</f>
        <v/>
      </c>
    </row>
    <row r="1121">
      <c r="A1121" s="116" t="n"/>
      <c r="B1121" s="97" t="n"/>
      <c r="C1121" s="97" t="n"/>
      <c r="D1121" s="132" t="n"/>
      <c r="E1121" s="99" t="n"/>
      <c r="F1121" s="117" t="n"/>
      <c r="G1121" s="101" t="n"/>
      <c r="H1121" s="109" t="str">
        <f>IF(OR(A1121="",B1121=""),"",N(D1121)*N(E1121))</f>
        <v/>
      </c>
      <c r="I1121" s="109" t="str">
        <f>IF(H1121="","",H1121-N(F1121))</f>
        <v/>
      </c>
      <c r="J1121" s="108" t="str">
        <f>IF(B1121="","",IFERROR(INDEX('15 Base de Dados'!$F$6:$F$925,MATCH(B1121,'15 Base de Dados'!$C$6:$C$925,0)),"BRL"))</f>
        <v/>
      </c>
      <c r="K1121" s="134" t="str">
        <f>IF(H1121="","",I1121*IF(N(G1121)&gt;0,G1121,IFERROR(INDEX(moeda_fx,MATCH(J1121,moeda_cod,0)),1)))</f>
        <v/>
      </c>
      <c r="L1121" s="135" t="str">
        <f>IF(B1121="","",IFERROR(INDEX('15 Base de Dados'!$A$6:$A$925,MATCH(B1121,'15 Base de Dados'!$C$6:$C$925,0)),"Não encontrado"))</f>
        <v/>
      </c>
      <c r="M1121" s="123" t="str">
        <f>IF(A1121="","",EOMONTH(A1121,0))</f>
        <v/>
      </c>
      <c r="N1121" s="113" t="str">
        <f>IF(A1121="","",YEAR(A1121))</f>
        <v/>
      </c>
    </row>
    <row r="1122">
      <c r="A1122" s="116" t="n"/>
      <c r="B1122" s="97" t="n"/>
      <c r="C1122" s="97" t="n"/>
      <c r="D1122" s="132" t="n"/>
      <c r="E1122" s="99" t="n"/>
      <c r="F1122" s="117" t="n"/>
      <c r="G1122" s="101" t="n"/>
      <c r="H1122" s="103" t="str">
        <f>IF(OR(A1122="",B1122=""),"",N(D1122)*N(E1122))</f>
        <v/>
      </c>
      <c r="I1122" s="103" t="str">
        <f>IF(H1122="","",H1122-N(F1122))</f>
        <v/>
      </c>
      <c r="J1122" s="68" t="str">
        <f>IF(B1122="","",IFERROR(INDEX('15 Base de Dados'!$F$6:$F$925,MATCH(B1122,'15 Base de Dados'!$C$6:$C$925,0)),"BRL"))</f>
        <v/>
      </c>
      <c r="K1122" s="70" t="str">
        <f>IF(H1122="","",I1122*IF(N(G1122)&gt;0,G1122,IFERROR(INDEX(moeda_fx,MATCH(J1122,moeda_cod,0)),1)))</f>
        <v/>
      </c>
      <c r="L1122" s="133" t="str">
        <f>IF(B1122="","",IFERROR(INDEX('15 Base de Dados'!$A$6:$A$925,MATCH(B1122,'15 Base de Dados'!$C$6:$C$925,0)),"Não encontrado"))</f>
        <v/>
      </c>
      <c r="M1122" s="122" t="str">
        <f>IF(A1122="","",EOMONTH(A1122,0))</f>
        <v/>
      </c>
      <c r="N1122" s="69" t="str">
        <f>IF(A1122="","",YEAR(A1122))</f>
        <v/>
      </c>
    </row>
    <row r="1123">
      <c r="A1123" s="116" t="n"/>
      <c r="B1123" s="97" t="n"/>
      <c r="C1123" s="97" t="n"/>
      <c r="D1123" s="132" t="n"/>
      <c r="E1123" s="99" t="n"/>
      <c r="F1123" s="117" t="n"/>
      <c r="G1123" s="101" t="n"/>
      <c r="H1123" s="109" t="str">
        <f>IF(OR(A1123="",B1123=""),"",N(D1123)*N(E1123))</f>
        <v/>
      </c>
      <c r="I1123" s="109" t="str">
        <f>IF(H1123="","",H1123-N(F1123))</f>
        <v/>
      </c>
      <c r="J1123" s="108" t="str">
        <f>IF(B1123="","",IFERROR(INDEX('15 Base de Dados'!$F$6:$F$925,MATCH(B1123,'15 Base de Dados'!$C$6:$C$925,0)),"BRL"))</f>
        <v/>
      </c>
      <c r="K1123" s="134" t="str">
        <f>IF(H1123="","",I1123*IF(N(G1123)&gt;0,G1123,IFERROR(INDEX(moeda_fx,MATCH(J1123,moeda_cod,0)),1)))</f>
        <v/>
      </c>
      <c r="L1123" s="135" t="str">
        <f>IF(B1123="","",IFERROR(INDEX('15 Base de Dados'!$A$6:$A$925,MATCH(B1123,'15 Base de Dados'!$C$6:$C$925,0)),"Não encontrado"))</f>
        <v/>
      </c>
      <c r="M1123" s="123" t="str">
        <f>IF(A1123="","",EOMONTH(A1123,0))</f>
        <v/>
      </c>
      <c r="N1123" s="113" t="str">
        <f>IF(A1123="","",YEAR(A1123))</f>
        <v/>
      </c>
    </row>
    <row r="1124">
      <c r="A1124" s="116" t="n"/>
      <c r="B1124" s="97" t="n"/>
      <c r="C1124" s="97" t="n"/>
      <c r="D1124" s="132" t="n"/>
      <c r="E1124" s="99" t="n"/>
      <c r="F1124" s="117" t="n"/>
      <c r="G1124" s="101" t="n"/>
      <c r="H1124" s="103" t="str">
        <f>IF(OR(A1124="",B1124=""),"",N(D1124)*N(E1124))</f>
        <v/>
      </c>
      <c r="I1124" s="103" t="str">
        <f>IF(H1124="","",H1124-N(F1124))</f>
        <v/>
      </c>
      <c r="J1124" s="68" t="str">
        <f>IF(B1124="","",IFERROR(INDEX('15 Base de Dados'!$F$6:$F$925,MATCH(B1124,'15 Base de Dados'!$C$6:$C$925,0)),"BRL"))</f>
        <v/>
      </c>
      <c r="K1124" s="70" t="str">
        <f>IF(H1124="","",I1124*IF(N(G1124)&gt;0,G1124,IFERROR(INDEX(moeda_fx,MATCH(J1124,moeda_cod,0)),1)))</f>
        <v/>
      </c>
      <c r="L1124" s="133" t="str">
        <f>IF(B1124="","",IFERROR(INDEX('15 Base de Dados'!$A$6:$A$925,MATCH(B1124,'15 Base de Dados'!$C$6:$C$925,0)),"Não encontrado"))</f>
        <v/>
      </c>
      <c r="M1124" s="122" t="str">
        <f>IF(A1124="","",EOMONTH(A1124,0))</f>
        <v/>
      </c>
      <c r="N1124" s="69" t="str">
        <f>IF(A1124="","",YEAR(A1124))</f>
        <v/>
      </c>
    </row>
    <row r="1125">
      <c r="A1125" s="116" t="n"/>
      <c r="B1125" s="97" t="n"/>
      <c r="C1125" s="97" t="n"/>
      <c r="D1125" s="132" t="n"/>
      <c r="E1125" s="99" t="n"/>
      <c r="F1125" s="117" t="n"/>
      <c r="G1125" s="101" t="n"/>
      <c r="H1125" s="109" t="str">
        <f>IF(OR(A1125="",B1125=""),"",N(D1125)*N(E1125))</f>
        <v/>
      </c>
      <c r="I1125" s="109" t="str">
        <f>IF(H1125="","",H1125-N(F1125))</f>
        <v/>
      </c>
      <c r="J1125" s="108" t="str">
        <f>IF(B1125="","",IFERROR(INDEX('15 Base de Dados'!$F$6:$F$925,MATCH(B1125,'15 Base de Dados'!$C$6:$C$925,0)),"BRL"))</f>
        <v/>
      </c>
      <c r="K1125" s="134" t="str">
        <f>IF(H1125="","",I1125*IF(N(G1125)&gt;0,G1125,IFERROR(INDEX(moeda_fx,MATCH(J1125,moeda_cod,0)),1)))</f>
        <v/>
      </c>
      <c r="L1125" s="135" t="str">
        <f>IF(B1125="","",IFERROR(INDEX('15 Base de Dados'!$A$6:$A$925,MATCH(B1125,'15 Base de Dados'!$C$6:$C$925,0)),"Não encontrado"))</f>
        <v/>
      </c>
      <c r="M1125" s="123" t="str">
        <f>IF(A1125="","",EOMONTH(A1125,0))</f>
        <v/>
      </c>
      <c r="N1125" s="113" t="str">
        <f>IF(A1125="","",YEAR(A1125))</f>
        <v/>
      </c>
    </row>
    <row r="1126">
      <c r="A1126" s="116" t="n"/>
      <c r="B1126" s="97" t="n"/>
      <c r="C1126" s="97" t="n"/>
      <c r="D1126" s="132" t="n"/>
      <c r="E1126" s="99" t="n"/>
      <c r="F1126" s="117" t="n"/>
      <c r="G1126" s="101" t="n"/>
      <c r="H1126" s="103" t="str">
        <f>IF(OR(A1126="",B1126=""),"",N(D1126)*N(E1126))</f>
        <v/>
      </c>
      <c r="I1126" s="103" t="str">
        <f>IF(H1126="","",H1126-N(F1126))</f>
        <v/>
      </c>
      <c r="J1126" s="68" t="str">
        <f>IF(B1126="","",IFERROR(INDEX('15 Base de Dados'!$F$6:$F$925,MATCH(B1126,'15 Base de Dados'!$C$6:$C$925,0)),"BRL"))</f>
        <v/>
      </c>
      <c r="K1126" s="70" t="str">
        <f>IF(H1126="","",I1126*IF(N(G1126)&gt;0,G1126,IFERROR(INDEX(moeda_fx,MATCH(J1126,moeda_cod,0)),1)))</f>
        <v/>
      </c>
      <c r="L1126" s="133" t="str">
        <f>IF(B1126="","",IFERROR(INDEX('15 Base de Dados'!$A$6:$A$925,MATCH(B1126,'15 Base de Dados'!$C$6:$C$925,0)),"Não encontrado"))</f>
        <v/>
      </c>
      <c r="M1126" s="122" t="str">
        <f>IF(A1126="","",EOMONTH(A1126,0))</f>
        <v/>
      </c>
      <c r="N1126" s="69" t="str">
        <f>IF(A1126="","",YEAR(A1126))</f>
        <v/>
      </c>
    </row>
    <row r="1127">
      <c r="A1127" s="116" t="n"/>
      <c r="B1127" s="97" t="n"/>
      <c r="C1127" s="97" t="n"/>
      <c r="D1127" s="132" t="n"/>
      <c r="E1127" s="99" t="n"/>
      <c r="F1127" s="117" t="n"/>
      <c r="G1127" s="101" t="n"/>
      <c r="H1127" s="109" t="str">
        <f>IF(OR(A1127="",B1127=""),"",N(D1127)*N(E1127))</f>
        <v/>
      </c>
      <c r="I1127" s="109" t="str">
        <f>IF(H1127="","",H1127-N(F1127))</f>
        <v/>
      </c>
      <c r="J1127" s="108" t="str">
        <f>IF(B1127="","",IFERROR(INDEX('15 Base de Dados'!$F$6:$F$925,MATCH(B1127,'15 Base de Dados'!$C$6:$C$925,0)),"BRL"))</f>
        <v/>
      </c>
      <c r="K1127" s="134" t="str">
        <f>IF(H1127="","",I1127*IF(N(G1127)&gt;0,G1127,IFERROR(INDEX(moeda_fx,MATCH(J1127,moeda_cod,0)),1)))</f>
        <v/>
      </c>
      <c r="L1127" s="135" t="str">
        <f>IF(B1127="","",IFERROR(INDEX('15 Base de Dados'!$A$6:$A$925,MATCH(B1127,'15 Base de Dados'!$C$6:$C$925,0)),"Não encontrado"))</f>
        <v/>
      </c>
      <c r="M1127" s="123" t="str">
        <f>IF(A1127="","",EOMONTH(A1127,0))</f>
        <v/>
      </c>
      <c r="N1127" s="113" t="str">
        <f>IF(A1127="","",YEAR(A1127))</f>
        <v/>
      </c>
    </row>
    <row r="1128">
      <c r="A1128" s="116" t="n"/>
      <c r="B1128" s="97" t="n"/>
      <c r="C1128" s="97" t="n"/>
      <c r="D1128" s="132" t="n"/>
      <c r="E1128" s="99" t="n"/>
      <c r="F1128" s="117" t="n"/>
      <c r="G1128" s="101" t="n"/>
      <c r="H1128" s="103" t="str">
        <f>IF(OR(A1128="",B1128=""),"",N(D1128)*N(E1128))</f>
        <v/>
      </c>
      <c r="I1128" s="103" t="str">
        <f>IF(H1128="","",H1128-N(F1128))</f>
        <v/>
      </c>
      <c r="J1128" s="68" t="str">
        <f>IF(B1128="","",IFERROR(INDEX('15 Base de Dados'!$F$6:$F$925,MATCH(B1128,'15 Base de Dados'!$C$6:$C$925,0)),"BRL"))</f>
        <v/>
      </c>
      <c r="K1128" s="70" t="str">
        <f>IF(H1128="","",I1128*IF(N(G1128)&gt;0,G1128,IFERROR(INDEX(moeda_fx,MATCH(J1128,moeda_cod,0)),1)))</f>
        <v/>
      </c>
      <c r="L1128" s="133" t="str">
        <f>IF(B1128="","",IFERROR(INDEX('15 Base de Dados'!$A$6:$A$925,MATCH(B1128,'15 Base de Dados'!$C$6:$C$925,0)),"Não encontrado"))</f>
        <v/>
      </c>
      <c r="M1128" s="122" t="str">
        <f>IF(A1128="","",EOMONTH(A1128,0))</f>
        <v/>
      </c>
      <c r="N1128" s="69" t="str">
        <f>IF(A1128="","",YEAR(A1128))</f>
        <v/>
      </c>
    </row>
    <row r="1129">
      <c r="A1129" s="116" t="n"/>
      <c r="B1129" s="97" t="n"/>
      <c r="C1129" s="97" t="n"/>
      <c r="D1129" s="132" t="n"/>
      <c r="E1129" s="99" t="n"/>
      <c r="F1129" s="117" t="n"/>
      <c r="G1129" s="101" t="n"/>
      <c r="H1129" s="109" t="str">
        <f>IF(OR(A1129="",B1129=""),"",N(D1129)*N(E1129))</f>
        <v/>
      </c>
      <c r="I1129" s="109" t="str">
        <f>IF(H1129="","",H1129-N(F1129))</f>
        <v/>
      </c>
      <c r="J1129" s="108" t="str">
        <f>IF(B1129="","",IFERROR(INDEX('15 Base de Dados'!$F$6:$F$925,MATCH(B1129,'15 Base de Dados'!$C$6:$C$925,0)),"BRL"))</f>
        <v/>
      </c>
      <c r="K1129" s="134" t="str">
        <f>IF(H1129="","",I1129*IF(N(G1129)&gt;0,G1129,IFERROR(INDEX(moeda_fx,MATCH(J1129,moeda_cod,0)),1)))</f>
        <v/>
      </c>
      <c r="L1129" s="135" t="str">
        <f>IF(B1129="","",IFERROR(INDEX('15 Base de Dados'!$A$6:$A$925,MATCH(B1129,'15 Base de Dados'!$C$6:$C$925,0)),"Não encontrado"))</f>
        <v/>
      </c>
      <c r="M1129" s="123" t="str">
        <f>IF(A1129="","",EOMONTH(A1129,0))</f>
        <v/>
      </c>
      <c r="N1129" s="113" t="str">
        <f>IF(A1129="","",YEAR(A1129))</f>
        <v/>
      </c>
    </row>
    <row r="1130">
      <c r="A1130" s="116" t="n"/>
      <c r="B1130" s="97" t="n"/>
      <c r="C1130" s="97" t="n"/>
      <c r="D1130" s="132" t="n"/>
      <c r="E1130" s="99" t="n"/>
      <c r="F1130" s="117" t="n"/>
      <c r="G1130" s="101" t="n"/>
      <c r="H1130" s="103" t="str">
        <f>IF(OR(A1130="",B1130=""),"",N(D1130)*N(E1130))</f>
        <v/>
      </c>
      <c r="I1130" s="103" t="str">
        <f>IF(H1130="","",H1130-N(F1130))</f>
        <v/>
      </c>
      <c r="J1130" s="68" t="str">
        <f>IF(B1130="","",IFERROR(INDEX('15 Base de Dados'!$F$6:$F$925,MATCH(B1130,'15 Base de Dados'!$C$6:$C$925,0)),"BRL"))</f>
        <v/>
      </c>
      <c r="K1130" s="70" t="str">
        <f>IF(H1130="","",I1130*IF(N(G1130)&gt;0,G1130,IFERROR(INDEX(moeda_fx,MATCH(J1130,moeda_cod,0)),1)))</f>
        <v/>
      </c>
      <c r="L1130" s="133" t="str">
        <f>IF(B1130="","",IFERROR(INDEX('15 Base de Dados'!$A$6:$A$925,MATCH(B1130,'15 Base de Dados'!$C$6:$C$925,0)),"Não encontrado"))</f>
        <v/>
      </c>
      <c r="M1130" s="122" t="str">
        <f>IF(A1130="","",EOMONTH(A1130,0))</f>
        <v/>
      </c>
      <c r="N1130" s="69" t="str">
        <f>IF(A1130="","",YEAR(A1130))</f>
        <v/>
      </c>
    </row>
    <row r="1131">
      <c r="A1131" s="116" t="n"/>
      <c r="B1131" s="97" t="n"/>
      <c r="C1131" s="97" t="n"/>
      <c r="D1131" s="132" t="n"/>
      <c r="E1131" s="99" t="n"/>
      <c r="F1131" s="117" t="n"/>
      <c r="G1131" s="101" t="n"/>
      <c r="H1131" s="109" t="str">
        <f>IF(OR(A1131="",B1131=""),"",N(D1131)*N(E1131))</f>
        <v/>
      </c>
      <c r="I1131" s="109" t="str">
        <f>IF(H1131="","",H1131-N(F1131))</f>
        <v/>
      </c>
      <c r="J1131" s="108" t="str">
        <f>IF(B1131="","",IFERROR(INDEX('15 Base de Dados'!$F$6:$F$925,MATCH(B1131,'15 Base de Dados'!$C$6:$C$925,0)),"BRL"))</f>
        <v/>
      </c>
      <c r="K1131" s="134" t="str">
        <f>IF(H1131="","",I1131*IF(N(G1131)&gt;0,G1131,IFERROR(INDEX(moeda_fx,MATCH(J1131,moeda_cod,0)),1)))</f>
        <v/>
      </c>
      <c r="L1131" s="135" t="str">
        <f>IF(B1131="","",IFERROR(INDEX('15 Base de Dados'!$A$6:$A$925,MATCH(B1131,'15 Base de Dados'!$C$6:$C$925,0)),"Não encontrado"))</f>
        <v/>
      </c>
      <c r="M1131" s="123" t="str">
        <f>IF(A1131="","",EOMONTH(A1131,0))</f>
        <v/>
      </c>
      <c r="N1131" s="113" t="str">
        <f>IF(A1131="","",YEAR(A1131))</f>
        <v/>
      </c>
    </row>
    <row r="1132">
      <c r="A1132" s="116" t="n"/>
      <c r="B1132" s="97" t="n"/>
      <c r="C1132" s="97" t="n"/>
      <c r="D1132" s="132" t="n"/>
      <c r="E1132" s="99" t="n"/>
      <c r="F1132" s="117" t="n"/>
      <c r="G1132" s="101" t="n"/>
      <c r="H1132" s="103" t="str">
        <f>IF(OR(A1132="",B1132=""),"",N(D1132)*N(E1132))</f>
        <v/>
      </c>
      <c r="I1132" s="103" t="str">
        <f>IF(H1132="","",H1132-N(F1132))</f>
        <v/>
      </c>
      <c r="J1132" s="68" t="str">
        <f>IF(B1132="","",IFERROR(INDEX('15 Base de Dados'!$F$6:$F$925,MATCH(B1132,'15 Base de Dados'!$C$6:$C$925,0)),"BRL"))</f>
        <v/>
      </c>
      <c r="K1132" s="70" t="str">
        <f>IF(H1132="","",I1132*IF(N(G1132)&gt;0,G1132,IFERROR(INDEX(moeda_fx,MATCH(J1132,moeda_cod,0)),1)))</f>
        <v/>
      </c>
      <c r="L1132" s="133" t="str">
        <f>IF(B1132="","",IFERROR(INDEX('15 Base de Dados'!$A$6:$A$925,MATCH(B1132,'15 Base de Dados'!$C$6:$C$925,0)),"Não encontrado"))</f>
        <v/>
      </c>
      <c r="M1132" s="122" t="str">
        <f>IF(A1132="","",EOMONTH(A1132,0))</f>
        <v/>
      </c>
      <c r="N1132" s="69" t="str">
        <f>IF(A1132="","",YEAR(A1132))</f>
        <v/>
      </c>
    </row>
    <row r="1133">
      <c r="A1133" s="116" t="n"/>
      <c r="B1133" s="97" t="n"/>
      <c r="C1133" s="97" t="n"/>
      <c r="D1133" s="132" t="n"/>
      <c r="E1133" s="99" t="n"/>
      <c r="F1133" s="117" t="n"/>
      <c r="G1133" s="101" t="n"/>
      <c r="H1133" s="109" t="str">
        <f>IF(OR(A1133="",B1133=""),"",N(D1133)*N(E1133))</f>
        <v/>
      </c>
      <c r="I1133" s="109" t="str">
        <f>IF(H1133="","",H1133-N(F1133))</f>
        <v/>
      </c>
      <c r="J1133" s="108" t="str">
        <f>IF(B1133="","",IFERROR(INDEX('15 Base de Dados'!$F$6:$F$925,MATCH(B1133,'15 Base de Dados'!$C$6:$C$925,0)),"BRL"))</f>
        <v/>
      </c>
      <c r="K1133" s="134" t="str">
        <f>IF(H1133="","",I1133*IF(N(G1133)&gt;0,G1133,IFERROR(INDEX(moeda_fx,MATCH(J1133,moeda_cod,0)),1)))</f>
        <v/>
      </c>
      <c r="L1133" s="135" t="str">
        <f>IF(B1133="","",IFERROR(INDEX('15 Base de Dados'!$A$6:$A$925,MATCH(B1133,'15 Base de Dados'!$C$6:$C$925,0)),"Não encontrado"))</f>
        <v/>
      </c>
      <c r="M1133" s="123" t="str">
        <f>IF(A1133="","",EOMONTH(A1133,0))</f>
        <v/>
      </c>
      <c r="N1133" s="113" t="str">
        <f>IF(A1133="","",YEAR(A1133))</f>
        <v/>
      </c>
    </row>
    <row r="1134">
      <c r="A1134" s="116" t="n"/>
      <c r="B1134" s="97" t="n"/>
      <c r="C1134" s="97" t="n"/>
      <c r="D1134" s="132" t="n"/>
      <c r="E1134" s="99" t="n"/>
      <c r="F1134" s="117" t="n"/>
      <c r="G1134" s="101" t="n"/>
      <c r="H1134" s="103" t="str">
        <f>IF(OR(A1134="",B1134=""),"",N(D1134)*N(E1134))</f>
        <v/>
      </c>
      <c r="I1134" s="103" t="str">
        <f>IF(H1134="","",H1134-N(F1134))</f>
        <v/>
      </c>
      <c r="J1134" s="68" t="str">
        <f>IF(B1134="","",IFERROR(INDEX('15 Base de Dados'!$F$6:$F$925,MATCH(B1134,'15 Base de Dados'!$C$6:$C$925,0)),"BRL"))</f>
        <v/>
      </c>
      <c r="K1134" s="70" t="str">
        <f>IF(H1134="","",I1134*IF(N(G1134)&gt;0,G1134,IFERROR(INDEX(moeda_fx,MATCH(J1134,moeda_cod,0)),1)))</f>
        <v/>
      </c>
      <c r="L1134" s="133" t="str">
        <f>IF(B1134="","",IFERROR(INDEX('15 Base de Dados'!$A$6:$A$925,MATCH(B1134,'15 Base de Dados'!$C$6:$C$925,0)),"Não encontrado"))</f>
        <v/>
      </c>
      <c r="M1134" s="122" t="str">
        <f>IF(A1134="","",EOMONTH(A1134,0))</f>
        <v/>
      </c>
      <c r="N1134" s="69" t="str">
        <f>IF(A1134="","",YEAR(A1134))</f>
        <v/>
      </c>
    </row>
    <row r="1135">
      <c r="A1135" s="116" t="n"/>
      <c r="B1135" s="97" t="n"/>
      <c r="C1135" s="97" t="n"/>
      <c r="D1135" s="132" t="n"/>
      <c r="E1135" s="99" t="n"/>
      <c r="F1135" s="117" t="n"/>
      <c r="G1135" s="101" t="n"/>
      <c r="H1135" s="109" t="str">
        <f>IF(OR(A1135="",B1135=""),"",N(D1135)*N(E1135))</f>
        <v/>
      </c>
      <c r="I1135" s="109" t="str">
        <f>IF(H1135="","",H1135-N(F1135))</f>
        <v/>
      </c>
      <c r="J1135" s="108" t="str">
        <f>IF(B1135="","",IFERROR(INDEX('15 Base de Dados'!$F$6:$F$925,MATCH(B1135,'15 Base de Dados'!$C$6:$C$925,0)),"BRL"))</f>
        <v/>
      </c>
      <c r="K1135" s="134" t="str">
        <f>IF(H1135="","",I1135*IF(N(G1135)&gt;0,G1135,IFERROR(INDEX(moeda_fx,MATCH(J1135,moeda_cod,0)),1)))</f>
        <v/>
      </c>
      <c r="L1135" s="135" t="str">
        <f>IF(B1135="","",IFERROR(INDEX('15 Base de Dados'!$A$6:$A$925,MATCH(B1135,'15 Base de Dados'!$C$6:$C$925,0)),"Não encontrado"))</f>
        <v/>
      </c>
      <c r="M1135" s="123" t="str">
        <f>IF(A1135="","",EOMONTH(A1135,0))</f>
        <v/>
      </c>
      <c r="N1135" s="113" t="str">
        <f>IF(A1135="","",YEAR(A1135))</f>
        <v/>
      </c>
    </row>
    <row r="1136">
      <c r="A1136" s="116" t="n"/>
      <c r="B1136" s="97" t="n"/>
      <c r="C1136" s="97" t="n"/>
      <c r="D1136" s="132" t="n"/>
      <c r="E1136" s="99" t="n"/>
      <c r="F1136" s="117" t="n"/>
      <c r="G1136" s="101" t="n"/>
      <c r="H1136" s="103" t="str">
        <f>IF(OR(A1136="",B1136=""),"",N(D1136)*N(E1136))</f>
        <v/>
      </c>
      <c r="I1136" s="103" t="str">
        <f>IF(H1136="","",H1136-N(F1136))</f>
        <v/>
      </c>
      <c r="J1136" s="68" t="str">
        <f>IF(B1136="","",IFERROR(INDEX('15 Base de Dados'!$F$6:$F$925,MATCH(B1136,'15 Base de Dados'!$C$6:$C$925,0)),"BRL"))</f>
        <v/>
      </c>
      <c r="K1136" s="70" t="str">
        <f>IF(H1136="","",I1136*IF(N(G1136)&gt;0,G1136,IFERROR(INDEX(moeda_fx,MATCH(J1136,moeda_cod,0)),1)))</f>
        <v/>
      </c>
      <c r="L1136" s="133" t="str">
        <f>IF(B1136="","",IFERROR(INDEX('15 Base de Dados'!$A$6:$A$925,MATCH(B1136,'15 Base de Dados'!$C$6:$C$925,0)),"Não encontrado"))</f>
        <v/>
      </c>
      <c r="M1136" s="122" t="str">
        <f>IF(A1136="","",EOMONTH(A1136,0))</f>
        <v/>
      </c>
      <c r="N1136" s="69" t="str">
        <f>IF(A1136="","",YEAR(A1136))</f>
        <v/>
      </c>
    </row>
    <row r="1137">
      <c r="A1137" s="116" t="n"/>
      <c r="B1137" s="97" t="n"/>
      <c r="C1137" s="97" t="n"/>
      <c r="D1137" s="132" t="n"/>
      <c r="E1137" s="99" t="n"/>
      <c r="F1137" s="117" t="n"/>
      <c r="G1137" s="101" t="n"/>
      <c r="H1137" s="109" t="str">
        <f>IF(OR(A1137="",B1137=""),"",N(D1137)*N(E1137))</f>
        <v/>
      </c>
      <c r="I1137" s="109" t="str">
        <f>IF(H1137="","",H1137-N(F1137))</f>
        <v/>
      </c>
      <c r="J1137" s="108" t="str">
        <f>IF(B1137="","",IFERROR(INDEX('15 Base de Dados'!$F$6:$F$925,MATCH(B1137,'15 Base de Dados'!$C$6:$C$925,0)),"BRL"))</f>
        <v/>
      </c>
      <c r="K1137" s="134" t="str">
        <f>IF(H1137="","",I1137*IF(N(G1137)&gt;0,G1137,IFERROR(INDEX(moeda_fx,MATCH(J1137,moeda_cod,0)),1)))</f>
        <v/>
      </c>
      <c r="L1137" s="135" t="str">
        <f>IF(B1137="","",IFERROR(INDEX('15 Base de Dados'!$A$6:$A$925,MATCH(B1137,'15 Base de Dados'!$C$6:$C$925,0)),"Não encontrado"))</f>
        <v/>
      </c>
      <c r="M1137" s="123" t="str">
        <f>IF(A1137="","",EOMONTH(A1137,0))</f>
        <v/>
      </c>
      <c r="N1137" s="113" t="str">
        <f>IF(A1137="","",YEAR(A1137))</f>
        <v/>
      </c>
    </row>
    <row r="1138">
      <c r="A1138" s="116" t="n"/>
      <c r="B1138" s="97" t="n"/>
      <c r="C1138" s="97" t="n"/>
      <c r="D1138" s="132" t="n"/>
      <c r="E1138" s="99" t="n"/>
      <c r="F1138" s="117" t="n"/>
      <c r="G1138" s="101" t="n"/>
      <c r="H1138" s="103" t="str">
        <f>IF(OR(A1138="",B1138=""),"",N(D1138)*N(E1138))</f>
        <v/>
      </c>
      <c r="I1138" s="103" t="str">
        <f>IF(H1138="","",H1138-N(F1138))</f>
        <v/>
      </c>
      <c r="J1138" s="68" t="str">
        <f>IF(B1138="","",IFERROR(INDEX('15 Base de Dados'!$F$6:$F$925,MATCH(B1138,'15 Base de Dados'!$C$6:$C$925,0)),"BRL"))</f>
        <v/>
      </c>
      <c r="K1138" s="70" t="str">
        <f>IF(H1138="","",I1138*IF(N(G1138)&gt;0,G1138,IFERROR(INDEX(moeda_fx,MATCH(J1138,moeda_cod,0)),1)))</f>
        <v/>
      </c>
      <c r="L1138" s="133" t="str">
        <f>IF(B1138="","",IFERROR(INDEX('15 Base de Dados'!$A$6:$A$925,MATCH(B1138,'15 Base de Dados'!$C$6:$C$925,0)),"Não encontrado"))</f>
        <v/>
      </c>
      <c r="M1138" s="122" t="str">
        <f>IF(A1138="","",EOMONTH(A1138,0))</f>
        <v/>
      </c>
      <c r="N1138" s="69" t="str">
        <f>IF(A1138="","",YEAR(A1138))</f>
        <v/>
      </c>
    </row>
    <row r="1139">
      <c r="A1139" s="116" t="n"/>
      <c r="B1139" s="97" t="n"/>
      <c r="C1139" s="97" t="n"/>
      <c r="D1139" s="132" t="n"/>
      <c r="E1139" s="99" t="n"/>
      <c r="F1139" s="117" t="n"/>
      <c r="G1139" s="101" t="n"/>
      <c r="H1139" s="109" t="str">
        <f>IF(OR(A1139="",B1139=""),"",N(D1139)*N(E1139))</f>
        <v/>
      </c>
      <c r="I1139" s="109" t="str">
        <f>IF(H1139="","",H1139-N(F1139))</f>
        <v/>
      </c>
      <c r="J1139" s="108" t="str">
        <f>IF(B1139="","",IFERROR(INDEX('15 Base de Dados'!$F$6:$F$925,MATCH(B1139,'15 Base de Dados'!$C$6:$C$925,0)),"BRL"))</f>
        <v/>
      </c>
      <c r="K1139" s="134" t="str">
        <f>IF(H1139="","",I1139*IF(N(G1139)&gt;0,G1139,IFERROR(INDEX(moeda_fx,MATCH(J1139,moeda_cod,0)),1)))</f>
        <v/>
      </c>
      <c r="L1139" s="135" t="str">
        <f>IF(B1139="","",IFERROR(INDEX('15 Base de Dados'!$A$6:$A$925,MATCH(B1139,'15 Base de Dados'!$C$6:$C$925,0)),"Não encontrado"))</f>
        <v/>
      </c>
      <c r="M1139" s="123" t="str">
        <f>IF(A1139="","",EOMONTH(A1139,0))</f>
        <v/>
      </c>
      <c r="N1139" s="113" t="str">
        <f>IF(A1139="","",YEAR(A1139))</f>
        <v/>
      </c>
    </row>
    <row r="1140">
      <c r="A1140" s="116" t="n"/>
      <c r="B1140" s="97" t="n"/>
      <c r="C1140" s="97" t="n"/>
      <c r="D1140" s="132" t="n"/>
      <c r="E1140" s="99" t="n"/>
      <c r="F1140" s="117" t="n"/>
      <c r="G1140" s="101" t="n"/>
      <c r="H1140" s="103" t="str">
        <f>IF(OR(A1140="",B1140=""),"",N(D1140)*N(E1140))</f>
        <v/>
      </c>
      <c r="I1140" s="103" t="str">
        <f>IF(H1140="","",H1140-N(F1140))</f>
        <v/>
      </c>
      <c r="J1140" s="68" t="str">
        <f>IF(B1140="","",IFERROR(INDEX('15 Base de Dados'!$F$6:$F$925,MATCH(B1140,'15 Base de Dados'!$C$6:$C$925,0)),"BRL"))</f>
        <v/>
      </c>
      <c r="K1140" s="70" t="str">
        <f>IF(H1140="","",I1140*IF(N(G1140)&gt;0,G1140,IFERROR(INDEX(moeda_fx,MATCH(J1140,moeda_cod,0)),1)))</f>
        <v/>
      </c>
      <c r="L1140" s="133" t="str">
        <f>IF(B1140="","",IFERROR(INDEX('15 Base de Dados'!$A$6:$A$925,MATCH(B1140,'15 Base de Dados'!$C$6:$C$925,0)),"Não encontrado"))</f>
        <v/>
      </c>
      <c r="M1140" s="122" t="str">
        <f>IF(A1140="","",EOMONTH(A1140,0))</f>
        <v/>
      </c>
      <c r="N1140" s="69" t="str">
        <f>IF(A1140="","",YEAR(A1140))</f>
        <v/>
      </c>
    </row>
    <row r="1141">
      <c r="A1141" s="116" t="n"/>
      <c r="B1141" s="97" t="n"/>
      <c r="C1141" s="97" t="n"/>
      <c r="D1141" s="132" t="n"/>
      <c r="E1141" s="99" t="n"/>
      <c r="F1141" s="117" t="n"/>
      <c r="G1141" s="101" t="n"/>
      <c r="H1141" s="109" t="str">
        <f>IF(OR(A1141="",B1141=""),"",N(D1141)*N(E1141))</f>
        <v/>
      </c>
      <c r="I1141" s="109" t="str">
        <f>IF(H1141="","",H1141-N(F1141))</f>
        <v/>
      </c>
      <c r="J1141" s="108" t="str">
        <f>IF(B1141="","",IFERROR(INDEX('15 Base de Dados'!$F$6:$F$925,MATCH(B1141,'15 Base de Dados'!$C$6:$C$925,0)),"BRL"))</f>
        <v/>
      </c>
      <c r="K1141" s="134" t="str">
        <f>IF(H1141="","",I1141*IF(N(G1141)&gt;0,G1141,IFERROR(INDEX(moeda_fx,MATCH(J1141,moeda_cod,0)),1)))</f>
        <v/>
      </c>
      <c r="L1141" s="135" t="str">
        <f>IF(B1141="","",IFERROR(INDEX('15 Base de Dados'!$A$6:$A$925,MATCH(B1141,'15 Base de Dados'!$C$6:$C$925,0)),"Não encontrado"))</f>
        <v/>
      </c>
      <c r="M1141" s="123" t="str">
        <f>IF(A1141="","",EOMONTH(A1141,0))</f>
        <v/>
      </c>
      <c r="N1141" s="113" t="str">
        <f>IF(A1141="","",YEAR(A1141))</f>
        <v/>
      </c>
    </row>
    <row r="1142">
      <c r="A1142" s="116" t="n"/>
      <c r="B1142" s="97" t="n"/>
      <c r="C1142" s="97" t="n"/>
      <c r="D1142" s="132" t="n"/>
      <c r="E1142" s="99" t="n"/>
      <c r="F1142" s="117" t="n"/>
      <c r="G1142" s="101" t="n"/>
      <c r="H1142" s="103" t="str">
        <f>IF(OR(A1142="",B1142=""),"",N(D1142)*N(E1142))</f>
        <v/>
      </c>
      <c r="I1142" s="103" t="str">
        <f>IF(H1142="","",H1142-N(F1142))</f>
        <v/>
      </c>
      <c r="J1142" s="68" t="str">
        <f>IF(B1142="","",IFERROR(INDEX('15 Base de Dados'!$F$6:$F$925,MATCH(B1142,'15 Base de Dados'!$C$6:$C$925,0)),"BRL"))</f>
        <v/>
      </c>
      <c r="K1142" s="70" t="str">
        <f>IF(H1142="","",I1142*IF(N(G1142)&gt;0,G1142,IFERROR(INDEX(moeda_fx,MATCH(J1142,moeda_cod,0)),1)))</f>
        <v/>
      </c>
      <c r="L1142" s="133" t="str">
        <f>IF(B1142="","",IFERROR(INDEX('15 Base de Dados'!$A$6:$A$925,MATCH(B1142,'15 Base de Dados'!$C$6:$C$925,0)),"Não encontrado"))</f>
        <v/>
      </c>
      <c r="M1142" s="122" t="str">
        <f>IF(A1142="","",EOMONTH(A1142,0))</f>
        <v/>
      </c>
      <c r="N1142" s="69" t="str">
        <f>IF(A1142="","",YEAR(A1142))</f>
        <v/>
      </c>
    </row>
    <row r="1143">
      <c r="A1143" s="116" t="n"/>
      <c r="B1143" s="97" t="n"/>
      <c r="C1143" s="97" t="n"/>
      <c r="D1143" s="132" t="n"/>
      <c r="E1143" s="99" t="n"/>
      <c r="F1143" s="117" t="n"/>
      <c r="G1143" s="101" t="n"/>
      <c r="H1143" s="109" t="str">
        <f>IF(OR(A1143="",B1143=""),"",N(D1143)*N(E1143))</f>
        <v/>
      </c>
      <c r="I1143" s="109" t="str">
        <f>IF(H1143="","",H1143-N(F1143))</f>
        <v/>
      </c>
      <c r="J1143" s="108" t="str">
        <f>IF(B1143="","",IFERROR(INDEX('15 Base de Dados'!$F$6:$F$925,MATCH(B1143,'15 Base de Dados'!$C$6:$C$925,0)),"BRL"))</f>
        <v/>
      </c>
      <c r="K1143" s="134" t="str">
        <f>IF(H1143="","",I1143*IF(N(G1143)&gt;0,G1143,IFERROR(INDEX(moeda_fx,MATCH(J1143,moeda_cod,0)),1)))</f>
        <v/>
      </c>
      <c r="L1143" s="135" t="str">
        <f>IF(B1143="","",IFERROR(INDEX('15 Base de Dados'!$A$6:$A$925,MATCH(B1143,'15 Base de Dados'!$C$6:$C$925,0)),"Não encontrado"))</f>
        <v/>
      </c>
      <c r="M1143" s="123" t="str">
        <f>IF(A1143="","",EOMONTH(A1143,0))</f>
        <v/>
      </c>
      <c r="N1143" s="113" t="str">
        <f>IF(A1143="","",YEAR(A1143))</f>
        <v/>
      </c>
    </row>
    <row r="1144">
      <c r="A1144" s="116" t="n"/>
      <c r="B1144" s="97" t="n"/>
      <c r="C1144" s="97" t="n"/>
      <c r="D1144" s="132" t="n"/>
      <c r="E1144" s="99" t="n"/>
      <c r="F1144" s="117" t="n"/>
      <c r="G1144" s="101" t="n"/>
      <c r="H1144" s="103" t="str">
        <f>IF(OR(A1144="",B1144=""),"",N(D1144)*N(E1144))</f>
        <v/>
      </c>
      <c r="I1144" s="103" t="str">
        <f>IF(H1144="","",H1144-N(F1144))</f>
        <v/>
      </c>
      <c r="J1144" s="68" t="str">
        <f>IF(B1144="","",IFERROR(INDEX('15 Base de Dados'!$F$6:$F$925,MATCH(B1144,'15 Base de Dados'!$C$6:$C$925,0)),"BRL"))</f>
        <v/>
      </c>
      <c r="K1144" s="70" t="str">
        <f>IF(H1144="","",I1144*IF(N(G1144)&gt;0,G1144,IFERROR(INDEX(moeda_fx,MATCH(J1144,moeda_cod,0)),1)))</f>
        <v/>
      </c>
      <c r="L1144" s="133" t="str">
        <f>IF(B1144="","",IFERROR(INDEX('15 Base de Dados'!$A$6:$A$925,MATCH(B1144,'15 Base de Dados'!$C$6:$C$925,0)),"Não encontrado"))</f>
        <v/>
      </c>
      <c r="M1144" s="122" t="str">
        <f>IF(A1144="","",EOMONTH(A1144,0))</f>
        <v/>
      </c>
      <c r="N1144" s="69" t="str">
        <f>IF(A1144="","",YEAR(A1144))</f>
        <v/>
      </c>
    </row>
    <row r="1145">
      <c r="A1145" s="116" t="n"/>
      <c r="B1145" s="97" t="n"/>
      <c r="C1145" s="97" t="n"/>
      <c r="D1145" s="132" t="n"/>
      <c r="E1145" s="99" t="n"/>
      <c r="F1145" s="117" t="n"/>
      <c r="G1145" s="101" t="n"/>
      <c r="H1145" s="109" t="str">
        <f>IF(OR(A1145="",B1145=""),"",N(D1145)*N(E1145))</f>
        <v/>
      </c>
      <c r="I1145" s="109" t="str">
        <f>IF(H1145="","",H1145-N(F1145))</f>
        <v/>
      </c>
      <c r="J1145" s="108" t="str">
        <f>IF(B1145="","",IFERROR(INDEX('15 Base de Dados'!$F$6:$F$925,MATCH(B1145,'15 Base de Dados'!$C$6:$C$925,0)),"BRL"))</f>
        <v/>
      </c>
      <c r="K1145" s="134" t="str">
        <f>IF(H1145="","",I1145*IF(N(G1145)&gt;0,G1145,IFERROR(INDEX(moeda_fx,MATCH(J1145,moeda_cod,0)),1)))</f>
        <v/>
      </c>
      <c r="L1145" s="135" t="str">
        <f>IF(B1145="","",IFERROR(INDEX('15 Base de Dados'!$A$6:$A$925,MATCH(B1145,'15 Base de Dados'!$C$6:$C$925,0)),"Não encontrado"))</f>
        <v/>
      </c>
      <c r="M1145" s="123" t="str">
        <f>IF(A1145="","",EOMONTH(A1145,0))</f>
        <v/>
      </c>
      <c r="N1145" s="113" t="str">
        <f>IF(A1145="","",YEAR(A1145))</f>
        <v/>
      </c>
    </row>
    <row r="1146">
      <c r="A1146" s="116" t="n"/>
      <c r="B1146" s="97" t="n"/>
      <c r="C1146" s="97" t="n"/>
      <c r="D1146" s="132" t="n"/>
      <c r="E1146" s="99" t="n"/>
      <c r="F1146" s="117" t="n"/>
      <c r="G1146" s="101" t="n"/>
      <c r="H1146" s="103" t="str">
        <f>IF(OR(A1146="",B1146=""),"",N(D1146)*N(E1146))</f>
        <v/>
      </c>
      <c r="I1146" s="103" t="str">
        <f>IF(H1146="","",H1146-N(F1146))</f>
        <v/>
      </c>
      <c r="J1146" s="68" t="str">
        <f>IF(B1146="","",IFERROR(INDEX('15 Base de Dados'!$F$6:$F$925,MATCH(B1146,'15 Base de Dados'!$C$6:$C$925,0)),"BRL"))</f>
        <v/>
      </c>
      <c r="K1146" s="70" t="str">
        <f>IF(H1146="","",I1146*IF(N(G1146)&gt;0,G1146,IFERROR(INDEX(moeda_fx,MATCH(J1146,moeda_cod,0)),1)))</f>
        <v/>
      </c>
      <c r="L1146" s="133" t="str">
        <f>IF(B1146="","",IFERROR(INDEX('15 Base de Dados'!$A$6:$A$925,MATCH(B1146,'15 Base de Dados'!$C$6:$C$925,0)),"Não encontrado"))</f>
        <v/>
      </c>
      <c r="M1146" s="122" t="str">
        <f>IF(A1146="","",EOMONTH(A1146,0))</f>
        <v/>
      </c>
      <c r="N1146" s="69" t="str">
        <f>IF(A1146="","",YEAR(A1146))</f>
        <v/>
      </c>
    </row>
    <row r="1147">
      <c r="A1147" s="116" t="n"/>
      <c r="B1147" s="97" t="n"/>
      <c r="C1147" s="97" t="n"/>
      <c r="D1147" s="132" t="n"/>
      <c r="E1147" s="99" t="n"/>
      <c r="F1147" s="117" t="n"/>
      <c r="G1147" s="101" t="n"/>
      <c r="H1147" s="109" t="str">
        <f>IF(OR(A1147="",B1147=""),"",N(D1147)*N(E1147))</f>
        <v/>
      </c>
      <c r="I1147" s="109" t="str">
        <f>IF(H1147="","",H1147-N(F1147))</f>
        <v/>
      </c>
      <c r="J1147" s="108" t="str">
        <f>IF(B1147="","",IFERROR(INDEX('15 Base de Dados'!$F$6:$F$925,MATCH(B1147,'15 Base de Dados'!$C$6:$C$925,0)),"BRL"))</f>
        <v/>
      </c>
      <c r="K1147" s="134" t="str">
        <f>IF(H1147="","",I1147*IF(N(G1147)&gt;0,G1147,IFERROR(INDEX(moeda_fx,MATCH(J1147,moeda_cod,0)),1)))</f>
        <v/>
      </c>
      <c r="L1147" s="135" t="str">
        <f>IF(B1147="","",IFERROR(INDEX('15 Base de Dados'!$A$6:$A$925,MATCH(B1147,'15 Base de Dados'!$C$6:$C$925,0)),"Não encontrado"))</f>
        <v/>
      </c>
      <c r="M1147" s="123" t="str">
        <f>IF(A1147="","",EOMONTH(A1147,0))</f>
        <v/>
      </c>
      <c r="N1147" s="113" t="str">
        <f>IF(A1147="","",YEAR(A1147))</f>
        <v/>
      </c>
    </row>
    <row r="1148">
      <c r="A1148" s="116" t="n"/>
      <c r="B1148" s="97" t="n"/>
      <c r="C1148" s="97" t="n"/>
      <c r="D1148" s="132" t="n"/>
      <c r="E1148" s="99" t="n"/>
      <c r="F1148" s="117" t="n"/>
      <c r="G1148" s="101" t="n"/>
      <c r="H1148" s="103" t="str">
        <f>IF(OR(A1148="",B1148=""),"",N(D1148)*N(E1148))</f>
        <v/>
      </c>
      <c r="I1148" s="103" t="str">
        <f>IF(H1148="","",H1148-N(F1148))</f>
        <v/>
      </c>
      <c r="J1148" s="68" t="str">
        <f>IF(B1148="","",IFERROR(INDEX('15 Base de Dados'!$F$6:$F$925,MATCH(B1148,'15 Base de Dados'!$C$6:$C$925,0)),"BRL"))</f>
        <v/>
      </c>
      <c r="K1148" s="70" t="str">
        <f>IF(H1148="","",I1148*IF(N(G1148)&gt;0,G1148,IFERROR(INDEX(moeda_fx,MATCH(J1148,moeda_cod,0)),1)))</f>
        <v/>
      </c>
      <c r="L1148" s="133" t="str">
        <f>IF(B1148="","",IFERROR(INDEX('15 Base de Dados'!$A$6:$A$925,MATCH(B1148,'15 Base de Dados'!$C$6:$C$925,0)),"Não encontrado"))</f>
        <v/>
      </c>
      <c r="M1148" s="122" t="str">
        <f>IF(A1148="","",EOMONTH(A1148,0))</f>
        <v/>
      </c>
      <c r="N1148" s="69" t="str">
        <f>IF(A1148="","",YEAR(A1148))</f>
        <v/>
      </c>
    </row>
    <row r="1149">
      <c r="A1149" s="116" t="n"/>
      <c r="B1149" s="97" t="n"/>
      <c r="C1149" s="97" t="n"/>
      <c r="D1149" s="132" t="n"/>
      <c r="E1149" s="99" t="n"/>
      <c r="F1149" s="117" t="n"/>
      <c r="G1149" s="101" t="n"/>
      <c r="H1149" s="109" t="str">
        <f>IF(OR(A1149="",B1149=""),"",N(D1149)*N(E1149))</f>
        <v/>
      </c>
      <c r="I1149" s="109" t="str">
        <f>IF(H1149="","",H1149-N(F1149))</f>
        <v/>
      </c>
      <c r="J1149" s="108" t="str">
        <f>IF(B1149="","",IFERROR(INDEX('15 Base de Dados'!$F$6:$F$925,MATCH(B1149,'15 Base de Dados'!$C$6:$C$925,0)),"BRL"))</f>
        <v/>
      </c>
      <c r="K1149" s="134" t="str">
        <f>IF(H1149="","",I1149*IF(N(G1149)&gt;0,G1149,IFERROR(INDEX(moeda_fx,MATCH(J1149,moeda_cod,0)),1)))</f>
        <v/>
      </c>
      <c r="L1149" s="135" t="str">
        <f>IF(B1149="","",IFERROR(INDEX('15 Base de Dados'!$A$6:$A$925,MATCH(B1149,'15 Base de Dados'!$C$6:$C$925,0)),"Não encontrado"))</f>
        <v/>
      </c>
      <c r="M1149" s="123" t="str">
        <f>IF(A1149="","",EOMONTH(A1149,0))</f>
        <v/>
      </c>
      <c r="N1149" s="113" t="str">
        <f>IF(A1149="","",YEAR(A1149))</f>
        <v/>
      </c>
    </row>
    <row r="1150">
      <c r="A1150" s="116" t="n"/>
      <c r="B1150" s="97" t="n"/>
      <c r="C1150" s="97" t="n"/>
      <c r="D1150" s="132" t="n"/>
      <c r="E1150" s="99" t="n"/>
      <c r="F1150" s="117" t="n"/>
      <c r="G1150" s="101" t="n"/>
      <c r="H1150" s="103" t="str">
        <f>IF(OR(A1150="",B1150=""),"",N(D1150)*N(E1150))</f>
        <v/>
      </c>
      <c r="I1150" s="103" t="str">
        <f>IF(H1150="","",H1150-N(F1150))</f>
        <v/>
      </c>
      <c r="J1150" s="68" t="str">
        <f>IF(B1150="","",IFERROR(INDEX('15 Base de Dados'!$F$6:$F$925,MATCH(B1150,'15 Base de Dados'!$C$6:$C$925,0)),"BRL"))</f>
        <v/>
      </c>
      <c r="K1150" s="70" t="str">
        <f>IF(H1150="","",I1150*IF(N(G1150)&gt;0,G1150,IFERROR(INDEX(moeda_fx,MATCH(J1150,moeda_cod,0)),1)))</f>
        <v/>
      </c>
      <c r="L1150" s="133" t="str">
        <f>IF(B1150="","",IFERROR(INDEX('15 Base de Dados'!$A$6:$A$925,MATCH(B1150,'15 Base de Dados'!$C$6:$C$925,0)),"Não encontrado"))</f>
        <v/>
      </c>
      <c r="M1150" s="122" t="str">
        <f>IF(A1150="","",EOMONTH(A1150,0))</f>
        <v/>
      </c>
      <c r="N1150" s="69" t="str">
        <f>IF(A1150="","",YEAR(A1150))</f>
        <v/>
      </c>
    </row>
    <row r="1151">
      <c r="A1151" s="116" t="n"/>
      <c r="B1151" s="97" t="n"/>
      <c r="C1151" s="97" t="n"/>
      <c r="D1151" s="132" t="n"/>
      <c r="E1151" s="99" t="n"/>
      <c r="F1151" s="117" t="n"/>
      <c r="G1151" s="101" t="n"/>
      <c r="H1151" s="109" t="str">
        <f>IF(OR(A1151="",B1151=""),"",N(D1151)*N(E1151))</f>
        <v/>
      </c>
      <c r="I1151" s="109" t="str">
        <f>IF(H1151="","",H1151-N(F1151))</f>
        <v/>
      </c>
      <c r="J1151" s="108" t="str">
        <f>IF(B1151="","",IFERROR(INDEX('15 Base de Dados'!$F$6:$F$925,MATCH(B1151,'15 Base de Dados'!$C$6:$C$925,0)),"BRL"))</f>
        <v/>
      </c>
      <c r="K1151" s="134" t="str">
        <f>IF(H1151="","",I1151*IF(N(G1151)&gt;0,G1151,IFERROR(INDEX(moeda_fx,MATCH(J1151,moeda_cod,0)),1)))</f>
        <v/>
      </c>
      <c r="L1151" s="135" t="str">
        <f>IF(B1151="","",IFERROR(INDEX('15 Base de Dados'!$A$6:$A$925,MATCH(B1151,'15 Base de Dados'!$C$6:$C$925,0)),"Não encontrado"))</f>
        <v/>
      </c>
      <c r="M1151" s="123" t="str">
        <f>IF(A1151="","",EOMONTH(A1151,0))</f>
        <v/>
      </c>
      <c r="N1151" s="113" t="str">
        <f>IF(A1151="","",YEAR(A1151))</f>
        <v/>
      </c>
    </row>
    <row r="1152">
      <c r="A1152" s="116" t="n"/>
      <c r="B1152" s="97" t="n"/>
      <c r="C1152" s="97" t="n"/>
      <c r="D1152" s="132" t="n"/>
      <c r="E1152" s="99" t="n"/>
      <c r="F1152" s="117" t="n"/>
      <c r="G1152" s="101" t="n"/>
      <c r="H1152" s="103" t="str">
        <f>IF(OR(A1152="",B1152=""),"",N(D1152)*N(E1152))</f>
        <v/>
      </c>
      <c r="I1152" s="103" t="str">
        <f>IF(H1152="","",H1152-N(F1152))</f>
        <v/>
      </c>
      <c r="J1152" s="68" t="str">
        <f>IF(B1152="","",IFERROR(INDEX('15 Base de Dados'!$F$6:$F$925,MATCH(B1152,'15 Base de Dados'!$C$6:$C$925,0)),"BRL"))</f>
        <v/>
      </c>
      <c r="K1152" s="70" t="str">
        <f>IF(H1152="","",I1152*IF(N(G1152)&gt;0,G1152,IFERROR(INDEX(moeda_fx,MATCH(J1152,moeda_cod,0)),1)))</f>
        <v/>
      </c>
      <c r="L1152" s="133" t="str">
        <f>IF(B1152="","",IFERROR(INDEX('15 Base de Dados'!$A$6:$A$925,MATCH(B1152,'15 Base de Dados'!$C$6:$C$925,0)),"Não encontrado"))</f>
        <v/>
      </c>
      <c r="M1152" s="122" t="str">
        <f>IF(A1152="","",EOMONTH(A1152,0))</f>
        <v/>
      </c>
      <c r="N1152" s="69" t="str">
        <f>IF(A1152="","",YEAR(A1152))</f>
        <v/>
      </c>
    </row>
    <row r="1153">
      <c r="A1153" s="116" t="n"/>
      <c r="B1153" s="97" t="n"/>
      <c r="C1153" s="97" t="n"/>
      <c r="D1153" s="132" t="n"/>
      <c r="E1153" s="99" t="n"/>
      <c r="F1153" s="117" t="n"/>
      <c r="G1153" s="101" t="n"/>
      <c r="H1153" s="109" t="str">
        <f>IF(OR(A1153="",B1153=""),"",N(D1153)*N(E1153))</f>
        <v/>
      </c>
      <c r="I1153" s="109" t="str">
        <f>IF(H1153="","",H1153-N(F1153))</f>
        <v/>
      </c>
      <c r="J1153" s="108" t="str">
        <f>IF(B1153="","",IFERROR(INDEX('15 Base de Dados'!$F$6:$F$925,MATCH(B1153,'15 Base de Dados'!$C$6:$C$925,0)),"BRL"))</f>
        <v/>
      </c>
      <c r="K1153" s="134" t="str">
        <f>IF(H1153="","",I1153*IF(N(G1153)&gt;0,G1153,IFERROR(INDEX(moeda_fx,MATCH(J1153,moeda_cod,0)),1)))</f>
        <v/>
      </c>
      <c r="L1153" s="135" t="str">
        <f>IF(B1153="","",IFERROR(INDEX('15 Base de Dados'!$A$6:$A$925,MATCH(B1153,'15 Base de Dados'!$C$6:$C$925,0)),"Não encontrado"))</f>
        <v/>
      </c>
      <c r="M1153" s="123" t="str">
        <f>IF(A1153="","",EOMONTH(A1153,0))</f>
        <v/>
      </c>
      <c r="N1153" s="113" t="str">
        <f>IF(A1153="","",YEAR(A1153))</f>
        <v/>
      </c>
    </row>
    <row r="1154">
      <c r="A1154" s="116" t="n"/>
      <c r="B1154" s="97" t="n"/>
      <c r="C1154" s="97" t="n"/>
      <c r="D1154" s="132" t="n"/>
      <c r="E1154" s="99" t="n"/>
      <c r="F1154" s="117" t="n"/>
      <c r="G1154" s="101" t="n"/>
      <c r="H1154" s="103" t="str">
        <f>IF(OR(A1154="",B1154=""),"",N(D1154)*N(E1154))</f>
        <v/>
      </c>
      <c r="I1154" s="103" t="str">
        <f>IF(H1154="","",H1154-N(F1154))</f>
        <v/>
      </c>
      <c r="J1154" s="68" t="str">
        <f>IF(B1154="","",IFERROR(INDEX('15 Base de Dados'!$F$6:$F$925,MATCH(B1154,'15 Base de Dados'!$C$6:$C$925,0)),"BRL"))</f>
        <v/>
      </c>
      <c r="K1154" s="70" t="str">
        <f>IF(H1154="","",I1154*IF(N(G1154)&gt;0,G1154,IFERROR(INDEX(moeda_fx,MATCH(J1154,moeda_cod,0)),1)))</f>
        <v/>
      </c>
      <c r="L1154" s="133" t="str">
        <f>IF(B1154="","",IFERROR(INDEX('15 Base de Dados'!$A$6:$A$925,MATCH(B1154,'15 Base de Dados'!$C$6:$C$925,0)),"Não encontrado"))</f>
        <v/>
      </c>
      <c r="M1154" s="122" t="str">
        <f>IF(A1154="","",EOMONTH(A1154,0))</f>
        <v/>
      </c>
      <c r="N1154" s="69" t="str">
        <f>IF(A1154="","",YEAR(A1154))</f>
        <v/>
      </c>
    </row>
    <row r="1155">
      <c r="A1155" s="116" t="n"/>
      <c r="B1155" s="97" t="n"/>
      <c r="C1155" s="97" t="n"/>
      <c r="D1155" s="132" t="n"/>
      <c r="E1155" s="99" t="n"/>
      <c r="F1155" s="117" t="n"/>
      <c r="G1155" s="101" t="n"/>
      <c r="H1155" s="109" t="str">
        <f>IF(OR(A1155="",B1155=""),"",N(D1155)*N(E1155))</f>
        <v/>
      </c>
      <c r="I1155" s="109" t="str">
        <f>IF(H1155="","",H1155-N(F1155))</f>
        <v/>
      </c>
      <c r="J1155" s="108" t="str">
        <f>IF(B1155="","",IFERROR(INDEX('15 Base de Dados'!$F$6:$F$925,MATCH(B1155,'15 Base de Dados'!$C$6:$C$925,0)),"BRL"))</f>
        <v/>
      </c>
      <c r="K1155" s="134" t="str">
        <f>IF(H1155="","",I1155*IF(N(G1155)&gt;0,G1155,IFERROR(INDEX(moeda_fx,MATCH(J1155,moeda_cod,0)),1)))</f>
        <v/>
      </c>
      <c r="L1155" s="135" t="str">
        <f>IF(B1155="","",IFERROR(INDEX('15 Base de Dados'!$A$6:$A$925,MATCH(B1155,'15 Base de Dados'!$C$6:$C$925,0)),"Não encontrado"))</f>
        <v/>
      </c>
      <c r="M1155" s="123" t="str">
        <f>IF(A1155="","",EOMONTH(A1155,0))</f>
        <v/>
      </c>
      <c r="N1155" s="113" t="str">
        <f>IF(A1155="","",YEAR(A1155))</f>
        <v/>
      </c>
    </row>
    <row r="1156">
      <c r="A1156" s="116" t="n"/>
      <c r="B1156" s="97" t="n"/>
      <c r="C1156" s="97" t="n"/>
      <c r="D1156" s="132" t="n"/>
      <c r="E1156" s="99" t="n"/>
      <c r="F1156" s="117" t="n"/>
      <c r="G1156" s="101" t="n"/>
      <c r="H1156" s="103" t="str">
        <f>IF(OR(A1156="",B1156=""),"",N(D1156)*N(E1156))</f>
        <v/>
      </c>
      <c r="I1156" s="103" t="str">
        <f>IF(H1156="","",H1156-N(F1156))</f>
        <v/>
      </c>
      <c r="J1156" s="68" t="str">
        <f>IF(B1156="","",IFERROR(INDEX('15 Base de Dados'!$F$6:$F$925,MATCH(B1156,'15 Base de Dados'!$C$6:$C$925,0)),"BRL"))</f>
        <v/>
      </c>
      <c r="K1156" s="70" t="str">
        <f>IF(H1156="","",I1156*IF(N(G1156)&gt;0,G1156,IFERROR(INDEX(moeda_fx,MATCH(J1156,moeda_cod,0)),1)))</f>
        <v/>
      </c>
      <c r="L1156" s="133" t="str">
        <f>IF(B1156="","",IFERROR(INDEX('15 Base de Dados'!$A$6:$A$925,MATCH(B1156,'15 Base de Dados'!$C$6:$C$925,0)),"Não encontrado"))</f>
        <v/>
      </c>
      <c r="M1156" s="122" t="str">
        <f>IF(A1156="","",EOMONTH(A1156,0))</f>
        <v/>
      </c>
      <c r="N1156" s="69" t="str">
        <f>IF(A1156="","",YEAR(A1156))</f>
        <v/>
      </c>
    </row>
    <row r="1157">
      <c r="A1157" s="116" t="n"/>
      <c r="B1157" s="97" t="n"/>
      <c r="C1157" s="97" t="n"/>
      <c r="D1157" s="132" t="n"/>
      <c r="E1157" s="99" t="n"/>
      <c r="F1157" s="117" t="n"/>
      <c r="G1157" s="101" t="n"/>
      <c r="H1157" s="109" t="str">
        <f>IF(OR(A1157="",B1157=""),"",N(D1157)*N(E1157))</f>
        <v/>
      </c>
      <c r="I1157" s="109" t="str">
        <f>IF(H1157="","",H1157-N(F1157))</f>
        <v/>
      </c>
      <c r="J1157" s="108" t="str">
        <f>IF(B1157="","",IFERROR(INDEX('15 Base de Dados'!$F$6:$F$925,MATCH(B1157,'15 Base de Dados'!$C$6:$C$925,0)),"BRL"))</f>
        <v/>
      </c>
      <c r="K1157" s="134" t="str">
        <f>IF(H1157="","",I1157*IF(N(G1157)&gt;0,G1157,IFERROR(INDEX(moeda_fx,MATCH(J1157,moeda_cod,0)),1)))</f>
        <v/>
      </c>
      <c r="L1157" s="135" t="str">
        <f>IF(B1157="","",IFERROR(INDEX('15 Base de Dados'!$A$6:$A$925,MATCH(B1157,'15 Base de Dados'!$C$6:$C$925,0)),"Não encontrado"))</f>
        <v/>
      </c>
      <c r="M1157" s="123" t="str">
        <f>IF(A1157="","",EOMONTH(A1157,0))</f>
        <v/>
      </c>
      <c r="N1157" s="113" t="str">
        <f>IF(A1157="","",YEAR(A1157))</f>
        <v/>
      </c>
    </row>
    <row r="1158">
      <c r="A1158" s="116" t="n"/>
      <c r="B1158" s="97" t="n"/>
      <c r="C1158" s="97" t="n"/>
      <c r="D1158" s="132" t="n"/>
      <c r="E1158" s="99" t="n"/>
      <c r="F1158" s="117" t="n"/>
      <c r="G1158" s="101" t="n"/>
      <c r="H1158" s="103" t="str">
        <f>IF(OR(A1158="",B1158=""),"",N(D1158)*N(E1158))</f>
        <v/>
      </c>
      <c r="I1158" s="103" t="str">
        <f>IF(H1158="","",H1158-N(F1158))</f>
        <v/>
      </c>
      <c r="J1158" s="68" t="str">
        <f>IF(B1158="","",IFERROR(INDEX('15 Base de Dados'!$F$6:$F$925,MATCH(B1158,'15 Base de Dados'!$C$6:$C$925,0)),"BRL"))</f>
        <v/>
      </c>
      <c r="K1158" s="70" t="str">
        <f>IF(H1158="","",I1158*IF(N(G1158)&gt;0,G1158,IFERROR(INDEX(moeda_fx,MATCH(J1158,moeda_cod,0)),1)))</f>
        <v/>
      </c>
      <c r="L1158" s="133" t="str">
        <f>IF(B1158="","",IFERROR(INDEX('15 Base de Dados'!$A$6:$A$925,MATCH(B1158,'15 Base de Dados'!$C$6:$C$925,0)),"Não encontrado"))</f>
        <v/>
      </c>
      <c r="M1158" s="122" t="str">
        <f>IF(A1158="","",EOMONTH(A1158,0))</f>
        <v/>
      </c>
      <c r="N1158" s="69" t="str">
        <f>IF(A1158="","",YEAR(A1158))</f>
        <v/>
      </c>
    </row>
    <row r="1159">
      <c r="A1159" s="116" t="n"/>
      <c r="B1159" s="97" t="n"/>
      <c r="C1159" s="97" t="n"/>
      <c r="D1159" s="132" t="n"/>
      <c r="E1159" s="99" t="n"/>
      <c r="F1159" s="117" t="n"/>
      <c r="G1159" s="101" t="n"/>
      <c r="H1159" s="109" t="str">
        <f>IF(OR(A1159="",B1159=""),"",N(D1159)*N(E1159))</f>
        <v/>
      </c>
      <c r="I1159" s="109" t="str">
        <f>IF(H1159="","",H1159-N(F1159))</f>
        <v/>
      </c>
      <c r="J1159" s="108" t="str">
        <f>IF(B1159="","",IFERROR(INDEX('15 Base de Dados'!$F$6:$F$925,MATCH(B1159,'15 Base de Dados'!$C$6:$C$925,0)),"BRL"))</f>
        <v/>
      </c>
      <c r="K1159" s="134" t="str">
        <f>IF(H1159="","",I1159*IF(N(G1159)&gt;0,G1159,IFERROR(INDEX(moeda_fx,MATCH(J1159,moeda_cod,0)),1)))</f>
        <v/>
      </c>
      <c r="L1159" s="135" t="str">
        <f>IF(B1159="","",IFERROR(INDEX('15 Base de Dados'!$A$6:$A$925,MATCH(B1159,'15 Base de Dados'!$C$6:$C$925,0)),"Não encontrado"))</f>
        <v/>
      </c>
      <c r="M1159" s="123" t="str">
        <f>IF(A1159="","",EOMONTH(A1159,0))</f>
        <v/>
      </c>
      <c r="N1159" s="113" t="str">
        <f>IF(A1159="","",YEAR(A1159))</f>
        <v/>
      </c>
    </row>
    <row r="1160">
      <c r="A1160" s="116" t="n"/>
      <c r="B1160" s="97" t="n"/>
      <c r="C1160" s="97" t="n"/>
      <c r="D1160" s="132" t="n"/>
      <c r="E1160" s="99" t="n"/>
      <c r="F1160" s="117" t="n"/>
      <c r="G1160" s="101" t="n"/>
      <c r="H1160" s="103" t="str">
        <f>IF(OR(A1160="",B1160=""),"",N(D1160)*N(E1160))</f>
        <v/>
      </c>
      <c r="I1160" s="103" t="str">
        <f>IF(H1160="","",H1160-N(F1160))</f>
        <v/>
      </c>
      <c r="J1160" s="68" t="str">
        <f>IF(B1160="","",IFERROR(INDEX('15 Base de Dados'!$F$6:$F$925,MATCH(B1160,'15 Base de Dados'!$C$6:$C$925,0)),"BRL"))</f>
        <v/>
      </c>
      <c r="K1160" s="70" t="str">
        <f>IF(H1160="","",I1160*IF(N(G1160)&gt;0,G1160,IFERROR(INDEX(moeda_fx,MATCH(J1160,moeda_cod,0)),1)))</f>
        <v/>
      </c>
      <c r="L1160" s="133" t="str">
        <f>IF(B1160="","",IFERROR(INDEX('15 Base de Dados'!$A$6:$A$925,MATCH(B1160,'15 Base de Dados'!$C$6:$C$925,0)),"Não encontrado"))</f>
        <v/>
      </c>
      <c r="M1160" s="122" t="str">
        <f>IF(A1160="","",EOMONTH(A1160,0))</f>
        <v/>
      </c>
      <c r="N1160" s="69" t="str">
        <f>IF(A1160="","",YEAR(A1160))</f>
        <v/>
      </c>
    </row>
    <row r="1161">
      <c r="A1161" s="116" t="n"/>
      <c r="B1161" s="97" t="n"/>
      <c r="C1161" s="97" t="n"/>
      <c r="D1161" s="132" t="n"/>
      <c r="E1161" s="99" t="n"/>
      <c r="F1161" s="117" t="n"/>
      <c r="G1161" s="101" t="n"/>
      <c r="H1161" s="109" t="str">
        <f>IF(OR(A1161="",B1161=""),"",N(D1161)*N(E1161))</f>
        <v/>
      </c>
      <c r="I1161" s="109" t="str">
        <f>IF(H1161="","",H1161-N(F1161))</f>
        <v/>
      </c>
      <c r="J1161" s="108" t="str">
        <f>IF(B1161="","",IFERROR(INDEX('15 Base de Dados'!$F$6:$F$925,MATCH(B1161,'15 Base de Dados'!$C$6:$C$925,0)),"BRL"))</f>
        <v/>
      </c>
      <c r="K1161" s="134" t="str">
        <f>IF(H1161="","",I1161*IF(N(G1161)&gt;0,G1161,IFERROR(INDEX(moeda_fx,MATCH(J1161,moeda_cod,0)),1)))</f>
        <v/>
      </c>
      <c r="L1161" s="135" t="str">
        <f>IF(B1161="","",IFERROR(INDEX('15 Base de Dados'!$A$6:$A$925,MATCH(B1161,'15 Base de Dados'!$C$6:$C$925,0)),"Não encontrado"))</f>
        <v/>
      </c>
      <c r="M1161" s="123" t="str">
        <f>IF(A1161="","",EOMONTH(A1161,0))</f>
        <v/>
      </c>
      <c r="N1161" s="113" t="str">
        <f>IF(A1161="","",YEAR(A1161))</f>
        <v/>
      </c>
    </row>
    <row r="1162">
      <c r="A1162" s="116" t="n"/>
      <c r="B1162" s="97" t="n"/>
      <c r="C1162" s="97" t="n"/>
      <c r="D1162" s="132" t="n"/>
      <c r="E1162" s="99" t="n"/>
      <c r="F1162" s="117" t="n"/>
      <c r="G1162" s="101" t="n"/>
      <c r="H1162" s="103" t="str">
        <f>IF(OR(A1162="",B1162=""),"",N(D1162)*N(E1162))</f>
        <v/>
      </c>
      <c r="I1162" s="103" t="str">
        <f>IF(H1162="","",H1162-N(F1162))</f>
        <v/>
      </c>
      <c r="J1162" s="68" t="str">
        <f>IF(B1162="","",IFERROR(INDEX('15 Base de Dados'!$F$6:$F$925,MATCH(B1162,'15 Base de Dados'!$C$6:$C$925,0)),"BRL"))</f>
        <v/>
      </c>
      <c r="K1162" s="70" t="str">
        <f>IF(H1162="","",I1162*IF(N(G1162)&gt;0,G1162,IFERROR(INDEX(moeda_fx,MATCH(J1162,moeda_cod,0)),1)))</f>
        <v/>
      </c>
      <c r="L1162" s="133" t="str">
        <f>IF(B1162="","",IFERROR(INDEX('15 Base de Dados'!$A$6:$A$925,MATCH(B1162,'15 Base de Dados'!$C$6:$C$925,0)),"Não encontrado"))</f>
        <v/>
      </c>
      <c r="M1162" s="122" t="str">
        <f>IF(A1162="","",EOMONTH(A1162,0))</f>
        <v/>
      </c>
      <c r="N1162" s="69" t="str">
        <f>IF(A1162="","",YEAR(A1162))</f>
        <v/>
      </c>
    </row>
    <row r="1163">
      <c r="A1163" s="116" t="n"/>
      <c r="B1163" s="97" t="n"/>
      <c r="C1163" s="97" t="n"/>
      <c r="D1163" s="132" t="n"/>
      <c r="E1163" s="99" t="n"/>
      <c r="F1163" s="117" t="n"/>
      <c r="G1163" s="101" t="n"/>
      <c r="H1163" s="109" t="str">
        <f>IF(OR(A1163="",B1163=""),"",N(D1163)*N(E1163))</f>
        <v/>
      </c>
      <c r="I1163" s="109" t="str">
        <f>IF(H1163="","",H1163-N(F1163))</f>
        <v/>
      </c>
      <c r="J1163" s="108" t="str">
        <f>IF(B1163="","",IFERROR(INDEX('15 Base de Dados'!$F$6:$F$925,MATCH(B1163,'15 Base de Dados'!$C$6:$C$925,0)),"BRL"))</f>
        <v/>
      </c>
      <c r="K1163" s="134" t="str">
        <f>IF(H1163="","",I1163*IF(N(G1163)&gt;0,G1163,IFERROR(INDEX(moeda_fx,MATCH(J1163,moeda_cod,0)),1)))</f>
        <v/>
      </c>
      <c r="L1163" s="135" t="str">
        <f>IF(B1163="","",IFERROR(INDEX('15 Base de Dados'!$A$6:$A$925,MATCH(B1163,'15 Base de Dados'!$C$6:$C$925,0)),"Não encontrado"))</f>
        <v/>
      </c>
      <c r="M1163" s="123" t="str">
        <f>IF(A1163="","",EOMONTH(A1163,0))</f>
        <v/>
      </c>
      <c r="N1163" s="113" t="str">
        <f>IF(A1163="","",YEAR(A1163))</f>
        <v/>
      </c>
    </row>
    <row r="1164">
      <c r="A1164" s="116" t="n"/>
      <c r="B1164" s="97" t="n"/>
      <c r="C1164" s="97" t="n"/>
      <c r="D1164" s="132" t="n"/>
      <c r="E1164" s="99" t="n"/>
      <c r="F1164" s="117" t="n"/>
      <c r="G1164" s="101" t="n"/>
      <c r="H1164" s="103" t="str">
        <f>IF(OR(A1164="",B1164=""),"",N(D1164)*N(E1164))</f>
        <v/>
      </c>
      <c r="I1164" s="103" t="str">
        <f>IF(H1164="","",H1164-N(F1164))</f>
        <v/>
      </c>
      <c r="J1164" s="68" t="str">
        <f>IF(B1164="","",IFERROR(INDEX('15 Base de Dados'!$F$6:$F$925,MATCH(B1164,'15 Base de Dados'!$C$6:$C$925,0)),"BRL"))</f>
        <v/>
      </c>
      <c r="K1164" s="70" t="str">
        <f>IF(H1164="","",I1164*IF(N(G1164)&gt;0,G1164,IFERROR(INDEX(moeda_fx,MATCH(J1164,moeda_cod,0)),1)))</f>
        <v/>
      </c>
      <c r="L1164" s="133" t="str">
        <f>IF(B1164="","",IFERROR(INDEX('15 Base de Dados'!$A$6:$A$925,MATCH(B1164,'15 Base de Dados'!$C$6:$C$925,0)),"Não encontrado"))</f>
        <v/>
      </c>
      <c r="M1164" s="122" t="str">
        <f>IF(A1164="","",EOMONTH(A1164,0))</f>
        <v/>
      </c>
      <c r="N1164" s="69" t="str">
        <f>IF(A1164="","",YEAR(A1164))</f>
        <v/>
      </c>
    </row>
    <row r="1165">
      <c r="A1165" s="116" t="n"/>
      <c r="B1165" s="97" t="n"/>
      <c r="C1165" s="97" t="n"/>
      <c r="D1165" s="132" t="n"/>
      <c r="E1165" s="99" t="n"/>
      <c r="F1165" s="117" t="n"/>
      <c r="G1165" s="101" t="n"/>
      <c r="H1165" s="109" t="str">
        <f>IF(OR(A1165="",B1165=""),"",N(D1165)*N(E1165))</f>
        <v/>
      </c>
      <c r="I1165" s="109" t="str">
        <f>IF(H1165="","",H1165-N(F1165))</f>
        <v/>
      </c>
      <c r="J1165" s="108" t="str">
        <f>IF(B1165="","",IFERROR(INDEX('15 Base de Dados'!$F$6:$F$925,MATCH(B1165,'15 Base de Dados'!$C$6:$C$925,0)),"BRL"))</f>
        <v/>
      </c>
      <c r="K1165" s="134" t="str">
        <f>IF(H1165="","",I1165*IF(N(G1165)&gt;0,G1165,IFERROR(INDEX(moeda_fx,MATCH(J1165,moeda_cod,0)),1)))</f>
        <v/>
      </c>
      <c r="L1165" s="135" t="str">
        <f>IF(B1165="","",IFERROR(INDEX('15 Base de Dados'!$A$6:$A$925,MATCH(B1165,'15 Base de Dados'!$C$6:$C$925,0)),"Não encontrado"))</f>
        <v/>
      </c>
      <c r="M1165" s="123" t="str">
        <f>IF(A1165="","",EOMONTH(A1165,0))</f>
        <v/>
      </c>
      <c r="N1165" s="113" t="str">
        <f>IF(A1165="","",YEAR(A1165))</f>
        <v/>
      </c>
    </row>
    <row r="1166">
      <c r="A1166" s="116" t="n"/>
      <c r="B1166" s="97" t="n"/>
      <c r="C1166" s="97" t="n"/>
      <c r="D1166" s="132" t="n"/>
      <c r="E1166" s="99" t="n"/>
      <c r="F1166" s="117" t="n"/>
      <c r="G1166" s="101" t="n"/>
      <c r="H1166" s="103" t="str">
        <f>IF(OR(A1166="",B1166=""),"",N(D1166)*N(E1166))</f>
        <v/>
      </c>
      <c r="I1166" s="103" t="str">
        <f>IF(H1166="","",H1166-N(F1166))</f>
        <v/>
      </c>
      <c r="J1166" s="68" t="str">
        <f>IF(B1166="","",IFERROR(INDEX('15 Base de Dados'!$F$6:$F$925,MATCH(B1166,'15 Base de Dados'!$C$6:$C$925,0)),"BRL"))</f>
        <v/>
      </c>
      <c r="K1166" s="70" t="str">
        <f>IF(H1166="","",I1166*IF(N(G1166)&gt;0,G1166,IFERROR(INDEX(moeda_fx,MATCH(J1166,moeda_cod,0)),1)))</f>
        <v/>
      </c>
      <c r="L1166" s="133" t="str">
        <f>IF(B1166="","",IFERROR(INDEX('15 Base de Dados'!$A$6:$A$925,MATCH(B1166,'15 Base de Dados'!$C$6:$C$925,0)),"Não encontrado"))</f>
        <v/>
      </c>
      <c r="M1166" s="122" t="str">
        <f>IF(A1166="","",EOMONTH(A1166,0))</f>
        <v/>
      </c>
      <c r="N1166" s="69" t="str">
        <f>IF(A1166="","",YEAR(A1166))</f>
        <v/>
      </c>
    </row>
    <row r="1167">
      <c r="A1167" s="116" t="n"/>
      <c r="B1167" s="97" t="n"/>
      <c r="C1167" s="97" t="n"/>
      <c r="D1167" s="132" t="n"/>
      <c r="E1167" s="99" t="n"/>
      <c r="F1167" s="117" t="n"/>
      <c r="G1167" s="101" t="n"/>
      <c r="H1167" s="109" t="str">
        <f>IF(OR(A1167="",B1167=""),"",N(D1167)*N(E1167))</f>
        <v/>
      </c>
      <c r="I1167" s="109" t="str">
        <f>IF(H1167="","",H1167-N(F1167))</f>
        <v/>
      </c>
      <c r="J1167" s="108" t="str">
        <f>IF(B1167="","",IFERROR(INDEX('15 Base de Dados'!$F$6:$F$925,MATCH(B1167,'15 Base de Dados'!$C$6:$C$925,0)),"BRL"))</f>
        <v/>
      </c>
      <c r="K1167" s="134" t="str">
        <f>IF(H1167="","",I1167*IF(N(G1167)&gt;0,G1167,IFERROR(INDEX(moeda_fx,MATCH(J1167,moeda_cod,0)),1)))</f>
        <v/>
      </c>
      <c r="L1167" s="135" t="str">
        <f>IF(B1167="","",IFERROR(INDEX('15 Base de Dados'!$A$6:$A$925,MATCH(B1167,'15 Base de Dados'!$C$6:$C$925,0)),"Não encontrado"))</f>
        <v/>
      </c>
      <c r="M1167" s="123" t="str">
        <f>IF(A1167="","",EOMONTH(A1167,0))</f>
        <v/>
      </c>
      <c r="N1167" s="113" t="str">
        <f>IF(A1167="","",YEAR(A1167))</f>
        <v/>
      </c>
    </row>
    <row r="1168">
      <c r="A1168" s="116" t="n"/>
      <c r="B1168" s="97" t="n"/>
      <c r="C1168" s="97" t="n"/>
      <c r="D1168" s="132" t="n"/>
      <c r="E1168" s="99" t="n"/>
      <c r="F1168" s="117" t="n"/>
      <c r="G1168" s="101" t="n"/>
      <c r="H1168" s="103" t="str">
        <f>IF(OR(A1168="",B1168=""),"",N(D1168)*N(E1168))</f>
        <v/>
      </c>
      <c r="I1168" s="103" t="str">
        <f>IF(H1168="","",H1168-N(F1168))</f>
        <v/>
      </c>
      <c r="J1168" s="68" t="str">
        <f>IF(B1168="","",IFERROR(INDEX('15 Base de Dados'!$F$6:$F$925,MATCH(B1168,'15 Base de Dados'!$C$6:$C$925,0)),"BRL"))</f>
        <v/>
      </c>
      <c r="K1168" s="70" t="str">
        <f>IF(H1168="","",I1168*IF(N(G1168)&gt;0,G1168,IFERROR(INDEX(moeda_fx,MATCH(J1168,moeda_cod,0)),1)))</f>
        <v/>
      </c>
      <c r="L1168" s="133" t="str">
        <f>IF(B1168="","",IFERROR(INDEX('15 Base de Dados'!$A$6:$A$925,MATCH(B1168,'15 Base de Dados'!$C$6:$C$925,0)),"Não encontrado"))</f>
        <v/>
      </c>
      <c r="M1168" s="122" t="str">
        <f>IF(A1168="","",EOMONTH(A1168,0))</f>
        <v/>
      </c>
      <c r="N1168" s="69" t="str">
        <f>IF(A1168="","",YEAR(A1168))</f>
        <v/>
      </c>
    </row>
    <row r="1169">
      <c r="A1169" s="116" t="n"/>
      <c r="B1169" s="97" t="n"/>
      <c r="C1169" s="97" t="n"/>
      <c r="D1169" s="132" t="n"/>
      <c r="E1169" s="99" t="n"/>
      <c r="F1169" s="117" t="n"/>
      <c r="G1169" s="101" t="n"/>
      <c r="H1169" s="109" t="str">
        <f>IF(OR(A1169="",B1169=""),"",N(D1169)*N(E1169))</f>
        <v/>
      </c>
      <c r="I1169" s="109" t="str">
        <f>IF(H1169="","",H1169-N(F1169))</f>
        <v/>
      </c>
      <c r="J1169" s="108" t="str">
        <f>IF(B1169="","",IFERROR(INDEX('15 Base de Dados'!$F$6:$F$925,MATCH(B1169,'15 Base de Dados'!$C$6:$C$925,0)),"BRL"))</f>
        <v/>
      </c>
      <c r="K1169" s="134" t="str">
        <f>IF(H1169="","",I1169*IF(N(G1169)&gt;0,G1169,IFERROR(INDEX(moeda_fx,MATCH(J1169,moeda_cod,0)),1)))</f>
        <v/>
      </c>
      <c r="L1169" s="135" t="str">
        <f>IF(B1169="","",IFERROR(INDEX('15 Base de Dados'!$A$6:$A$925,MATCH(B1169,'15 Base de Dados'!$C$6:$C$925,0)),"Não encontrado"))</f>
        <v/>
      </c>
      <c r="M1169" s="123" t="str">
        <f>IF(A1169="","",EOMONTH(A1169,0))</f>
        <v/>
      </c>
      <c r="N1169" s="113" t="str">
        <f>IF(A1169="","",YEAR(A1169))</f>
        <v/>
      </c>
    </row>
    <row r="1170">
      <c r="A1170" s="116" t="n"/>
      <c r="B1170" s="97" t="n"/>
      <c r="C1170" s="97" t="n"/>
      <c r="D1170" s="132" t="n"/>
      <c r="E1170" s="99" t="n"/>
      <c r="F1170" s="117" t="n"/>
      <c r="G1170" s="101" t="n"/>
      <c r="H1170" s="103" t="str">
        <f>IF(OR(A1170="",B1170=""),"",N(D1170)*N(E1170))</f>
        <v/>
      </c>
      <c r="I1170" s="103" t="str">
        <f>IF(H1170="","",H1170-N(F1170))</f>
        <v/>
      </c>
      <c r="J1170" s="68" t="str">
        <f>IF(B1170="","",IFERROR(INDEX('15 Base de Dados'!$F$6:$F$925,MATCH(B1170,'15 Base de Dados'!$C$6:$C$925,0)),"BRL"))</f>
        <v/>
      </c>
      <c r="K1170" s="70" t="str">
        <f>IF(H1170="","",I1170*IF(N(G1170)&gt;0,G1170,IFERROR(INDEX(moeda_fx,MATCH(J1170,moeda_cod,0)),1)))</f>
        <v/>
      </c>
      <c r="L1170" s="133" t="str">
        <f>IF(B1170="","",IFERROR(INDEX('15 Base de Dados'!$A$6:$A$925,MATCH(B1170,'15 Base de Dados'!$C$6:$C$925,0)),"Não encontrado"))</f>
        <v/>
      </c>
      <c r="M1170" s="122" t="str">
        <f>IF(A1170="","",EOMONTH(A1170,0))</f>
        <v/>
      </c>
      <c r="N1170" s="69" t="str">
        <f>IF(A1170="","",YEAR(A1170))</f>
        <v/>
      </c>
    </row>
    <row r="1171">
      <c r="A1171" s="116" t="n"/>
      <c r="B1171" s="97" t="n"/>
      <c r="C1171" s="97" t="n"/>
      <c r="D1171" s="132" t="n"/>
      <c r="E1171" s="99" t="n"/>
      <c r="F1171" s="117" t="n"/>
      <c r="G1171" s="101" t="n"/>
      <c r="H1171" s="109" t="str">
        <f>IF(OR(A1171="",B1171=""),"",N(D1171)*N(E1171))</f>
        <v/>
      </c>
      <c r="I1171" s="109" t="str">
        <f>IF(H1171="","",H1171-N(F1171))</f>
        <v/>
      </c>
      <c r="J1171" s="108" t="str">
        <f>IF(B1171="","",IFERROR(INDEX('15 Base de Dados'!$F$6:$F$925,MATCH(B1171,'15 Base de Dados'!$C$6:$C$925,0)),"BRL"))</f>
        <v/>
      </c>
      <c r="K1171" s="134" t="str">
        <f>IF(H1171="","",I1171*IF(N(G1171)&gt;0,G1171,IFERROR(INDEX(moeda_fx,MATCH(J1171,moeda_cod,0)),1)))</f>
        <v/>
      </c>
      <c r="L1171" s="135" t="str">
        <f>IF(B1171="","",IFERROR(INDEX('15 Base de Dados'!$A$6:$A$925,MATCH(B1171,'15 Base de Dados'!$C$6:$C$925,0)),"Não encontrado"))</f>
        <v/>
      </c>
      <c r="M1171" s="123" t="str">
        <f>IF(A1171="","",EOMONTH(A1171,0))</f>
        <v/>
      </c>
      <c r="N1171" s="113" t="str">
        <f>IF(A1171="","",YEAR(A1171))</f>
        <v/>
      </c>
    </row>
    <row r="1172">
      <c r="A1172" s="116" t="n"/>
      <c r="B1172" s="97" t="n"/>
      <c r="C1172" s="97" t="n"/>
      <c r="D1172" s="132" t="n"/>
      <c r="E1172" s="99" t="n"/>
      <c r="F1172" s="117" t="n"/>
      <c r="G1172" s="101" t="n"/>
      <c r="H1172" s="103" t="str">
        <f>IF(OR(A1172="",B1172=""),"",N(D1172)*N(E1172))</f>
        <v/>
      </c>
      <c r="I1172" s="103" t="str">
        <f>IF(H1172="","",H1172-N(F1172))</f>
        <v/>
      </c>
      <c r="J1172" s="68" t="str">
        <f>IF(B1172="","",IFERROR(INDEX('15 Base de Dados'!$F$6:$F$925,MATCH(B1172,'15 Base de Dados'!$C$6:$C$925,0)),"BRL"))</f>
        <v/>
      </c>
      <c r="K1172" s="70" t="str">
        <f>IF(H1172="","",I1172*IF(N(G1172)&gt;0,G1172,IFERROR(INDEX(moeda_fx,MATCH(J1172,moeda_cod,0)),1)))</f>
        <v/>
      </c>
      <c r="L1172" s="133" t="str">
        <f>IF(B1172="","",IFERROR(INDEX('15 Base de Dados'!$A$6:$A$925,MATCH(B1172,'15 Base de Dados'!$C$6:$C$925,0)),"Não encontrado"))</f>
        <v/>
      </c>
      <c r="M1172" s="122" t="str">
        <f>IF(A1172="","",EOMONTH(A1172,0))</f>
        <v/>
      </c>
      <c r="N1172" s="69" t="str">
        <f>IF(A1172="","",YEAR(A1172))</f>
        <v/>
      </c>
    </row>
    <row r="1173">
      <c r="A1173" s="116" t="n"/>
      <c r="B1173" s="97" t="n"/>
      <c r="C1173" s="97" t="n"/>
      <c r="D1173" s="132" t="n"/>
      <c r="E1173" s="99" t="n"/>
      <c r="F1173" s="117" t="n"/>
      <c r="G1173" s="101" t="n"/>
      <c r="H1173" s="109" t="str">
        <f>IF(OR(A1173="",B1173=""),"",N(D1173)*N(E1173))</f>
        <v/>
      </c>
      <c r="I1173" s="109" t="str">
        <f>IF(H1173="","",H1173-N(F1173))</f>
        <v/>
      </c>
      <c r="J1173" s="108" t="str">
        <f>IF(B1173="","",IFERROR(INDEX('15 Base de Dados'!$F$6:$F$925,MATCH(B1173,'15 Base de Dados'!$C$6:$C$925,0)),"BRL"))</f>
        <v/>
      </c>
      <c r="K1173" s="134" t="str">
        <f>IF(H1173="","",I1173*IF(N(G1173)&gt;0,G1173,IFERROR(INDEX(moeda_fx,MATCH(J1173,moeda_cod,0)),1)))</f>
        <v/>
      </c>
      <c r="L1173" s="135" t="str">
        <f>IF(B1173="","",IFERROR(INDEX('15 Base de Dados'!$A$6:$A$925,MATCH(B1173,'15 Base de Dados'!$C$6:$C$925,0)),"Não encontrado"))</f>
        <v/>
      </c>
      <c r="M1173" s="123" t="str">
        <f>IF(A1173="","",EOMONTH(A1173,0))</f>
        <v/>
      </c>
      <c r="N1173" s="113" t="str">
        <f>IF(A1173="","",YEAR(A1173))</f>
        <v/>
      </c>
    </row>
    <row r="1174">
      <c r="A1174" s="116" t="n"/>
      <c r="B1174" s="97" t="n"/>
      <c r="C1174" s="97" t="n"/>
      <c r="D1174" s="132" t="n"/>
      <c r="E1174" s="99" t="n"/>
      <c r="F1174" s="117" t="n"/>
      <c r="G1174" s="101" t="n"/>
      <c r="H1174" s="103" t="str">
        <f>IF(OR(A1174="",B1174=""),"",N(D1174)*N(E1174))</f>
        <v/>
      </c>
      <c r="I1174" s="103" t="str">
        <f>IF(H1174="","",H1174-N(F1174))</f>
        <v/>
      </c>
      <c r="J1174" s="68" t="str">
        <f>IF(B1174="","",IFERROR(INDEX('15 Base de Dados'!$F$6:$F$925,MATCH(B1174,'15 Base de Dados'!$C$6:$C$925,0)),"BRL"))</f>
        <v/>
      </c>
      <c r="K1174" s="70" t="str">
        <f>IF(H1174="","",I1174*IF(N(G1174)&gt;0,G1174,IFERROR(INDEX(moeda_fx,MATCH(J1174,moeda_cod,0)),1)))</f>
        <v/>
      </c>
      <c r="L1174" s="133" t="str">
        <f>IF(B1174="","",IFERROR(INDEX('15 Base de Dados'!$A$6:$A$925,MATCH(B1174,'15 Base de Dados'!$C$6:$C$925,0)),"Não encontrado"))</f>
        <v/>
      </c>
      <c r="M1174" s="122" t="str">
        <f>IF(A1174="","",EOMONTH(A1174,0))</f>
        <v/>
      </c>
      <c r="N1174" s="69" t="str">
        <f>IF(A1174="","",YEAR(A1174))</f>
        <v/>
      </c>
    </row>
    <row r="1175">
      <c r="A1175" s="116" t="n"/>
      <c r="B1175" s="97" t="n"/>
      <c r="C1175" s="97" t="n"/>
      <c r="D1175" s="132" t="n"/>
      <c r="E1175" s="99" t="n"/>
      <c r="F1175" s="117" t="n"/>
      <c r="G1175" s="101" t="n"/>
      <c r="H1175" s="109" t="str">
        <f>IF(OR(A1175="",B1175=""),"",N(D1175)*N(E1175))</f>
        <v/>
      </c>
      <c r="I1175" s="109" t="str">
        <f>IF(H1175="","",H1175-N(F1175))</f>
        <v/>
      </c>
      <c r="J1175" s="108" t="str">
        <f>IF(B1175="","",IFERROR(INDEX('15 Base de Dados'!$F$6:$F$925,MATCH(B1175,'15 Base de Dados'!$C$6:$C$925,0)),"BRL"))</f>
        <v/>
      </c>
      <c r="K1175" s="134" t="str">
        <f>IF(H1175="","",I1175*IF(N(G1175)&gt;0,G1175,IFERROR(INDEX(moeda_fx,MATCH(J1175,moeda_cod,0)),1)))</f>
        <v/>
      </c>
      <c r="L1175" s="135" t="str">
        <f>IF(B1175="","",IFERROR(INDEX('15 Base de Dados'!$A$6:$A$925,MATCH(B1175,'15 Base de Dados'!$C$6:$C$925,0)),"Não encontrado"))</f>
        <v/>
      </c>
      <c r="M1175" s="123" t="str">
        <f>IF(A1175="","",EOMONTH(A1175,0))</f>
        <v/>
      </c>
      <c r="N1175" s="113" t="str">
        <f>IF(A1175="","",YEAR(A1175))</f>
        <v/>
      </c>
    </row>
    <row r="1176">
      <c r="A1176" s="116" t="n"/>
      <c r="B1176" s="97" t="n"/>
      <c r="C1176" s="97" t="n"/>
      <c r="D1176" s="132" t="n"/>
      <c r="E1176" s="99" t="n"/>
      <c r="F1176" s="117" t="n"/>
      <c r="G1176" s="101" t="n"/>
      <c r="H1176" s="103" t="str">
        <f>IF(OR(A1176="",B1176=""),"",N(D1176)*N(E1176))</f>
        <v/>
      </c>
      <c r="I1176" s="103" t="str">
        <f>IF(H1176="","",H1176-N(F1176))</f>
        <v/>
      </c>
      <c r="J1176" s="68" t="str">
        <f>IF(B1176="","",IFERROR(INDEX('15 Base de Dados'!$F$6:$F$925,MATCH(B1176,'15 Base de Dados'!$C$6:$C$925,0)),"BRL"))</f>
        <v/>
      </c>
      <c r="K1176" s="70" t="str">
        <f>IF(H1176="","",I1176*IF(N(G1176)&gt;0,G1176,IFERROR(INDEX(moeda_fx,MATCH(J1176,moeda_cod,0)),1)))</f>
        <v/>
      </c>
      <c r="L1176" s="133" t="str">
        <f>IF(B1176="","",IFERROR(INDEX('15 Base de Dados'!$A$6:$A$925,MATCH(B1176,'15 Base de Dados'!$C$6:$C$925,0)),"Não encontrado"))</f>
        <v/>
      </c>
      <c r="M1176" s="122" t="str">
        <f>IF(A1176="","",EOMONTH(A1176,0))</f>
        <v/>
      </c>
      <c r="N1176" s="69" t="str">
        <f>IF(A1176="","",YEAR(A1176))</f>
        <v/>
      </c>
    </row>
    <row r="1177">
      <c r="A1177" s="116" t="n"/>
      <c r="B1177" s="97" t="n"/>
      <c r="C1177" s="97" t="n"/>
      <c r="D1177" s="132" t="n"/>
      <c r="E1177" s="99" t="n"/>
      <c r="F1177" s="117" t="n"/>
      <c r="G1177" s="101" t="n"/>
      <c r="H1177" s="109" t="str">
        <f>IF(OR(A1177="",B1177=""),"",N(D1177)*N(E1177))</f>
        <v/>
      </c>
      <c r="I1177" s="109" t="str">
        <f>IF(H1177="","",H1177-N(F1177))</f>
        <v/>
      </c>
      <c r="J1177" s="108" t="str">
        <f>IF(B1177="","",IFERROR(INDEX('15 Base de Dados'!$F$6:$F$925,MATCH(B1177,'15 Base de Dados'!$C$6:$C$925,0)),"BRL"))</f>
        <v/>
      </c>
      <c r="K1177" s="134" t="str">
        <f>IF(H1177="","",I1177*IF(N(G1177)&gt;0,G1177,IFERROR(INDEX(moeda_fx,MATCH(J1177,moeda_cod,0)),1)))</f>
        <v/>
      </c>
      <c r="L1177" s="135" t="str">
        <f>IF(B1177="","",IFERROR(INDEX('15 Base de Dados'!$A$6:$A$925,MATCH(B1177,'15 Base de Dados'!$C$6:$C$925,0)),"Não encontrado"))</f>
        <v/>
      </c>
      <c r="M1177" s="123" t="str">
        <f>IF(A1177="","",EOMONTH(A1177,0))</f>
        <v/>
      </c>
      <c r="N1177" s="113" t="str">
        <f>IF(A1177="","",YEAR(A1177))</f>
        <v/>
      </c>
    </row>
    <row r="1178">
      <c r="A1178" s="116" t="n"/>
      <c r="B1178" s="97" t="n"/>
      <c r="C1178" s="97" t="n"/>
      <c r="D1178" s="132" t="n"/>
      <c r="E1178" s="99" t="n"/>
      <c r="F1178" s="117" t="n"/>
      <c r="G1178" s="101" t="n"/>
      <c r="H1178" s="103" t="str">
        <f>IF(OR(A1178="",B1178=""),"",N(D1178)*N(E1178))</f>
        <v/>
      </c>
      <c r="I1178" s="103" t="str">
        <f>IF(H1178="","",H1178-N(F1178))</f>
        <v/>
      </c>
      <c r="J1178" s="68" t="str">
        <f>IF(B1178="","",IFERROR(INDEX('15 Base de Dados'!$F$6:$F$925,MATCH(B1178,'15 Base de Dados'!$C$6:$C$925,0)),"BRL"))</f>
        <v/>
      </c>
      <c r="K1178" s="70" t="str">
        <f>IF(H1178="","",I1178*IF(N(G1178)&gt;0,G1178,IFERROR(INDEX(moeda_fx,MATCH(J1178,moeda_cod,0)),1)))</f>
        <v/>
      </c>
      <c r="L1178" s="133" t="str">
        <f>IF(B1178="","",IFERROR(INDEX('15 Base de Dados'!$A$6:$A$925,MATCH(B1178,'15 Base de Dados'!$C$6:$C$925,0)),"Não encontrado"))</f>
        <v/>
      </c>
      <c r="M1178" s="122" t="str">
        <f>IF(A1178="","",EOMONTH(A1178,0))</f>
        <v/>
      </c>
      <c r="N1178" s="69" t="str">
        <f>IF(A1178="","",YEAR(A1178))</f>
        <v/>
      </c>
    </row>
    <row r="1179">
      <c r="A1179" s="116" t="n"/>
      <c r="B1179" s="97" t="n"/>
      <c r="C1179" s="97" t="n"/>
      <c r="D1179" s="132" t="n"/>
      <c r="E1179" s="99" t="n"/>
      <c r="F1179" s="117" t="n"/>
      <c r="G1179" s="101" t="n"/>
      <c r="H1179" s="109" t="str">
        <f>IF(OR(A1179="",B1179=""),"",N(D1179)*N(E1179))</f>
        <v/>
      </c>
      <c r="I1179" s="109" t="str">
        <f>IF(H1179="","",H1179-N(F1179))</f>
        <v/>
      </c>
      <c r="J1179" s="108" t="str">
        <f>IF(B1179="","",IFERROR(INDEX('15 Base de Dados'!$F$6:$F$925,MATCH(B1179,'15 Base de Dados'!$C$6:$C$925,0)),"BRL"))</f>
        <v/>
      </c>
      <c r="K1179" s="134" t="str">
        <f>IF(H1179="","",I1179*IF(N(G1179)&gt;0,G1179,IFERROR(INDEX(moeda_fx,MATCH(J1179,moeda_cod,0)),1)))</f>
        <v/>
      </c>
      <c r="L1179" s="135" t="str">
        <f>IF(B1179="","",IFERROR(INDEX('15 Base de Dados'!$A$6:$A$925,MATCH(B1179,'15 Base de Dados'!$C$6:$C$925,0)),"Não encontrado"))</f>
        <v/>
      </c>
      <c r="M1179" s="123" t="str">
        <f>IF(A1179="","",EOMONTH(A1179,0))</f>
        <v/>
      </c>
      <c r="N1179" s="113" t="str">
        <f>IF(A1179="","",YEAR(A1179))</f>
        <v/>
      </c>
    </row>
    <row r="1180">
      <c r="A1180" s="116" t="n"/>
      <c r="B1180" s="97" t="n"/>
      <c r="C1180" s="97" t="n"/>
      <c r="D1180" s="132" t="n"/>
      <c r="E1180" s="99" t="n"/>
      <c r="F1180" s="117" t="n"/>
      <c r="G1180" s="101" t="n"/>
      <c r="H1180" s="103" t="str">
        <f>IF(OR(A1180="",B1180=""),"",N(D1180)*N(E1180))</f>
        <v/>
      </c>
      <c r="I1180" s="103" t="str">
        <f>IF(H1180="","",H1180-N(F1180))</f>
        <v/>
      </c>
      <c r="J1180" s="68" t="str">
        <f>IF(B1180="","",IFERROR(INDEX('15 Base de Dados'!$F$6:$F$925,MATCH(B1180,'15 Base de Dados'!$C$6:$C$925,0)),"BRL"))</f>
        <v/>
      </c>
      <c r="K1180" s="70" t="str">
        <f>IF(H1180="","",I1180*IF(N(G1180)&gt;0,G1180,IFERROR(INDEX(moeda_fx,MATCH(J1180,moeda_cod,0)),1)))</f>
        <v/>
      </c>
      <c r="L1180" s="133" t="str">
        <f>IF(B1180="","",IFERROR(INDEX('15 Base de Dados'!$A$6:$A$925,MATCH(B1180,'15 Base de Dados'!$C$6:$C$925,0)),"Não encontrado"))</f>
        <v/>
      </c>
      <c r="M1180" s="122" t="str">
        <f>IF(A1180="","",EOMONTH(A1180,0))</f>
        <v/>
      </c>
      <c r="N1180" s="69" t="str">
        <f>IF(A1180="","",YEAR(A1180))</f>
        <v/>
      </c>
    </row>
    <row r="1181">
      <c r="A1181" s="116" t="n"/>
      <c r="B1181" s="97" t="n"/>
      <c r="C1181" s="97" t="n"/>
      <c r="D1181" s="132" t="n"/>
      <c r="E1181" s="99" t="n"/>
      <c r="F1181" s="117" t="n"/>
      <c r="G1181" s="101" t="n"/>
      <c r="H1181" s="109" t="str">
        <f>IF(OR(A1181="",B1181=""),"",N(D1181)*N(E1181))</f>
        <v/>
      </c>
      <c r="I1181" s="109" t="str">
        <f>IF(H1181="","",H1181-N(F1181))</f>
        <v/>
      </c>
      <c r="J1181" s="108" t="str">
        <f>IF(B1181="","",IFERROR(INDEX('15 Base de Dados'!$F$6:$F$925,MATCH(B1181,'15 Base de Dados'!$C$6:$C$925,0)),"BRL"))</f>
        <v/>
      </c>
      <c r="K1181" s="134" t="str">
        <f>IF(H1181="","",I1181*IF(N(G1181)&gt;0,G1181,IFERROR(INDEX(moeda_fx,MATCH(J1181,moeda_cod,0)),1)))</f>
        <v/>
      </c>
      <c r="L1181" s="135" t="str">
        <f>IF(B1181="","",IFERROR(INDEX('15 Base de Dados'!$A$6:$A$925,MATCH(B1181,'15 Base de Dados'!$C$6:$C$925,0)),"Não encontrado"))</f>
        <v/>
      </c>
      <c r="M1181" s="123" t="str">
        <f>IF(A1181="","",EOMONTH(A1181,0))</f>
        <v/>
      </c>
      <c r="N1181" s="113" t="str">
        <f>IF(A1181="","",YEAR(A1181))</f>
        <v/>
      </c>
    </row>
    <row r="1182">
      <c r="A1182" s="116" t="n"/>
      <c r="B1182" s="97" t="n"/>
      <c r="C1182" s="97" t="n"/>
      <c r="D1182" s="132" t="n"/>
      <c r="E1182" s="99" t="n"/>
      <c r="F1182" s="117" t="n"/>
      <c r="G1182" s="101" t="n"/>
      <c r="H1182" s="103" t="str">
        <f>IF(OR(A1182="",B1182=""),"",N(D1182)*N(E1182))</f>
        <v/>
      </c>
      <c r="I1182" s="103" t="str">
        <f>IF(H1182="","",H1182-N(F1182))</f>
        <v/>
      </c>
      <c r="J1182" s="68" t="str">
        <f>IF(B1182="","",IFERROR(INDEX('15 Base de Dados'!$F$6:$F$925,MATCH(B1182,'15 Base de Dados'!$C$6:$C$925,0)),"BRL"))</f>
        <v/>
      </c>
      <c r="K1182" s="70" t="str">
        <f>IF(H1182="","",I1182*IF(N(G1182)&gt;0,G1182,IFERROR(INDEX(moeda_fx,MATCH(J1182,moeda_cod,0)),1)))</f>
        <v/>
      </c>
      <c r="L1182" s="133" t="str">
        <f>IF(B1182="","",IFERROR(INDEX('15 Base de Dados'!$A$6:$A$925,MATCH(B1182,'15 Base de Dados'!$C$6:$C$925,0)),"Não encontrado"))</f>
        <v/>
      </c>
      <c r="M1182" s="122" t="str">
        <f>IF(A1182="","",EOMONTH(A1182,0))</f>
        <v/>
      </c>
      <c r="N1182" s="69" t="str">
        <f>IF(A1182="","",YEAR(A1182))</f>
        <v/>
      </c>
    </row>
    <row r="1183">
      <c r="A1183" s="116" t="n"/>
      <c r="B1183" s="97" t="n"/>
      <c r="C1183" s="97" t="n"/>
      <c r="D1183" s="132" t="n"/>
      <c r="E1183" s="99" t="n"/>
      <c r="F1183" s="117" t="n"/>
      <c r="G1183" s="101" t="n"/>
      <c r="H1183" s="109" t="str">
        <f>IF(OR(A1183="",B1183=""),"",N(D1183)*N(E1183))</f>
        <v/>
      </c>
      <c r="I1183" s="109" t="str">
        <f>IF(H1183="","",H1183-N(F1183))</f>
        <v/>
      </c>
      <c r="J1183" s="108" t="str">
        <f>IF(B1183="","",IFERROR(INDEX('15 Base de Dados'!$F$6:$F$925,MATCH(B1183,'15 Base de Dados'!$C$6:$C$925,0)),"BRL"))</f>
        <v/>
      </c>
      <c r="K1183" s="134" t="str">
        <f>IF(H1183="","",I1183*IF(N(G1183)&gt;0,G1183,IFERROR(INDEX(moeda_fx,MATCH(J1183,moeda_cod,0)),1)))</f>
        <v/>
      </c>
      <c r="L1183" s="135" t="str">
        <f>IF(B1183="","",IFERROR(INDEX('15 Base de Dados'!$A$6:$A$925,MATCH(B1183,'15 Base de Dados'!$C$6:$C$925,0)),"Não encontrado"))</f>
        <v/>
      </c>
      <c r="M1183" s="123" t="str">
        <f>IF(A1183="","",EOMONTH(A1183,0))</f>
        <v/>
      </c>
      <c r="N1183" s="113" t="str">
        <f>IF(A1183="","",YEAR(A1183))</f>
        <v/>
      </c>
    </row>
    <row r="1184">
      <c r="A1184" s="116" t="n"/>
      <c r="B1184" s="97" t="n"/>
      <c r="C1184" s="97" t="n"/>
      <c r="D1184" s="132" t="n"/>
      <c r="E1184" s="99" t="n"/>
      <c r="F1184" s="117" t="n"/>
      <c r="G1184" s="101" t="n"/>
      <c r="H1184" s="103" t="str">
        <f>IF(OR(A1184="",B1184=""),"",N(D1184)*N(E1184))</f>
        <v/>
      </c>
      <c r="I1184" s="103" t="str">
        <f>IF(H1184="","",H1184-N(F1184))</f>
        <v/>
      </c>
      <c r="J1184" s="68" t="str">
        <f>IF(B1184="","",IFERROR(INDEX('15 Base de Dados'!$F$6:$F$925,MATCH(B1184,'15 Base de Dados'!$C$6:$C$925,0)),"BRL"))</f>
        <v/>
      </c>
      <c r="K1184" s="70" t="str">
        <f>IF(H1184="","",I1184*IF(N(G1184)&gt;0,G1184,IFERROR(INDEX(moeda_fx,MATCH(J1184,moeda_cod,0)),1)))</f>
        <v/>
      </c>
      <c r="L1184" s="133" t="str">
        <f>IF(B1184="","",IFERROR(INDEX('15 Base de Dados'!$A$6:$A$925,MATCH(B1184,'15 Base de Dados'!$C$6:$C$925,0)),"Não encontrado"))</f>
        <v/>
      </c>
      <c r="M1184" s="122" t="str">
        <f>IF(A1184="","",EOMONTH(A1184,0))</f>
        <v/>
      </c>
      <c r="N1184" s="69" t="str">
        <f>IF(A1184="","",YEAR(A1184))</f>
        <v/>
      </c>
    </row>
    <row r="1185">
      <c r="A1185" s="116" t="n"/>
      <c r="B1185" s="97" t="n"/>
      <c r="C1185" s="97" t="n"/>
      <c r="D1185" s="132" t="n"/>
      <c r="E1185" s="99" t="n"/>
      <c r="F1185" s="117" t="n"/>
      <c r="G1185" s="101" t="n"/>
      <c r="H1185" s="109" t="str">
        <f>IF(OR(A1185="",B1185=""),"",N(D1185)*N(E1185))</f>
        <v/>
      </c>
      <c r="I1185" s="109" t="str">
        <f>IF(H1185="","",H1185-N(F1185))</f>
        <v/>
      </c>
      <c r="J1185" s="108" t="str">
        <f>IF(B1185="","",IFERROR(INDEX('15 Base de Dados'!$F$6:$F$925,MATCH(B1185,'15 Base de Dados'!$C$6:$C$925,0)),"BRL"))</f>
        <v/>
      </c>
      <c r="K1185" s="134" t="str">
        <f>IF(H1185="","",I1185*IF(N(G1185)&gt;0,G1185,IFERROR(INDEX(moeda_fx,MATCH(J1185,moeda_cod,0)),1)))</f>
        <v/>
      </c>
      <c r="L1185" s="135" t="str">
        <f>IF(B1185="","",IFERROR(INDEX('15 Base de Dados'!$A$6:$A$925,MATCH(B1185,'15 Base de Dados'!$C$6:$C$925,0)),"Não encontrado"))</f>
        <v/>
      </c>
      <c r="M1185" s="123" t="str">
        <f>IF(A1185="","",EOMONTH(A1185,0))</f>
        <v/>
      </c>
      <c r="N1185" s="113" t="str">
        <f>IF(A1185="","",YEAR(A1185))</f>
        <v/>
      </c>
    </row>
    <row r="1186">
      <c r="A1186" s="116" t="n"/>
      <c r="B1186" s="97" t="n"/>
      <c r="C1186" s="97" t="n"/>
      <c r="D1186" s="132" t="n"/>
      <c r="E1186" s="99" t="n"/>
      <c r="F1186" s="117" t="n"/>
      <c r="G1186" s="101" t="n"/>
      <c r="H1186" s="103" t="str">
        <f>IF(OR(A1186="",B1186=""),"",N(D1186)*N(E1186))</f>
        <v/>
      </c>
      <c r="I1186" s="103" t="str">
        <f>IF(H1186="","",H1186-N(F1186))</f>
        <v/>
      </c>
      <c r="J1186" s="68" t="str">
        <f>IF(B1186="","",IFERROR(INDEX('15 Base de Dados'!$F$6:$F$925,MATCH(B1186,'15 Base de Dados'!$C$6:$C$925,0)),"BRL"))</f>
        <v/>
      </c>
      <c r="K1186" s="70" t="str">
        <f>IF(H1186="","",I1186*IF(N(G1186)&gt;0,G1186,IFERROR(INDEX(moeda_fx,MATCH(J1186,moeda_cod,0)),1)))</f>
        <v/>
      </c>
      <c r="L1186" s="133" t="str">
        <f>IF(B1186="","",IFERROR(INDEX('15 Base de Dados'!$A$6:$A$925,MATCH(B1186,'15 Base de Dados'!$C$6:$C$925,0)),"Não encontrado"))</f>
        <v/>
      </c>
      <c r="M1186" s="122" t="str">
        <f>IF(A1186="","",EOMONTH(A1186,0))</f>
        <v/>
      </c>
      <c r="N1186" s="69" t="str">
        <f>IF(A1186="","",YEAR(A1186))</f>
        <v/>
      </c>
    </row>
    <row r="1187">
      <c r="A1187" s="116" t="n"/>
      <c r="B1187" s="97" t="n"/>
      <c r="C1187" s="97" t="n"/>
      <c r="D1187" s="132" t="n"/>
      <c r="E1187" s="99" t="n"/>
      <c r="F1187" s="117" t="n"/>
      <c r="G1187" s="101" t="n"/>
      <c r="H1187" s="109" t="str">
        <f>IF(OR(A1187="",B1187=""),"",N(D1187)*N(E1187))</f>
        <v/>
      </c>
      <c r="I1187" s="109" t="str">
        <f>IF(H1187="","",H1187-N(F1187))</f>
        <v/>
      </c>
      <c r="J1187" s="108" t="str">
        <f>IF(B1187="","",IFERROR(INDEX('15 Base de Dados'!$F$6:$F$925,MATCH(B1187,'15 Base de Dados'!$C$6:$C$925,0)),"BRL"))</f>
        <v/>
      </c>
      <c r="K1187" s="134" t="str">
        <f>IF(H1187="","",I1187*IF(N(G1187)&gt;0,G1187,IFERROR(INDEX(moeda_fx,MATCH(J1187,moeda_cod,0)),1)))</f>
        <v/>
      </c>
      <c r="L1187" s="135" t="str">
        <f>IF(B1187="","",IFERROR(INDEX('15 Base de Dados'!$A$6:$A$925,MATCH(B1187,'15 Base de Dados'!$C$6:$C$925,0)),"Não encontrado"))</f>
        <v/>
      </c>
      <c r="M1187" s="123" t="str">
        <f>IF(A1187="","",EOMONTH(A1187,0))</f>
        <v/>
      </c>
      <c r="N1187" s="113" t="str">
        <f>IF(A1187="","",YEAR(A1187))</f>
        <v/>
      </c>
    </row>
    <row r="1188">
      <c r="A1188" s="116" t="n"/>
      <c r="B1188" s="97" t="n"/>
      <c r="C1188" s="97" t="n"/>
      <c r="D1188" s="132" t="n"/>
      <c r="E1188" s="99" t="n"/>
      <c r="F1188" s="117" t="n"/>
      <c r="G1188" s="101" t="n"/>
      <c r="H1188" s="103" t="str">
        <f>IF(OR(A1188="",B1188=""),"",N(D1188)*N(E1188))</f>
        <v/>
      </c>
      <c r="I1188" s="103" t="str">
        <f>IF(H1188="","",H1188-N(F1188))</f>
        <v/>
      </c>
      <c r="J1188" s="68" t="str">
        <f>IF(B1188="","",IFERROR(INDEX('15 Base de Dados'!$F$6:$F$925,MATCH(B1188,'15 Base de Dados'!$C$6:$C$925,0)),"BRL"))</f>
        <v/>
      </c>
      <c r="K1188" s="70" t="str">
        <f>IF(H1188="","",I1188*IF(N(G1188)&gt;0,G1188,IFERROR(INDEX(moeda_fx,MATCH(J1188,moeda_cod,0)),1)))</f>
        <v/>
      </c>
      <c r="L1188" s="133" t="str">
        <f>IF(B1188="","",IFERROR(INDEX('15 Base de Dados'!$A$6:$A$925,MATCH(B1188,'15 Base de Dados'!$C$6:$C$925,0)),"Não encontrado"))</f>
        <v/>
      </c>
      <c r="M1188" s="122" t="str">
        <f>IF(A1188="","",EOMONTH(A1188,0))</f>
        <v/>
      </c>
      <c r="N1188" s="69" t="str">
        <f>IF(A1188="","",YEAR(A1188))</f>
        <v/>
      </c>
    </row>
    <row r="1189">
      <c r="A1189" s="116" t="n"/>
      <c r="B1189" s="97" t="n"/>
      <c r="C1189" s="97" t="n"/>
      <c r="D1189" s="132" t="n"/>
      <c r="E1189" s="99" t="n"/>
      <c r="F1189" s="117" t="n"/>
      <c r="G1189" s="101" t="n"/>
      <c r="H1189" s="109" t="str">
        <f>IF(OR(A1189="",B1189=""),"",N(D1189)*N(E1189))</f>
        <v/>
      </c>
      <c r="I1189" s="109" t="str">
        <f>IF(H1189="","",H1189-N(F1189))</f>
        <v/>
      </c>
      <c r="J1189" s="108" t="str">
        <f>IF(B1189="","",IFERROR(INDEX('15 Base de Dados'!$F$6:$F$925,MATCH(B1189,'15 Base de Dados'!$C$6:$C$925,0)),"BRL"))</f>
        <v/>
      </c>
      <c r="K1189" s="134" t="str">
        <f>IF(H1189="","",I1189*IF(N(G1189)&gt;0,G1189,IFERROR(INDEX(moeda_fx,MATCH(J1189,moeda_cod,0)),1)))</f>
        <v/>
      </c>
      <c r="L1189" s="135" t="str">
        <f>IF(B1189="","",IFERROR(INDEX('15 Base de Dados'!$A$6:$A$925,MATCH(B1189,'15 Base de Dados'!$C$6:$C$925,0)),"Não encontrado"))</f>
        <v/>
      </c>
      <c r="M1189" s="123" t="str">
        <f>IF(A1189="","",EOMONTH(A1189,0))</f>
        <v/>
      </c>
      <c r="N1189" s="113" t="str">
        <f>IF(A1189="","",YEAR(A1189))</f>
        <v/>
      </c>
    </row>
    <row r="1190">
      <c r="A1190" s="116" t="n"/>
      <c r="B1190" s="97" t="n"/>
      <c r="C1190" s="97" t="n"/>
      <c r="D1190" s="132" t="n"/>
      <c r="E1190" s="99" t="n"/>
      <c r="F1190" s="117" t="n"/>
      <c r="G1190" s="101" t="n"/>
      <c r="H1190" s="103" t="str">
        <f>IF(OR(A1190="",B1190=""),"",N(D1190)*N(E1190))</f>
        <v/>
      </c>
      <c r="I1190" s="103" t="str">
        <f>IF(H1190="","",H1190-N(F1190))</f>
        <v/>
      </c>
      <c r="J1190" s="68" t="str">
        <f>IF(B1190="","",IFERROR(INDEX('15 Base de Dados'!$F$6:$F$925,MATCH(B1190,'15 Base de Dados'!$C$6:$C$925,0)),"BRL"))</f>
        <v/>
      </c>
      <c r="K1190" s="70" t="str">
        <f>IF(H1190="","",I1190*IF(N(G1190)&gt;0,G1190,IFERROR(INDEX(moeda_fx,MATCH(J1190,moeda_cod,0)),1)))</f>
        <v/>
      </c>
      <c r="L1190" s="133" t="str">
        <f>IF(B1190="","",IFERROR(INDEX('15 Base de Dados'!$A$6:$A$925,MATCH(B1190,'15 Base de Dados'!$C$6:$C$925,0)),"Não encontrado"))</f>
        <v/>
      </c>
      <c r="M1190" s="122" t="str">
        <f>IF(A1190="","",EOMONTH(A1190,0))</f>
        <v/>
      </c>
      <c r="N1190" s="69" t="str">
        <f>IF(A1190="","",YEAR(A1190))</f>
        <v/>
      </c>
    </row>
    <row r="1191">
      <c r="A1191" s="116" t="n"/>
      <c r="B1191" s="97" t="n"/>
      <c r="C1191" s="97" t="n"/>
      <c r="D1191" s="132" t="n"/>
      <c r="E1191" s="99" t="n"/>
      <c r="F1191" s="117" t="n"/>
      <c r="G1191" s="101" t="n"/>
      <c r="H1191" s="109" t="str">
        <f>IF(OR(A1191="",B1191=""),"",N(D1191)*N(E1191))</f>
        <v/>
      </c>
      <c r="I1191" s="109" t="str">
        <f>IF(H1191="","",H1191-N(F1191))</f>
        <v/>
      </c>
      <c r="J1191" s="108" t="str">
        <f>IF(B1191="","",IFERROR(INDEX('15 Base de Dados'!$F$6:$F$925,MATCH(B1191,'15 Base de Dados'!$C$6:$C$925,0)),"BRL"))</f>
        <v/>
      </c>
      <c r="K1191" s="134" t="str">
        <f>IF(H1191="","",I1191*IF(N(G1191)&gt;0,G1191,IFERROR(INDEX(moeda_fx,MATCH(J1191,moeda_cod,0)),1)))</f>
        <v/>
      </c>
      <c r="L1191" s="135" t="str">
        <f>IF(B1191="","",IFERROR(INDEX('15 Base de Dados'!$A$6:$A$925,MATCH(B1191,'15 Base de Dados'!$C$6:$C$925,0)),"Não encontrado"))</f>
        <v/>
      </c>
      <c r="M1191" s="123" t="str">
        <f>IF(A1191="","",EOMONTH(A1191,0))</f>
        <v/>
      </c>
      <c r="N1191" s="113" t="str">
        <f>IF(A1191="","",YEAR(A1191))</f>
        <v/>
      </c>
    </row>
    <row r="1192">
      <c r="A1192" s="116" t="n"/>
      <c r="B1192" s="97" t="n"/>
      <c r="C1192" s="97" t="n"/>
      <c r="D1192" s="132" t="n"/>
      <c r="E1192" s="99" t="n"/>
      <c r="F1192" s="117" t="n"/>
      <c r="G1192" s="101" t="n"/>
      <c r="H1192" s="103" t="str">
        <f>IF(OR(A1192="",B1192=""),"",N(D1192)*N(E1192))</f>
        <v/>
      </c>
      <c r="I1192" s="103" t="str">
        <f>IF(H1192="","",H1192-N(F1192))</f>
        <v/>
      </c>
      <c r="J1192" s="68" t="str">
        <f>IF(B1192="","",IFERROR(INDEX('15 Base de Dados'!$F$6:$F$925,MATCH(B1192,'15 Base de Dados'!$C$6:$C$925,0)),"BRL"))</f>
        <v/>
      </c>
      <c r="K1192" s="70" t="str">
        <f>IF(H1192="","",I1192*IF(N(G1192)&gt;0,G1192,IFERROR(INDEX(moeda_fx,MATCH(J1192,moeda_cod,0)),1)))</f>
        <v/>
      </c>
      <c r="L1192" s="133" t="str">
        <f>IF(B1192="","",IFERROR(INDEX('15 Base de Dados'!$A$6:$A$925,MATCH(B1192,'15 Base de Dados'!$C$6:$C$925,0)),"Não encontrado"))</f>
        <v/>
      </c>
      <c r="M1192" s="122" t="str">
        <f>IF(A1192="","",EOMONTH(A1192,0))</f>
        <v/>
      </c>
      <c r="N1192" s="69" t="str">
        <f>IF(A1192="","",YEAR(A1192))</f>
        <v/>
      </c>
    </row>
    <row r="1193">
      <c r="A1193" s="116" t="n"/>
      <c r="B1193" s="97" t="n"/>
      <c r="C1193" s="97" t="n"/>
      <c r="D1193" s="132" t="n"/>
      <c r="E1193" s="99" t="n"/>
      <c r="F1193" s="117" t="n"/>
      <c r="G1193" s="101" t="n"/>
      <c r="H1193" s="109" t="str">
        <f>IF(OR(A1193="",B1193=""),"",N(D1193)*N(E1193))</f>
        <v/>
      </c>
      <c r="I1193" s="109" t="str">
        <f>IF(H1193="","",H1193-N(F1193))</f>
        <v/>
      </c>
      <c r="J1193" s="108" t="str">
        <f>IF(B1193="","",IFERROR(INDEX('15 Base de Dados'!$F$6:$F$925,MATCH(B1193,'15 Base de Dados'!$C$6:$C$925,0)),"BRL"))</f>
        <v/>
      </c>
      <c r="K1193" s="134" t="str">
        <f>IF(H1193="","",I1193*IF(N(G1193)&gt;0,G1193,IFERROR(INDEX(moeda_fx,MATCH(J1193,moeda_cod,0)),1)))</f>
        <v/>
      </c>
      <c r="L1193" s="135" t="str">
        <f>IF(B1193="","",IFERROR(INDEX('15 Base de Dados'!$A$6:$A$925,MATCH(B1193,'15 Base de Dados'!$C$6:$C$925,0)),"Não encontrado"))</f>
        <v/>
      </c>
      <c r="M1193" s="123" t="str">
        <f>IF(A1193="","",EOMONTH(A1193,0))</f>
        <v/>
      </c>
      <c r="N1193" s="113" t="str">
        <f>IF(A1193="","",YEAR(A1193))</f>
        <v/>
      </c>
    </row>
    <row r="1194">
      <c r="A1194" s="116" t="n"/>
      <c r="B1194" s="97" t="n"/>
      <c r="C1194" s="97" t="n"/>
      <c r="D1194" s="132" t="n"/>
      <c r="E1194" s="99" t="n"/>
      <c r="F1194" s="117" t="n"/>
      <c r="G1194" s="101" t="n"/>
      <c r="H1194" s="103" t="str">
        <f>IF(OR(A1194="",B1194=""),"",N(D1194)*N(E1194))</f>
        <v/>
      </c>
      <c r="I1194" s="103" t="str">
        <f>IF(H1194="","",H1194-N(F1194))</f>
        <v/>
      </c>
      <c r="J1194" s="68" t="str">
        <f>IF(B1194="","",IFERROR(INDEX('15 Base de Dados'!$F$6:$F$925,MATCH(B1194,'15 Base de Dados'!$C$6:$C$925,0)),"BRL"))</f>
        <v/>
      </c>
      <c r="K1194" s="70" t="str">
        <f>IF(H1194="","",I1194*IF(N(G1194)&gt;0,G1194,IFERROR(INDEX(moeda_fx,MATCH(J1194,moeda_cod,0)),1)))</f>
        <v/>
      </c>
      <c r="L1194" s="133" t="str">
        <f>IF(B1194="","",IFERROR(INDEX('15 Base de Dados'!$A$6:$A$925,MATCH(B1194,'15 Base de Dados'!$C$6:$C$925,0)),"Não encontrado"))</f>
        <v/>
      </c>
      <c r="M1194" s="122" t="str">
        <f>IF(A1194="","",EOMONTH(A1194,0))</f>
        <v/>
      </c>
      <c r="N1194" s="69" t="str">
        <f>IF(A1194="","",YEAR(A1194))</f>
        <v/>
      </c>
    </row>
    <row r="1195">
      <c r="A1195" s="116" t="n"/>
      <c r="B1195" s="97" t="n"/>
      <c r="C1195" s="97" t="n"/>
      <c r="D1195" s="132" t="n"/>
      <c r="E1195" s="99" t="n"/>
      <c r="F1195" s="117" t="n"/>
      <c r="G1195" s="101" t="n"/>
      <c r="H1195" s="109" t="str">
        <f>IF(OR(A1195="",B1195=""),"",N(D1195)*N(E1195))</f>
        <v/>
      </c>
      <c r="I1195" s="109" t="str">
        <f>IF(H1195="","",H1195-N(F1195))</f>
        <v/>
      </c>
      <c r="J1195" s="108" t="str">
        <f>IF(B1195="","",IFERROR(INDEX('15 Base de Dados'!$F$6:$F$925,MATCH(B1195,'15 Base de Dados'!$C$6:$C$925,0)),"BRL"))</f>
        <v/>
      </c>
      <c r="K1195" s="134" t="str">
        <f>IF(H1195="","",I1195*IF(N(G1195)&gt;0,G1195,IFERROR(INDEX(moeda_fx,MATCH(J1195,moeda_cod,0)),1)))</f>
        <v/>
      </c>
      <c r="L1195" s="135" t="str">
        <f>IF(B1195="","",IFERROR(INDEX('15 Base de Dados'!$A$6:$A$925,MATCH(B1195,'15 Base de Dados'!$C$6:$C$925,0)),"Não encontrado"))</f>
        <v/>
      </c>
      <c r="M1195" s="123" t="str">
        <f>IF(A1195="","",EOMONTH(A1195,0))</f>
        <v/>
      </c>
      <c r="N1195" s="113" t="str">
        <f>IF(A1195="","",YEAR(A1195))</f>
        <v/>
      </c>
    </row>
    <row r="1196">
      <c r="A1196" s="116" t="n"/>
      <c r="B1196" s="97" t="n"/>
      <c r="C1196" s="97" t="n"/>
      <c r="D1196" s="132" t="n"/>
      <c r="E1196" s="99" t="n"/>
      <c r="F1196" s="117" t="n"/>
      <c r="G1196" s="101" t="n"/>
      <c r="H1196" s="103" t="str">
        <f>IF(OR(A1196="",B1196=""),"",N(D1196)*N(E1196))</f>
        <v/>
      </c>
      <c r="I1196" s="103" t="str">
        <f>IF(H1196="","",H1196-N(F1196))</f>
        <v/>
      </c>
      <c r="J1196" s="68" t="str">
        <f>IF(B1196="","",IFERROR(INDEX('15 Base de Dados'!$F$6:$F$925,MATCH(B1196,'15 Base de Dados'!$C$6:$C$925,0)),"BRL"))</f>
        <v/>
      </c>
      <c r="K1196" s="70" t="str">
        <f>IF(H1196="","",I1196*IF(N(G1196)&gt;0,G1196,IFERROR(INDEX(moeda_fx,MATCH(J1196,moeda_cod,0)),1)))</f>
        <v/>
      </c>
      <c r="L1196" s="133" t="str">
        <f>IF(B1196="","",IFERROR(INDEX('15 Base de Dados'!$A$6:$A$925,MATCH(B1196,'15 Base de Dados'!$C$6:$C$925,0)),"Não encontrado"))</f>
        <v/>
      </c>
      <c r="M1196" s="122" t="str">
        <f>IF(A1196="","",EOMONTH(A1196,0))</f>
        <v/>
      </c>
      <c r="N1196" s="69" t="str">
        <f>IF(A1196="","",YEAR(A1196))</f>
        <v/>
      </c>
    </row>
    <row r="1197">
      <c r="A1197" s="116" t="n"/>
      <c r="B1197" s="97" t="n"/>
      <c r="C1197" s="97" t="n"/>
      <c r="D1197" s="132" t="n"/>
      <c r="E1197" s="99" t="n"/>
      <c r="F1197" s="117" t="n"/>
      <c r="G1197" s="101" t="n"/>
      <c r="H1197" s="109" t="str">
        <f>IF(OR(A1197="",B1197=""),"",N(D1197)*N(E1197))</f>
        <v/>
      </c>
      <c r="I1197" s="109" t="str">
        <f>IF(H1197="","",H1197-N(F1197))</f>
        <v/>
      </c>
      <c r="J1197" s="108" t="str">
        <f>IF(B1197="","",IFERROR(INDEX('15 Base de Dados'!$F$6:$F$925,MATCH(B1197,'15 Base de Dados'!$C$6:$C$925,0)),"BRL"))</f>
        <v/>
      </c>
      <c r="K1197" s="134" t="str">
        <f>IF(H1197="","",I1197*IF(N(G1197)&gt;0,G1197,IFERROR(INDEX(moeda_fx,MATCH(J1197,moeda_cod,0)),1)))</f>
        <v/>
      </c>
      <c r="L1197" s="135" t="str">
        <f>IF(B1197="","",IFERROR(INDEX('15 Base de Dados'!$A$6:$A$925,MATCH(B1197,'15 Base de Dados'!$C$6:$C$925,0)),"Não encontrado"))</f>
        <v/>
      </c>
      <c r="M1197" s="123" t="str">
        <f>IF(A1197="","",EOMONTH(A1197,0))</f>
        <v/>
      </c>
      <c r="N1197" s="113" t="str">
        <f>IF(A1197="","",YEAR(A1197))</f>
        <v/>
      </c>
    </row>
    <row r="1198">
      <c r="A1198" s="116" t="n"/>
      <c r="B1198" s="97" t="n"/>
      <c r="C1198" s="97" t="n"/>
      <c r="D1198" s="132" t="n"/>
      <c r="E1198" s="99" t="n"/>
      <c r="F1198" s="117" t="n"/>
      <c r="G1198" s="101" t="n"/>
      <c r="H1198" s="103" t="str">
        <f>IF(OR(A1198="",B1198=""),"",N(D1198)*N(E1198))</f>
        <v/>
      </c>
      <c r="I1198" s="103" t="str">
        <f>IF(H1198="","",H1198-N(F1198))</f>
        <v/>
      </c>
      <c r="J1198" s="68" t="str">
        <f>IF(B1198="","",IFERROR(INDEX('15 Base de Dados'!$F$6:$F$925,MATCH(B1198,'15 Base de Dados'!$C$6:$C$925,0)),"BRL"))</f>
        <v/>
      </c>
      <c r="K1198" s="70" t="str">
        <f>IF(H1198="","",I1198*IF(N(G1198)&gt;0,G1198,IFERROR(INDEX(moeda_fx,MATCH(J1198,moeda_cod,0)),1)))</f>
        <v/>
      </c>
      <c r="L1198" s="133" t="str">
        <f>IF(B1198="","",IFERROR(INDEX('15 Base de Dados'!$A$6:$A$925,MATCH(B1198,'15 Base de Dados'!$C$6:$C$925,0)),"Não encontrado"))</f>
        <v/>
      </c>
      <c r="M1198" s="122" t="str">
        <f>IF(A1198="","",EOMONTH(A1198,0))</f>
        <v/>
      </c>
      <c r="N1198" s="69" t="str">
        <f>IF(A1198="","",YEAR(A1198))</f>
        <v/>
      </c>
    </row>
    <row r="1199">
      <c r="A1199" s="116" t="n"/>
      <c r="B1199" s="97" t="n"/>
      <c r="C1199" s="97" t="n"/>
      <c r="D1199" s="132" t="n"/>
      <c r="E1199" s="99" t="n"/>
      <c r="F1199" s="117" t="n"/>
      <c r="G1199" s="101" t="n"/>
      <c r="H1199" s="109" t="str">
        <f>IF(OR(A1199="",B1199=""),"",N(D1199)*N(E1199))</f>
        <v/>
      </c>
      <c r="I1199" s="109" t="str">
        <f>IF(H1199="","",H1199-N(F1199))</f>
        <v/>
      </c>
      <c r="J1199" s="108" t="str">
        <f>IF(B1199="","",IFERROR(INDEX('15 Base de Dados'!$F$6:$F$925,MATCH(B1199,'15 Base de Dados'!$C$6:$C$925,0)),"BRL"))</f>
        <v/>
      </c>
      <c r="K1199" s="134" t="str">
        <f>IF(H1199="","",I1199*IF(N(G1199)&gt;0,G1199,IFERROR(INDEX(moeda_fx,MATCH(J1199,moeda_cod,0)),1)))</f>
        <v/>
      </c>
      <c r="L1199" s="135" t="str">
        <f>IF(B1199="","",IFERROR(INDEX('15 Base de Dados'!$A$6:$A$925,MATCH(B1199,'15 Base de Dados'!$C$6:$C$925,0)),"Não encontrado"))</f>
        <v/>
      </c>
      <c r="M1199" s="123" t="str">
        <f>IF(A1199="","",EOMONTH(A1199,0))</f>
        <v/>
      </c>
      <c r="N1199" s="113" t="str">
        <f>IF(A1199="","",YEAR(A1199))</f>
        <v/>
      </c>
    </row>
    <row r="1200">
      <c r="A1200" s="116" t="n"/>
      <c r="B1200" s="97" t="n"/>
      <c r="C1200" s="97" t="n"/>
      <c r="D1200" s="132" t="n"/>
      <c r="E1200" s="99" t="n"/>
      <c r="F1200" s="117" t="n"/>
      <c r="G1200" s="101" t="n"/>
      <c r="H1200" s="103" t="str">
        <f>IF(OR(A1200="",B1200=""),"",N(D1200)*N(E1200))</f>
        <v/>
      </c>
      <c r="I1200" s="103" t="str">
        <f>IF(H1200="","",H1200-N(F1200))</f>
        <v/>
      </c>
      <c r="J1200" s="68" t="str">
        <f>IF(B1200="","",IFERROR(INDEX('15 Base de Dados'!$F$6:$F$925,MATCH(B1200,'15 Base de Dados'!$C$6:$C$925,0)),"BRL"))</f>
        <v/>
      </c>
      <c r="K1200" s="70" t="str">
        <f>IF(H1200="","",I1200*IF(N(G1200)&gt;0,G1200,IFERROR(INDEX(moeda_fx,MATCH(J1200,moeda_cod,0)),1)))</f>
        <v/>
      </c>
      <c r="L1200" s="133" t="str">
        <f>IF(B1200="","",IFERROR(INDEX('15 Base de Dados'!$A$6:$A$925,MATCH(B1200,'15 Base de Dados'!$C$6:$C$925,0)),"Não encontrado"))</f>
        <v/>
      </c>
      <c r="M1200" s="122" t="str">
        <f>IF(A1200="","",EOMONTH(A1200,0))</f>
        <v/>
      </c>
      <c r="N1200" s="69" t="str">
        <f>IF(A1200="","",YEAR(A1200))</f>
        <v/>
      </c>
    </row>
    <row r="1201">
      <c r="A1201" s="116" t="n"/>
      <c r="B1201" s="97" t="n"/>
      <c r="C1201" s="97" t="n"/>
      <c r="D1201" s="132" t="n"/>
      <c r="E1201" s="99" t="n"/>
      <c r="F1201" s="117" t="n"/>
      <c r="G1201" s="101" t="n"/>
      <c r="H1201" s="109" t="str">
        <f>IF(OR(A1201="",B1201=""),"",N(D1201)*N(E1201))</f>
        <v/>
      </c>
      <c r="I1201" s="109" t="str">
        <f>IF(H1201="","",H1201-N(F1201))</f>
        <v/>
      </c>
      <c r="J1201" s="108" t="str">
        <f>IF(B1201="","",IFERROR(INDEX('15 Base de Dados'!$F$6:$F$925,MATCH(B1201,'15 Base de Dados'!$C$6:$C$925,0)),"BRL"))</f>
        <v/>
      </c>
      <c r="K1201" s="134" t="str">
        <f>IF(H1201="","",I1201*IF(N(G1201)&gt;0,G1201,IFERROR(INDEX(moeda_fx,MATCH(J1201,moeda_cod,0)),1)))</f>
        <v/>
      </c>
      <c r="L1201" s="135" t="str">
        <f>IF(B1201="","",IFERROR(INDEX('15 Base de Dados'!$A$6:$A$925,MATCH(B1201,'15 Base de Dados'!$C$6:$C$925,0)),"Não encontrado"))</f>
        <v/>
      </c>
      <c r="M1201" s="123" t="str">
        <f>IF(A1201="","",EOMONTH(A1201,0))</f>
        <v/>
      </c>
      <c r="N1201" s="113" t="str">
        <f>IF(A1201="","",YEAR(A1201))</f>
        <v/>
      </c>
    </row>
    <row r="1202">
      <c r="A1202" s="116" t="n"/>
      <c r="B1202" s="97" t="n"/>
      <c r="C1202" s="97" t="n"/>
      <c r="D1202" s="132" t="n"/>
      <c r="E1202" s="99" t="n"/>
      <c r="F1202" s="117" t="n"/>
      <c r="G1202" s="101" t="n"/>
      <c r="H1202" s="103" t="str">
        <f>IF(OR(A1202="",B1202=""),"",N(D1202)*N(E1202))</f>
        <v/>
      </c>
      <c r="I1202" s="103" t="str">
        <f>IF(H1202="","",H1202-N(F1202))</f>
        <v/>
      </c>
      <c r="J1202" s="68" t="str">
        <f>IF(B1202="","",IFERROR(INDEX('15 Base de Dados'!$F$6:$F$925,MATCH(B1202,'15 Base de Dados'!$C$6:$C$925,0)),"BRL"))</f>
        <v/>
      </c>
      <c r="K1202" s="70" t="str">
        <f>IF(H1202="","",I1202*IF(N(G1202)&gt;0,G1202,IFERROR(INDEX(moeda_fx,MATCH(J1202,moeda_cod,0)),1)))</f>
        <v/>
      </c>
      <c r="L1202" s="133" t="str">
        <f>IF(B1202="","",IFERROR(INDEX('15 Base de Dados'!$A$6:$A$925,MATCH(B1202,'15 Base de Dados'!$C$6:$C$925,0)),"Não encontrado"))</f>
        <v/>
      </c>
      <c r="M1202" s="122" t="str">
        <f>IF(A1202="","",EOMONTH(A1202,0))</f>
        <v/>
      </c>
      <c r="N1202" s="69" t="str">
        <f>IF(A1202="","",YEAR(A1202))</f>
        <v/>
      </c>
    </row>
    <row r="1203">
      <c r="A1203" s="116" t="n"/>
      <c r="B1203" s="97" t="n"/>
      <c r="C1203" s="97" t="n"/>
      <c r="D1203" s="132" t="n"/>
      <c r="E1203" s="99" t="n"/>
      <c r="F1203" s="117" t="n"/>
      <c r="G1203" s="101" t="n"/>
      <c r="H1203" s="109" t="str">
        <f>IF(OR(A1203="",B1203=""),"",N(D1203)*N(E1203))</f>
        <v/>
      </c>
      <c r="I1203" s="109" t="str">
        <f>IF(H1203="","",H1203-N(F1203))</f>
        <v/>
      </c>
      <c r="J1203" s="108" t="str">
        <f>IF(B1203="","",IFERROR(INDEX('15 Base de Dados'!$F$6:$F$925,MATCH(B1203,'15 Base de Dados'!$C$6:$C$925,0)),"BRL"))</f>
        <v/>
      </c>
      <c r="K1203" s="134" t="str">
        <f>IF(H1203="","",I1203*IF(N(G1203)&gt;0,G1203,IFERROR(INDEX(moeda_fx,MATCH(J1203,moeda_cod,0)),1)))</f>
        <v/>
      </c>
      <c r="L1203" s="135" t="str">
        <f>IF(B1203="","",IFERROR(INDEX('15 Base de Dados'!$A$6:$A$925,MATCH(B1203,'15 Base de Dados'!$C$6:$C$925,0)),"Não encontrado"))</f>
        <v/>
      </c>
      <c r="M1203" s="123" t="str">
        <f>IF(A1203="","",EOMONTH(A1203,0))</f>
        <v/>
      </c>
      <c r="N1203" s="113" t="str">
        <f>IF(A1203="","",YEAR(A1203))</f>
        <v/>
      </c>
    </row>
    <row r="1204">
      <c r="A1204" s="116" t="n"/>
      <c r="B1204" s="97" t="n"/>
      <c r="C1204" s="97" t="n"/>
      <c r="D1204" s="132" t="n"/>
      <c r="E1204" s="99" t="n"/>
      <c r="F1204" s="117" t="n"/>
      <c r="G1204" s="101" t="n"/>
      <c r="H1204" s="103" t="str">
        <f>IF(OR(A1204="",B1204=""),"",N(D1204)*N(E1204))</f>
        <v/>
      </c>
      <c r="I1204" s="103" t="str">
        <f>IF(H1204="","",H1204-N(F1204))</f>
        <v/>
      </c>
      <c r="J1204" s="68" t="str">
        <f>IF(B1204="","",IFERROR(INDEX('15 Base de Dados'!$F$6:$F$925,MATCH(B1204,'15 Base de Dados'!$C$6:$C$925,0)),"BRL"))</f>
        <v/>
      </c>
      <c r="K1204" s="70" t="str">
        <f>IF(H1204="","",I1204*IF(N(G1204)&gt;0,G1204,IFERROR(INDEX(moeda_fx,MATCH(J1204,moeda_cod,0)),1)))</f>
        <v/>
      </c>
      <c r="L1204" s="133" t="str">
        <f>IF(B1204="","",IFERROR(INDEX('15 Base de Dados'!$A$6:$A$925,MATCH(B1204,'15 Base de Dados'!$C$6:$C$925,0)),"Não encontrado"))</f>
        <v/>
      </c>
      <c r="M1204" s="122" t="str">
        <f>IF(A1204="","",EOMONTH(A1204,0))</f>
        <v/>
      </c>
      <c r="N1204" s="69" t="str">
        <f>IF(A1204="","",YEAR(A1204))</f>
        <v/>
      </c>
    </row>
    <row r="1205">
      <c r="A1205" s="116" t="n"/>
      <c r="B1205" s="97" t="n"/>
      <c r="C1205" s="97" t="n"/>
      <c r="D1205" s="132" t="n"/>
      <c r="E1205" s="99" t="n"/>
      <c r="F1205" s="117" t="n"/>
      <c r="G1205" s="101" t="n"/>
      <c r="H1205" s="109" t="str">
        <f>IF(OR(A1205="",B1205=""),"",N(D1205)*N(E1205))</f>
        <v/>
      </c>
      <c r="I1205" s="109" t="str">
        <f>IF(H1205="","",H1205-N(F1205))</f>
        <v/>
      </c>
      <c r="J1205" s="108" t="str">
        <f>IF(B1205="","",IFERROR(INDEX('15 Base de Dados'!$F$6:$F$925,MATCH(B1205,'15 Base de Dados'!$C$6:$C$925,0)),"BRL"))</f>
        <v/>
      </c>
      <c r="K1205" s="134" t="str">
        <f>IF(H1205="","",I1205*IF(N(G1205)&gt;0,G1205,IFERROR(INDEX(moeda_fx,MATCH(J1205,moeda_cod,0)),1)))</f>
        <v/>
      </c>
      <c r="L1205" s="135" t="str">
        <f>IF(B1205="","",IFERROR(INDEX('15 Base de Dados'!$A$6:$A$925,MATCH(B1205,'15 Base de Dados'!$C$6:$C$925,0)),"Não encontrado"))</f>
        <v/>
      </c>
      <c r="M1205" s="123" t="str">
        <f>IF(A1205="","",EOMONTH(A1205,0))</f>
        <v/>
      </c>
      <c r="N1205" s="113" t="str">
        <f>IF(A1205="","",YEAR(A1205))</f>
        <v/>
      </c>
    </row>
    <row r="1206">
      <c r="A1206" s="116" t="n"/>
      <c r="B1206" s="97" t="n"/>
      <c r="C1206" s="97" t="n"/>
      <c r="D1206" s="132" t="n"/>
      <c r="E1206" s="99" t="n"/>
      <c r="F1206" s="117" t="n"/>
      <c r="G1206" s="101" t="n"/>
      <c r="H1206" s="103" t="str">
        <f>IF(OR(A1206="",B1206=""),"",N(D1206)*N(E1206))</f>
        <v/>
      </c>
      <c r="I1206" s="103" t="str">
        <f>IF(H1206="","",H1206-N(F1206))</f>
        <v/>
      </c>
      <c r="J1206" s="68" t="str">
        <f>IF(B1206="","",IFERROR(INDEX('15 Base de Dados'!$F$6:$F$925,MATCH(B1206,'15 Base de Dados'!$C$6:$C$925,0)),"BRL"))</f>
        <v/>
      </c>
      <c r="K1206" s="70" t="str">
        <f>IF(H1206="","",I1206*IF(N(G1206)&gt;0,G1206,IFERROR(INDEX(moeda_fx,MATCH(J1206,moeda_cod,0)),1)))</f>
        <v/>
      </c>
      <c r="L1206" s="133" t="str">
        <f>IF(B1206="","",IFERROR(INDEX('15 Base de Dados'!$A$6:$A$925,MATCH(B1206,'15 Base de Dados'!$C$6:$C$925,0)),"Não encontrado"))</f>
        <v/>
      </c>
      <c r="M1206" s="122" t="str">
        <f>IF(A1206="","",EOMONTH(A1206,0))</f>
        <v/>
      </c>
      <c r="N1206" s="69" t="str">
        <f>IF(A1206="","",YEAR(A1206))</f>
        <v/>
      </c>
    </row>
    <row r="1207">
      <c r="A1207" s="116" t="n"/>
      <c r="B1207" s="97" t="n"/>
      <c r="C1207" s="97" t="n"/>
      <c r="D1207" s="132" t="n"/>
      <c r="E1207" s="99" t="n"/>
      <c r="F1207" s="117" t="n"/>
      <c r="G1207" s="101" t="n"/>
      <c r="H1207" s="109" t="str">
        <f>IF(OR(A1207="",B1207=""),"",N(D1207)*N(E1207))</f>
        <v/>
      </c>
      <c r="I1207" s="109" t="str">
        <f>IF(H1207="","",H1207-N(F1207))</f>
        <v/>
      </c>
      <c r="J1207" s="108" t="str">
        <f>IF(B1207="","",IFERROR(INDEX('15 Base de Dados'!$F$6:$F$925,MATCH(B1207,'15 Base de Dados'!$C$6:$C$925,0)),"BRL"))</f>
        <v/>
      </c>
      <c r="K1207" s="134" t="str">
        <f>IF(H1207="","",I1207*IF(N(G1207)&gt;0,G1207,IFERROR(INDEX(moeda_fx,MATCH(J1207,moeda_cod,0)),1)))</f>
        <v/>
      </c>
      <c r="L1207" s="135" t="str">
        <f>IF(B1207="","",IFERROR(INDEX('15 Base de Dados'!$A$6:$A$925,MATCH(B1207,'15 Base de Dados'!$C$6:$C$925,0)),"Não encontrado"))</f>
        <v/>
      </c>
      <c r="M1207" s="123" t="str">
        <f>IF(A1207="","",EOMONTH(A1207,0))</f>
        <v/>
      </c>
      <c r="N1207" s="113" t="str">
        <f>IF(A1207="","",YEAR(A1207))</f>
        <v/>
      </c>
    </row>
    <row r="1208">
      <c r="A1208" s="116" t="n"/>
      <c r="B1208" s="97" t="n"/>
      <c r="C1208" s="97" t="n"/>
      <c r="D1208" s="132" t="n"/>
      <c r="E1208" s="99" t="n"/>
      <c r="F1208" s="117" t="n"/>
      <c r="G1208" s="101" t="n"/>
      <c r="H1208" s="103" t="str">
        <f>IF(OR(A1208="",B1208=""),"",N(D1208)*N(E1208))</f>
        <v/>
      </c>
      <c r="I1208" s="103" t="str">
        <f>IF(H1208="","",H1208-N(F1208))</f>
        <v/>
      </c>
      <c r="J1208" s="68" t="str">
        <f>IF(B1208="","",IFERROR(INDEX('15 Base de Dados'!$F$6:$F$925,MATCH(B1208,'15 Base de Dados'!$C$6:$C$925,0)),"BRL"))</f>
        <v/>
      </c>
      <c r="K1208" s="70" t="str">
        <f>IF(H1208="","",I1208*IF(N(G1208)&gt;0,G1208,IFERROR(INDEX(moeda_fx,MATCH(J1208,moeda_cod,0)),1)))</f>
        <v/>
      </c>
      <c r="L1208" s="133" t="str">
        <f>IF(B1208="","",IFERROR(INDEX('15 Base de Dados'!$A$6:$A$925,MATCH(B1208,'15 Base de Dados'!$C$6:$C$925,0)),"Não encontrado"))</f>
        <v/>
      </c>
      <c r="M1208" s="122" t="str">
        <f>IF(A1208="","",EOMONTH(A1208,0))</f>
        <v/>
      </c>
      <c r="N1208" s="69" t="str">
        <f>IF(A1208="","",YEAR(A1208))</f>
        <v/>
      </c>
    </row>
    <row r="1209">
      <c r="A1209" s="116" t="n"/>
      <c r="B1209" s="97" t="n"/>
      <c r="C1209" s="97" t="n"/>
      <c r="D1209" s="132" t="n"/>
      <c r="E1209" s="99" t="n"/>
      <c r="F1209" s="117" t="n"/>
      <c r="G1209" s="101" t="n"/>
      <c r="H1209" s="109" t="str">
        <f>IF(OR(A1209="",B1209=""),"",N(D1209)*N(E1209))</f>
        <v/>
      </c>
      <c r="I1209" s="109" t="str">
        <f>IF(H1209="","",H1209-N(F1209))</f>
        <v/>
      </c>
      <c r="J1209" s="108" t="str">
        <f>IF(B1209="","",IFERROR(INDEX('15 Base de Dados'!$F$6:$F$925,MATCH(B1209,'15 Base de Dados'!$C$6:$C$925,0)),"BRL"))</f>
        <v/>
      </c>
      <c r="K1209" s="134" t="str">
        <f>IF(H1209="","",I1209*IF(N(G1209)&gt;0,G1209,IFERROR(INDEX(moeda_fx,MATCH(J1209,moeda_cod,0)),1)))</f>
        <v/>
      </c>
      <c r="L1209" s="135" t="str">
        <f>IF(B1209="","",IFERROR(INDEX('15 Base de Dados'!$A$6:$A$925,MATCH(B1209,'15 Base de Dados'!$C$6:$C$925,0)),"Não encontrado"))</f>
        <v/>
      </c>
      <c r="M1209" s="123" t="str">
        <f>IF(A1209="","",EOMONTH(A1209,0))</f>
        <v/>
      </c>
      <c r="N1209" s="113" t="str">
        <f>IF(A1209="","",YEAR(A1209))</f>
        <v/>
      </c>
    </row>
    <row r="1210">
      <c r="A1210" s="116" t="n"/>
      <c r="B1210" s="97" t="n"/>
      <c r="C1210" s="97" t="n"/>
      <c r="D1210" s="132" t="n"/>
      <c r="E1210" s="99" t="n"/>
      <c r="F1210" s="117" t="n"/>
      <c r="G1210" s="101" t="n"/>
      <c r="H1210" s="103" t="str">
        <f>IF(OR(A1210="",B1210=""),"",N(D1210)*N(E1210))</f>
        <v/>
      </c>
      <c r="I1210" s="103" t="str">
        <f>IF(H1210="","",H1210-N(F1210))</f>
        <v/>
      </c>
      <c r="J1210" s="68" t="str">
        <f>IF(B1210="","",IFERROR(INDEX('15 Base de Dados'!$F$6:$F$925,MATCH(B1210,'15 Base de Dados'!$C$6:$C$925,0)),"BRL"))</f>
        <v/>
      </c>
      <c r="K1210" s="70" t="str">
        <f>IF(H1210="","",I1210*IF(N(G1210)&gt;0,G1210,IFERROR(INDEX(moeda_fx,MATCH(J1210,moeda_cod,0)),1)))</f>
        <v/>
      </c>
      <c r="L1210" s="133" t="str">
        <f>IF(B1210="","",IFERROR(INDEX('15 Base de Dados'!$A$6:$A$925,MATCH(B1210,'15 Base de Dados'!$C$6:$C$925,0)),"Não encontrado"))</f>
        <v/>
      </c>
      <c r="M1210" s="122" t="str">
        <f>IF(A1210="","",EOMONTH(A1210,0))</f>
        <v/>
      </c>
      <c r="N1210" s="69" t="str">
        <f>IF(A1210="","",YEAR(A1210))</f>
        <v/>
      </c>
    </row>
    <row r="1211">
      <c r="A1211" s="116" t="n"/>
      <c r="B1211" s="97" t="n"/>
      <c r="C1211" s="97" t="n"/>
      <c r="D1211" s="132" t="n"/>
      <c r="E1211" s="99" t="n"/>
      <c r="F1211" s="117" t="n"/>
      <c r="G1211" s="101" t="n"/>
      <c r="H1211" s="109" t="str">
        <f>IF(OR(A1211="",B1211=""),"",N(D1211)*N(E1211))</f>
        <v/>
      </c>
      <c r="I1211" s="109" t="str">
        <f>IF(H1211="","",H1211-N(F1211))</f>
        <v/>
      </c>
      <c r="J1211" s="108" t="str">
        <f>IF(B1211="","",IFERROR(INDEX('15 Base de Dados'!$F$6:$F$925,MATCH(B1211,'15 Base de Dados'!$C$6:$C$925,0)),"BRL"))</f>
        <v/>
      </c>
      <c r="K1211" s="134" t="str">
        <f>IF(H1211="","",I1211*IF(N(G1211)&gt;0,G1211,IFERROR(INDEX(moeda_fx,MATCH(J1211,moeda_cod,0)),1)))</f>
        <v/>
      </c>
      <c r="L1211" s="135" t="str">
        <f>IF(B1211="","",IFERROR(INDEX('15 Base de Dados'!$A$6:$A$925,MATCH(B1211,'15 Base de Dados'!$C$6:$C$925,0)),"Não encontrado"))</f>
        <v/>
      </c>
      <c r="M1211" s="123" t="str">
        <f>IF(A1211="","",EOMONTH(A1211,0))</f>
        <v/>
      </c>
      <c r="N1211" s="113" t="str">
        <f>IF(A1211="","",YEAR(A1211))</f>
        <v/>
      </c>
    </row>
    <row r="1212">
      <c r="A1212" s="116" t="n"/>
      <c r="B1212" s="97" t="n"/>
      <c r="C1212" s="97" t="n"/>
      <c r="D1212" s="132" t="n"/>
      <c r="E1212" s="99" t="n"/>
      <c r="F1212" s="117" t="n"/>
      <c r="G1212" s="101" t="n"/>
      <c r="H1212" s="103" t="str">
        <f>IF(OR(A1212="",B1212=""),"",N(D1212)*N(E1212))</f>
        <v/>
      </c>
      <c r="I1212" s="103" t="str">
        <f>IF(H1212="","",H1212-N(F1212))</f>
        <v/>
      </c>
      <c r="J1212" s="68" t="str">
        <f>IF(B1212="","",IFERROR(INDEX('15 Base de Dados'!$F$6:$F$925,MATCH(B1212,'15 Base de Dados'!$C$6:$C$925,0)),"BRL"))</f>
        <v/>
      </c>
      <c r="K1212" s="70" t="str">
        <f>IF(H1212="","",I1212*IF(N(G1212)&gt;0,G1212,IFERROR(INDEX(moeda_fx,MATCH(J1212,moeda_cod,0)),1)))</f>
        <v/>
      </c>
      <c r="L1212" s="133" t="str">
        <f>IF(B1212="","",IFERROR(INDEX('15 Base de Dados'!$A$6:$A$925,MATCH(B1212,'15 Base de Dados'!$C$6:$C$925,0)),"Não encontrado"))</f>
        <v/>
      </c>
      <c r="M1212" s="122" t="str">
        <f>IF(A1212="","",EOMONTH(A1212,0))</f>
        <v/>
      </c>
      <c r="N1212" s="69" t="str">
        <f>IF(A1212="","",YEAR(A1212))</f>
        <v/>
      </c>
    </row>
    <row r="1213">
      <c r="A1213" s="116" t="n"/>
      <c r="B1213" s="97" t="n"/>
      <c r="C1213" s="97" t="n"/>
      <c r="D1213" s="132" t="n"/>
      <c r="E1213" s="99" t="n"/>
      <c r="F1213" s="117" t="n"/>
      <c r="G1213" s="101" t="n"/>
      <c r="H1213" s="109" t="str">
        <f>IF(OR(A1213="",B1213=""),"",N(D1213)*N(E1213))</f>
        <v/>
      </c>
      <c r="I1213" s="109" t="str">
        <f>IF(H1213="","",H1213-N(F1213))</f>
        <v/>
      </c>
      <c r="J1213" s="108" t="str">
        <f>IF(B1213="","",IFERROR(INDEX('15 Base de Dados'!$F$6:$F$925,MATCH(B1213,'15 Base de Dados'!$C$6:$C$925,0)),"BRL"))</f>
        <v/>
      </c>
      <c r="K1213" s="134" t="str">
        <f>IF(H1213="","",I1213*IF(N(G1213)&gt;0,G1213,IFERROR(INDEX(moeda_fx,MATCH(J1213,moeda_cod,0)),1)))</f>
        <v/>
      </c>
      <c r="L1213" s="135" t="str">
        <f>IF(B1213="","",IFERROR(INDEX('15 Base de Dados'!$A$6:$A$925,MATCH(B1213,'15 Base de Dados'!$C$6:$C$925,0)),"Não encontrado"))</f>
        <v/>
      </c>
      <c r="M1213" s="123" t="str">
        <f>IF(A1213="","",EOMONTH(A1213,0))</f>
        <v/>
      </c>
      <c r="N1213" s="113" t="str">
        <f>IF(A1213="","",YEAR(A1213))</f>
        <v/>
      </c>
    </row>
    <row r="1214">
      <c r="A1214" s="116" t="n"/>
      <c r="B1214" s="97" t="n"/>
      <c r="C1214" s="97" t="n"/>
      <c r="D1214" s="132" t="n"/>
      <c r="E1214" s="99" t="n"/>
      <c r="F1214" s="117" t="n"/>
      <c r="G1214" s="101" t="n"/>
      <c r="H1214" s="103" t="str">
        <f>IF(OR(A1214="",B1214=""),"",N(D1214)*N(E1214))</f>
        <v/>
      </c>
      <c r="I1214" s="103" t="str">
        <f>IF(H1214="","",H1214-N(F1214))</f>
        <v/>
      </c>
      <c r="J1214" s="68" t="str">
        <f>IF(B1214="","",IFERROR(INDEX('15 Base de Dados'!$F$6:$F$925,MATCH(B1214,'15 Base de Dados'!$C$6:$C$925,0)),"BRL"))</f>
        <v/>
      </c>
      <c r="K1214" s="70" t="str">
        <f>IF(H1214="","",I1214*IF(N(G1214)&gt;0,G1214,IFERROR(INDEX(moeda_fx,MATCH(J1214,moeda_cod,0)),1)))</f>
        <v/>
      </c>
      <c r="L1214" s="133" t="str">
        <f>IF(B1214="","",IFERROR(INDEX('15 Base de Dados'!$A$6:$A$925,MATCH(B1214,'15 Base de Dados'!$C$6:$C$925,0)),"Não encontrado"))</f>
        <v/>
      </c>
      <c r="M1214" s="122" t="str">
        <f>IF(A1214="","",EOMONTH(A1214,0))</f>
        <v/>
      </c>
      <c r="N1214" s="69" t="str">
        <f>IF(A1214="","",YEAR(A1214))</f>
        <v/>
      </c>
    </row>
    <row r="1215">
      <c r="A1215" s="116" t="n"/>
      <c r="B1215" s="97" t="n"/>
      <c r="C1215" s="97" t="n"/>
      <c r="D1215" s="132" t="n"/>
      <c r="E1215" s="99" t="n"/>
      <c r="F1215" s="117" t="n"/>
      <c r="G1215" s="101" t="n"/>
      <c r="H1215" s="109" t="str">
        <f>IF(OR(A1215="",B1215=""),"",N(D1215)*N(E1215))</f>
        <v/>
      </c>
      <c r="I1215" s="109" t="str">
        <f>IF(H1215="","",H1215-N(F1215))</f>
        <v/>
      </c>
      <c r="J1215" s="108" t="str">
        <f>IF(B1215="","",IFERROR(INDEX('15 Base de Dados'!$F$6:$F$925,MATCH(B1215,'15 Base de Dados'!$C$6:$C$925,0)),"BRL"))</f>
        <v/>
      </c>
      <c r="K1215" s="134" t="str">
        <f>IF(H1215="","",I1215*IF(N(G1215)&gt;0,G1215,IFERROR(INDEX(moeda_fx,MATCH(J1215,moeda_cod,0)),1)))</f>
        <v/>
      </c>
      <c r="L1215" s="135" t="str">
        <f>IF(B1215="","",IFERROR(INDEX('15 Base de Dados'!$A$6:$A$925,MATCH(B1215,'15 Base de Dados'!$C$6:$C$925,0)),"Não encontrado"))</f>
        <v/>
      </c>
      <c r="M1215" s="123" t="str">
        <f>IF(A1215="","",EOMONTH(A1215,0))</f>
        <v/>
      </c>
      <c r="N1215" s="113" t="str">
        <f>IF(A1215="","",YEAR(A1215))</f>
        <v/>
      </c>
    </row>
    <row r="1216">
      <c r="A1216" s="116" t="n"/>
      <c r="B1216" s="97" t="n"/>
      <c r="C1216" s="97" t="n"/>
      <c r="D1216" s="132" t="n"/>
      <c r="E1216" s="99" t="n"/>
      <c r="F1216" s="117" t="n"/>
      <c r="G1216" s="101" t="n"/>
      <c r="H1216" s="103" t="str">
        <f>IF(OR(A1216="",B1216=""),"",N(D1216)*N(E1216))</f>
        <v/>
      </c>
      <c r="I1216" s="103" t="str">
        <f>IF(H1216="","",H1216-N(F1216))</f>
        <v/>
      </c>
      <c r="J1216" s="68" t="str">
        <f>IF(B1216="","",IFERROR(INDEX('15 Base de Dados'!$F$6:$F$925,MATCH(B1216,'15 Base de Dados'!$C$6:$C$925,0)),"BRL"))</f>
        <v/>
      </c>
      <c r="K1216" s="70" t="str">
        <f>IF(H1216="","",I1216*IF(N(G1216)&gt;0,G1216,IFERROR(INDEX(moeda_fx,MATCH(J1216,moeda_cod,0)),1)))</f>
        <v/>
      </c>
      <c r="L1216" s="133" t="str">
        <f>IF(B1216="","",IFERROR(INDEX('15 Base de Dados'!$A$6:$A$925,MATCH(B1216,'15 Base de Dados'!$C$6:$C$925,0)),"Não encontrado"))</f>
        <v/>
      </c>
      <c r="M1216" s="122" t="str">
        <f>IF(A1216="","",EOMONTH(A1216,0))</f>
        <v/>
      </c>
      <c r="N1216" s="69" t="str">
        <f>IF(A1216="","",YEAR(A1216))</f>
        <v/>
      </c>
    </row>
    <row r="1217">
      <c r="A1217" s="116" t="n"/>
      <c r="B1217" s="97" t="n"/>
      <c r="C1217" s="97" t="n"/>
      <c r="D1217" s="132" t="n"/>
      <c r="E1217" s="99" t="n"/>
      <c r="F1217" s="117" t="n"/>
      <c r="G1217" s="101" t="n"/>
      <c r="H1217" s="109" t="str">
        <f>IF(OR(A1217="",B1217=""),"",N(D1217)*N(E1217))</f>
        <v/>
      </c>
      <c r="I1217" s="109" t="str">
        <f>IF(H1217="","",H1217-N(F1217))</f>
        <v/>
      </c>
      <c r="J1217" s="108" t="str">
        <f>IF(B1217="","",IFERROR(INDEX('15 Base de Dados'!$F$6:$F$925,MATCH(B1217,'15 Base de Dados'!$C$6:$C$925,0)),"BRL"))</f>
        <v/>
      </c>
      <c r="K1217" s="134" t="str">
        <f>IF(H1217="","",I1217*IF(N(G1217)&gt;0,G1217,IFERROR(INDEX(moeda_fx,MATCH(J1217,moeda_cod,0)),1)))</f>
        <v/>
      </c>
      <c r="L1217" s="135" t="str">
        <f>IF(B1217="","",IFERROR(INDEX('15 Base de Dados'!$A$6:$A$925,MATCH(B1217,'15 Base de Dados'!$C$6:$C$925,0)),"Não encontrado"))</f>
        <v/>
      </c>
      <c r="M1217" s="123" t="str">
        <f>IF(A1217="","",EOMONTH(A1217,0))</f>
        <v/>
      </c>
      <c r="N1217" s="113" t="str">
        <f>IF(A1217="","",YEAR(A1217))</f>
        <v/>
      </c>
    </row>
    <row r="1218">
      <c r="A1218" s="116" t="n"/>
      <c r="B1218" s="97" t="n"/>
      <c r="C1218" s="97" t="n"/>
      <c r="D1218" s="132" t="n"/>
      <c r="E1218" s="99" t="n"/>
      <c r="F1218" s="117" t="n"/>
      <c r="G1218" s="101" t="n"/>
      <c r="H1218" s="103" t="str">
        <f>IF(OR(A1218="",B1218=""),"",N(D1218)*N(E1218))</f>
        <v/>
      </c>
      <c r="I1218" s="103" t="str">
        <f>IF(H1218="","",H1218-N(F1218))</f>
        <v/>
      </c>
      <c r="J1218" s="68" t="str">
        <f>IF(B1218="","",IFERROR(INDEX('15 Base de Dados'!$F$6:$F$925,MATCH(B1218,'15 Base de Dados'!$C$6:$C$925,0)),"BRL"))</f>
        <v/>
      </c>
      <c r="K1218" s="70" t="str">
        <f>IF(H1218="","",I1218*IF(N(G1218)&gt;0,G1218,IFERROR(INDEX(moeda_fx,MATCH(J1218,moeda_cod,0)),1)))</f>
        <v/>
      </c>
      <c r="L1218" s="133" t="str">
        <f>IF(B1218="","",IFERROR(INDEX('15 Base de Dados'!$A$6:$A$925,MATCH(B1218,'15 Base de Dados'!$C$6:$C$925,0)),"Não encontrado"))</f>
        <v/>
      </c>
      <c r="M1218" s="122" t="str">
        <f>IF(A1218="","",EOMONTH(A1218,0))</f>
        <v/>
      </c>
      <c r="N1218" s="69" t="str">
        <f>IF(A1218="","",YEAR(A1218))</f>
        <v/>
      </c>
    </row>
    <row r="1219">
      <c r="A1219" s="116" t="n"/>
      <c r="B1219" s="97" t="n"/>
      <c r="C1219" s="97" t="n"/>
      <c r="D1219" s="132" t="n"/>
      <c r="E1219" s="99" t="n"/>
      <c r="F1219" s="117" t="n"/>
      <c r="G1219" s="101" t="n"/>
      <c r="H1219" s="109" t="str">
        <f>IF(OR(A1219="",B1219=""),"",N(D1219)*N(E1219))</f>
        <v/>
      </c>
      <c r="I1219" s="109" t="str">
        <f>IF(H1219="","",H1219-N(F1219))</f>
        <v/>
      </c>
      <c r="J1219" s="108" t="str">
        <f>IF(B1219="","",IFERROR(INDEX('15 Base de Dados'!$F$6:$F$925,MATCH(B1219,'15 Base de Dados'!$C$6:$C$925,0)),"BRL"))</f>
        <v/>
      </c>
      <c r="K1219" s="134" t="str">
        <f>IF(H1219="","",I1219*IF(N(G1219)&gt;0,G1219,IFERROR(INDEX(moeda_fx,MATCH(J1219,moeda_cod,0)),1)))</f>
        <v/>
      </c>
      <c r="L1219" s="135" t="str">
        <f>IF(B1219="","",IFERROR(INDEX('15 Base de Dados'!$A$6:$A$925,MATCH(B1219,'15 Base de Dados'!$C$6:$C$925,0)),"Não encontrado"))</f>
        <v/>
      </c>
      <c r="M1219" s="123" t="str">
        <f>IF(A1219="","",EOMONTH(A1219,0))</f>
        <v/>
      </c>
      <c r="N1219" s="113" t="str">
        <f>IF(A1219="","",YEAR(A1219))</f>
        <v/>
      </c>
    </row>
    <row r="1220">
      <c r="A1220" s="116" t="n"/>
      <c r="B1220" s="97" t="n"/>
      <c r="C1220" s="97" t="n"/>
      <c r="D1220" s="132" t="n"/>
      <c r="E1220" s="99" t="n"/>
      <c r="F1220" s="117" t="n"/>
      <c r="G1220" s="101" t="n"/>
      <c r="H1220" s="103" t="str">
        <f>IF(OR(A1220="",B1220=""),"",N(D1220)*N(E1220))</f>
        <v/>
      </c>
      <c r="I1220" s="103" t="str">
        <f>IF(H1220="","",H1220-N(F1220))</f>
        <v/>
      </c>
      <c r="J1220" s="68" t="str">
        <f>IF(B1220="","",IFERROR(INDEX('15 Base de Dados'!$F$6:$F$925,MATCH(B1220,'15 Base de Dados'!$C$6:$C$925,0)),"BRL"))</f>
        <v/>
      </c>
      <c r="K1220" s="70" t="str">
        <f>IF(H1220="","",I1220*IF(N(G1220)&gt;0,G1220,IFERROR(INDEX(moeda_fx,MATCH(J1220,moeda_cod,0)),1)))</f>
        <v/>
      </c>
      <c r="L1220" s="133" t="str">
        <f>IF(B1220="","",IFERROR(INDEX('15 Base de Dados'!$A$6:$A$925,MATCH(B1220,'15 Base de Dados'!$C$6:$C$925,0)),"Não encontrado"))</f>
        <v/>
      </c>
      <c r="M1220" s="122" t="str">
        <f>IF(A1220="","",EOMONTH(A1220,0))</f>
        <v/>
      </c>
      <c r="N1220" s="69" t="str">
        <f>IF(A1220="","",YEAR(A1220))</f>
        <v/>
      </c>
    </row>
    <row r="1221">
      <c r="A1221" s="116" t="n"/>
      <c r="B1221" s="97" t="n"/>
      <c r="C1221" s="97" t="n"/>
      <c r="D1221" s="132" t="n"/>
      <c r="E1221" s="99" t="n"/>
      <c r="F1221" s="117" t="n"/>
      <c r="G1221" s="101" t="n"/>
      <c r="H1221" s="109" t="str">
        <f>IF(OR(A1221="",B1221=""),"",N(D1221)*N(E1221))</f>
        <v/>
      </c>
      <c r="I1221" s="109" t="str">
        <f>IF(H1221="","",H1221-N(F1221))</f>
        <v/>
      </c>
      <c r="J1221" s="108" t="str">
        <f>IF(B1221="","",IFERROR(INDEX('15 Base de Dados'!$F$6:$F$925,MATCH(B1221,'15 Base de Dados'!$C$6:$C$925,0)),"BRL"))</f>
        <v/>
      </c>
      <c r="K1221" s="134" t="str">
        <f>IF(H1221="","",I1221*IF(N(G1221)&gt;0,G1221,IFERROR(INDEX(moeda_fx,MATCH(J1221,moeda_cod,0)),1)))</f>
        <v/>
      </c>
      <c r="L1221" s="135" t="str">
        <f>IF(B1221="","",IFERROR(INDEX('15 Base de Dados'!$A$6:$A$925,MATCH(B1221,'15 Base de Dados'!$C$6:$C$925,0)),"Não encontrado"))</f>
        <v/>
      </c>
      <c r="M1221" s="123" t="str">
        <f>IF(A1221="","",EOMONTH(A1221,0))</f>
        <v/>
      </c>
      <c r="N1221" s="113" t="str">
        <f>IF(A1221="","",YEAR(A1221))</f>
        <v/>
      </c>
    </row>
    <row r="1222">
      <c r="A1222" s="116" t="n"/>
      <c r="B1222" s="97" t="n"/>
      <c r="C1222" s="97" t="n"/>
      <c r="D1222" s="132" t="n"/>
      <c r="E1222" s="99" t="n"/>
      <c r="F1222" s="117" t="n"/>
      <c r="G1222" s="101" t="n"/>
      <c r="H1222" s="103" t="str">
        <f>IF(OR(A1222="",B1222=""),"",N(D1222)*N(E1222))</f>
        <v/>
      </c>
      <c r="I1222" s="103" t="str">
        <f>IF(H1222="","",H1222-N(F1222))</f>
        <v/>
      </c>
      <c r="J1222" s="68" t="str">
        <f>IF(B1222="","",IFERROR(INDEX('15 Base de Dados'!$F$6:$F$925,MATCH(B1222,'15 Base de Dados'!$C$6:$C$925,0)),"BRL"))</f>
        <v/>
      </c>
      <c r="K1222" s="70" t="str">
        <f>IF(H1222="","",I1222*IF(N(G1222)&gt;0,G1222,IFERROR(INDEX(moeda_fx,MATCH(J1222,moeda_cod,0)),1)))</f>
        <v/>
      </c>
      <c r="L1222" s="133" t="str">
        <f>IF(B1222="","",IFERROR(INDEX('15 Base de Dados'!$A$6:$A$925,MATCH(B1222,'15 Base de Dados'!$C$6:$C$925,0)),"Não encontrado"))</f>
        <v/>
      </c>
      <c r="M1222" s="122" t="str">
        <f>IF(A1222="","",EOMONTH(A1222,0))</f>
        <v/>
      </c>
      <c r="N1222" s="69" t="str">
        <f>IF(A1222="","",YEAR(A1222))</f>
        <v/>
      </c>
    </row>
    <row r="1223">
      <c r="A1223" s="116" t="n"/>
      <c r="B1223" s="97" t="n"/>
      <c r="C1223" s="97" t="n"/>
      <c r="D1223" s="132" t="n"/>
      <c r="E1223" s="99" t="n"/>
      <c r="F1223" s="117" t="n"/>
      <c r="G1223" s="101" t="n"/>
      <c r="H1223" s="109" t="str">
        <f>IF(OR(A1223="",B1223=""),"",N(D1223)*N(E1223))</f>
        <v/>
      </c>
      <c r="I1223" s="109" t="str">
        <f>IF(H1223="","",H1223-N(F1223))</f>
        <v/>
      </c>
      <c r="J1223" s="108" t="str">
        <f>IF(B1223="","",IFERROR(INDEX('15 Base de Dados'!$F$6:$F$925,MATCH(B1223,'15 Base de Dados'!$C$6:$C$925,0)),"BRL"))</f>
        <v/>
      </c>
      <c r="K1223" s="134" t="str">
        <f>IF(H1223="","",I1223*IF(N(G1223)&gt;0,G1223,IFERROR(INDEX(moeda_fx,MATCH(J1223,moeda_cod,0)),1)))</f>
        <v/>
      </c>
      <c r="L1223" s="135" t="str">
        <f>IF(B1223="","",IFERROR(INDEX('15 Base de Dados'!$A$6:$A$925,MATCH(B1223,'15 Base de Dados'!$C$6:$C$925,0)),"Não encontrado"))</f>
        <v/>
      </c>
      <c r="M1223" s="123" t="str">
        <f>IF(A1223="","",EOMONTH(A1223,0))</f>
        <v/>
      </c>
      <c r="N1223" s="113" t="str">
        <f>IF(A1223="","",YEAR(A1223))</f>
        <v/>
      </c>
    </row>
    <row r="1224">
      <c r="A1224" s="116" t="n"/>
      <c r="B1224" s="97" t="n"/>
      <c r="C1224" s="97" t="n"/>
      <c r="D1224" s="132" t="n"/>
      <c r="E1224" s="99" t="n"/>
      <c r="F1224" s="117" t="n"/>
      <c r="G1224" s="101" t="n"/>
      <c r="H1224" s="103" t="str">
        <f>IF(OR(A1224="",B1224=""),"",N(D1224)*N(E1224))</f>
        <v/>
      </c>
      <c r="I1224" s="103" t="str">
        <f>IF(H1224="","",H1224-N(F1224))</f>
        <v/>
      </c>
      <c r="J1224" s="68" t="str">
        <f>IF(B1224="","",IFERROR(INDEX('15 Base de Dados'!$F$6:$F$925,MATCH(B1224,'15 Base de Dados'!$C$6:$C$925,0)),"BRL"))</f>
        <v/>
      </c>
      <c r="K1224" s="70" t="str">
        <f>IF(H1224="","",I1224*IF(N(G1224)&gt;0,G1224,IFERROR(INDEX(moeda_fx,MATCH(J1224,moeda_cod,0)),1)))</f>
        <v/>
      </c>
      <c r="L1224" s="133" t="str">
        <f>IF(B1224="","",IFERROR(INDEX('15 Base de Dados'!$A$6:$A$925,MATCH(B1224,'15 Base de Dados'!$C$6:$C$925,0)),"Não encontrado"))</f>
        <v/>
      </c>
      <c r="M1224" s="122" t="str">
        <f>IF(A1224="","",EOMONTH(A1224,0))</f>
        <v/>
      </c>
      <c r="N1224" s="69" t="str">
        <f>IF(A1224="","",YEAR(A1224))</f>
        <v/>
      </c>
    </row>
    <row r="1225">
      <c r="A1225" s="116" t="n"/>
      <c r="B1225" s="97" t="n"/>
      <c r="C1225" s="97" t="n"/>
      <c r="D1225" s="132" t="n"/>
      <c r="E1225" s="99" t="n"/>
      <c r="F1225" s="117" t="n"/>
      <c r="G1225" s="101" t="n"/>
      <c r="H1225" s="109" t="str">
        <f>IF(OR(A1225="",B1225=""),"",N(D1225)*N(E1225))</f>
        <v/>
      </c>
      <c r="I1225" s="109" t="str">
        <f>IF(H1225="","",H1225-N(F1225))</f>
        <v/>
      </c>
      <c r="J1225" s="108" t="str">
        <f>IF(B1225="","",IFERROR(INDEX('15 Base de Dados'!$F$6:$F$925,MATCH(B1225,'15 Base de Dados'!$C$6:$C$925,0)),"BRL"))</f>
        <v/>
      </c>
      <c r="K1225" s="134" t="str">
        <f>IF(H1225="","",I1225*IF(N(G1225)&gt;0,G1225,IFERROR(INDEX(moeda_fx,MATCH(J1225,moeda_cod,0)),1)))</f>
        <v/>
      </c>
      <c r="L1225" s="135" t="str">
        <f>IF(B1225="","",IFERROR(INDEX('15 Base de Dados'!$A$6:$A$925,MATCH(B1225,'15 Base de Dados'!$C$6:$C$925,0)),"Não encontrado"))</f>
        <v/>
      </c>
      <c r="M1225" s="123" t="str">
        <f>IF(A1225="","",EOMONTH(A1225,0))</f>
        <v/>
      </c>
      <c r="N1225" s="113" t="str">
        <f>IF(A1225="","",YEAR(A1225))</f>
        <v/>
      </c>
    </row>
    <row r="1226">
      <c r="A1226" s="116" t="n"/>
      <c r="B1226" s="97" t="n"/>
      <c r="C1226" s="97" t="n"/>
      <c r="D1226" s="132" t="n"/>
      <c r="E1226" s="99" t="n"/>
      <c r="F1226" s="117" t="n"/>
      <c r="G1226" s="101" t="n"/>
      <c r="H1226" s="103" t="str">
        <f>IF(OR(A1226="",B1226=""),"",N(D1226)*N(E1226))</f>
        <v/>
      </c>
      <c r="I1226" s="103" t="str">
        <f>IF(H1226="","",H1226-N(F1226))</f>
        <v/>
      </c>
      <c r="J1226" s="68" t="str">
        <f>IF(B1226="","",IFERROR(INDEX('15 Base de Dados'!$F$6:$F$925,MATCH(B1226,'15 Base de Dados'!$C$6:$C$925,0)),"BRL"))</f>
        <v/>
      </c>
      <c r="K1226" s="70" t="str">
        <f>IF(H1226="","",I1226*IF(N(G1226)&gt;0,G1226,IFERROR(INDEX(moeda_fx,MATCH(J1226,moeda_cod,0)),1)))</f>
        <v/>
      </c>
      <c r="L1226" s="133" t="str">
        <f>IF(B1226="","",IFERROR(INDEX('15 Base de Dados'!$A$6:$A$925,MATCH(B1226,'15 Base de Dados'!$C$6:$C$925,0)),"Não encontrado"))</f>
        <v/>
      </c>
      <c r="M1226" s="122" t="str">
        <f>IF(A1226="","",EOMONTH(A1226,0))</f>
        <v/>
      </c>
      <c r="N1226" s="69" t="str">
        <f>IF(A1226="","",YEAR(A1226))</f>
        <v/>
      </c>
    </row>
    <row r="1227">
      <c r="A1227" s="116" t="n"/>
      <c r="B1227" s="97" t="n"/>
      <c r="C1227" s="97" t="n"/>
      <c r="D1227" s="132" t="n"/>
      <c r="E1227" s="99" t="n"/>
      <c r="F1227" s="117" t="n"/>
      <c r="G1227" s="101" t="n"/>
      <c r="H1227" s="109" t="str">
        <f>IF(OR(A1227="",B1227=""),"",N(D1227)*N(E1227))</f>
        <v/>
      </c>
      <c r="I1227" s="109" t="str">
        <f>IF(H1227="","",H1227-N(F1227))</f>
        <v/>
      </c>
      <c r="J1227" s="108" t="str">
        <f>IF(B1227="","",IFERROR(INDEX('15 Base de Dados'!$F$6:$F$925,MATCH(B1227,'15 Base de Dados'!$C$6:$C$925,0)),"BRL"))</f>
        <v/>
      </c>
      <c r="K1227" s="134" t="str">
        <f>IF(H1227="","",I1227*IF(N(G1227)&gt;0,G1227,IFERROR(INDEX(moeda_fx,MATCH(J1227,moeda_cod,0)),1)))</f>
        <v/>
      </c>
      <c r="L1227" s="135" t="str">
        <f>IF(B1227="","",IFERROR(INDEX('15 Base de Dados'!$A$6:$A$925,MATCH(B1227,'15 Base de Dados'!$C$6:$C$925,0)),"Não encontrado"))</f>
        <v/>
      </c>
      <c r="M1227" s="123" t="str">
        <f>IF(A1227="","",EOMONTH(A1227,0))</f>
        <v/>
      </c>
      <c r="N1227" s="113" t="str">
        <f>IF(A1227="","",YEAR(A1227))</f>
        <v/>
      </c>
    </row>
    <row r="1228">
      <c r="A1228" s="116" t="n"/>
      <c r="B1228" s="97" t="n"/>
      <c r="C1228" s="97" t="n"/>
      <c r="D1228" s="132" t="n"/>
      <c r="E1228" s="99" t="n"/>
      <c r="F1228" s="117" t="n"/>
      <c r="G1228" s="101" t="n"/>
      <c r="H1228" s="103" t="str">
        <f>IF(OR(A1228="",B1228=""),"",N(D1228)*N(E1228))</f>
        <v/>
      </c>
      <c r="I1228" s="103" t="str">
        <f>IF(H1228="","",H1228-N(F1228))</f>
        <v/>
      </c>
      <c r="J1228" s="68" t="str">
        <f>IF(B1228="","",IFERROR(INDEX('15 Base de Dados'!$F$6:$F$925,MATCH(B1228,'15 Base de Dados'!$C$6:$C$925,0)),"BRL"))</f>
        <v/>
      </c>
      <c r="K1228" s="70" t="str">
        <f>IF(H1228="","",I1228*IF(N(G1228)&gt;0,G1228,IFERROR(INDEX(moeda_fx,MATCH(J1228,moeda_cod,0)),1)))</f>
        <v/>
      </c>
      <c r="L1228" s="133" t="str">
        <f>IF(B1228="","",IFERROR(INDEX('15 Base de Dados'!$A$6:$A$925,MATCH(B1228,'15 Base de Dados'!$C$6:$C$925,0)),"Não encontrado"))</f>
        <v/>
      </c>
      <c r="M1228" s="122" t="str">
        <f>IF(A1228="","",EOMONTH(A1228,0))</f>
        <v/>
      </c>
      <c r="N1228" s="69" t="str">
        <f>IF(A1228="","",YEAR(A1228))</f>
        <v/>
      </c>
    </row>
    <row r="1229">
      <c r="A1229" s="116" t="n"/>
      <c r="B1229" s="97" t="n"/>
      <c r="C1229" s="97" t="n"/>
      <c r="D1229" s="132" t="n"/>
      <c r="E1229" s="99" t="n"/>
      <c r="F1229" s="117" t="n"/>
      <c r="G1229" s="101" t="n"/>
      <c r="H1229" s="109" t="str">
        <f>IF(OR(A1229="",B1229=""),"",N(D1229)*N(E1229))</f>
        <v/>
      </c>
      <c r="I1229" s="109" t="str">
        <f>IF(H1229="","",H1229-N(F1229))</f>
        <v/>
      </c>
      <c r="J1229" s="108" t="str">
        <f>IF(B1229="","",IFERROR(INDEX('15 Base de Dados'!$F$6:$F$925,MATCH(B1229,'15 Base de Dados'!$C$6:$C$925,0)),"BRL"))</f>
        <v/>
      </c>
      <c r="K1229" s="134" t="str">
        <f>IF(H1229="","",I1229*IF(N(G1229)&gt;0,G1229,IFERROR(INDEX(moeda_fx,MATCH(J1229,moeda_cod,0)),1)))</f>
        <v/>
      </c>
      <c r="L1229" s="135" t="str">
        <f>IF(B1229="","",IFERROR(INDEX('15 Base de Dados'!$A$6:$A$925,MATCH(B1229,'15 Base de Dados'!$C$6:$C$925,0)),"Não encontrado"))</f>
        <v/>
      </c>
      <c r="M1229" s="123" t="str">
        <f>IF(A1229="","",EOMONTH(A1229,0))</f>
        <v/>
      </c>
      <c r="N1229" s="113" t="str">
        <f>IF(A1229="","",YEAR(A1229))</f>
        <v/>
      </c>
    </row>
    <row r="1230">
      <c r="A1230" s="116" t="n"/>
      <c r="B1230" s="97" t="n"/>
      <c r="C1230" s="97" t="n"/>
      <c r="D1230" s="132" t="n"/>
      <c r="E1230" s="99" t="n"/>
      <c r="F1230" s="117" t="n"/>
      <c r="G1230" s="101" t="n"/>
      <c r="H1230" s="103" t="str">
        <f>IF(OR(A1230="",B1230=""),"",N(D1230)*N(E1230))</f>
        <v/>
      </c>
      <c r="I1230" s="103" t="str">
        <f>IF(H1230="","",H1230-N(F1230))</f>
        <v/>
      </c>
      <c r="J1230" s="68" t="str">
        <f>IF(B1230="","",IFERROR(INDEX('15 Base de Dados'!$F$6:$F$925,MATCH(B1230,'15 Base de Dados'!$C$6:$C$925,0)),"BRL"))</f>
        <v/>
      </c>
      <c r="K1230" s="70" t="str">
        <f>IF(H1230="","",I1230*IF(N(G1230)&gt;0,G1230,IFERROR(INDEX(moeda_fx,MATCH(J1230,moeda_cod,0)),1)))</f>
        <v/>
      </c>
      <c r="L1230" s="133" t="str">
        <f>IF(B1230="","",IFERROR(INDEX('15 Base de Dados'!$A$6:$A$925,MATCH(B1230,'15 Base de Dados'!$C$6:$C$925,0)),"Não encontrado"))</f>
        <v/>
      </c>
      <c r="M1230" s="122" t="str">
        <f>IF(A1230="","",EOMONTH(A1230,0))</f>
        <v/>
      </c>
      <c r="N1230" s="69" t="str">
        <f>IF(A1230="","",YEAR(A1230))</f>
        <v/>
      </c>
    </row>
    <row r="1231">
      <c r="A1231" s="116" t="n"/>
      <c r="B1231" s="97" t="n"/>
      <c r="C1231" s="97" t="n"/>
      <c r="D1231" s="132" t="n"/>
      <c r="E1231" s="99" t="n"/>
      <c r="F1231" s="117" t="n"/>
      <c r="G1231" s="101" t="n"/>
      <c r="H1231" s="109" t="str">
        <f>IF(OR(A1231="",B1231=""),"",N(D1231)*N(E1231))</f>
        <v/>
      </c>
      <c r="I1231" s="109" t="str">
        <f>IF(H1231="","",H1231-N(F1231))</f>
        <v/>
      </c>
      <c r="J1231" s="108" t="str">
        <f>IF(B1231="","",IFERROR(INDEX('15 Base de Dados'!$F$6:$F$925,MATCH(B1231,'15 Base de Dados'!$C$6:$C$925,0)),"BRL"))</f>
        <v/>
      </c>
      <c r="K1231" s="134" t="str">
        <f>IF(H1231="","",I1231*IF(N(G1231)&gt;0,G1231,IFERROR(INDEX(moeda_fx,MATCH(J1231,moeda_cod,0)),1)))</f>
        <v/>
      </c>
      <c r="L1231" s="135" t="str">
        <f>IF(B1231="","",IFERROR(INDEX('15 Base de Dados'!$A$6:$A$925,MATCH(B1231,'15 Base de Dados'!$C$6:$C$925,0)),"Não encontrado"))</f>
        <v/>
      </c>
      <c r="M1231" s="123" t="str">
        <f>IF(A1231="","",EOMONTH(A1231,0))</f>
        <v/>
      </c>
      <c r="N1231" s="113" t="str">
        <f>IF(A1231="","",YEAR(A1231))</f>
        <v/>
      </c>
    </row>
    <row r="1232">
      <c r="A1232" s="116" t="n"/>
      <c r="B1232" s="97" t="n"/>
      <c r="C1232" s="97" t="n"/>
      <c r="D1232" s="132" t="n"/>
      <c r="E1232" s="99" t="n"/>
      <c r="F1232" s="117" t="n"/>
      <c r="G1232" s="101" t="n"/>
      <c r="H1232" s="103" t="str">
        <f>IF(OR(A1232="",B1232=""),"",N(D1232)*N(E1232))</f>
        <v/>
      </c>
      <c r="I1232" s="103" t="str">
        <f>IF(H1232="","",H1232-N(F1232))</f>
        <v/>
      </c>
      <c r="J1232" s="68" t="str">
        <f>IF(B1232="","",IFERROR(INDEX('15 Base de Dados'!$F$6:$F$925,MATCH(B1232,'15 Base de Dados'!$C$6:$C$925,0)),"BRL"))</f>
        <v/>
      </c>
      <c r="K1232" s="70" t="str">
        <f>IF(H1232="","",I1232*IF(N(G1232)&gt;0,G1232,IFERROR(INDEX(moeda_fx,MATCH(J1232,moeda_cod,0)),1)))</f>
        <v/>
      </c>
      <c r="L1232" s="133" t="str">
        <f>IF(B1232="","",IFERROR(INDEX('15 Base de Dados'!$A$6:$A$925,MATCH(B1232,'15 Base de Dados'!$C$6:$C$925,0)),"Não encontrado"))</f>
        <v/>
      </c>
      <c r="M1232" s="122" t="str">
        <f>IF(A1232="","",EOMONTH(A1232,0))</f>
        <v/>
      </c>
      <c r="N1232" s="69" t="str">
        <f>IF(A1232="","",YEAR(A1232))</f>
        <v/>
      </c>
    </row>
    <row r="1233">
      <c r="A1233" s="116" t="n"/>
      <c r="B1233" s="97" t="n"/>
      <c r="C1233" s="97" t="n"/>
      <c r="D1233" s="132" t="n"/>
      <c r="E1233" s="99" t="n"/>
      <c r="F1233" s="117" t="n"/>
      <c r="G1233" s="101" t="n"/>
      <c r="H1233" s="109" t="str">
        <f>IF(OR(A1233="",B1233=""),"",N(D1233)*N(E1233))</f>
        <v/>
      </c>
      <c r="I1233" s="109" t="str">
        <f>IF(H1233="","",H1233-N(F1233))</f>
        <v/>
      </c>
      <c r="J1233" s="108" t="str">
        <f>IF(B1233="","",IFERROR(INDEX('15 Base de Dados'!$F$6:$F$925,MATCH(B1233,'15 Base de Dados'!$C$6:$C$925,0)),"BRL"))</f>
        <v/>
      </c>
      <c r="K1233" s="134" t="str">
        <f>IF(H1233="","",I1233*IF(N(G1233)&gt;0,G1233,IFERROR(INDEX(moeda_fx,MATCH(J1233,moeda_cod,0)),1)))</f>
        <v/>
      </c>
      <c r="L1233" s="135" t="str">
        <f>IF(B1233="","",IFERROR(INDEX('15 Base de Dados'!$A$6:$A$925,MATCH(B1233,'15 Base de Dados'!$C$6:$C$925,0)),"Não encontrado"))</f>
        <v/>
      </c>
      <c r="M1233" s="123" t="str">
        <f>IF(A1233="","",EOMONTH(A1233,0))</f>
        <v/>
      </c>
      <c r="N1233" s="113" t="str">
        <f>IF(A1233="","",YEAR(A1233))</f>
        <v/>
      </c>
    </row>
    <row r="1234">
      <c r="A1234" s="116" t="n"/>
      <c r="B1234" s="97" t="n"/>
      <c r="C1234" s="97" t="n"/>
      <c r="D1234" s="132" t="n"/>
      <c r="E1234" s="99" t="n"/>
      <c r="F1234" s="117" t="n"/>
      <c r="G1234" s="101" t="n"/>
      <c r="H1234" s="103" t="str">
        <f>IF(OR(A1234="",B1234=""),"",N(D1234)*N(E1234))</f>
        <v/>
      </c>
      <c r="I1234" s="103" t="str">
        <f>IF(H1234="","",H1234-N(F1234))</f>
        <v/>
      </c>
      <c r="J1234" s="68" t="str">
        <f>IF(B1234="","",IFERROR(INDEX('15 Base de Dados'!$F$6:$F$925,MATCH(B1234,'15 Base de Dados'!$C$6:$C$925,0)),"BRL"))</f>
        <v/>
      </c>
      <c r="K1234" s="70" t="str">
        <f>IF(H1234="","",I1234*IF(N(G1234)&gt;0,G1234,IFERROR(INDEX(moeda_fx,MATCH(J1234,moeda_cod,0)),1)))</f>
        <v/>
      </c>
      <c r="L1234" s="133" t="str">
        <f>IF(B1234="","",IFERROR(INDEX('15 Base de Dados'!$A$6:$A$925,MATCH(B1234,'15 Base de Dados'!$C$6:$C$925,0)),"Não encontrado"))</f>
        <v/>
      </c>
      <c r="M1234" s="122" t="str">
        <f>IF(A1234="","",EOMONTH(A1234,0))</f>
        <v/>
      </c>
      <c r="N1234" s="69" t="str">
        <f>IF(A1234="","",YEAR(A1234))</f>
        <v/>
      </c>
    </row>
    <row r="1235">
      <c r="A1235" s="116" t="n"/>
      <c r="B1235" s="97" t="n"/>
      <c r="C1235" s="97" t="n"/>
      <c r="D1235" s="132" t="n"/>
      <c r="E1235" s="99" t="n"/>
      <c r="F1235" s="117" t="n"/>
      <c r="G1235" s="101" t="n"/>
      <c r="H1235" s="109" t="str">
        <f>IF(OR(A1235="",B1235=""),"",N(D1235)*N(E1235))</f>
        <v/>
      </c>
      <c r="I1235" s="109" t="str">
        <f>IF(H1235="","",H1235-N(F1235))</f>
        <v/>
      </c>
      <c r="J1235" s="108" t="str">
        <f>IF(B1235="","",IFERROR(INDEX('15 Base de Dados'!$F$6:$F$925,MATCH(B1235,'15 Base de Dados'!$C$6:$C$925,0)),"BRL"))</f>
        <v/>
      </c>
      <c r="K1235" s="134" t="str">
        <f>IF(H1235="","",I1235*IF(N(G1235)&gt;0,G1235,IFERROR(INDEX(moeda_fx,MATCH(J1235,moeda_cod,0)),1)))</f>
        <v/>
      </c>
      <c r="L1235" s="135" t="str">
        <f>IF(B1235="","",IFERROR(INDEX('15 Base de Dados'!$A$6:$A$925,MATCH(B1235,'15 Base de Dados'!$C$6:$C$925,0)),"Não encontrado"))</f>
        <v/>
      </c>
      <c r="M1235" s="123" t="str">
        <f>IF(A1235="","",EOMONTH(A1235,0))</f>
        <v/>
      </c>
      <c r="N1235" s="113" t="str">
        <f>IF(A1235="","",YEAR(A1235))</f>
        <v/>
      </c>
    </row>
    <row r="1236">
      <c r="A1236" s="116" t="n"/>
      <c r="B1236" s="97" t="n"/>
      <c r="C1236" s="97" t="n"/>
      <c r="D1236" s="132" t="n"/>
      <c r="E1236" s="99" t="n"/>
      <c r="F1236" s="117" t="n"/>
      <c r="G1236" s="101" t="n"/>
      <c r="H1236" s="103" t="str">
        <f>IF(OR(A1236="",B1236=""),"",N(D1236)*N(E1236))</f>
        <v/>
      </c>
      <c r="I1236" s="103" t="str">
        <f>IF(H1236="","",H1236-N(F1236))</f>
        <v/>
      </c>
      <c r="J1236" s="68" t="str">
        <f>IF(B1236="","",IFERROR(INDEX('15 Base de Dados'!$F$6:$F$925,MATCH(B1236,'15 Base de Dados'!$C$6:$C$925,0)),"BRL"))</f>
        <v/>
      </c>
      <c r="K1236" s="70" t="str">
        <f>IF(H1236="","",I1236*IF(N(G1236)&gt;0,G1236,IFERROR(INDEX(moeda_fx,MATCH(J1236,moeda_cod,0)),1)))</f>
        <v/>
      </c>
      <c r="L1236" s="133" t="str">
        <f>IF(B1236="","",IFERROR(INDEX('15 Base de Dados'!$A$6:$A$925,MATCH(B1236,'15 Base de Dados'!$C$6:$C$925,0)),"Não encontrado"))</f>
        <v/>
      </c>
      <c r="M1236" s="122" t="str">
        <f>IF(A1236="","",EOMONTH(A1236,0))</f>
        <v/>
      </c>
      <c r="N1236" s="69" t="str">
        <f>IF(A1236="","",YEAR(A1236))</f>
        <v/>
      </c>
    </row>
    <row r="1237">
      <c r="A1237" s="116" t="n"/>
      <c r="B1237" s="97" t="n"/>
      <c r="C1237" s="97" t="n"/>
      <c r="D1237" s="132" t="n"/>
      <c r="E1237" s="99" t="n"/>
      <c r="F1237" s="117" t="n"/>
      <c r="G1237" s="101" t="n"/>
      <c r="H1237" s="109" t="str">
        <f>IF(OR(A1237="",B1237=""),"",N(D1237)*N(E1237))</f>
        <v/>
      </c>
      <c r="I1237" s="109" t="str">
        <f>IF(H1237="","",H1237-N(F1237))</f>
        <v/>
      </c>
      <c r="J1237" s="108" t="str">
        <f>IF(B1237="","",IFERROR(INDEX('15 Base de Dados'!$F$6:$F$925,MATCH(B1237,'15 Base de Dados'!$C$6:$C$925,0)),"BRL"))</f>
        <v/>
      </c>
      <c r="K1237" s="134" t="str">
        <f>IF(H1237="","",I1237*IF(N(G1237)&gt;0,G1237,IFERROR(INDEX(moeda_fx,MATCH(J1237,moeda_cod,0)),1)))</f>
        <v/>
      </c>
      <c r="L1237" s="135" t="str">
        <f>IF(B1237="","",IFERROR(INDEX('15 Base de Dados'!$A$6:$A$925,MATCH(B1237,'15 Base de Dados'!$C$6:$C$925,0)),"Não encontrado"))</f>
        <v/>
      </c>
      <c r="M1237" s="123" t="str">
        <f>IF(A1237="","",EOMONTH(A1237,0))</f>
        <v/>
      </c>
      <c r="N1237" s="113" t="str">
        <f>IF(A1237="","",YEAR(A1237))</f>
        <v/>
      </c>
    </row>
    <row r="1238">
      <c r="A1238" s="116" t="n"/>
      <c r="B1238" s="97" t="n"/>
      <c r="C1238" s="97" t="n"/>
      <c r="D1238" s="132" t="n"/>
      <c r="E1238" s="99" t="n"/>
      <c r="F1238" s="117" t="n"/>
      <c r="G1238" s="101" t="n"/>
      <c r="H1238" s="103" t="str">
        <f>IF(OR(A1238="",B1238=""),"",N(D1238)*N(E1238))</f>
        <v/>
      </c>
      <c r="I1238" s="103" t="str">
        <f>IF(H1238="","",H1238-N(F1238))</f>
        <v/>
      </c>
      <c r="J1238" s="68" t="str">
        <f>IF(B1238="","",IFERROR(INDEX('15 Base de Dados'!$F$6:$F$925,MATCH(B1238,'15 Base de Dados'!$C$6:$C$925,0)),"BRL"))</f>
        <v/>
      </c>
      <c r="K1238" s="70" t="str">
        <f>IF(H1238="","",I1238*IF(N(G1238)&gt;0,G1238,IFERROR(INDEX(moeda_fx,MATCH(J1238,moeda_cod,0)),1)))</f>
        <v/>
      </c>
      <c r="L1238" s="133" t="str">
        <f>IF(B1238="","",IFERROR(INDEX('15 Base de Dados'!$A$6:$A$925,MATCH(B1238,'15 Base de Dados'!$C$6:$C$925,0)),"Não encontrado"))</f>
        <v/>
      </c>
      <c r="M1238" s="122" t="str">
        <f>IF(A1238="","",EOMONTH(A1238,0))</f>
        <v/>
      </c>
      <c r="N1238" s="69" t="str">
        <f>IF(A1238="","",YEAR(A1238))</f>
        <v/>
      </c>
    </row>
    <row r="1239">
      <c r="A1239" s="116" t="n"/>
      <c r="B1239" s="97" t="n"/>
      <c r="C1239" s="97" t="n"/>
      <c r="D1239" s="132" t="n"/>
      <c r="E1239" s="99" t="n"/>
      <c r="F1239" s="117" t="n"/>
      <c r="G1239" s="101" t="n"/>
      <c r="H1239" s="109" t="str">
        <f>IF(OR(A1239="",B1239=""),"",N(D1239)*N(E1239))</f>
        <v/>
      </c>
      <c r="I1239" s="109" t="str">
        <f>IF(H1239="","",H1239-N(F1239))</f>
        <v/>
      </c>
      <c r="J1239" s="108" t="str">
        <f>IF(B1239="","",IFERROR(INDEX('15 Base de Dados'!$F$6:$F$925,MATCH(B1239,'15 Base de Dados'!$C$6:$C$925,0)),"BRL"))</f>
        <v/>
      </c>
      <c r="K1239" s="134" t="str">
        <f>IF(H1239="","",I1239*IF(N(G1239)&gt;0,G1239,IFERROR(INDEX(moeda_fx,MATCH(J1239,moeda_cod,0)),1)))</f>
        <v/>
      </c>
      <c r="L1239" s="135" t="str">
        <f>IF(B1239="","",IFERROR(INDEX('15 Base de Dados'!$A$6:$A$925,MATCH(B1239,'15 Base de Dados'!$C$6:$C$925,0)),"Não encontrado"))</f>
        <v/>
      </c>
      <c r="M1239" s="123" t="str">
        <f>IF(A1239="","",EOMONTH(A1239,0))</f>
        <v/>
      </c>
      <c r="N1239" s="113" t="str">
        <f>IF(A1239="","",YEAR(A1239))</f>
        <v/>
      </c>
    </row>
    <row r="1240">
      <c r="A1240" s="116" t="n"/>
      <c r="B1240" s="97" t="n"/>
      <c r="C1240" s="97" t="n"/>
      <c r="D1240" s="132" t="n"/>
      <c r="E1240" s="99" t="n"/>
      <c r="F1240" s="117" t="n"/>
      <c r="G1240" s="101" t="n"/>
      <c r="H1240" s="103" t="str">
        <f>IF(OR(A1240="",B1240=""),"",N(D1240)*N(E1240))</f>
        <v/>
      </c>
      <c r="I1240" s="103" t="str">
        <f>IF(H1240="","",H1240-N(F1240))</f>
        <v/>
      </c>
      <c r="J1240" s="68" t="str">
        <f>IF(B1240="","",IFERROR(INDEX('15 Base de Dados'!$F$6:$F$925,MATCH(B1240,'15 Base de Dados'!$C$6:$C$925,0)),"BRL"))</f>
        <v/>
      </c>
      <c r="K1240" s="70" t="str">
        <f>IF(H1240="","",I1240*IF(N(G1240)&gt;0,G1240,IFERROR(INDEX(moeda_fx,MATCH(J1240,moeda_cod,0)),1)))</f>
        <v/>
      </c>
      <c r="L1240" s="133" t="str">
        <f>IF(B1240="","",IFERROR(INDEX('15 Base de Dados'!$A$6:$A$925,MATCH(B1240,'15 Base de Dados'!$C$6:$C$925,0)),"Não encontrado"))</f>
        <v/>
      </c>
      <c r="M1240" s="122" t="str">
        <f>IF(A1240="","",EOMONTH(A1240,0))</f>
        <v/>
      </c>
      <c r="N1240" s="69" t="str">
        <f>IF(A1240="","",YEAR(A1240))</f>
        <v/>
      </c>
    </row>
    <row r="1241">
      <c r="A1241" s="116" t="n"/>
      <c r="B1241" s="97" t="n"/>
      <c r="C1241" s="97" t="n"/>
      <c r="D1241" s="132" t="n"/>
      <c r="E1241" s="99" t="n"/>
      <c r="F1241" s="117" t="n"/>
      <c r="G1241" s="101" t="n"/>
      <c r="H1241" s="109" t="str">
        <f>IF(OR(A1241="",B1241=""),"",N(D1241)*N(E1241))</f>
        <v/>
      </c>
      <c r="I1241" s="109" t="str">
        <f>IF(H1241="","",H1241-N(F1241))</f>
        <v/>
      </c>
      <c r="J1241" s="108" t="str">
        <f>IF(B1241="","",IFERROR(INDEX('15 Base de Dados'!$F$6:$F$925,MATCH(B1241,'15 Base de Dados'!$C$6:$C$925,0)),"BRL"))</f>
        <v/>
      </c>
      <c r="K1241" s="134" t="str">
        <f>IF(H1241="","",I1241*IF(N(G1241)&gt;0,G1241,IFERROR(INDEX(moeda_fx,MATCH(J1241,moeda_cod,0)),1)))</f>
        <v/>
      </c>
      <c r="L1241" s="135" t="str">
        <f>IF(B1241="","",IFERROR(INDEX('15 Base de Dados'!$A$6:$A$925,MATCH(B1241,'15 Base de Dados'!$C$6:$C$925,0)),"Não encontrado"))</f>
        <v/>
      </c>
      <c r="M1241" s="123" t="str">
        <f>IF(A1241="","",EOMONTH(A1241,0))</f>
        <v/>
      </c>
      <c r="N1241" s="113" t="str">
        <f>IF(A1241="","",YEAR(A1241))</f>
        <v/>
      </c>
    </row>
    <row r="1242">
      <c r="A1242" s="116" t="n"/>
      <c r="B1242" s="97" t="n"/>
      <c r="C1242" s="97" t="n"/>
      <c r="D1242" s="132" t="n"/>
      <c r="E1242" s="99" t="n"/>
      <c r="F1242" s="117" t="n"/>
      <c r="G1242" s="101" t="n"/>
      <c r="H1242" s="103" t="str">
        <f>IF(OR(A1242="",B1242=""),"",N(D1242)*N(E1242))</f>
        <v/>
      </c>
      <c r="I1242" s="103" t="str">
        <f>IF(H1242="","",H1242-N(F1242))</f>
        <v/>
      </c>
      <c r="J1242" s="68" t="str">
        <f>IF(B1242="","",IFERROR(INDEX('15 Base de Dados'!$F$6:$F$925,MATCH(B1242,'15 Base de Dados'!$C$6:$C$925,0)),"BRL"))</f>
        <v/>
      </c>
      <c r="K1242" s="70" t="str">
        <f>IF(H1242="","",I1242*IF(N(G1242)&gt;0,G1242,IFERROR(INDEX(moeda_fx,MATCH(J1242,moeda_cod,0)),1)))</f>
        <v/>
      </c>
      <c r="L1242" s="133" t="str">
        <f>IF(B1242="","",IFERROR(INDEX('15 Base de Dados'!$A$6:$A$925,MATCH(B1242,'15 Base de Dados'!$C$6:$C$925,0)),"Não encontrado"))</f>
        <v/>
      </c>
      <c r="M1242" s="122" t="str">
        <f>IF(A1242="","",EOMONTH(A1242,0))</f>
        <v/>
      </c>
      <c r="N1242" s="69" t="str">
        <f>IF(A1242="","",YEAR(A1242))</f>
        <v/>
      </c>
    </row>
    <row r="1243">
      <c r="A1243" s="116" t="n"/>
      <c r="B1243" s="97" t="n"/>
      <c r="C1243" s="97" t="n"/>
      <c r="D1243" s="132" t="n"/>
      <c r="E1243" s="99" t="n"/>
      <c r="F1243" s="117" t="n"/>
      <c r="G1243" s="101" t="n"/>
      <c r="H1243" s="109" t="str">
        <f>IF(OR(A1243="",B1243=""),"",N(D1243)*N(E1243))</f>
        <v/>
      </c>
      <c r="I1243" s="109" t="str">
        <f>IF(H1243="","",H1243-N(F1243))</f>
        <v/>
      </c>
      <c r="J1243" s="108" t="str">
        <f>IF(B1243="","",IFERROR(INDEX('15 Base de Dados'!$F$6:$F$925,MATCH(B1243,'15 Base de Dados'!$C$6:$C$925,0)),"BRL"))</f>
        <v/>
      </c>
      <c r="K1243" s="134" t="str">
        <f>IF(H1243="","",I1243*IF(N(G1243)&gt;0,G1243,IFERROR(INDEX(moeda_fx,MATCH(J1243,moeda_cod,0)),1)))</f>
        <v/>
      </c>
      <c r="L1243" s="135" t="str">
        <f>IF(B1243="","",IFERROR(INDEX('15 Base de Dados'!$A$6:$A$925,MATCH(B1243,'15 Base de Dados'!$C$6:$C$925,0)),"Não encontrado"))</f>
        <v/>
      </c>
      <c r="M1243" s="123" t="str">
        <f>IF(A1243="","",EOMONTH(A1243,0))</f>
        <v/>
      </c>
      <c r="N1243" s="113" t="str">
        <f>IF(A1243="","",YEAR(A1243))</f>
        <v/>
      </c>
    </row>
    <row r="1244">
      <c r="A1244" s="116" t="n"/>
      <c r="B1244" s="97" t="n"/>
      <c r="C1244" s="97" t="n"/>
      <c r="D1244" s="132" t="n"/>
      <c r="E1244" s="99" t="n"/>
      <c r="F1244" s="117" t="n"/>
      <c r="G1244" s="101" t="n"/>
      <c r="H1244" s="103" t="str">
        <f>IF(OR(A1244="",B1244=""),"",N(D1244)*N(E1244))</f>
        <v/>
      </c>
      <c r="I1244" s="103" t="str">
        <f>IF(H1244="","",H1244-N(F1244))</f>
        <v/>
      </c>
      <c r="J1244" s="68" t="str">
        <f>IF(B1244="","",IFERROR(INDEX('15 Base de Dados'!$F$6:$F$925,MATCH(B1244,'15 Base de Dados'!$C$6:$C$925,0)),"BRL"))</f>
        <v/>
      </c>
      <c r="K1244" s="70" t="str">
        <f>IF(H1244="","",I1244*IF(N(G1244)&gt;0,G1244,IFERROR(INDEX(moeda_fx,MATCH(J1244,moeda_cod,0)),1)))</f>
        <v/>
      </c>
      <c r="L1244" s="133" t="str">
        <f>IF(B1244="","",IFERROR(INDEX('15 Base de Dados'!$A$6:$A$925,MATCH(B1244,'15 Base de Dados'!$C$6:$C$925,0)),"Não encontrado"))</f>
        <v/>
      </c>
      <c r="M1244" s="122" t="str">
        <f>IF(A1244="","",EOMONTH(A1244,0))</f>
        <v/>
      </c>
      <c r="N1244" s="69" t="str">
        <f>IF(A1244="","",YEAR(A1244))</f>
        <v/>
      </c>
    </row>
    <row r="1245">
      <c r="A1245" s="116" t="n"/>
      <c r="B1245" s="97" t="n"/>
      <c r="C1245" s="97" t="n"/>
      <c r="D1245" s="132" t="n"/>
      <c r="E1245" s="99" t="n"/>
      <c r="F1245" s="117" t="n"/>
      <c r="G1245" s="101" t="n"/>
      <c r="H1245" s="109" t="str">
        <f>IF(OR(A1245="",B1245=""),"",N(D1245)*N(E1245))</f>
        <v/>
      </c>
      <c r="I1245" s="109" t="str">
        <f>IF(H1245="","",H1245-N(F1245))</f>
        <v/>
      </c>
      <c r="J1245" s="108" t="str">
        <f>IF(B1245="","",IFERROR(INDEX('15 Base de Dados'!$F$6:$F$925,MATCH(B1245,'15 Base de Dados'!$C$6:$C$925,0)),"BRL"))</f>
        <v/>
      </c>
      <c r="K1245" s="134" t="str">
        <f>IF(H1245="","",I1245*IF(N(G1245)&gt;0,G1245,IFERROR(INDEX(moeda_fx,MATCH(J1245,moeda_cod,0)),1)))</f>
        <v/>
      </c>
      <c r="L1245" s="135" t="str">
        <f>IF(B1245="","",IFERROR(INDEX('15 Base de Dados'!$A$6:$A$925,MATCH(B1245,'15 Base de Dados'!$C$6:$C$925,0)),"Não encontrado"))</f>
        <v/>
      </c>
      <c r="M1245" s="123" t="str">
        <f>IF(A1245="","",EOMONTH(A1245,0))</f>
        <v/>
      </c>
      <c r="N1245" s="113" t="str">
        <f>IF(A1245="","",YEAR(A1245))</f>
        <v/>
      </c>
    </row>
    <row r="1246">
      <c r="A1246" s="116" t="n"/>
      <c r="B1246" s="97" t="n"/>
      <c r="C1246" s="97" t="n"/>
      <c r="D1246" s="132" t="n"/>
      <c r="E1246" s="99" t="n"/>
      <c r="F1246" s="117" t="n"/>
      <c r="G1246" s="101" t="n"/>
      <c r="H1246" s="103" t="str">
        <f>IF(OR(A1246="",B1246=""),"",N(D1246)*N(E1246))</f>
        <v/>
      </c>
      <c r="I1246" s="103" t="str">
        <f>IF(H1246="","",H1246-N(F1246))</f>
        <v/>
      </c>
      <c r="J1246" s="68" t="str">
        <f>IF(B1246="","",IFERROR(INDEX('15 Base de Dados'!$F$6:$F$925,MATCH(B1246,'15 Base de Dados'!$C$6:$C$925,0)),"BRL"))</f>
        <v/>
      </c>
      <c r="K1246" s="70" t="str">
        <f>IF(H1246="","",I1246*IF(N(G1246)&gt;0,G1246,IFERROR(INDEX(moeda_fx,MATCH(J1246,moeda_cod,0)),1)))</f>
        <v/>
      </c>
      <c r="L1246" s="133" t="str">
        <f>IF(B1246="","",IFERROR(INDEX('15 Base de Dados'!$A$6:$A$925,MATCH(B1246,'15 Base de Dados'!$C$6:$C$925,0)),"Não encontrado"))</f>
        <v/>
      </c>
      <c r="M1246" s="122" t="str">
        <f>IF(A1246="","",EOMONTH(A1246,0))</f>
        <v/>
      </c>
      <c r="N1246" s="69" t="str">
        <f>IF(A1246="","",YEAR(A1246))</f>
        <v/>
      </c>
    </row>
    <row r="1247">
      <c r="A1247" s="116" t="n"/>
      <c r="B1247" s="97" t="n"/>
      <c r="C1247" s="97" t="n"/>
      <c r="D1247" s="132" t="n"/>
      <c r="E1247" s="99" t="n"/>
      <c r="F1247" s="117" t="n"/>
      <c r="G1247" s="101" t="n"/>
      <c r="H1247" s="109" t="str">
        <f>IF(OR(A1247="",B1247=""),"",N(D1247)*N(E1247))</f>
        <v/>
      </c>
      <c r="I1247" s="109" t="str">
        <f>IF(H1247="","",H1247-N(F1247))</f>
        <v/>
      </c>
      <c r="J1247" s="108" t="str">
        <f>IF(B1247="","",IFERROR(INDEX('15 Base de Dados'!$F$6:$F$925,MATCH(B1247,'15 Base de Dados'!$C$6:$C$925,0)),"BRL"))</f>
        <v/>
      </c>
      <c r="K1247" s="134" t="str">
        <f>IF(H1247="","",I1247*IF(N(G1247)&gt;0,G1247,IFERROR(INDEX(moeda_fx,MATCH(J1247,moeda_cod,0)),1)))</f>
        <v/>
      </c>
      <c r="L1247" s="135" t="str">
        <f>IF(B1247="","",IFERROR(INDEX('15 Base de Dados'!$A$6:$A$925,MATCH(B1247,'15 Base de Dados'!$C$6:$C$925,0)),"Não encontrado"))</f>
        <v/>
      </c>
      <c r="M1247" s="123" t="str">
        <f>IF(A1247="","",EOMONTH(A1247,0))</f>
        <v/>
      </c>
      <c r="N1247" s="113" t="str">
        <f>IF(A1247="","",YEAR(A1247))</f>
        <v/>
      </c>
    </row>
    <row r="1248">
      <c r="A1248" s="116" t="n"/>
      <c r="B1248" s="97" t="n"/>
      <c r="C1248" s="97" t="n"/>
      <c r="D1248" s="132" t="n"/>
      <c r="E1248" s="99" t="n"/>
      <c r="F1248" s="117" t="n"/>
      <c r="G1248" s="101" t="n"/>
      <c r="H1248" s="103" t="str">
        <f>IF(OR(A1248="",B1248=""),"",N(D1248)*N(E1248))</f>
        <v/>
      </c>
      <c r="I1248" s="103" t="str">
        <f>IF(H1248="","",H1248-N(F1248))</f>
        <v/>
      </c>
      <c r="J1248" s="68" t="str">
        <f>IF(B1248="","",IFERROR(INDEX('15 Base de Dados'!$F$6:$F$925,MATCH(B1248,'15 Base de Dados'!$C$6:$C$925,0)),"BRL"))</f>
        <v/>
      </c>
      <c r="K1248" s="70" t="str">
        <f>IF(H1248="","",I1248*IF(N(G1248)&gt;0,G1248,IFERROR(INDEX(moeda_fx,MATCH(J1248,moeda_cod,0)),1)))</f>
        <v/>
      </c>
      <c r="L1248" s="133" t="str">
        <f>IF(B1248="","",IFERROR(INDEX('15 Base de Dados'!$A$6:$A$925,MATCH(B1248,'15 Base de Dados'!$C$6:$C$925,0)),"Não encontrado"))</f>
        <v/>
      </c>
      <c r="M1248" s="122" t="str">
        <f>IF(A1248="","",EOMONTH(A1248,0))</f>
        <v/>
      </c>
      <c r="N1248" s="69" t="str">
        <f>IF(A1248="","",YEAR(A1248))</f>
        <v/>
      </c>
    </row>
    <row r="1249">
      <c r="A1249" s="116" t="n"/>
      <c r="B1249" s="97" t="n"/>
      <c r="C1249" s="97" t="n"/>
      <c r="D1249" s="132" t="n"/>
      <c r="E1249" s="99" t="n"/>
      <c r="F1249" s="117" t="n"/>
      <c r="G1249" s="101" t="n"/>
      <c r="H1249" s="109" t="str">
        <f>IF(OR(A1249="",B1249=""),"",N(D1249)*N(E1249))</f>
        <v/>
      </c>
      <c r="I1249" s="109" t="str">
        <f>IF(H1249="","",H1249-N(F1249))</f>
        <v/>
      </c>
      <c r="J1249" s="108" t="str">
        <f>IF(B1249="","",IFERROR(INDEX('15 Base de Dados'!$F$6:$F$925,MATCH(B1249,'15 Base de Dados'!$C$6:$C$925,0)),"BRL"))</f>
        <v/>
      </c>
      <c r="K1249" s="134" t="str">
        <f>IF(H1249="","",I1249*IF(N(G1249)&gt;0,G1249,IFERROR(INDEX(moeda_fx,MATCH(J1249,moeda_cod,0)),1)))</f>
        <v/>
      </c>
      <c r="L1249" s="135" t="str">
        <f>IF(B1249="","",IFERROR(INDEX('15 Base de Dados'!$A$6:$A$925,MATCH(B1249,'15 Base de Dados'!$C$6:$C$925,0)),"Não encontrado"))</f>
        <v/>
      </c>
      <c r="M1249" s="123" t="str">
        <f>IF(A1249="","",EOMONTH(A1249,0))</f>
        <v/>
      </c>
      <c r="N1249" s="113" t="str">
        <f>IF(A1249="","",YEAR(A1249))</f>
        <v/>
      </c>
    </row>
    <row r="1250">
      <c r="A1250" s="116" t="n"/>
      <c r="B1250" s="97" t="n"/>
      <c r="C1250" s="97" t="n"/>
      <c r="D1250" s="132" t="n"/>
      <c r="E1250" s="99" t="n"/>
      <c r="F1250" s="117" t="n"/>
      <c r="G1250" s="101" t="n"/>
      <c r="H1250" s="103" t="str">
        <f>IF(OR(A1250="",B1250=""),"",N(D1250)*N(E1250))</f>
        <v/>
      </c>
      <c r="I1250" s="103" t="str">
        <f>IF(H1250="","",H1250-N(F1250))</f>
        <v/>
      </c>
      <c r="J1250" s="68" t="str">
        <f>IF(B1250="","",IFERROR(INDEX('15 Base de Dados'!$F$6:$F$925,MATCH(B1250,'15 Base de Dados'!$C$6:$C$925,0)),"BRL"))</f>
        <v/>
      </c>
      <c r="K1250" s="70" t="str">
        <f>IF(H1250="","",I1250*IF(N(G1250)&gt;0,G1250,IFERROR(INDEX(moeda_fx,MATCH(J1250,moeda_cod,0)),1)))</f>
        <v/>
      </c>
      <c r="L1250" s="133" t="str">
        <f>IF(B1250="","",IFERROR(INDEX('15 Base de Dados'!$A$6:$A$925,MATCH(B1250,'15 Base de Dados'!$C$6:$C$925,0)),"Não encontrado"))</f>
        <v/>
      </c>
      <c r="M1250" s="122" t="str">
        <f>IF(A1250="","",EOMONTH(A1250,0))</f>
        <v/>
      </c>
      <c r="N1250" s="69" t="str">
        <f>IF(A1250="","",YEAR(A1250))</f>
        <v/>
      </c>
    </row>
    <row r="1251">
      <c r="A1251" s="116" t="n"/>
      <c r="B1251" s="97" t="n"/>
      <c r="C1251" s="97" t="n"/>
      <c r="D1251" s="132" t="n"/>
      <c r="E1251" s="99" t="n"/>
      <c r="F1251" s="117" t="n"/>
      <c r="G1251" s="101" t="n"/>
      <c r="H1251" s="109" t="str">
        <f>IF(OR(A1251="",B1251=""),"",N(D1251)*N(E1251))</f>
        <v/>
      </c>
      <c r="I1251" s="109" t="str">
        <f>IF(H1251="","",H1251-N(F1251))</f>
        <v/>
      </c>
      <c r="J1251" s="108" t="str">
        <f>IF(B1251="","",IFERROR(INDEX('15 Base de Dados'!$F$6:$F$925,MATCH(B1251,'15 Base de Dados'!$C$6:$C$925,0)),"BRL"))</f>
        <v/>
      </c>
      <c r="K1251" s="134" t="str">
        <f>IF(H1251="","",I1251*IF(N(G1251)&gt;0,G1251,IFERROR(INDEX(moeda_fx,MATCH(J1251,moeda_cod,0)),1)))</f>
        <v/>
      </c>
      <c r="L1251" s="135" t="str">
        <f>IF(B1251="","",IFERROR(INDEX('15 Base de Dados'!$A$6:$A$925,MATCH(B1251,'15 Base de Dados'!$C$6:$C$925,0)),"Não encontrado"))</f>
        <v/>
      </c>
      <c r="M1251" s="123" t="str">
        <f>IF(A1251="","",EOMONTH(A1251,0))</f>
        <v/>
      </c>
      <c r="N1251" s="113" t="str">
        <f>IF(A1251="","",YEAR(A1251))</f>
        <v/>
      </c>
    </row>
    <row r="1252">
      <c r="A1252" s="116" t="n"/>
      <c r="B1252" s="97" t="n"/>
      <c r="C1252" s="97" t="n"/>
      <c r="D1252" s="132" t="n"/>
      <c r="E1252" s="99" t="n"/>
      <c r="F1252" s="117" t="n"/>
      <c r="G1252" s="101" t="n"/>
      <c r="H1252" s="103" t="str">
        <f>IF(OR(A1252="",B1252=""),"",N(D1252)*N(E1252))</f>
        <v/>
      </c>
      <c r="I1252" s="103" t="str">
        <f>IF(H1252="","",H1252-N(F1252))</f>
        <v/>
      </c>
      <c r="J1252" s="68" t="str">
        <f>IF(B1252="","",IFERROR(INDEX('15 Base de Dados'!$F$6:$F$925,MATCH(B1252,'15 Base de Dados'!$C$6:$C$925,0)),"BRL"))</f>
        <v/>
      </c>
      <c r="K1252" s="70" t="str">
        <f>IF(H1252="","",I1252*IF(N(G1252)&gt;0,G1252,IFERROR(INDEX(moeda_fx,MATCH(J1252,moeda_cod,0)),1)))</f>
        <v/>
      </c>
      <c r="L1252" s="133" t="str">
        <f>IF(B1252="","",IFERROR(INDEX('15 Base de Dados'!$A$6:$A$925,MATCH(B1252,'15 Base de Dados'!$C$6:$C$925,0)),"Não encontrado"))</f>
        <v/>
      </c>
      <c r="M1252" s="122" t="str">
        <f>IF(A1252="","",EOMONTH(A1252,0))</f>
        <v/>
      </c>
      <c r="N1252" s="69" t="str">
        <f>IF(A1252="","",YEAR(A1252))</f>
        <v/>
      </c>
    </row>
    <row r="1253">
      <c r="A1253" s="116" t="n"/>
      <c r="B1253" s="97" t="n"/>
      <c r="C1253" s="97" t="n"/>
      <c r="D1253" s="132" t="n"/>
      <c r="E1253" s="99" t="n"/>
      <c r="F1253" s="117" t="n"/>
      <c r="G1253" s="101" t="n"/>
      <c r="H1253" s="109" t="str">
        <f>IF(OR(A1253="",B1253=""),"",N(D1253)*N(E1253))</f>
        <v/>
      </c>
      <c r="I1253" s="109" t="str">
        <f>IF(H1253="","",H1253-N(F1253))</f>
        <v/>
      </c>
      <c r="J1253" s="108" t="str">
        <f>IF(B1253="","",IFERROR(INDEX('15 Base de Dados'!$F$6:$F$925,MATCH(B1253,'15 Base de Dados'!$C$6:$C$925,0)),"BRL"))</f>
        <v/>
      </c>
      <c r="K1253" s="134" t="str">
        <f>IF(H1253="","",I1253*IF(N(G1253)&gt;0,G1253,IFERROR(INDEX(moeda_fx,MATCH(J1253,moeda_cod,0)),1)))</f>
        <v/>
      </c>
      <c r="L1253" s="135" t="str">
        <f>IF(B1253="","",IFERROR(INDEX('15 Base de Dados'!$A$6:$A$925,MATCH(B1253,'15 Base de Dados'!$C$6:$C$925,0)),"Não encontrado"))</f>
        <v/>
      </c>
      <c r="M1253" s="123" t="str">
        <f>IF(A1253="","",EOMONTH(A1253,0))</f>
        <v/>
      </c>
      <c r="N1253" s="113" t="str">
        <f>IF(A1253="","",YEAR(A1253))</f>
        <v/>
      </c>
    </row>
    <row r="1254">
      <c r="A1254" s="116" t="n"/>
      <c r="B1254" s="97" t="n"/>
      <c r="C1254" s="97" t="n"/>
      <c r="D1254" s="132" t="n"/>
      <c r="E1254" s="99" t="n"/>
      <c r="F1254" s="117" t="n"/>
      <c r="G1254" s="101" t="n"/>
      <c r="H1254" s="103" t="str">
        <f>IF(OR(A1254="",B1254=""),"",N(D1254)*N(E1254))</f>
        <v/>
      </c>
      <c r="I1254" s="103" t="str">
        <f>IF(H1254="","",H1254-N(F1254))</f>
        <v/>
      </c>
      <c r="J1254" s="68" t="str">
        <f>IF(B1254="","",IFERROR(INDEX('15 Base de Dados'!$F$6:$F$925,MATCH(B1254,'15 Base de Dados'!$C$6:$C$925,0)),"BRL"))</f>
        <v/>
      </c>
      <c r="K1254" s="70" t="str">
        <f>IF(H1254="","",I1254*IF(N(G1254)&gt;0,G1254,IFERROR(INDEX(moeda_fx,MATCH(J1254,moeda_cod,0)),1)))</f>
        <v/>
      </c>
      <c r="L1254" s="133" t="str">
        <f>IF(B1254="","",IFERROR(INDEX('15 Base de Dados'!$A$6:$A$925,MATCH(B1254,'15 Base de Dados'!$C$6:$C$925,0)),"Não encontrado"))</f>
        <v/>
      </c>
      <c r="M1254" s="122" t="str">
        <f>IF(A1254="","",EOMONTH(A1254,0))</f>
        <v/>
      </c>
      <c r="N1254" s="69" t="str">
        <f>IF(A1254="","",YEAR(A1254))</f>
        <v/>
      </c>
    </row>
    <row r="1255">
      <c r="A1255" s="116" t="n"/>
      <c r="B1255" s="97" t="n"/>
      <c r="C1255" s="97" t="n"/>
      <c r="D1255" s="132" t="n"/>
      <c r="E1255" s="99" t="n"/>
      <c r="F1255" s="117" t="n"/>
      <c r="G1255" s="101" t="n"/>
      <c r="H1255" s="109" t="str">
        <f>IF(OR(A1255="",B1255=""),"",N(D1255)*N(E1255))</f>
        <v/>
      </c>
      <c r="I1255" s="109" t="str">
        <f>IF(H1255="","",H1255-N(F1255))</f>
        <v/>
      </c>
      <c r="J1255" s="108" t="str">
        <f>IF(B1255="","",IFERROR(INDEX('15 Base de Dados'!$F$6:$F$925,MATCH(B1255,'15 Base de Dados'!$C$6:$C$925,0)),"BRL"))</f>
        <v/>
      </c>
      <c r="K1255" s="134" t="str">
        <f>IF(H1255="","",I1255*IF(N(G1255)&gt;0,G1255,IFERROR(INDEX(moeda_fx,MATCH(J1255,moeda_cod,0)),1)))</f>
        <v/>
      </c>
      <c r="L1255" s="135" t="str">
        <f>IF(B1255="","",IFERROR(INDEX('15 Base de Dados'!$A$6:$A$925,MATCH(B1255,'15 Base de Dados'!$C$6:$C$925,0)),"Não encontrado"))</f>
        <v/>
      </c>
      <c r="M1255" s="123" t="str">
        <f>IF(A1255="","",EOMONTH(A1255,0))</f>
        <v/>
      </c>
      <c r="N1255" s="113" t="str">
        <f>IF(A1255="","",YEAR(A1255))</f>
        <v/>
      </c>
    </row>
    <row r="1256">
      <c r="A1256" s="116" t="n"/>
      <c r="B1256" s="97" t="n"/>
      <c r="C1256" s="97" t="n"/>
      <c r="D1256" s="132" t="n"/>
      <c r="E1256" s="99" t="n"/>
      <c r="F1256" s="117" t="n"/>
      <c r="G1256" s="101" t="n"/>
      <c r="H1256" s="103" t="str">
        <f>IF(OR(A1256="",B1256=""),"",N(D1256)*N(E1256))</f>
        <v/>
      </c>
      <c r="I1256" s="103" t="str">
        <f>IF(H1256="","",H1256-N(F1256))</f>
        <v/>
      </c>
      <c r="J1256" s="68" t="str">
        <f>IF(B1256="","",IFERROR(INDEX('15 Base de Dados'!$F$6:$F$925,MATCH(B1256,'15 Base de Dados'!$C$6:$C$925,0)),"BRL"))</f>
        <v/>
      </c>
      <c r="K1256" s="70" t="str">
        <f>IF(H1256="","",I1256*IF(N(G1256)&gt;0,G1256,IFERROR(INDEX(moeda_fx,MATCH(J1256,moeda_cod,0)),1)))</f>
        <v/>
      </c>
      <c r="L1256" s="133" t="str">
        <f>IF(B1256="","",IFERROR(INDEX('15 Base de Dados'!$A$6:$A$925,MATCH(B1256,'15 Base de Dados'!$C$6:$C$925,0)),"Não encontrado"))</f>
        <v/>
      </c>
      <c r="M1256" s="122" t="str">
        <f>IF(A1256="","",EOMONTH(A1256,0))</f>
        <v/>
      </c>
      <c r="N1256" s="69" t="str">
        <f>IF(A1256="","",YEAR(A1256))</f>
        <v/>
      </c>
    </row>
    <row r="1257">
      <c r="A1257" s="116" t="n"/>
      <c r="B1257" s="97" t="n"/>
      <c r="C1257" s="97" t="n"/>
      <c r="D1257" s="132" t="n"/>
      <c r="E1257" s="99" t="n"/>
      <c r="F1257" s="117" t="n"/>
      <c r="G1257" s="101" t="n"/>
      <c r="H1257" s="109" t="str">
        <f>IF(OR(A1257="",B1257=""),"",N(D1257)*N(E1257))</f>
        <v/>
      </c>
      <c r="I1257" s="109" t="str">
        <f>IF(H1257="","",H1257-N(F1257))</f>
        <v/>
      </c>
      <c r="J1257" s="108" t="str">
        <f>IF(B1257="","",IFERROR(INDEX('15 Base de Dados'!$F$6:$F$925,MATCH(B1257,'15 Base de Dados'!$C$6:$C$925,0)),"BRL"))</f>
        <v/>
      </c>
      <c r="K1257" s="134" t="str">
        <f>IF(H1257="","",I1257*IF(N(G1257)&gt;0,G1257,IFERROR(INDEX(moeda_fx,MATCH(J1257,moeda_cod,0)),1)))</f>
        <v/>
      </c>
      <c r="L1257" s="135" t="str">
        <f>IF(B1257="","",IFERROR(INDEX('15 Base de Dados'!$A$6:$A$925,MATCH(B1257,'15 Base de Dados'!$C$6:$C$925,0)),"Não encontrado"))</f>
        <v/>
      </c>
      <c r="M1257" s="123" t="str">
        <f>IF(A1257="","",EOMONTH(A1257,0))</f>
        <v/>
      </c>
      <c r="N1257" s="113" t="str">
        <f>IF(A1257="","",YEAR(A1257))</f>
        <v/>
      </c>
    </row>
    <row r="1258">
      <c r="A1258" s="116" t="n"/>
      <c r="B1258" s="97" t="n"/>
      <c r="C1258" s="97" t="n"/>
      <c r="D1258" s="132" t="n"/>
      <c r="E1258" s="99" t="n"/>
      <c r="F1258" s="117" t="n"/>
      <c r="G1258" s="101" t="n"/>
      <c r="H1258" s="103" t="str">
        <f>IF(OR(A1258="",B1258=""),"",N(D1258)*N(E1258))</f>
        <v/>
      </c>
      <c r="I1258" s="103" t="str">
        <f>IF(H1258="","",H1258-N(F1258))</f>
        <v/>
      </c>
      <c r="J1258" s="68" t="str">
        <f>IF(B1258="","",IFERROR(INDEX('15 Base de Dados'!$F$6:$F$925,MATCH(B1258,'15 Base de Dados'!$C$6:$C$925,0)),"BRL"))</f>
        <v/>
      </c>
      <c r="K1258" s="70" t="str">
        <f>IF(H1258="","",I1258*IF(N(G1258)&gt;0,G1258,IFERROR(INDEX(moeda_fx,MATCH(J1258,moeda_cod,0)),1)))</f>
        <v/>
      </c>
      <c r="L1258" s="133" t="str">
        <f>IF(B1258="","",IFERROR(INDEX('15 Base de Dados'!$A$6:$A$925,MATCH(B1258,'15 Base de Dados'!$C$6:$C$925,0)),"Não encontrado"))</f>
        <v/>
      </c>
      <c r="M1258" s="122" t="str">
        <f>IF(A1258="","",EOMONTH(A1258,0))</f>
        <v/>
      </c>
      <c r="N1258" s="69" t="str">
        <f>IF(A1258="","",YEAR(A1258))</f>
        <v/>
      </c>
    </row>
    <row r="1259">
      <c r="A1259" s="116" t="n"/>
      <c r="B1259" s="97" t="n"/>
      <c r="C1259" s="97" t="n"/>
      <c r="D1259" s="132" t="n"/>
      <c r="E1259" s="99" t="n"/>
      <c r="F1259" s="117" t="n"/>
      <c r="G1259" s="101" t="n"/>
      <c r="H1259" s="109" t="str">
        <f>IF(OR(A1259="",B1259=""),"",N(D1259)*N(E1259))</f>
        <v/>
      </c>
      <c r="I1259" s="109" t="str">
        <f>IF(H1259="","",H1259-N(F1259))</f>
        <v/>
      </c>
      <c r="J1259" s="108" t="str">
        <f>IF(B1259="","",IFERROR(INDEX('15 Base de Dados'!$F$6:$F$925,MATCH(B1259,'15 Base de Dados'!$C$6:$C$925,0)),"BRL"))</f>
        <v/>
      </c>
      <c r="K1259" s="134" t="str">
        <f>IF(H1259="","",I1259*IF(N(G1259)&gt;0,G1259,IFERROR(INDEX(moeda_fx,MATCH(J1259,moeda_cod,0)),1)))</f>
        <v/>
      </c>
      <c r="L1259" s="135" t="str">
        <f>IF(B1259="","",IFERROR(INDEX('15 Base de Dados'!$A$6:$A$925,MATCH(B1259,'15 Base de Dados'!$C$6:$C$925,0)),"Não encontrado"))</f>
        <v/>
      </c>
      <c r="M1259" s="123" t="str">
        <f>IF(A1259="","",EOMONTH(A1259,0))</f>
        <v/>
      </c>
      <c r="N1259" s="113" t="str">
        <f>IF(A1259="","",YEAR(A1259))</f>
        <v/>
      </c>
    </row>
    <row r="1260">
      <c r="A1260" s="116" t="n"/>
      <c r="B1260" s="97" t="n"/>
      <c r="C1260" s="97" t="n"/>
      <c r="D1260" s="132" t="n"/>
      <c r="E1260" s="99" t="n"/>
      <c r="F1260" s="117" t="n"/>
      <c r="G1260" s="101" t="n"/>
      <c r="H1260" s="103" t="str">
        <f>IF(OR(A1260="",B1260=""),"",N(D1260)*N(E1260))</f>
        <v/>
      </c>
      <c r="I1260" s="103" t="str">
        <f>IF(H1260="","",H1260-N(F1260))</f>
        <v/>
      </c>
      <c r="J1260" s="68" t="str">
        <f>IF(B1260="","",IFERROR(INDEX('15 Base de Dados'!$F$6:$F$925,MATCH(B1260,'15 Base de Dados'!$C$6:$C$925,0)),"BRL"))</f>
        <v/>
      </c>
      <c r="K1260" s="70" t="str">
        <f>IF(H1260="","",I1260*IF(N(G1260)&gt;0,G1260,IFERROR(INDEX(moeda_fx,MATCH(J1260,moeda_cod,0)),1)))</f>
        <v/>
      </c>
      <c r="L1260" s="133" t="str">
        <f>IF(B1260="","",IFERROR(INDEX('15 Base de Dados'!$A$6:$A$925,MATCH(B1260,'15 Base de Dados'!$C$6:$C$925,0)),"Não encontrado"))</f>
        <v/>
      </c>
      <c r="M1260" s="122" t="str">
        <f>IF(A1260="","",EOMONTH(A1260,0))</f>
        <v/>
      </c>
      <c r="N1260" s="69" t="str">
        <f>IF(A1260="","",YEAR(A1260))</f>
        <v/>
      </c>
    </row>
    <row r="1261">
      <c r="A1261" s="116" t="n"/>
      <c r="B1261" s="97" t="n"/>
      <c r="C1261" s="97" t="n"/>
      <c r="D1261" s="132" t="n"/>
      <c r="E1261" s="99" t="n"/>
      <c r="F1261" s="117" t="n"/>
      <c r="G1261" s="101" t="n"/>
      <c r="H1261" s="109" t="str">
        <f>IF(OR(A1261="",B1261=""),"",N(D1261)*N(E1261))</f>
        <v/>
      </c>
      <c r="I1261" s="109" t="str">
        <f>IF(H1261="","",H1261-N(F1261))</f>
        <v/>
      </c>
      <c r="J1261" s="108" t="str">
        <f>IF(B1261="","",IFERROR(INDEX('15 Base de Dados'!$F$6:$F$925,MATCH(B1261,'15 Base de Dados'!$C$6:$C$925,0)),"BRL"))</f>
        <v/>
      </c>
      <c r="K1261" s="134" t="str">
        <f>IF(H1261="","",I1261*IF(N(G1261)&gt;0,G1261,IFERROR(INDEX(moeda_fx,MATCH(J1261,moeda_cod,0)),1)))</f>
        <v/>
      </c>
      <c r="L1261" s="135" t="str">
        <f>IF(B1261="","",IFERROR(INDEX('15 Base de Dados'!$A$6:$A$925,MATCH(B1261,'15 Base de Dados'!$C$6:$C$925,0)),"Não encontrado"))</f>
        <v/>
      </c>
      <c r="M1261" s="123" t="str">
        <f>IF(A1261="","",EOMONTH(A1261,0))</f>
        <v/>
      </c>
      <c r="N1261" s="113" t="str">
        <f>IF(A1261="","",YEAR(A1261))</f>
        <v/>
      </c>
    </row>
    <row r="1262">
      <c r="A1262" s="116" t="n"/>
      <c r="B1262" s="97" t="n"/>
      <c r="C1262" s="97" t="n"/>
      <c r="D1262" s="132" t="n"/>
      <c r="E1262" s="99" t="n"/>
      <c r="F1262" s="117" t="n"/>
      <c r="G1262" s="101" t="n"/>
      <c r="H1262" s="103" t="str">
        <f>IF(OR(A1262="",B1262=""),"",N(D1262)*N(E1262))</f>
        <v/>
      </c>
      <c r="I1262" s="103" t="str">
        <f>IF(H1262="","",H1262-N(F1262))</f>
        <v/>
      </c>
      <c r="J1262" s="68" t="str">
        <f>IF(B1262="","",IFERROR(INDEX('15 Base de Dados'!$F$6:$F$925,MATCH(B1262,'15 Base de Dados'!$C$6:$C$925,0)),"BRL"))</f>
        <v/>
      </c>
      <c r="K1262" s="70" t="str">
        <f>IF(H1262="","",I1262*IF(N(G1262)&gt;0,G1262,IFERROR(INDEX(moeda_fx,MATCH(J1262,moeda_cod,0)),1)))</f>
        <v/>
      </c>
      <c r="L1262" s="133" t="str">
        <f>IF(B1262="","",IFERROR(INDEX('15 Base de Dados'!$A$6:$A$925,MATCH(B1262,'15 Base de Dados'!$C$6:$C$925,0)),"Não encontrado"))</f>
        <v/>
      </c>
      <c r="M1262" s="122" t="str">
        <f>IF(A1262="","",EOMONTH(A1262,0))</f>
        <v/>
      </c>
      <c r="N1262" s="69" t="str">
        <f>IF(A1262="","",YEAR(A1262))</f>
        <v/>
      </c>
    </row>
    <row r="1263">
      <c r="A1263" s="116" t="n"/>
      <c r="B1263" s="97" t="n"/>
      <c r="C1263" s="97" t="n"/>
      <c r="D1263" s="132" t="n"/>
      <c r="E1263" s="99" t="n"/>
      <c r="F1263" s="117" t="n"/>
      <c r="G1263" s="101" t="n"/>
      <c r="H1263" s="109" t="str">
        <f>IF(OR(A1263="",B1263=""),"",N(D1263)*N(E1263))</f>
        <v/>
      </c>
      <c r="I1263" s="109" t="str">
        <f>IF(H1263="","",H1263-N(F1263))</f>
        <v/>
      </c>
      <c r="J1263" s="108" t="str">
        <f>IF(B1263="","",IFERROR(INDEX('15 Base de Dados'!$F$6:$F$925,MATCH(B1263,'15 Base de Dados'!$C$6:$C$925,0)),"BRL"))</f>
        <v/>
      </c>
      <c r="K1263" s="134" t="str">
        <f>IF(H1263="","",I1263*IF(N(G1263)&gt;0,G1263,IFERROR(INDEX(moeda_fx,MATCH(J1263,moeda_cod,0)),1)))</f>
        <v/>
      </c>
      <c r="L1263" s="135" t="str">
        <f>IF(B1263="","",IFERROR(INDEX('15 Base de Dados'!$A$6:$A$925,MATCH(B1263,'15 Base de Dados'!$C$6:$C$925,0)),"Não encontrado"))</f>
        <v/>
      </c>
      <c r="M1263" s="123" t="str">
        <f>IF(A1263="","",EOMONTH(A1263,0))</f>
        <v/>
      </c>
      <c r="N1263" s="113" t="str">
        <f>IF(A1263="","",YEAR(A1263))</f>
        <v/>
      </c>
    </row>
    <row r="1264">
      <c r="A1264" s="116" t="n"/>
      <c r="B1264" s="97" t="n"/>
      <c r="C1264" s="97" t="n"/>
      <c r="D1264" s="132" t="n"/>
      <c r="E1264" s="99" t="n"/>
      <c r="F1264" s="117" t="n"/>
      <c r="G1264" s="101" t="n"/>
      <c r="H1264" s="103" t="str">
        <f>IF(OR(A1264="",B1264=""),"",N(D1264)*N(E1264))</f>
        <v/>
      </c>
      <c r="I1264" s="103" t="str">
        <f>IF(H1264="","",H1264-N(F1264))</f>
        <v/>
      </c>
      <c r="J1264" s="68" t="str">
        <f>IF(B1264="","",IFERROR(INDEX('15 Base de Dados'!$F$6:$F$925,MATCH(B1264,'15 Base de Dados'!$C$6:$C$925,0)),"BRL"))</f>
        <v/>
      </c>
      <c r="K1264" s="70" t="str">
        <f>IF(H1264="","",I1264*IF(N(G1264)&gt;0,G1264,IFERROR(INDEX(moeda_fx,MATCH(J1264,moeda_cod,0)),1)))</f>
        <v/>
      </c>
      <c r="L1264" s="133" t="str">
        <f>IF(B1264="","",IFERROR(INDEX('15 Base de Dados'!$A$6:$A$925,MATCH(B1264,'15 Base de Dados'!$C$6:$C$925,0)),"Não encontrado"))</f>
        <v/>
      </c>
      <c r="M1264" s="122" t="str">
        <f>IF(A1264="","",EOMONTH(A1264,0))</f>
        <v/>
      </c>
      <c r="N1264" s="69" t="str">
        <f>IF(A1264="","",YEAR(A1264))</f>
        <v/>
      </c>
    </row>
    <row r="1265">
      <c r="A1265" s="116" t="n"/>
      <c r="B1265" s="97" t="n"/>
      <c r="C1265" s="97" t="n"/>
      <c r="D1265" s="132" t="n"/>
      <c r="E1265" s="99" t="n"/>
      <c r="F1265" s="117" t="n"/>
      <c r="G1265" s="101" t="n"/>
      <c r="H1265" s="109" t="str">
        <f>IF(OR(A1265="",B1265=""),"",N(D1265)*N(E1265))</f>
        <v/>
      </c>
      <c r="I1265" s="109" t="str">
        <f>IF(H1265="","",H1265-N(F1265))</f>
        <v/>
      </c>
      <c r="J1265" s="108" t="str">
        <f>IF(B1265="","",IFERROR(INDEX('15 Base de Dados'!$F$6:$F$925,MATCH(B1265,'15 Base de Dados'!$C$6:$C$925,0)),"BRL"))</f>
        <v/>
      </c>
      <c r="K1265" s="134" t="str">
        <f>IF(H1265="","",I1265*IF(N(G1265)&gt;0,G1265,IFERROR(INDEX(moeda_fx,MATCH(J1265,moeda_cod,0)),1)))</f>
        <v/>
      </c>
      <c r="L1265" s="135" t="str">
        <f>IF(B1265="","",IFERROR(INDEX('15 Base de Dados'!$A$6:$A$925,MATCH(B1265,'15 Base de Dados'!$C$6:$C$925,0)),"Não encontrado"))</f>
        <v/>
      </c>
      <c r="M1265" s="123" t="str">
        <f>IF(A1265="","",EOMONTH(A1265,0))</f>
        <v/>
      </c>
      <c r="N1265" s="113" t="str">
        <f>IF(A1265="","",YEAR(A1265))</f>
        <v/>
      </c>
    </row>
    <row r="1266">
      <c r="A1266" s="116" t="n"/>
      <c r="B1266" s="97" t="n"/>
      <c r="C1266" s="97" t="n"/>
      <c r="D1266" s="132" t="n"/>
      <c r="E1266" s="99" t="n"/>
      <c r="F1266" s="117" t="n"/>
      <c r="G1266" s="101" t="n"/>
      <c r="H1266" s="103" t="str">
        <f>IF(OR(A1266="",B1266=""),"",N(D1266)*N(E1266))</f>
        <v/>
      </c>
      <c r="I1266" s="103" t="str">
        <f>IF(H1266="","",H1266-N(F1266))</f>
        <v/>
      </c>
      <c r="J1266" s="68" t="str">
        <f>IF(B1266="","",IFERROR(INDEX('15 Base de Dados'!$F$6:$F$925,MATCH(B1266,'15 Base de Dados'!$C$6:$C$925,0)),"BRL"))</f>
        <v/>
      </c>
      <c r="K1266" s="70" t="str">
        <f>IF(H1266="","",I1266*IF(N(G1266)&gt;0,G1266,IFERROR(INDEX(moeda_fx,MATCH(J1266,moeda_cod,0)),1)))</f>
        <v/>
      </c>
      <c r="L1266" s="133" t="str">
        <f>IF(B1266="","",IFERROR(INDEX('15 Base de Dados'!$A$6:$A$925,MATCH(B1266,'15 Base de Dados'!$C$6:$C$925,0)),"Não encontrado"))</f>
        <v/>
      </c>
      <c r="M1266" s="122" t="str">
        <f>IF(A1266="","",EOMONTH(A1266,0))</f>
        <v/>
      </c>
      <c r="N1266" s="69" t="str">
        <f>IF(A1266="","",YEAR(A1266))</f>
        <v/>
      </c>
    </row>
    <row r="1267">
      <c r="A1267" s="116" t="n"/>
      <c r="B1267" s="97" t="n"/>
      <c r="C1267" s="97" t="n"/>
      <c r="D1267" s="132" t="n"/>
      <c r="E1267" s="99" t="n"/>
      <c r="F1267" s="117" t="n"/>
      <c r="G1267" s="101" t="n"/>
      <c r="H1267" s="109" t="str">
        <f>IF(OR(A1267="",B1267=""),"",N(D1267)*N(E1267))</f>
        <v/>
      </c>
      <c r="I1267" s="109" t="str">
        <f>IF(H1267="","",H1267-N(F1267))</f>
        <v/>
      </c>
      <c r="J1267" s="108" t="str">
        <f>IF(B1267="","",IFERROR(INDEX('15 Base de Dados'!$F$6:$F$925,MATCH(B1267,'15 Base de Dados'!$C$6:$C$925,0)),"BRL"))</f>
        <v/>
      </c>
      <c r="K1267" s="134" t="str">
        <f>IF(H1267="","",I1267*IF(N(G1267)&gt;0,G1267,IFERROR(INDEX(moeda_fx,MATCH(J1267,moeda_cod,0)),1)))</f>
        <v/>
      </c>
      <c r="L1267" s="135" t="str">
        <f>IF(B1267="","",IFERROR(INDEX('15 Base de Dados'!$A$6:$A$925,MATCH(B1267,'15 Base de Dados'!$C$6:$C$925,0)),"Não encontrado"))</f>
        <v/>
      </c>
      <c r="M1267" s="123" t="str">
        <f>IF(A1267="","",EOMONTH(A1267,0))</f>
        <v/>
      </c>
      <c r="N1267" s="113" t="str">
        <f>IF(A1267="","",YEAR(A1267))</f>
        <v/>
      </c>
    </row>
    <row r="1268">
      <c r="A1268" s="116" t="n"/>
      <c r="B1268" s="97" t="n"/>
      <c r="C1268" s="97" t="n"/>
      <c r="D1268" s="132" t="n"/>
      <c r="E1268" s="99" t="n"/>
      <c r="F1268" s="117" t="n"/>
      <c r="G1268" s="101" t="n"/>
      <c r="H1268" s="103" t="str">
        <f>IF(OR(A1268="",B1268=""),"",N(D1268)*N(E1268))</f>
        <v/>
      </c>
      <c r="I1268" s="103" t="str">
        <f>IF(H1268="","",H1268-N(F1268))</f>
        <v/>
      </c>
      <c r="J1268" s="68" t="str">
        <f>IF(B1268="","",IFERROR(INDEX('15 Base de Dados'!$F$6:$F$925,MATCH(B1268,'15 Base de Dados'!$C$6:$C$925,0)),"BRL"))</f>
        <v/>
      </c>
      <c r="K1268" s="70" t="str">
        <f>IF(H1268="","",I1268*IF(N(G1268)&gt;0,G1268,IFERROR(INDEX(moeda_fx,MATCH(J1268,moeda_cod,0)),1)))</f>
        <v/>
      </c>
      <c r="L1268" s="133" t="str">
        <f>IF(B1268="","",IFERROR(INDEX('15 Base de Dados'!$A$6:$A$925,MATCH(B1268,'15 Base de Dados'!$C$6:$C$925,0)),"Não encontrado"))</f>
        <v/>
      </c>
      <c r="M1268" s="122" t="str">
        <f>IF(A1268="","",EOMONTH(A1268,0))</f>
        <v/>
      </c>
      <c r="N1268" s="69" t="str">
        <f>IF(A1268="","",YEAR(A1268))</f>
        <v/>
      </c>
    </row>
    <row r="1269">
      <c r="A1269" s="116" t="n"/>
      <c r="B1269" s="97" t="n"/>
      <c r="C1269" s="97" t="n"/>
      <c r="D1269" s="132" t="n"/>
      <c r="E1269" s="99" t="n"/>
      <c r="F1269" s="117" t="n"/>
      <c r="G1269" s="101" t="n"/>
      <c r="H1269" s="109" t="str">
        <f>IF(OR(A1269="",B1269=""),"",N(D1269)*N(E1269))</f>
        <v/>
      </c>
      <c r="I1269" s="109" t="str">
        <f>IF(H1269="","",H1269-N(F1269))</f>
        <v/>
      </c>
      <c r="J1269" s="108" t="str">
        <f>IF(B1269="","",IFERROR(INDEX('15 Base de Dados'!$F$6:$F$925,MATCH(B1269,'15 Base de Dados'!$C$6:$C$925,0)),"BRL"))</f>
        <v/>
      </c>
      <c r="K1269" s="134" t="str">
        <f>IF(H1269="","",I1269*IF(N(G1269)&gt;0,G1269,IFERROR(INDEX(moeda_fx,MATCH(J1269,moeda_cod,0)),1)))</f>
        <v/>
      </c>
      <c r="L1269" s="135" t="str">
        <f>IF(B1269="","",IFERROR(INDEX('15 Base de Dados'!$A$6:$A$925,MATCH(B1269,'15 Base de Dados'!$C$6:$C$925,0)),"Não encontrado"))</f>
        <v/>
      </c>
      <c r="M1269" s="123" t="str">
        <f>IF(A1269="","",EOMONTH(A1269,0))</f>
        <v/>
      </c>
      <c r="N1269" s="113" t="str">
        <f>IF(A1269="","",YEAR(A1269))</f>
        <v/>
      </c>
    </row>
    <row r="1270">
      <c r="A1270" s="116" t="n"/>
      <c r="B1270" s="97" t="n"/>
      <c r="C1270" s="97" t="n"/>
      <c r="D1270" s="132" t="n"/>
      <c r="E1270" s="99" t="n"/>
      <c r="F1270" s="117" t="n"/>
      <c r="G1270" s="101" t="n"/>
      <c r="H1270" s="103" t="str">
        <f>IF(OR(A1270="",B1270=""),"",N(D1270)*N(E1270))</f>
        <v/>
      </c>
      <c r="I1270" s="103" t="str">
        <f>IF(H1270="","",H1270-N(F1270))</f>
        <v/>
      </c>
      <c r="J1270" s="68" t="str">
        <f>IF(B1270="","",IFERROR(INDEX('15 Base de Dados'!$F$6:$F$925,MATCH(B1270,'15 Base de Dados'!$C$6:$C$925,0)),"BRL"))</f>
        <v/>
      </c>
      <c r="K1270" s="70" t="str">
        <f>IF(H1270="","",I1270*IF(N(G1270)&gt;0,G1270,IFERROR(INDEX(moeda_fx,MATCH(J1270,moeda_cod,0)),1)))</f>
        <v/>
      </c>
      <c r="L1270" s="133" t="str">
        <f>IF(B1270="","",IFERROR(INDEX('15 Base de Dados'!$A$6:$A$925,MATCH(B1270,'15 Base de Dados'!$C$6:$C$925,0)),"Não encontrado"))</f>
        <v/>
      </c>
      <c r="M1270" s="122" t="str">
        <f>IF(A1270="","",EOMONTH(A1270,0))</f>
        <v/>
      </c>
      <c r="N1270" s="69" t="str">
        <f>IF(A1270="","",YEAR(A1270))</f>
        <v/>
      </c>
    </row>
    <row r="1271">
      <c r="A1271" s="116" t="n"/>
      <c r="B1271" s="97" t="n"/>
      <c r="C1271" s="97" t="n"/>
      <c r="D1271" s="132" t="n"/>
      <c r="E1271" s="99" t="n"/>
      <c r="F1271" s="117" t="n"/>
      <c r="G1271" s="101" t="n"/>
      <c r="H1271" s="109" t="str">
        <f>IF(OR(A1271="",B1271=""),"",N(D1271)*N(E1271))</f>
        <v/>
      </c>
      <c r="I1271" s="109" t="str">
        <f>IF(H1271="","",H1271-N(F1271))</f>
        <v/>
      </c>
      <c r="J1271" s="108" t="str">
        <f>IF(B1271="","",IFERROR(INDEX('15 Base de Dados'!$F$6:$F$925,MATCH(B1271,'15 Base de Dados'!$C$6:$C$925,0)),"BRL"))</f>
        <v/>
      </c>
      <c r="K1271" s="134" t="str">
        <f>IF(H1271="","",I1271*IF(N(G1271)&gt;0,G1271,IFERROR(INDEX(moeda_fx,MATCH(J1271,moeda_cod,0)),1)))</f>
        <v/>
      </c>
      <c r="L1271" s="135" t="str">
        <f>IF(B1271="","",IFERROR(INDEX('15 Base de Dados'!$A$6:$A$925,MATCH(B1271,'15 Base de Dados'!$C$6:$C$925,0)),"Não encontrado"))</f>
        <v/>
      </c>
      <c r="M1271" s="123" t="str">
        <f>IF(A1271="","",EOMONTH(A1271,0))</f>
        <v/>
      </c>
      <c r="N1271" s="113" t="str">
        <f>IF(A1271="","",YEAR(A1271))</f>
        <v/>
      </c>
    </row>
    <row r="1272">
      <c r="A1272" s="116" t="n"/>
      <c r="B1272" s="97" t="n"/>
      <c r="C1272" s="97" t="n"/>
      <c r="D1272" s="132" t="n"/>
      <c r="E1272" s="99" t="n"/>
      <c r="F1272" s="117" t="n"/>
      <c r="G1272" s="101" t="n"/>
      <c r="H1272" s="103" t="str">
        <f>IF(OR(A1272="",B1272=""),"",N(D1272)*N(E1272))</f>
        <v/>
      </c>
      <c r="I1272" s="103" t="str">
        <f>IF(H1272="","",H1272-N(F1272))</f>
        <v/>
      </c>
      <c r="J1272" s="68" t="str">
        <f>IF(B1272="","",IFERROR(INDEX('15 Base de Dados'!$F$6:$F$925,MATCH(B1272,'15 Base de Dados'!$C$6:$C$925,0)),"BRL"))</f>
        <v/>
      </c>
      <c r="K1272" s="70" t="str">
        <f>IF(H1272="","",I1272*IF(N(G1272)&gt;0,G1272,IFERROR(INDEX(moeda_fx,MATCH(J1272,moeda_cod,0)),1)))</f>
        <v/>
      </c>
      <c r="L1272" s="133" t="str">
        <f>IF(B1272="","",IFERROR(INDEX('15 Base de Dados'!$A$6:$A$925,MATCH(B1272,'15 Base de Dados'!$C$6:$C$925,0)),"Não encontrado"))</f>
        <v/>
      </c>
      <c r="M1272" s="122" t="str">
        <f>IF(A1272="","",EOMONTH(A1272,0))</f>
        <v/>
      </c>
      <c r="N1272" s="69" t="str">
        <f>IF(A1272="","",YEAR(A1272))</f>
        <v/>
      </c>
    </row>
    <row r="1273">
      <c r="A1273" s="116" t="n"/>
      <c r="B1273" s="97" t="n"/>
      <c r="C1273" s="97" t="n"/>
      <c r="D1273" s="132" t="n"/>
      <c r="E1273" s="99" t="n"/>
      <c r="F1273" s="117" t="n"/>
      <c r="G1273" s="101" t="n"/>
      <c r="H1273" s="109" t="str">
        <f>IF(OR(A1273="",B1273=""),"",N(D1273)*N(E1273))</f>
        <v/>
      </c>
      <c r="I1273" s="109" t="str">
        <f>IF(H1273="","",H1273-N(F1273))</f>
        <v/>
      </c>
      <c r="J1273" s="108" t="str">
        <f>IF(B1273="","",IFERROR(INDEX('15 Base de Dados'!$F$6:$F$925,MATCH(B1273,'15 Base de Dados'!$C$6:$C$925,0)),"BRL"))</f>
        <v/>
      </c>
      <c r="K1273" s="134" t="str">
        <f>IF(H1273="","",I1273*IF(N(G1273)&gt;0,G1273,IFERROR(INDEX(moeda_fx,MATCH(J1273,moeda_cod,0)),1)))</f>
        <v/>
      </c>
      <c r="L1273" s="135" t="str">
        <f>IF(B1273="","",IFERROR(INDEX('15 Base de Dados'!$A$6:$A$925,MATCH(B1273,'15 Base de Dados'!$C$6:$C$925,0)),"Não encontrado"))</f>
        <v/>
      </c>
      <c r="M1273" s="123" t="str">
        <f>IF(A1273="","",EOMONTH(A1273,0))</f>
        <v/>
      </c>
      <c r="N1273" s="113" t="str">
        <f>IF(A1273="","",YEAR(A1273))</f>
        <v/>
      </c>
    </row>
    <row r="1274">
      <c r="A1274" s="116" t="n"/>
      <c r="B1274" s="97" t="n"/>
      <c r="C1274" s="97" t="n"/>
      <c r="D1274" s="132" t="n"/>
      <c r="E1274" s="99" t="n"/>
      <c r="F1274" s="117" t="n"/>
      <c r="G1274" s="101" t="n"/>
      <c r="H1274" s="103" t="str">
        <f>IF(OR(A1274="",B1274=""),"",N(D1274)*N(E1274))</f>
        <v/>
      </c>
      <c r="I1274" s="103" t="str">
        <f>IF(H1274="","",H1274-N(F1274))</f>
        <v/>
      </c>
      <c r="J1274" s="68" t="str">
        <f>IF(B1274="","",IFERROR(INDEX('15 Base de Dados'!$F$6:$F$925,MATCH(B1274,'15 Base de Dados'!$C$6:$C$925,0)),"BRL"))</f>
        <v/>
      </c>
      <c r="K1274" s="70" t="str">
        <f>IF(H1274="","",I1274*IF(N(G1274)&gt;0,G1274,IFERROR(INDEX(moeda_fx,MATCH(J1274,moeda_cod,0)),1)))</f>
        <v/>
      </c>
      <c r="L1274" s="133" t="str">
        <f>IF(B1274="","",IFERROR(INDEX('15 Base de Dados'!$A$6:$A$925,MATCH(B1274,'15 Base de Dados'!$C$6:$C$925,0)),"Não encontrado"))</f>
        <v/>
      </c>
      <c r="M1274" s="122" t="str">
        <f>IF(A1274="","",EOMONTH(A1274,0))</f>
        <v/>
      </c>
      <c r="N1274" s="69" t="str">
        <f>IF(A1274="","",YEAR(A1274))</f>
        <v/>
      </c>
    </row>
    <row r="1275">
      <c r="A1275" s="116" t="n"/>
      <c r="B1275" s="97" t="n"/>
      <c r="C1275" s="97" t="n"/>
      <c r="D1275" s="132" t="n"/>
      <c r="E1275" s="99" t="n"/>
      <c r="F1275" s="117" t="n"/>
      <c r="G1275" s="101" t="n"/>
      <c r="H1275" s="109" t="str">
        <f>IF(OR(A1275="",B1275=""),"",N(D1275)*N(E1275))</f>
        <v/>
      </c>
      <c r="I1275" s="109" t="str">
        <f>IF(H1275="","",H1275-N(F1275))</f>
        <v/>
      </c>
      <c r="J1275" s="108" t="str">
        <f>IF(B1275="","",IFERROR(INDEX('15 Base de Dados'!$F$6:$F$925,MATCH(B1275,'15 Base de Dados'!$C$6:$C$925,0)),"BRL"))</f>
        <v/>
      </c>
      <c r="K1275" s="134" t="str">
        <f>IF(H1275="","",I1275*IF(N(G1275)&gt;0,G1275,IFERROR(INDEX(moeda_fx,MATCH(J1275,moeda_cod,0)),1)))</f>
        <v/>
      </c>
      <c r="L1275" s="135" t="str">
        <f>IF(B1275="","",IFERROR(INDEX('15 Base de Dados'!$A$6:$A$925,MATCH(B1275,'15 Base de Dados'!$C$6:$C$925,0)),"Não encontrado"))</f>
        <v/>
      </c>
      <c r="M1275" s="123" t="str">
        <f>IF(A1275="","",EOMONTH(A1275,0))</f>
        <v/>
      </c>
      <c r="N1275" s="113" t="str">
        <f>IF(A1275="","",YEAR(A1275))</f>
        <v/>
      </c>
    </row>
    <row r="1276">
      <c r="A1276" s="116" t="n"/>
      <c r="B1276" s="97" t="n"/>
      <c r="C1276" s="97" t="n"/>
      <c r="D1276" s="132" t="n"/>
      <c r="E1276" s="99" t="n"/>
      <c r="F1276" s="117" t="n"/>
      <c r="G1276" s="101" t="n"/>
      <c r="H1276" s="103" t="str">
        <f>IF(OR(A1276="",B1276=""),"",N(D1276)*N(E1276))</f>
        <v/>
      </c>
      <c r="I1276" s="103" t="str">
        <f>IF(H1276="","",H1276-N(F1276))</f>
        <v/>
      </c>
      <c r="J1276" s="68" t="str">
        <f>IF(B1276="","",IFERROR(INDEX('15 Base de Dados'!$F$6:$F$925,MATCH(B1276,'15 Base de Dados'!$C$6:$C$925,0)),"BRL"))</f>
        <v/>
      </c>
      <c r="K1276" s="70" t="str">
        <f>IF(H1276="","",I1276*IF(N(G1276)&gt;0,G1276,IFERROR(INDEX(moeda_fx,MATCH(J1276,moeda_cod,0)),1)))</f>
        <v/>
      </c>
      <c r="L1276" s="133" t="str">
        <f>IF(B1276="","",IFERROR(INDEX('15 Base de Dados'!$A$6:$A$925,MATCH(B1276,'15 Base de Dados'!$C$6:$C$925,0)),"Não encontrado"))</f>
        <v/>
      </c>
      <c r="M1276" s="122" t="str">
        <f>IF(A1276="","",EOMONTH(A1276,0))</f>
        <v/>
      </c>
      <c r="N1276" s="69" t="str">
        <f>IF(A1276="","",YEAR(A1276))</f>
        <v/>
      </c>
    </row>
    <row r="1277">
      <c r="A1277" s="116" t="n"/>
      <c r="B1277" s="97" t="n"/>
      <c r="C1277" s="97" t="n"/>
      <c r="D1277" s="132" t="n"/>
      <c r="E1277" s="99" t="n"/>
      <c r="F1277" s="117" t="n"/>
      <c r="G1277" s="101" t="n"/>
      <c r="H1277" s="109" t="str">
        <f>IF(OR(A1277="",B1277=""),"",N(D1277)*N(E1277))</f>
        <v/>
      </c>
      <c r="I1277" s="109" t="str">
        <f>IF(H1277="","",H1277-N(F1277))</f>
        <v/>
      </c>
      <c r="J1277" s="108" t="str">
        <f>IF(B1277="","",IFERROR(INDEX('15 Base de Dados'!$F$6:$F$925,MATCH(B1277,'15 Base de Dados'!$C$6:$C$925,0)),"BRL"))</f>
        <v/>
      </c>
      <c r="K1277" s="134" t="str">
        <f>IF(H1277="","",I1277*IF(N(G1277)&gt;0,G1277,IFERROR(INDEX(moeda_fx,MATCH(J1277,moeda_cod,0)),1)))</f>
        <v/>
      </c>
      <c r="L1277" s="135" t="str">
        <f>IF(B1277="","",IFERROR(INDEX('15 Base de Dados'!$A$6:$A$925,MATCH(B1277,'15 Base de Dados'!$C$6:$C$925,0)),"Não encontrado"))</f>
        <v/>
      </c>
      <c r="M1277" s="123" t="str">
        <f>IF(A1277="","",EOMONTH(A1277,0))</f>
        <v/>
      </c>
      <c r="N1277" s="113" t="str">
        <f>IF(A1277="","",YEAR(A1277))</f>
        <v/>
      </c>
    </row>
    <row r="1278">
      <c r="A1278" s="116" t="n"/>
      <c r="B1278" s="97" t="n"/>
      <c r="C1278" s="97" t="n"/>
      <c r="D1278" s="132" t="n"/>
      <c r="E1278" s="99" t="n"/>
      <c r="F1278" s="117" t="n"/>
      <c r="G1278" s="101" t="n"/>
      <c r="H1278" s="103" t="str">
        <f>IF(OR(A1278="",B1278=""),"",N(D1278)*N(E1278))</f>
        <v/>
      </c>
      <c r="I1278" s="103" t="str">
        <f>IF(H1278="","",H1278-N(F1278))</f>
        <v/>
      </c>
      <c r="J1278" s="68" t="str">
        <f>IF(B1278="","",IFERROR(INDEX('15 Base de Dados'!$F$6:$F$925,MATCH(B1278,'15 Base de Dados'!$C$6:$C$925,0)),"BRL"))</f>
        <v/>
      </c>
      <c r="K1278" s="70" t="str">
        <f>IF(H1278="","",I1278*IF(N(G1278)&gt;0,G1278,IFERROR(INDEX(moeda_fx,MATCH(J1278,moeda_cod,0)),1)))</f>
        <v/>
      </c>
      <c r="L1278" s="133" t="str">
        <f>IF(B1278="","",IFERROR(INDEX('15 Base de Dados'!$A$6:$A$925,MATCH(B1278,'15 Base de Dados'!$C$6:$C$925,0)),"Não encontrado"))</f>
        <v/>
      </c>
      <c r="M1278" s="122" t="str">
        <f>IF(A1278="","",EOMONTH(A1278,0))</f>
        <v/>
      </c>
      <c r="N1278" s="69" t="str">
        <f>IF(A1278="","",YEAR(A1278))</f>
        <v/>
      </c>
    </row>
    <row r="1279">
      <c r="A1279" s="116" t="n"/>
      <c r="B1279" s="97" t="n"/>
      <c r="C1279" s="97" t="n"/>
      <c r="D1279" s="132" t="n"/>
      <c r="E1279" s="99" t="n"/>
      <c r="F1279" s="117" t="n"/>
      <c r="G1279" s="101" t="n"/>
      <c r="H1279" s="109" t="str">
        <f>IF(OR(A1279="",B1279=""),"",N(D1279)*N(E1279))</f>
        <v/>
      </c>
      <c r="I1279" s="109" t="str">
        <f>IF(H1279="","",H1279-N(F1279))</f>
        <v/>
      </c>
      <c r="J1279" s="108" t="str">
        <f>IF(B1279="","",IFERROR(INDEX('15 Base de Dados'!$F$6:$F$925,MATCH(B1279,'15 Base de Dados'!$C$6:$C$925,0)),"BRL"))</f>
        <v/>
      </c>
      <c r="K1279" s="134" t="str">
        <f>IF(H1279="","",I1279*IF(N(G1279)&gt;0,G1279,IFERROR(INDEX(moeda_fx,MATCH(J1279,moeda_cod,0)),1)))</f>
        <v/>
      </c>
      <c r="L1279" s="135" t="str">
        <f>IF(B1279="","",IFERROR(INDEX('15 Base de Dados'!$A$6:$A$925,MATCH(B1279,'15 Base de Dados'!$C$6:$C$925,0)),"Não encontrado"))</f>
        <v/>
      </c>
      <c r="M1279" s="123" t="str">
        <f>IF(A1279="","",EOMONTH(A1279,0))</f>
        <v/>
      </c>
      <c r="N1279" s="113" t="str">
        <f>IF(A1279="","",YEAR(A1279))</f>
        <v/>
      </c>
    </row>
    <row r="1280">
      <c r="A1280" s="116" t="n"/>
      <c r="B1280" s="97" t="n"/>
      <c r="C1280" s="97" t="n"/>
      <c r="D1280" s="132" t="n"/>
      <c r="E1280" s="99" t="n"/>
      <c r="F1280" s="117" t="n"/>
      <c r="G1280" s="101" t="n"/>
      <c r="H1280" s="103" t="str">
        <f>IF(OR(A1280="",B1280=""),"",N(D1280)*N(E1280))</f>
        <v/>
      </c>
      <c r="I1280" s="103" t="str">
        <f>IF(H1280="","",H1280-N(F1280))</f>
        <v/>
      </c>
      <c r="J1280" s="68" t="str">
        <f>IF(B1280="","",IFERROR(INDEX('15 Base de Dados'!$F$6:$F$925,MATCH(B1280,'15 Base de Dados'!$C$6:$C$925,0)),"BRL"))</f>
        <v/>
      </c>
      <c r="K1280" s="70" t="str">
        <f>IF(H1280="","",I1280*IF(N(G1280)&gt;0,G1280,IFERROR(INDEX(moeda_fx,MATCH(J1280,moeda_cod,0)),1)))</f>
        <v/>
      </c>
      <c r="L1280" s="133" t="str">
        <f>IF(B1280="","",IFERROR(INDEX('15 Base de Dados'!$A$6:$A$925,MATCH(B1280,'15 Base de Dados'!$C$6:$C$925,0)),"Não encontrado"))</f>
        <v/>
      </c>
      <c r="M1280" s="122" t="str">
        <f>IF(A1280="","",EOMONTH(A1280,0))</f>
        <v/>
      </c>
      <c r="N1280" s="69" t="str">
        <f>IF(A1280="","",YEAR(A1280))</f>
        <v/>
      </c>
    </row>
    <row r="1281">
      <c r="A1281" s="116" t="n"/>
      <c r="B1281" s="97" t="n"/>
      <c r="C1281" s="97" t="n"/>
      <c r="D1281" s="132" t="n"/>
      <c r="E1281" s="99" t="n"/>
      <c r="F1281" s="117" t="n"/>
      <c r="G1281" s="101" t="n"/>
      <c r="H1281" s="109" t="str">
        <f>IF(OR(A1281="",B1281=""),"",N(D1281)*N(E1281))</f>
        <v/>
      </c>
      <c r="I1281" s="109" t="str">
        <f>IF(H1281="","",H1281-N(F1281))</f>
        <v/>
      </c>
      <c r="J1281" s="108" t="str">
        <f>IF(B1281="","",IFERROR(INDEX('15 Base de Dados'!$F$6:$F$925,MATCH(B1281,'15 Base de Dados'!$C$6:$C$925,0)),"BRL"))</f>
        <v/>
      </c>
      <c r="K1281" s="134" t="str">
        <f>IF(H1281="","",I1281*IF(N(G1281)&gt;0,G1281,IFERROR(INDEX(moeda_fx,MATCH(J1281,moeda_cod,0)),1)))</f>
        <v/>
      </c>
      <c r="L1281" s="135" t="str">
        <f>IF(B1281="","",IFERROR(INDEX('15 Base de Dados'!$A$6:$A$925,MATCH(B1281,'15 Base de Dados'!$C$6:$C$925,0)),"Não encontrado"))</f>
        <v/>
      </c>
      <c r="M1281" s="123" t="str">
        <f>IF(A1281="","",EOMONTH(A1281,0))</f>
        <v/>
      </c>
      <c r="N1281" s="113" t="str">
        <f>IF(A1281="","",YEAR(A1281))</f>
        <v/>
      </c>
    </row>
    <row r="1282">
      <c r="A1282" s="116" t="n"/>
      <c r="B1282" s="97" t="n"/>
      <c r="C1282" s="97" t="n"/>
      <c r="D1282" s="132" t="n"/>
      <c r="E1282" s="99" t="n"/>
      <c r="F1282" s="117" t="n"/>
      <c r="G1282" s="101" t="n"/>
      <c r="H1282" s="103" t="str">
        <f>IF(OR(A1282="",B1282=""),"",N(D1282)*N(E1282))</f>
        <v/>
      </c>
      <c r="I1282" s="103" t="str">
        <f>IF(H1282="","",H1282-N(F1282))</f>
        <v/>
      </c>
      <c r="J1282" s="68" t="str">
        <f>IF(B1282="","",IFERROR(INDEX('15 Base de Dados'!$F$6:$F$925,MATCH(B1282,'15 Base de Dados'!$C$6:$C$925,0)),"BRL"))</f>
        <v/>
      </c>
      <c r="K1282" s="70" t="str">
        <f>IF(H1282="","",I1282*IF(N(G1282)&gt;0,G1282,IFERROR(INDEX(moeda_fx,MATCH(J1282,moeda_cod,0)),1)))</f>
        <v/>
      </c>
      <c r="L1282" s="133" t="str">
        <f>IF(B1282="","",IFERROR(INDEX('15 Base de Dados'!$A$6:$A$925,MATCH(B1282,'15 Base de Dados'!$C$6:$C$925,0)),"Não encontrado"))</f>
        <v/>
      </c>
      <c r="M1282" s="122" t="str">
        <f>IF(A1282="","",EOMONTH(A1282,0))</f>
        <v/>
      </c>
      <c r="N1282" s="69" t="str">
        <f>IF(A1282="","",YEAR(A1282))</f>
        <v/>
      </c>
    </row>
    <row r="1283">
      <c r="A1283" s="116" t="n"/>
      <c r="B1283" s="97" t="n"/>
      <c r="C1283" s="97" t="n"/>
      <c r="D1283" s="132" t="n"/>
      <c r="E1283" s="99" t="n"/>
      <c r="F1283" s="117" t="n"/>
      <c r="G1283" s="101" t="n"/>
      <c r="H1283" s="109" t="str">
        <f>IF(OR(A1283="",B1283=""),"",N(D1283)*N(E1283))</f>
        <v/>
      </c>
      <c r="I1283" s="109" t="str">
        <f>IF(H1283="","",H1283-N(F1283))</f>
        <v/>
      </c>
      <c r="J1283" s="108" t="str">
        <f>IF(B1283="","",IFERROR(INDEX('15 Base de Dados'!$F$6:$F$925,MATCH(B1283,'15 Base de Dados'!$C$6:$C$925,0)),"BRL"))</f>
        <v/>
      </c>
      <c r="K1283" s="134" t="str">
        <f>IF(H1283="","",I1283*IF(N(G1283)&gt;0,G1283,IFERROR(INDEX(moeda_fx,MATCH(J1283,moeda_cod,0)),1)))</f>
        <v/>
      </c>
      <c r="L1283" s="135" t="str">
        <f>IF(B1283="","",IFERROR(INDEX('15 Base de Dados'!$A$6:$A$925,MATCH(B1283,'15 Base de Dados'!$C$6:$C$925,0)),"Não encontrado"))</f>
        <v/>
      </c>
      <c r="M1283" s="123" t="str">
        <f>IF(A1283="","",EOMONTH(A1283,0))</f>
        <v/>
      </c>
      <c r="N1283" s="113" t="str">
        <f>IF(A1283="","",YEAR(A1283))</f>
        <v/>
      </c>
    </row>
    <row r="1284">
      <c r="A1284" s="116" t="n"/>
      <c r="B1284" s="97" t="n"/>
      <c r="C1284" s="97" t="n"/>
      <c r="D1284" s="132" t="n"/>
      <c r="E1284" s="99" t="n"/>
      <c r="F1284" s="117" t="n"/>
      <c r="G1284" s="101" t="n"/>
      <c r="H1284" s="103" t="str">
        <f>IF(OR(A1284="",B1284=""),"",N(D1284)*N(E1284))</f>
        <v/>
      </c>
      <c r="I1284" s="103" t="str">
        <f>IF(H1284="","",H1284-N(F1284))</f>
        <v/>
      </c>
      <c r="J1284" s="68" t="str">
        <f>IF(B1284="","",IFERROR(INDEX('15 Base de Dados'!$F$6:$F$925,MATCH(B1284,'15 Base de Dados'!$C$6:$C$925,0)),"BRL"))</f>
        <v/>
      </c>
      <c r="K1284" s="70" t="str">
        <f>IF(H1284="","",I1284*IF(N(G1284)&gt;0,G1284,IFERROR(INDEX(moeda_fx,MATCH(J1284,moeda_cod,0)),1)))</f>
        <v/>
      </c>
      <c r="L1284" s="133" t="str">
        <f>IF(B1284="","",IFERROR(INDEX('15 Base de Dados'!$A$6:$A$925,MATCH(B1284,'15 Base de Dados'!$C$6:$C$925,0)),"Não encontrado"))</f>
        <v/>
      </c>
      <c r="M1284" s="122" t="str">
        <f>IF(A1284="","",EOMONTH(A1284,0))</f>
        <v/>
      </c>
      <c r="N1284" s="69" t="str">
        <f>IF(A1284="","",YEAR(A1284))</f>
        <v/>
      </c>
    </row>
    <row r="1285">
      <c r="A1285" s="116" t="n"/>
      <c r="B1285" s="97" t="n"/>
      <c r="C1285" s="97" t="n"/>
      <c r="D1285" s="132" t="n"/>
      <c r="E1285" s="99" t="n"/>
      <c r="F1285" s="117" t="n"/>
      <c r="G1285" s="101" t="n"/>
      <c r="H1285" s="109" t="str">
        <f>IF(OR(A1285="",B1285=""),"",N(D1285)*N(E1285))</f>
        <v/>
      </c>
      <c r="I1285" s="109" t="str">
        <f>IF(H1285="","",H1285-N(F1285))</f>
        <v/>
      </c>
      <c r="J1285" s="108" t="str">
        <f>IF(B1285="","",IFERROR(INDEX('15 Base de Dados'!$F$6:$F$925,MATCH(B1285,'15 Base de Dados'!$C$6:$C$925,0)),"BRL"))</f>
        <v/>
      </c>
      <c r="K1285" s="134" t="str">
        <f>IF(H1285="","",I1285*IF(N(G1285)&gt;0,G1285,IFERROR(INDEX(moeda_fx,MATCH(J1285,moeda_cod,0)),1)))</f>
        <v/>
      </c>
      <c r="L1285" s="135" t="str">
        <f>IF(B1285="","",IFERROR(INDEX('15 Base de Dados'!$A$6:$A$925,MATCH(B1285,'15 Base de Dados'!$C$6:$C$925,0)),"Não encontrado"))</f>
        <v/>
      </c>
      <c r="M1285" s="123" t="str">
        <f>IF(A1285="","",EOMONTH(A1285,0))</f>
        <v/>
      </c>
      <c r="N1285" s="113" t="str">
        <f>IF(A1285="","",YEAR(A1285))</f>
        <v/>
      </c>
    </row>
    <row r="1286">
      <c r="A1286" s="116" t="n"/>
      <c r="B1286" s="97" t="n"/>
      <c r="C1286" s="97" t="n"/>
      <c r="D1286" s="132" t="n"/>
      <c r="E1286" s="99" t="n"/>
      <c r="F1286" s="117" t="n"/>
      <c r="G1286" s="101" t="n"/>
      <c r="H1286" s="103" t="str">
        <f>IF(OR(A1286="",B1286=""),"",N(D1286)*N(E1286))</f>
        <v/>
      </c>
      <c r="I1286" s="103" t="str">
        <f>IF(H1286="","",H1286-N(F1286))</f>
        <v/>
      </c>
      <c r="J1286" s="68" t="str">
        <f>IF(B1286="","",IFERROR(INDEX('15 Base de Dados'!$F$6:$F$925,MATCH(B1286,'15 Base de Dados'!$C$6:$C$925,0)),"BRL"))</f>
        <v/>
      </c>
      <c r="K1286" s="70" t="str">
        <f>IF(H1286="","",I1286*IF(N(G1286)&gt;0,G1286,IFERROR(INDEX(moeda_fx,MATCH(J1286,moeda_cod,0)),1)))</f>
        <v/>
      </c>
      <c r="L1286" s="133" t="str">
        <f>IF(B1286="","",IFERROR(INDEX('15 Base de Dados'!$A$6:$A$925,MATCH(B1286,'15 Base de Dados'!$C$6:$C$925,0)),"Não encontrado"))</f>
        <v/>
      </c>
      <c r="M1286" s="122" t="str">
        <f>IF(A1286="","",EOMONTH(A1286,0))</f>
        <v/>
      </c>
      <c r="N1286" s="69" t="str">
        <f>IF(A1286="","",YEAR(A1286))</f>
        <v/>
      </c>
    </row>
    <row r="1287">
      <c r="A1287" s="116" t="n"/>
      <c r="B1287" s="97" t="n"/>
      <c r="C1287" s="97" t="n"/>
      <c r="D1287" s="132" t="n"/>
      <c r="E1287" s="99" t="n"/>
      <c r="F1287" s="117" t="n"/>
      <c r="G1287" s="101" t="n"/>
      <c r="H1287" s="109" t="str">
        <f>IF(OR(A1287="",B1287=""),"",N(D1287)*N(E1287))</f>
        <v/>
      </c>
      <c r="I1287" s="109" t="str">
        <f>IF(H1287="","",H1287-N(F1287))</f>
        <v/>
      </c>
      <c r="J1287" s="108" t="str">
        <f>IF(B1287="","",IFERROR(INDEX('15 Base de Dados'!$F$6:$F$925,MATCH(B1287,'15 Base de Dados'!$C$6:$C$925,0)),"BRL"))</f>
        <v/>
      </c>
      <c r="K1287" s="134" t="str">
        <f>IF(H1287="","",I1287*IF(N(G1287)&gt;0,G1287,IFERROR(INDEX(moeda_fx,MATCH(J1287,moeda_cod,0)),1)))</f>
        <v/>
      </c>
      <c r="L1287" s="135" t="str">
        <f>IF(B1287="","",IFERROR(INDEX('15 Base de Dados'!$A$6:$A$925,MATCH(B1287,'15 Base de Dados'!$C$6:$C$925,0)),"Não encontrado"))</f>
        <v/>
      </c>
      <c r="M1287" s="123" t="str">
        <f>IF(A1287="","",EOMONTH(A1287,0))</f>
        <v/>
      </c>
      <c r="N1287" s="113" t="str">
        <f>IF(A1287="","",YEAR(A1287))</f>
        <v/>
      </c>
    </row>
    <row r="1288">
      <c r="A1288" s="116" t="n"/>
      <c r="B1288" s="97" t="n"/>
      <c r="C1288" s="97" t="n"/>
      <c r="D1288" s="132" t="n"/>
      <c r="E1288" s="99" t="n"/>
      <c r="F1288" s="117" t="n"/>
      <c r="G1288" s="101" t="n"/>
      <c r="H1288" s="103" t="str">
        <f>IF(OR(A1288="",B1288=""),"",N(D1288)*N(E1288))</f>
        <v/>
      </c>
      <c r="I1288" s="103" t="str">
        <f>IF(H1288="","",H1288-N(F1288))</f>
        <v/>
      </c>
      <c r="J1288" s="68" t="str">
        <f>IF(B1288="","",IFERROR(INDEX('15 Base de Dados'!$F$6:$F$925,MATCH(B1288,'15 Base de Dados'!$C$6:$C$925,0)),"BRL"))</f>
        <v/>
      </c>
      <c r="K1288" s="70" t="str">
        <f>IF(H1288="","",I1288*IF(N(G1288)&gt;0,G1288,IFERROR(INDEX(moeda_fx,MATCH(J1288,moeda_cod,0)),1)))</f>
        <v/>
      </c>
      <c r="L1288" s="133" t="str">
        <f>IF(B1288="","",IFERROR(INDEX('15 Base de Dados'!$A$6:$A$925,MATCH(B1288,'15 Base de Dados'!$C$6:$C$925,0)),"Não encontrado"))</f>
        <v/>
      </c>
      <c r="M1288" s="122" t="str">
        <f>IF(A1288="","",EOMONTH(A1288,0))</f>
        <v/>
      </c>
      <c r="N1288" s="69" t="str">
        <f>IF(A1288="","",YEAR(A1288))</f>
        <v/>
      </c>
    </row>
    <row r="1289">
      <c r="A1289" s="116" t="n"/>
      <c r="B1289" s="97" t="n"/>
      <c r="C1289" s="97" t="n"/>
      <c r="D1289" s="132" t="n"/>
      <c r="E1289" s="99" t="n"/>
      <c r="F1289" s="117" t="n"/>
      <c r="G1289" s="101" t="n"/>
      <c r="H1289" s="109" t="str">
        <f>IF(OR(A1289="",B1289=""),"",N(D1289)*N(E1289))</f>
        <v/>
      </c>
      <c r="I1289" s="109" t="str">
        <f>IF(H1289="","",H1289-N(F1289))</f>
        <v/>
      </c>
      <c r="J1289" s="108" t="str">
        <f>IF(B1289="","",IFERROR(INDEX('15 Base de Dados'!$F$6:$F$925,MATCH(B1289,'15 Base de Dados'!$C$6:$C$925,0)),"BRL"))</f>
        <v/>
      </c>
      <c r="K1289" s="134" t="str">
        <f>IF(H1289="","",I1289*IF(N(G1289)&gt;0,G1289,IFERROR(INDEX(moeda_fx,MATCH(J1289,moeda_cod,0)),1)))</f>
        <v/>
      </c>
      <c r="L1289" s="135" t="str">
        <f>IF(B1289="","",IFERROR(INDEX('15 Base de Dados'!$A$6:$A$925,MATCH(B1289,'15 Base de Dados'!$C$6:$C$925,0)),"Não encontrado"))</f>
        <v/>
      </c>
      <c r="M1289" s="123" t="str">
        <f>IF(A1289="","",EOMONTH(A1289,0))</f>
        <v/>
      </c>
      <c r="N1289" s="113" t="str">
        <f>IF(A1289="","",YEAR(A1289))</f>
        <v/>
      </c>
    </row>
    <row r="1290">
      <c r="A1290" s="116" t="n"/>
      <c r="B1290" s="97" t="n"/>
      <c r="C1290" s="97" t="n"/>
      <c r="D1290" s="132" t="n"/>
      <c r="E1290" s="99" t="n"/>
      <c r="F1290" s="117" t="n"/>
      <c r="G1290" s="101" t="n"/>
      <c r="H1290" s="103" t="str">
        <f>IF(OR(A1290="",B1290=""),"",N(D1290)*N(E1290))</f>
        <v/>
      </c>
      <c r="I1290" s="103" t="str">
        <f>IF(H1290="","",H1290-N(F1290))</f>
        <v/>
      </c>
      <c r="J1290" s="68" t="str">
        <f>IF(B1290="","",IFERROR(INDEX('15 Base de Dados'!$F$6:$F$925,MATCH(B1290,'15 Base de Dados'!$C$6:$C$925,0)),"BRL"))</f>
        <v/>
      </c>
      <c r="K1290" s="70" t="str">
        <f>IF(H1290="","",I1290*IF(N(G1290)&gt;0,G1290,IFERROR(INDEX(moeda_fx,MATCH(J1290,moeda_cod,0)),1)))</f>
        <v/>
      </c>
      <c r="L1290" s="133" t="str">
        <f>IF(B1290="","",IFERROR(INDEX('15 Base de Dados'!$A$6:$A$925,MATCH(B1290,'15 Base de Dados'!$C$6:$C$925,0)),"Não encontrado"))</f>
        <v/>
      </c>
      <c r="M1290" s="122" t="str">
        <f>IF(A1290="","",EOMONTH(A1290,0))</f>
        <v/>
      </c>
      <c r="N1290" s="69" t="str">
        <f>IF(A1290="","",YEAR(A1290))</f>
        <v/>
      </c>
    </row>
    <row r="1291">
      <c r="A1291" s="116" t="n"/>
      <c r="B1291" s="97" t="n"/>
      <c r="C1291" s="97" t="n"/>
      <c r="D1291" s="132" t="n"/>
      <c r="E1291" s="99" t="n"/>
      <c r="F1291" s="117" t="n"/>
      <c r="G1291" s="101" t="n"/>
      <c r="H1291" s="109" t="str">
        <f>IF(OR(A1291="",B1291=""),"",N(D1291)*N(E1291))</f>
        <v/>
      </c>
      <c r="I1291" s="109" t="str">
        <f>IF(H1291="","",H1291-N(F1291))</f>
        <v/>
      </c>
      <c r="J1291" s="108" t="str">
        <f>IF(B1291="","",IFERROR(INDEX('15 Base de Dados'!$F$6:$F$925,MATCH(B1291,'15 Base de Dados'!$C$6:$C$925,0)),"BRL"))</f>
        <v/>
      </c>
      <c r="K1291" s="134" t="str">
        <f>IF(H1291="","",I1291*IF(N(G1291)&gt;0,G1291,IFERROR(INDEX(moeda_fx,MATCH(J1291,moeda_cod,0)),1)))</f>
        <v/>
      </c>
      <c r="L1291" s="135" t="str">
        <f>IF(B1291="","",IFERROR(INDEX('15 Base de Dados'!$A$6:$A$925,MATCH(B1291,'15 Base de Dados'!$C$6:$C$925,0)),"Não encontrado"))</f>
        <v/>
      </c>
      <c r="M1291" s="123" t="str">
        <f>IF(A1291="","",EOMONTH(A1291,0))</f>
        <v/>
      </c>
      <c r="N1291" s="113" t="str">
        <f>IF(A1291="","",YEAR(A1291))</f>
        <v/>
      </c>
    </row>
    <row r="1292">
      <c r="A1292" s="116" t="n"/>
      <c r="B1292" s="97" t="n"/>
      <c r="C1292" s="97" t="n"/>
      <c r="D1292" s="132" t="n"/>
      <c r="E1292" s="99" t="n"/>
      <c r="F1292" s="117" t="n"/>
      <c r="G1292" s="101" t="n"/>
      <c r="H1292" s="103" t="str">
        <f>IF(OR(A1292="",B1292=""),"",N(D1292)*N(E1292))</f>
        <v/>
      </c>
      <c r="I1292" s="103" t="str">
        <f>IF(H1292="","",H1292-N(F1292))</f>
        <v/>
      </c>
      <c r="J1292" s="68" t="str">
        <f>IF(B1292="","",IFERROR(INDEX('15 Base de Dados'!$F$6:$F$925,MATCH(B1292,'15 Base de Dados'!$C$6:$C$925,0)),"BRL"))</f>
        <v/>
      </c>
      <c r="K1292" s="70" t="str">
        <f>IF(H1292="","",I1292*IF(N(G1292)&gt;0,G1292,IFERROR(INDEX(moeda_fx,MATCH(J1292,moeda_cod,0)),1)))</f>
        <v/>
      </c>
      <c r="L1292" s="133" t="str">
        <f>IF(B1292="","",IFERROR(INDEX('15 Base de Dados'!$A$6:$A$925,MATCH(B1292,'15 Base de Dados'!$C$6:$C$925,0)),"Não encontrado"))</f>
        <v/>
      </c>
      <c r="M1292" s="122" t="str">
        <f>IF(A1292="","",EOMONTH(A1292,0))</f>
        <v/>
      </c>
      <c r="N1292" s="69" t="str">
        <f>IF(A1292="","",YEAR(A1292))</f>
        <v/>
      </c>
    </row>
    <row r="1293">
      <c r="A1293" s="116" t="n"/>
      <c r="B1293" s="97" t="n"/>
      <c r="C1293" s="97" t="n"/>
      <c r="D1293" s="132" t="n"/>
      <c r="E1293" s="99" t="n"/>
      <c r="F1293" s="117" t="n"/>
      <c r="G1293" s="101" t="n"/>
      <c r="H1293" s="109" t="str">
        <f>IF(OR(A1293="",B1293=""),"",N(D1293)*N(E1293))</f>
        <v/>
      </c>
      <c r="I1293" s="109" t="str">
        <f>IF(H1293="","",H1293-N(F1293))</f>
        <v/>
      </c>
      <c r="J1293" s="108" t="str">
        <f>IF(B1293="","",IFERROR(INDEX('15 Base de Dados'!$F$6:$F$925,MATCH(B1293,'15 Base de Dados'!$C$6:$C$925,0)),"BRL"))</f>
        <v/>
      </c>
      <c r="K1293" s="134" t="str">
        <f>IF(H1293="","",I1293*IF(N(G1293)&gt;0,G1293,IFERROR(INDEX(moeda_fx,MATCH(J1293,moeda_cod,0)),1)))</f>
        <v/>
      </c>
      <c r="L1293" s="135" t="str">
        <f>IF(B1293="","",IFERROR(INDEX('15 Base de Dados'!$A$6:$A$925,MATCH(B1293,'15 Base de Dados'!$C$6:$C$925,0)),"Não encontrado"))</f>
        <v/>
      </c>
      <c r="M1293" s="123" t="str">
        <f>IF(A1293="","",EOMONTH(A1293,0))</f>
        <v/>
      </c>
      <c r="N1293" s="113" t="str">
        <f>IF(A1293="","",YEAR(A1293))</f>
        <v/>
      </c>
    </row>
    <row r="1294">
      <c r="A1294" s="116" t="n"/>
      <c r="B1294" s="97" t="n"/>
      <c r="C1294" s="97" t="n"/>
      <c r="D1294" s="132" t="n"/>
      <c r="E1294" s="99" t="n"/>
      <c r="F1294" s="117" t="n"/>
      <c r="G1294" s="101" t="n"/>
      <c r="H1294" s="103" t="str">
        <f>IF(OR(A1294="",B1294=""),"",N(D1294)*N(E1294))</f>
        <v/>
      </c>
      <c r="I1294" s="103" t="str">
        <f>IF(H1294="","",H1294-N(F1294))</f>
        <v/>
      </c>
      <c r="J1294" s="68" t="str">
        <f>IF(B1294="","",IFERROR(INDEX('15 Base de Dados'!$F$6:$F$925,MATCH(B1294,'15 Base de Dados'!$C$6:$C$925,0)),"BRL"))</f>
        <v/>
      </c>
      <c r="K1294" s="70" t="str">
        <f>IF(H1294="","",I1294*IF(N(G1294)&gt;0,G1294,IFERROR(INDEX(moeda_fx,MATCH(J1294,moeda_cod,0)),1)))</f>
        <v/>
      </c>
      <c r="L1294" s="133" t="str">
        <f>IF(B1294="","",IFERROR(INDEX('15 Base de Dados'!$A$6:$A$925,MATCH(B1294,'15 Base de Dados'!$C$6:$C$925,0)),"Não encontrado"))</f>
        <v/>
      </c>
      <c r="M1294" s="122" t="str">
        <f>IF(A1294="","",EOMONTH(A1294,0))</f>
        <v/>
      </c>
      <c r="N1294" s="69" t="str">
        <f>IF(A1294="","",YEAR(A1294))</f>
        <v/>
      </c>
    </row>
    <row r="1295">
      <c r="A1295" s="116" t="n"/>
      <c r="B1295" s="97" t="n"/>
      <c r="C1295" s="97" t="n"/>
      <c r="D1295" s="132" t="n"/>
      <c r="E1295" s="99" t="n"/>
      <c r="F1295" s="117" t="n"/>
      <c r="G1295" s="101" t="n"/>
      <c r="H1295" s="109" t="str">
        <f>IF(OR(A1295="",B1295=""),"",N(D1295)*N(E1295))</f>
        <v/>
      </c>
      <c r="I1295" s="109" t="str">
        <f>IF(H1295="","",H1295-N(F1295))</f>
        <v/>
      </c>
      <c r="J1295" s="108" t="str">
        <f>IF(B1295="","",IFERROR(INDEX('15 Base de Dados'!$F$6:$F$925,MATCH(B1295,'15 Base de Dados'!$C$6:$C$925,0)),"BRL"))</f>
        <v/>
      </c>
      <c r="K1295" s="134" t="str">
        <f>IF(H1295="","",I1295*IF(N(G1295)&gt;0,G1295,IFERROR(INDEX(moeda_fx,MATCH(J1295,moeda_cod,0)),1)))</f>
        <v/>
      </c>
      <c r="L1295" s="135" t="str">
        <f>IF(B1295="","",IFERROR(INDEX('15 Base de Dados'!$A$6:$A$925,MATCH(B1295,'15 Base de Dados'!$C$6:$C$925,0)),"Não encontrado"))</f>
        <v/>
      </c>
      <c r="M1295" s="123" t="str">
        <f>IF(A1295="","",EOMONTH(A1295,0))</f>
        <v/>
      </c>
      <c r="N1295" s="113" t="str">
        <f>IF(A1295="","",YEAR(A1295))</f>
        <v/>
      </c>
    </row>
    <row r="1296">
      <c r="A1296" s="116" t="n"/>
      <c r="B1296" s="97" t="n"/>
      <c r="C1296" s="97" t="n"/>
      <c r="D1296" s="132" t="n"/>
      <c r="E1296" s="99" t="n"/>
      <c r="F1296" s="117" t="n"/>
      <c r="G1296" s="101" t="n"/>
      <c r="H1296" s="103" t="str">
        <f>IF(OR(A1296="",B1296=""),"",N(D1296)*N(E1296))</f>
        <v/>
      </c>
      <c r="I1296" s="103" t="str">
        <f>IF(H1296="","",H1296-N(F1296))</f>
        <v/>
      </c>
      <c r="J1296" s="68" t="str">
        <f>IF(B1296="","",IFERROR(INDEX('15 Base de Dados'!$F$6:$F$925,MATCH(B1296,'15 Base de Dados'!$C$6:$C$925,0)),"BRL"))</f>
        <v/>
      </c>
      <c r="K1296" s="70" t="str">
        <f>IF(H1296="","",I1296*IF(N(G1296)&gt;0,G1296,IFERROR(INDEX(moeda_fx,MATCH(J1296,moeda_cod,0)),1)))</f>
        <v/>
      </c>
      <c r="L1296" s="133" t="str">
        <f>IF(B1296="","",IFERROR(INDEX('15 Base de Dados'!$A$6:$A$925,MATCH(B1296,'15 Base de Dados'!$C$6:$C$925,0)),"Não encontrado"))</f>
        <v/>
      </c>
      <c r="M1296" s="122" t="str">
        <f>IF(A1296="","",EOMONTH(A1296,0))</f>
        <v/>
      </c>
      <c r="N1296" s="69" t="str">
        <f>IF(A1296="","",YEAR(A1296))</f>
        <v/>
      </c>
    </row>
    <row r="1297">
      <c r="A1297" s="116" t="n"/>
      <c r="B1297" s="97" t="n"/>
      <c r="C1297" s="97" t="n"/>
      <c r="D1297" s="132" t="n"/>
      <c r="E1297" s="99" t="n"/>
      <c r="F1297" s="117" t="n"/>
      <c r="G1297" s="101" t="n"/>
      <c r="H1297" s="109" t="str">
        <f>IF(OR(A1297="",B1297=""),"",N(D1297)*N(E1297))</f>
        <v/>
      </c>
      <c r="I1297" s="109" t="str">
        <f>IF(H1297="","",H1297-N(F1297))</f>
        <v/>
      </c>
      <c r="J1297" s="108" t="str">
        <f>IF(B1297="","",IFERROR(INDEX('15 Base de Dados'!$F$6:$F$925,MATCH(B1297,'15 Base de Dados'!$C$6:$C$925,0)),"BRL"))</f>
        <v/>
      </c>
      <c r="K1297" s="134" t="str">
        <f>IF(H1297="","",I1297*IF(N(G1297)&gt;0,G1297,IFERROR(INDEX(moeda_fx,MATCH(J1297,moeda_cod,0)),1)))</f>
        <v/>
      </c>
      <c r="L1297" s="135" t="str">
        <f>IF(B1297="","",IFERROR(INDEX('15 Base de Dados'!$A$6:$A$925,MATCH(B1297,'15 Base de Dados'!$C$6:$C$925,0)),"Não encontrado"))</f>
        <v/>
      </c>
      <c r="M1297" s="123" t="str">
        <f>IF(A1297="","",EOMONTH(A1297,0))</f>
        <v/>
      </c>
      <c r="N1297" s="113" t="str">
        <f>IF(A1297="","",YEAR(A1297))</f>
        <v/>
      </c>
    </row>
    <row r="1298">
      <c r="A1298" s="116" t="n"/>
      <c r="B1298" s="97" t="n"/>
      <c r="C1298" s="97" t="n"/>
      <c r="D1298" s="132" t="n"/>
      <c r="E1298" s="99" t="n"/>
      <c r="F1298" s="117" t="n"/>
      <c r="G1298" s="101" t="n"/>
      <c r="H1298" s="103" t="str">
        <f>IF(OR(A1298="",B1298=""),"",N(D1298)*N(E1298))</f>
        <v/>
      </c>
      <c r="I1298" s="103" t="str">
        <f>IF(H1298="","",H1298-N(F1298))</f>
        <v/>
      </c>
      <c r="J1298" s="68" t="str">
        <f>IF(B1298="","",IFERROR(INDEX('15 Base de Dados'!$F$6:$F$925,MATCH(B1298,'15 Base de Dados'!$C$6:$C$925,0)),"BRL"))</f>
        <v/>
      </c>
      <c r="K1298" s="70" t="str">
        <f>IF(H1298="","",I1298*IF(N(G1298)&gt;0,G1298,IFERROR(INDEX(moeda_fx,MATCH(J1298,moeda_cod,0)),1)))</f>
        <v/>
      </c>
      <c r="L1298" s="133" t="str">
        <f>IF(B1298="","",IFERROR(INDEX('15 Base de Dados'!$A$6:$A$925,MATCH(B1298,'15 Base de Dados'!$C$6:$C$925,0)),"Não encontrado"))</f>
        <v/>
      </c>
      <c r="M1298" s="122" t="str">
        <f>IF(A1298="","",EOMONTH(A1298,0))</f>
        <v/>
      </c>
      <c r="N1298" s="69" t="str">
        <f>IF(A1298="","",YEAR(A1298))</f>
        <v/>
      </c>
    </row>
    <row r="1299">
      <c r="A1299" s="116" t="n"/>
      <c r="B1299" s="97" t="n"/>
      <c r="C1299" s="97" t="n"/>
      <c r="D1299" s="132" t="n"/>
      <c r="E1299" s="99" t="n"/>
      <c r="F1299" s="117" t="n"/>
      <c r="G1299" s="101" t="n"/>
      <c r="H1299" s="109" t="str">
        <f>IF(OR(A1299="",B1299=""),"",N(D1299)*N(E1299))</f>
        <v/>
      </c>
      <c r="I1299" s="109" t="str">
        <f>IF(H1299="","",H1299-N(F1299))</f>
        <v/>
      </c>
      <c r="J1299" s="108" t="str">
        <f>IF(B1299="","",IFERROR(INDEX('15 Base de Dados'!$F$6:$F$925,MATCH(B1299,'15 Base de Dados'!$C$6:$C$925,0)),"BRL"))</f>
        <v/>
      </c>
      <c r="K1299" s="134" t="str">
        <f>IF(H1299="","",I1299*IF(N(G1299)&gt;0,G1299,IFERROR(INDEX(moeda_fx,MATCH(J1299,moeda_cod,0)),1)))</f>
        <v/>
      </c>
      <c r="L1299" s="135" t="str">
        <f>IF(B1299="","",IFERROR(INDEX('15 Base de Dados'!$A$6:$A$925,MATCH(B1299,'15 Base de Dados'!$C$6:$C$925,0)),"Não encontrado"))</f>
        <v/>
      </c>
      <c r="M1299" s="123" t="str">
        <f>IF(A1299="","",EOMONTH(A1299,0))</f>
        <v/>
      </c>
      <c r="N1299" s="113" t="str">
        <f>IF(A1299="","",YEAR(A1299))</f>
        <v/>
      </c>
    </row>
    <row r="1300">
      <c r="A1300" s="116" t="n"/>
      <c r="B1300" s="97" t="n"/>
      <c r="C1300" s="97" t="n"/>
      <c r="D1300" s="132" t="n"/>
      <c r="E1300" s="99" t="n"/>
      <c r="F1300" s="117" t="n"/>
      <c r="G1300" s="101" t="n"/>
      <c r="H1300" s="103" t="str">
        <f>IF(OR(A1300="",B1300=""),"",N(D1300)*N(E1300))</f>
        <v/>
      </c>
      <c r="I1300" s="103" t="str">
        <f>IF(H1300="","",H1300-N(F1300))</f>
        <v/>
      </c>
      <c r="J1300" s="68" t="str">
        <f>IF(B1300="","",IFERROR(INDEX('15 Base de Dados'!$F$6:$F$925,MATCH(B1300,'15 Base de Dados'!$C$6:$C$925,0)),"BRL"))</f>
        <v/>
      </c>
      <c r="K1300" s="70" t="str">
        <f>IF(H1300="","",I1300*IF(N(G1300)&gt;0,G1300,IFERROR(INDEX(moeda_fx,MATCH(J1300,moeda_cod,0)),1)))</f>
        <v/>
      </c>
      <c r="L1300" s="133" t="str">
        <f>IF(B1300="","",IFERROR(INDEX('15 Base de Dados'!$A$6:$A$925,MATCH(B1300,'15 Base de Dados'!$C$6:$C$925,0)),"Não encontrado"))</f>
        <v/>
      </c>
      <c r="M1300" s="122" t="str">
        <f>IF(A1300="","",EOMONTH(A1300,0))</f>
        <v/>
      </c>
      <c r="N1300" s="69" t="str">
        <f>IF(A1300="","",YEAR(A1300))</f>
        <v/>
      </c>
    </row>
    <row r="1301">
      <c r="A1301" s="116" t="n"/>
      <c r="B1301" s="97" t="n"/>
      <c r="C1301" s="97" t="n"/>
      <c r="D1301" s="132" t="n"/>
      <c r="E1301" s="99" t="n"/>
      <c r="F1301" s="117" t="n"/>
      <c r="G1301" s="101" t="n"/>
      <c r="H1301" s="109" t="str">
        <f>IF(OR(A1301="",B1301=""),"",N(D1301)*N(E1301))</f>
        <v/>
      </c>
      <c r="I1301" s="109" t="str">
        <f>IF(H1301="","",H1301-N(F1301))</f>
        <v/>
      </c>
      <c r="J1301" s="108" t="str">
        <f>IF(B1301="","",IFERROR(INDEX('15 Base de Dados'!$F$6:$F$925,MATCH(B1301,'15 Base de Dados'!$C$6:$C$925,0)),"BRL"))</f>
        <v/>
      </c>
      <c r="K1301" s="134" t="str">
        <f>IF(H1301="","",I1301*IF(N(G1301)&gt;0,G1301,IFERROR(INDEX(moeda_fx,MATCH(J1301,moeda_cod,0)),1)))</f>
        <v/>
      </c>
      <c r="L1301" s="135" t="str">
        <f>IF(B1301="","",IFERROR(INDEX('15 Base de Dados'!$A$6:$A$925,MATCH(B1301,'15 Base de Dados'!$C$6:$C$925,0)),"Não encontrado"))</f>
        <v/>
      </c>
      <c r="M1301" s="123" t="str">
        <f>IF(A1301="","",EOMONTH(A1301,0))</f>
        <v/>
      </c>
      <c r="N1301" s="113" t="str">
        <f>IF(A1301="","",YEAR(A1301))</f>
        <v/>
      </c>
    </row>
    <row r="1302">
      <c r="A1302" s="116" t="n"/>
      <c r="B1302" s="97" t="n"/>
      <c r="C1302" s="97" t="n"/>
      <c r="D1302" s="132" t="n"/>
      <c r="E1302" s="99" t="n"/>
      <c r="F1302" s="117" t="n"/>
      <c r="G1302" s="101" t="n"/>
      <c r="H1302" s="103" t="str">
        <f>IF(OR(A1302="",B1302=""),"",N(D1302)*N(E1302))</f>
        <v/>
      </c>
      <c r="I1302" s="103" t="str">
        <f>IF(H1302="","",H1302-N(F1302))</f>
        <v/>
      </c>
      <c r="J1302" s="68" t="str">
        <f>IF(B1302="","",IFERROR(INDEX('15 Base de Dados'!$F$6:$F$925,MATCH(B1302,'15 Base de Dados'!$C$6:$C$925,0)),"BRL"))</f>
        <v/>
      </c>
      <c r="K1302" s="70" t="str">
        <f>IF(H1302="","",I1302*IF(N(G1302)&gt;0,G1302,IFERROR(INDEX(moeda_fx,MATCH(J1302,moeda_cod,0)),1)))</f>
        <v/>
      </c>
      <c r="L1302" s="133" t="str">
        <f>IF(B1302="","",IFERROR(INDEX('15 Base de Dados'!$A$6:$A$925,MATCH(B1302,'15 Base de Dados'!$C$6:$C$925,0)),"Não encontrado"))</f>
        <v/>
      </c>
      <c r="M1302" s="122" t="str">
        <f>IF(A1302="","",EOMONTH(A1302,0))</f>
        <v/>
      </c>
      <c r="N1302" s="69" t="str">
        <f>IF(A1302="","",YEAR(A1302))</f>
        <v/>
      </c>
    </row>
    <row r="1303">
      <c r="A1303" s="116" t="n"/>
      <c r="B1303" s="97" t="n"/>
      <c r="C1303" s="97" t="n"/>
      <c r="D1303" s="132" t="n"/>
      <c r="E1303" s="99" t="n"/>
      <c r="F1303" s="117" t="n"/>
      <c r="G1303" s="101" t="n"/>
      <c r="H1303" s="109" t="str">
        <f>IF(OR(A1303="",B1303=""),"",N(D1303)*N(E1303))</f>
        <v/>
      </c>
      <c r="I1303" s="109" t="str">
        <f>IF(H1303="","",H1303-N(F1303))</f>
        <v/>
      </c>
      <c r="J1303" s="108" t="str">
        <f>IF(B1303="","",IFERROR(INDEX('15 Base de Dados'!$F$6:$F$925,MATCH(B1303,'15 Base de Dados'!$C$6:$C$925,0)),"BRL"))</f>
        <v/>
      </c>
      <c r="K1303" s="134" t="str">
        <f>IF(H1303="","",I1303*IF(N(G1303)&gt;0,G1303,IFERROR(INDEX(moeda_fx,MATCH(J1303,moeda_cod,0)),1)))</f>
        <v/>
      </c>
      <c r="L1303" s="135" t="str">
        <f>IF(B1303="","",IFERROR(INDEX('15 Base de Dados'!$A$6:$A$925,MATCH(B1303,'15 Base de Dados'!$C$6:$C$925,0)),"Não encontrado"))</f>
        <v/>
      </c>
      <c r="M1303" s="123" t="str">
        <f>IF(A1303="","",EOMONTH(A1303,0))</f>
        <v/>
      </c>
      <c r="N1303" s="113" t="str">
        <f>IF(A1303="","",YEAR(A1303))</f>
        <v/>
      </c>
    </row>
    <row r="1304">
      <c r="A1304" s="116" t="n"/>
      <c r="B1304" s="97" t="n"/>
      <c r="C1304" s="97" t="n"/>
      <c r="D1304" s="132" t="n"/>
      <c r="E1304" s="99" t="n"/>
      <c r="F1304" s="117" t="n"/>
      <c r="G1304" s="101" t="n"/>
      <c r="H1304" s="103" t="str">
        <f>IF(OR(A1304="",B1304=""),"",N(D1304)*N(E1304))</f>
        <v/>
      </c>
      <c r="I1304" s="103" t="str">
        <f>IF(H1304="","",H1304-N(F1304))</f>
        <v/>
      </c>
      <c r="J1304" s="68" t="str">
        <f>IF(B1304="","",IFERROR(INDEX('15 Base de Dados'!$F$6:$F$925,MATCH(B1304,'15 Base de Dados'!$C$6:$C$925,0)),"BRL"))</f>
        <v/>
      </c>
      <c r="K1304" s="70" t="str">
        <f>IF(H1304="","",I1304*IF(N(G1304)&gt;0,G1304,IFERROR(INDEX(moeda_fx,MATCH(J1304,moeda_cod,0)),1)))</f>
        <v/>
      </c>
      <c r="L1304" s="133" t="str">
        <f>IF(B1304="","",IFERROR(INDEX('15 Base de Dados'!$A$6:$A$925,MATCH(B1304,'15 Base de Dados'!$C$6:$C$925,0)),"Não encontrado"))</f>
        <v/>
      </c>
      <c r="M1304" s="122" t="str">
        <f>IF(A1304="","",EOMONTH(A1304,0))</f>
        <v/>
      </c>
      <c r="N1304" s="69" t="str">
        <f>IF(A1304="","",YEAR(A1304))</f>
        <v/>
      </c>
    </row>
    <row r="1305">
      <c r="A1305" s="116" t="n"/>
      <c r="B1305" s="97" t="n"/>
      <c r="C1305" s="97" t="n"/>
      <c r="D1305" s="132" t="n"/>
      <c r="E1305" s="99" t="n"/>
      <c r="F1305" s="117" t="n"/>
      <c r="G1305" s="101" t="n"/>
      <c r="H1305" s="109" t="str">
        <f>IF(OR(A1305="",B1305=""),"",N(D1305)*N(E1305))</f>
        <v/>
      </c>
      <c r="I1305" s="109" t="str">
        <f>IF(H1305="","",H1305-N(F1305))</f>
        <v/>
      </c>
      <c r="J1305" s="108" t="str">
        <f>IF(B1305="","",IFERROR(INDEX('15 Base de Dados'!$F$6:$F$925,MATCH(B1305,'15 Base de Dados'!$C$6:$C$925,0)),"BRL"))</f>
        <v/>
      </c>
      <c r="K1305" s="134" t="str">
        <f>IF(H1305="","",I1305*IF(N(G1305)&gt;0,G1305,IFERROR(INDEX(moeda_fx,MATCH(J1305,moeda_cod,0)),1)))</f>
        <v/>
      </c>
      <c r="L1305" s="135" t="str">
        <f>IF(B1305="","",IFERROR(INDEX('15 Base de Dados'!$A$6:$A$925,MATCH(B1305,'15 Base de Dados'!$C$6:$C$925,0)),"Não encontrado"))</f>
        <v/>
      </c>
      <c r="M1305" s="123" t="str">
        <f>IF(A1305="","",EOMONTH(A1305,0))</f>
        <v/>
      </c>
      <c r="N1305" s="113" t="str">
        <f>IF(A1305="","",YEAR(A1305))</f>
        <v/>
      </c>
    </row>
    <row r="1306">
      <c r="A1306" s="116" t="n"/>
      <c r="B1306" s="97" t="n"/>
      <c r="C1306" s="97" t="n"/>
      <c r="D1306" s="132" t="n"/>
      <c r="E1306" s="99" t="n"/>
      <c r="F1306" s="117" t="n"/>
      <c r="G1306" s="101" t="n"/>
      <c r="H1306" s="103" t="str">
        <f>IF(OR(A1306="",B1306=""),"",N(D1306)*N(E1306))</f>
        <v/>
      </c>
      <c r="I1306" s="103" t="str">
        <f>IF(H1306="","",H1306-N(F1306))</f>
        <v/>
      </c>
      <c r="J1306" s="68" t="str">
        <f>IF(B1306="","",IFERROR(INDEX('15 Base de Dados'!$F$6:$F$925,MATCH(B1306,'15 Base de Dados'!$C$6:$C$925,0)),"BRL"))</f>
        <v/>
      </c>
      <c r="K1306" s="70" t="str">
        <f>IF(H1306="","",I1306*IF(N(G1306)&gt;0,G1306,IFERROR(INDEX(moeda_fx,MATCH(J1306,moeda_cod,0)),1)))</f>
        <v/>
      </c>
      <c r="L1306" s="133" t="str">
        <f>IF(B1306="","",IFERROR(INDEX('15 Base de Dados'!$A$6:$A$925,MATCH(B1306,'15 Base de Dados'!$C$6:$C$925,0)),"Não encontrado"))</f>
        <v/>
      </c>
      <c r="M1306" s="122" t="str">
        <f>IF(A1306="","",EOMONTH(A1306,0))</f>
        <v/>
      </c>
      <c r="N1306" s="69" t="str">
        <f>IF(A1306="","",YEAR(A1306))</f>
        <v/>
      </c>
    </row>
    <row r="1307">
      <c r="A1307" s="116" t="n"/>
      <c r="B1307" s="97" t="n"/>
      <c r="C1307" s="97" t="n"/>
      <c r="D1307" s="132" t="n"/>
      <c r="E1307" s="99" t="n"/>
      <c r="F1307" s="117" t="n"/>
      <c r="G1307" s="101" t="n"/>
      <c r="H1307" s="109" t="str">
        <f>IF(OR(A1307="",B1307=""),"",N(D1307)*N(E1307))</f>
        <v/>
      </c>
      <c r="I1307" s="109" t="str">
        <f>IF(H1307="","",H1307-N(F1307))</f>
        <v/>
      </c>
      <c r="J1307" s="108" t="str">
        <f>IF(B1307="","",IFERROR(INDEX('15 Base de Dados'!$F$6:$F$925,MATCH(B1307,'15 Base de Dados'!$C$6:$C$925,0)),"BRL"))</f>
        <v/>
      </c>
      <c r="K1307" s="134" t="str">
        <f>IF(H1307="","",I1307*IF(N(G1307)&gt;0,G1307,IFERROR(INDEX(moeda_fx,MATCH(J1307,moeda_cod,0)),1)))</f>
        <v/>
      </c>
      <c r="L1307" s="135" t="str">
        <f>IF(B1307="","",IFERROR(INDEX('15 Base de Dados'!$A$6:$A$925,MATCH(B1307,'15 Base de Dados'!$C$6:$C$925,0)),"Não encontrado"))</f>
        <v/>
      </c>
      <c r="M1307" s="123" t="str">
        <f>IF(A1307="","",EOMONTH(A1307,0))</f>
        <v/>
      </c>
      <c r="N1307" s="113" t="str">
        <f>IF(A1307="","",YEAR(A1307))</f>
        <v/>
      </c>
    </row>
    <row r="1308">
      <c r="A1308" s="116" t="n"/>
      <c r="B1308" s="97" t="n"/>
      <c r="C1308" s="97" t="n"/>
      <c r="D1308" s="132" t="n"/>
      <c r="E1308" s="99" t="n"/>
      <c r="F1308" s="117" t="n"/>
      <c r="G1308" s="101" t="n"/>
      <c r="H1308" s="103" t="str">
        <f>IF(OR(A1308="",B1308=""),"",N(D1308)*N(E1308))</f>
        <v/>
      </c>
      <c r="I1308" s="103" t="str">
        <f>IF(H1308="","",H1308-N(F1308))</f>
        <v/>
      </c>
      <c r="J1308" s="68" t="str">
        <f>IF(B1308="","",IFERROR(INDEX('15 Base de Dados'!$F$6:$F$925,MATCH(B1308,'15 Base de Dados'!$C$6:$C$925,0)),"BRL"))</f>
        <v/>
      </c>
      <c r="K1308" s="70" t="str">
        <f>IF(H1308="","",I1308*IF(N(G1308)&gt;0,G1308,IFERROR(INDEX(moeda_fx,MATCH(J1308,moeda_cod,0)),1)))</f>
        <v/>
      </c>
      <c r="L1308" s="133" t="str">
        <f>IF(B1308="","",IFERROR(INDEX('15 Base de Dados'!$A$6:$A$925,MATCH(B1308,'15 Base de Dados'!$C$6:$C$925,0)),"Não encontrado"))</f>
        <v/>
      </c>
      <c r="M1308" s="122" t="str">
        <f>IF(A1308="","",EOMONTH(A1308,0))</f>
        <v/>
      </c>
      <c r="N1308" s="69" t="str">
        <f>IF(A1308="","",YEAR(A1308))</f>
        <v/>
      </c>
    </row>
    <row r="1309">
      <c r="A1309" s="116" t="n"/>
      <c r="B1309" s="97" t="n"/>
      <c r="C1309" s="97" t="n"/>
      <c r="D1309" s="132" t="n"/>
      <c r="E1309" s="99" t="n"/>
      <c r="F1309" s="117" t="n"/>
      <c r="G1309" s="101" t="n"/>
      <c r="H1309" s="109" t="str">
        <f>IF(OR(A1309="",B1309=""),"",N(D1309)*N(E1309))</f>
        <v/>
      </c>
      <c r="I1309" s="109" t="str">
        <f>IF(H1309="","",H1309-N(F1309))</f>
        <v/>
      </c>
      <c r="J1309" s="108" t="str">
        <f>IF(B1309="","",IFERROR(INDEX('15 Base de Dados'!$F$6:$F$925,MATCH(B1309,'15 Base de Dados'!$C$6:$C$925,0)),"BRL"))</f>
        <v/>
      </c>
      <c r="K1309" s="134" t="str">
        <f>IF(H1309="","",I1309*IF(N(G1309)&gt;0,G1309,IFERROR(INDEX(moeda_fx,MATCH(J1309,moeda_cod,0)),1)))</f>
        <v/>
      </c>
      <c r="L1309" s="135" t="str">
        <f>IF(B1309="","",IFERROR(INDEX('15 Base de Dados'!$A$6:$A$925,MATCH(B1309,'15 Base de Dados'!$C$6:$C$925,0)),"Não encontrado"))</f>
        <v/>
      </c>
      <c r="M1309" s="123" t="str">
        <f>IF(A1309="","",EOMONTH(A1309,0))</f>
        <v/>
      </c>
      <c r="N1309" s="113" t="str">
        <f>IF(A1309="","",YEAR(A1309))</f>
        <v/>
      </c>
    </row>
    <row r="1310">
      <c r="A1310" s="116" t="n"/>
      <c r="B1310" s="97" t="n"/>
      <c r="C1310" s="97" t="n"/>
      <c r="D1310" s="132" t="n"/>
      <c r="E1310" s="99" t="n"/>
      <c r="F1310" s="117" t="n"/>
      <c r="G1310" s="101" t="n"/>
      <c r="H1310" s="103" t="str">
        <f>IF(OR(A1310="",B1310=""),"",N(D1310)*N(E1310))</f>
        <v/>
      </c>
      <c r="I1310" s="103" t="str">
        <f>IF(H1310="","",H1310-N(F1310))</f>
        <v/>
      </c>
      <c r="J1310" s="68" t="str">
        <f>IF(B1310="","",IFERROR(INDEX('15 Base de Dados'!$F$6:$F$925,MATCH(B1310,'15 Base de Dados'!$C$6:$C$925,0)),"BRL"))</f>
        <v/>
      </c>
      <c r="K1310" s="70" t="str">
        <f>IF(H1310="","",I1310*IF(N(G1310)&gt;0,G1310,IFERROR(INDEX(moeda_fx,MATCH(J1310,moeda_cod,0)),1)))</f>
        <v/>
      </c>
      <c r="L1310" s="133" t="str">
        <f>IF(B1310="","",IFERROR(INDEX('15 Base de Dados'!$A$6:$A$925,MATCH(B1310,'15 Base de Dados'!$C$6:$C$925,0)),"Não encontrado"))</f>
        <v/>
      </c>
      <c r="M1310" s="122" t="str">
        <f>IF(A1310="","",EOMONTH(A1310,0))</f>
        <v/>
      </c>
      <c r="N1310" s="69" t="str">
        <f>IF(A1310="","",YEAR(A1310))</f>
        <v/>
      </c>
    </row>
    <row r="1311">
      <c r="A1311" s="116" t="n"/>
      <c r="B1311" s="97" t="n"/>
      <c r="C1311" s="97" t="n"/>
      <c r="D1311" s="132" t="n"/>
      <c r="E1311" s="99" t="n"/>
      <c r="F1311" s="117" t="n"/>
      <c r="G1311" s="101" t="n"/>
      <c r="H1311" s="109" t="str">
        <f>IF(OR(A1311="",B1311=""),"",N(D1311)*N(E1311))</f>
        <v/>
      </c>
      <c r="I1311" s="109" t="str">
        <f>IF(H1311="","",H1311-N(F1311))</f>
        <v/>
      </c>
      <c r="J1311" s="108" t="str">
        <f>IF(B1311="","",IFERROR(INDEX('15 Base de Dados'!$F$6:$F$925,MATCH(B1311,'15 Base de Dados'!$C$6:$C$925,0)),"BRL"))</f>
        <v/>
      </c>
      <c r="K1311" s="134" t="str">
        <f>IF(H1311="","",I1311*IF(N(G1311)&gt;0,G1311,IFERROR(INDEX(moeda_fx,MATCH(J1311,moeda_cod,0)),1)))</f>
        <v/>
      </c>
      <c r="L1311" s="135" t="str">
        <f>IF(B1311="","",IFERROR(INDEX('15 Base de Dados'!$A$6:$A$925,MATCH(B1311,'15 Base de Dados'!$C$6:$C$925,0)),"Não encontrado"))</f>
        <v/>
      </c>
      <c r="M1311" s="123" t="str">
        <f>IF(A1311="","",EOMONTH(A1311,0))</f>
        <v/>
      </c>
      <c r="N1311" s="113" t="str">
        <f>IF(A1311="","",YEAR(A1311))</f>
        <v/>
      </c>
    </row>
    <row r="1312">
      <c r="A1312" s="116" t="n"/>
      <c r="B1312" s="97" t="n"/>
      <c r="C1312" s="97" t="n"/>
      <c r="D1312" s="132" t="n"/>
      <c r="E1312" s="99" t="n"/>
      <c r="F1312" s="117" t="n"/>
      <c r="G1312" s="101" t="n"/>
      <c r="H1312" s="103" t="str">
        <f>IF(OR(A1312="",B1312=""),"",N(D1312)*N(E1312))</f>
        <v/>
      </c>
      <c r="I1312" s="103" t="str">
        <f>IF(H1312="","",H1312-N(F1312))</f>
        <v/>
      </c>
      <c r="J1312" s="68" t="str">
        <f>IF(B1312="","",IFERROR(INDEX('15 Base de Dados'!$F$6:$F$925,MATCH(B1312,'15 Base de Dados'!$C$6:$C$925,0)),"BRL"))</f>
        <v/>
      </c>
      <c r="K1312" s="70" t="str">
        <f>IF(H1312="","",I1312*IF(N(G1312)&gt;0,G1312,IFERROR(INDEX(moeda_fx,MATCH(J1312,moeda_cod,0)),1)))</f>
        <v/>
      </c>
      <c r="L1312" s="133" t="str">
        <f>IF(B1312="","",IFERROR(INDEX('15 Base de Dados'!$A$6:$A$925,MATCH(B1312,'15 Base de Dados'!$C$6:$C$925,0)),"Não encontrado"))</f>
        <v/>
      </c>
      <c r="M1312" s="122" t="str">
        <f>IF(A1312="","",EOMONTH(A1312,0))</f>
        <v/>
      </c>
      <c r="N1312" s="69" t="str">
        <f>IF(A1312="","",YEAR(A1312))</f>
        <v/>
      </c>
    </row>
    <row r="1313">
      <c r="A1313" s="116" t="n"/>
      <c r="B1313" s="97" t="n"/>
      <c r="C1313" s="97" t="n"/>
      <c r="D1313" s="132" t="n"/>
      <c r="E1313" s="99" t="n"/>
      <c r="F1313" s="117" t="n"/>
      <c r="G1313" s="101" t="n"/>
      <c r="H1313" s="109" t="str">
        <f>IF(OR(A1313="",B1313=""),"",N(D1313)*N(E1313))</f>
        <v/>
      </c>
      <c r="I1313" s="109" t="str">
        <f>IF(H1313="","",H1313-N(F1313))</f>
        <v/>
      </c>
      <c r="J1313" s="108" t="str">
        <f>IF(B1313="","",IFERROR(INDEX('15 Base de Dados'!$F$6:$F$925,MATCH(B1313,'15 Base de Dados'!$C$6:$C$925,0)),"BRL"))</f>
        <v/>
      </c>
      <c r="K1313" s="134" t="str">
        <f>IF(H1313="","",I1313*IF(N(G1313)&gt;0,G1313,IFERROR(INDEX(moeda_fx,MATCH(J1313,moeda_cod,0)),1)))</f>
        <v/>
      </c>
      <c r="L1313" s="135" t="str">
        <f>IF(B1313="","",IFERROR(INDEX('15 Base de Dados'!$A$6:$A$925,MATCH(B1313,'15 Base de Dados'!$C$6:$C$925,0)),"Não encontrado"))</f>
        <v/>
      </c>
      <c r="M1313" s="123" t="str">
        <f>IF(A1313="","",EOMONTH(A1313,0))</f>
        <v/>
      </c>
      <c r="N1313" s="113" t="str">
        <f>IF(A1313="","",YEAR(A1313))</f>
        <v/>
      </c>
    </row>
    <row r="1314">
      <c r="A1314" s="116" t="n"/>
      <c r="B1314" s="97" t="n"/>
      <c r="C1314" s="97" t="n"/>
      <c r="D1314" s="132" t="n"/>
      <c r="E1314" s="99" t="n"/>
      <c r="F1314" s="117" t="n"/>
      <c r="G1314" s="101" t="n"/>
      <c r="H1314" s="103" t="str">
        <f>IF(OR(A1314="",B1314=""),"",N(D1314)*N(E1314))</f>
        <v/>
      </c>
      <c r="I1314" s="103" t="str">
        <f>IF(H1314="","",H1314-N(F1314))</f>
        <v/>
      </c>
      <c r="J1314" s="68" t="str">
        <f>IF(B1314="","",IFERROR(INDEX('15 Base de Dados'!$F$6:$F$925,MATCH(B1314,'15 Base de Dados'!$C$6:$C$925,0)),"BRL"))</f>
        <v/>
      </c>
      <c r="K1314" s="70" t="str">
        <f>IF(H1314="","",I1314*IF(N(G1314)&gt;0,G1314,IFERROR(INDEX(moeda_fx,MATCH(J1314,moeda_cod,0)),1)))</f>
        <v/>
      </c>
      <c r="L1314" s="133" t="str">
        <f>IF(B1314="","",IFERROR(INDEX('15 Base de Dados'!$A$6:$A$925,MATCH(B1314,'15 Base de Dados'!$C$6:$C$925,0)),"Não encontrado"))</f>
        <v/>
      </c>
      <c r="M1314" s="122" t="str">
        <f>IF(A1314="","",EOMONTH(A1314,0))</f>
        <v/>
      </c>
      <c r="N1314" s="69" t="str">
        <f>IF(A1314="","",YEAR(A1314))</f>
        <v/>
      </c>
    </row>
    <row r="1315">
      <c r="A1315" s="116" t="n"/>
      <c r="B1315" s="97" t="n"/>
      <c r="C1315" s="97" t="n"/>
      <c r="D1315" s="132" t="n"/>
      <c r="E1315" s="99" t="n"/>
      <c r="F1315" s="117" t="n"/>
      <c r="G1315" s="101" t="n"/>
      <c r="H1315" s="109" t="str">
        <f>IF(OR(A1315="",B1315=""),"",N(D1315)*N(E1315))</f>
        <v/>
      </c>
      <c r="I1315" s="109" t="str">
        <f>IF(H1315="","",H1315-N(F1315))</f>
        <v/>
      </c>
      <c r="J1315" s="108" t="str">
        <f>IF(B1315="","",IFERROR(INDEX('15 Base de Dados'!$F$6:$F$925,MATCH(B1315,'15 Base de Dados'!$C$6:$C$925,0)),"BRL"))</f>
        <v/>
      </c>
      <c r="K1315" s="134" t="str">
        <f>IF(H1315="","",I1315*IF(N(G1315)&gt;0,G1315,IFERROR(INDEX(moeda_fx,MATCH(J1315,moeda_cod,0)),1)))</f>
        <v/>
      </c>
      <c r="L1315" s="135" t="str">
        <f>IF(B1315="","",IFERROR(INDEX('15 Base de Dados'!$A$6:$A$925,MATCH(B1315,'15 Base de Dados'!$C$6:$C$925,0)),"Não encontrado"))</f>
        <v/>
      </c>
      <c r="M1315" s="123" t="str">
        <f>IF(A1315="","",EOMONTH(A1315,0))</f>
        <v/>
      </c>
      <c r="N1315" s="113" t="str">
        <f>IF(A1315="","",YEAR(A1315))</f>
        <v/>
      </c>
    </row>
    <row r="1316">
      <c r="A1316" s="116" t="n"/>
      <c r="B1316" s="97" t="n"/>
      <c r="C1316" s="97" t="n"/>
      <c r="D1316" s="132" t="n"/>
      <c r="E1316" s="99" t="n"/>
      <c r="F1316" s="117" t="n"/>
      <c r="G1316" s="101" t="n"/>
      <c r="H1316" s="103" t="str">
        <f>IF(OR(A1316="",B1316=""),"",N(D1316)*N(E1316))</f>
        <v/>
      </c>
      <c r="I1316" s="103" t="str">
        <f>IF(H1316="","",H1316-N(F1316))</f>
        <v/>
      </c>
      <c r="J1316" s="68" t="str">
        <f>IF(B1316="","",IFERROR(INDEX('15 Base de Dados'!$F$6:$F$925,MATCH(B1316,'15 Base de Dados'!$C$6:$C$925,0)),"BRL"))</f>
        <v/>
      </c>
      <c r="K1316" s="70" t="str">
        <f>IF(H1316="","",I1316*IF(N(G1316)&gt;0,G1316,IFERROR(INDEX(moeda_fx,MATCH(J1316,moeda_cod,0)),1)))</f>
        <v/>
      </c>
      <c r="L1316" s="133" t="str">
        <f>IF(B1316="","",IFERROR(INDEX('15 Base de Dados'!$A$6:$A$925,MATCH(B1316,'15 Base de Dados'!$C$6:$C$925,0)),"Não encontrado"))</f>
        <v/>
      </c>
      <c r="M1316" s="122" t="str">
        <f>IF(A1316="","",EOMONTH(A1316,0))</f>
        <v/>
      </c>
      <c r="N1316" s="69" t="str">
        <f>IF(A1316="","",YEAR(A1316))</f>
        <v/>
      </c>
    </row>
    <row r="1317">
      <c r="A1317" s="116" t="n"/>
      <c r="B1317" s="97" t="n"/>
      <c r="C1317" s="97" t="n"/>
      <c r="D1317" s="132" t="n"/>
      <c r="E1317" s="99" t="n"/>
      <c r="F1317" s="117" t="n"/>
      <c r="G1317" s="101" t="n"/>
      <c r="H1317" s="109" t="str">
        <f>IF(OR(A1317="",B1317=""),"",N(D1317)*N(E1317))</f>
        <v/>
      </c>
      <c r="I1317" s="109" t="str">
        <f>IF(H1317="","",H1317-N(F1317))</f>
        <v/>
      </c>
      <c r="J1317" s="108" t="str">
        <f>IF(B1317="","",IFERROR(INDEX('15 Base de Dados'!$F$6:$F$925,MATCH(B1317,'15 Base de Dados'!$C$6:$C$925,0)),"BRL"))</f>
        <v/>
      </c>
      <c r="K1317" s="134" t="str">
        <f>IF(H1317="","",I1317*IF(N(G1317)&gt;0,G1317,IFERROR(INDEX(moeda_fx,MATCH(J1317,moeda_cod,0)),1)))</f>
        <v/>
      </c>
      <c r="L1317" s="135" t="str">
        <f>IF(B1317="","",IFERROR(INDEX('15 Base de Dados'!$A$6:$A$925,MATCH(B1317,'15 Base de Dados'!$C$6:$C$925,0)),"Não encontrado"))</f>
        <v/>
      </c>
      <c r="M1317" s="123" t="str">
        <f>IF(A1317="","",EOMONTH(A1317,0))</f>
        <v/>
      </c>
      <c r="N1317" s="113" t="str">
        <f>IF(A1317="","",YEAR(A1317))</f>
        <v/>
      </c>
    </row>
    <row r="1318">
      <c r="A1318" s="116" t="n"/>
      <c r="B1318" s="97" t="n"/>
      <c r="C1318" s="97" t="n"/>
      <c r="D1318" s="132" t="n"/>
      <c r="E1318" s="99" t="n"/>
      <c r="F1318" s="117" t="n"/>
      <c r="G1318" s="101" t="n"/>
      <c r="H1318" s="103" t="str">
        <f>IF(OR(A1318="",B1318=""),"",N(D1318)*N(E1318))</f>
        <v/>
      </c>
      <c r="I1318" s="103" t="str">
        <f>IF(H1318="","",H1318-N(F1318))</f>
        <v/>
      </c>
      <c r="J1318" s="68" t="str">
        <f>IF(B1318="","",IFERROR(INDEX('15 Base de Dados'!$F$6:$F$925,MATCH(B1318,'15 Base de Dados'!$C$6:$C$925,0)),"BRL"))</f>
        <v/>
      </c>
      <c r="K1318" s="70" t="str">
        <f>IF(H1318="","",I1318*IF(N(G1318)&gt;0,G1318,IFERROR(INDEX(moeda_fx,MATCH(J1318,moeda_cod,0)),1)))</f>
        <v/>
      </c>
      <c r="L1318" s="133" t="str">
        <f>IF(B1318="","",IFERROR(INDEX('15 Base de Dados'!$A$6:$A$925,MATCH(B1318,'15 Base de Dados'!$C$6:$C$925,0)),"Não encontrado"))</f>
        <v/>
      </c>
      <c r="M1318" s="122" t="str">
        <f>IF(A1318="","",EOMONTH(A1318,0))</f>
        <v/>
      </c>
      <c r="N1318" s="69" t="str">
        <f>IF(A1318="","",YEAR(A1318))</f>
        <v/>
      </c>
    </row>
    <row r="1319">
      <c r="A1319" s="116" t="n"/>
      <c r="B1319" s="97" t="n"/>
      <c r="C1319" s="97" t="n"/>
      <c r="D1319" s="132" t="n"/>
      <c r="E1319" s="99" t="n"/>
      <c r="F1319" s="117" t="n"/>
      <c r="G1319" s="101" t="n"/>
      <c r="H1319" s="109" t="str">
        <f>IF(OR(A1319="",B1319=""),"",N(D1319)*N(E1319))</f>
        <v/>
      </c>
      <c r="I1319" s="109" t="str">
        <f>IF(H1319="","",H1319-N(F1319))</f>
        <v/>
      </c>
      <c r="J1319" s="108" t="str">
        <f>IF(B1319="","",IFERROR(INDEX('15 Base de Dados'!$F$6:$F$925,MATCH(B1319,'15 Base de Dados'!$C$6:$C$925,0)),"BRL"))</f>
        <v/>
      </c>
      <c r="K1319" s="134" t="str">
        <f>IF(H1319="","",I1319*IF(N(G1319)&gt;0,G1319,IFERROR(INDEX(moeda_fx,MATCH(J1319,moeda_cod,0)),1)))</f>
        <v/>
      </c>
      <c r="L1319" s="135" t="str">
        <f>IF(B1319="","",IFERROR(INDEX('15 Base de Dados'!$A$6:$A$925,MATCH(B1319,'15 Base de Dados'!$C$6:$C$925,0)),"Não encontrado"))</f>
        <v/>
      </c>
      <c r="M1319" s="123" t="str">
        <f>IF(A1319="","",EOMONTH(A1319,0))</f>
        <v/>
      </c>
      <c r="N1319" s="113" t="str">
        <f>IF(A1319="","",YEAR(A1319))</f>
        <v/>
      </c>
    </row>
    <row r="1320">
      <c r="A1320" s="116" t="n"/>
      <c r="B1320" s="97" t="n"/>
      <c r="C1320" s="97" t="n"/>
      <c r="D1320" s="132" t="n"/>
      <c r="E1320" s="99" t="n"/>
      <c r="F1320" s="117" t="n"/>
      <c r="G1320" s="101" t="n"/>
      <c r="H1320" s="103" t="str">
        <f>IF(OR(A1320="",B1320=""),"",N(D1320)*N(E1320))</f>
        <v/>
      </c>
      <c r="I1320" s="103" t="str">
        <f>IF(H1320="","",H1320-N(F1320))</f>
        <v/>
      </c>
      <c r="J1320" s="68" t="str">
        <f>IF(B1320="","",IFERROR(INDEX('15 Base de Dados'!$F$6:$F$925,MATCH(B1320,'15 Base de Dados'!$C$6:$C$925,0)),"BRL"))</f>
        <v/>
      </c>
      <c r="K1320" s="70" t="str">
        <f>IF(H1320="","",I1320*IF(N(G1320)&gt;0,G1320,IFERROR(INDEX(moeda_fx,MATCH(J1320,moeda_cod,0)),1)))</f>
        <v/>
      </c>
      <c r="L1320" s="133" t="str">
        <f>IF(B1320="","",IFERROR(INDEX('15 Base de Dados'!$A$6:$A$925,MATCH(B1320,'15 Base de Dados'!$C$6:$C$925,0)),"Não encontrado"))</f>
        <v/>
      </c>
      <c r="M1320" s="122" t="str">
        <f>IF(A1320="","",EOMONTH(A1320,0))</f>
        <v/>
      </c>
      <c r="N1320" s="69" t="str">
        <f>IF(A1320="","",YEAR(A1320))</f>
        <v/>
      </c>
    </row>
    <row r="1321">
      <c r="A1321" s="116" t="n"/>
      <c r="B1321" s="97" t="n"/>
      <c r="C1321" s="97" t="n"/>
      <c r="D1321" s="132" t="n"/>
      <c r="E1321" s="99" t="n"/>
      <c r="F1321" s="117" t="n"/>
      <c r="G1321" s="101" t="n"/>
      <c r="H1321" s="109" t="str">
        <f>IF(OR(A1321="",B1321=""),"",N(D1321)*N(E1321))</f>
        <v/>
      </c>
      <c r="I1321" s="109" t="str">
        <f>IF(H1321="","",H1321-N(F1321))</f>
        <v/>
      </c>
      <c r="J1321" s="108" t="str">
        <f>IF(B1321="","",IFERROR(INDEX('15 Base de Dados'!$F$6:$F$925,MATCH(B1321,'15 Base de Dados'!$C$6:$C$925,0)),"BRL"))</f>
        <v/>
      </c>
      <c r="K1321" s="134" t="str">
        <f>IF(H1321="","",I1321*IF(N(G1321)&gt;0,G1321,IFERROR(INDEX(moeda_fx,MATCH(J1321,moeda_cod,0)),1)))</f>
        <v/>
      </c>
      <c r="L1321" s="135" t="str">
        <f>IF(B1321="","",IFERROR(INDEX('15 Base de Dados'!$A$6:$A$925,MATCH(B1321,'15 Base de Dados'!$C$6:$C$925,0)),"Não encontrado"))</f>
        <v/>
      </c>
      <c r="M1321" s="123" t="str">
        <f>IF(A1321="","",EOMONTH(A1321,0))</f>
        <v/>
      </c>
      <c r="N1321" s="113" t="str">
        <f>IF(A1321="","",YEAR(A1321))</f>
        <v/>
      </c>
    </row>
    <row r="1322">
      <c r="A1322" s="116" t="n"/>
      <c r="B1322" s="97" t="n"/>
      <c r="C1322" s="97" t="n"/>
      <c r="D1322" s="132" t="n"/>
      <c r="E1322" s="99" t="n"/>
      <c r="F1322" s="117" t="n"/>
      <c r="G1322" s="101" t="n"/>
      <c r="H1322" s="103" t="str">
        <f>IF(OR(A1322="",B1322=""),"",N(D1322)*N(E1322))</f>
        <v/>
      </c>
      <c r="I1322" s="103" t="str">
        <f>IF(H1322="","",H1322-N(F1322))</f>
        <v/>
      </c>
      <c r="J1322" s="68" t="str">
        <f>IF(B1322="","",IFERROR(INDEX('15 Base de Dados'!$F$6:$F$925,MATCH(B1322,'15 Base de Dados'!$C$6:$C$925,0)),"BRL"))</f>
        <v/>
      </c>
      <c r="K1322" s="70" t="str">
        <f>IF(H1322="","",I1322*IF(N(G1322)&gt;0,G1322,IFERROR(INDEX(moeda_fx,MATCH(J1322,moeda_cod,0)),1)))</f>
        <v/>
      </c>
      <c r="L1322" s="133" t="str">
        <f>IF(B1322="","",IFERROR(INDEX('15 Base de Dados'!$A$6:$A$925,MATCH(B1322,'15 Base de Dados'!$C$6:$C$925,0)),"Não encontrado"))</f>
        <v/>
      </c>
      <c r="M1322" s="122" t="str">
        <f>IF(A1322="","",EOMONTH(A1322,0))</f>
        <v/>
      </c>
      <c r="N1322" s="69" t="str">
        <f>IF(A1322="","",YEAR(A1322))</f>
        <v/>
      </c>
    </row>
    <row r="1323">
      <c r="A1323" s="116" t="n"/>
      <c r="B1323" s="97" t="n"/>
      <c r="C1323" s="97" t="n"/>
      <c r="D1323" s="132" t="n"/>
      <c r="E1323" s="99" t="n"/>
      <c r="F1323" s="117" t="n"/>
      <c r="G1323" s="101" t="n"/>
      <c r="H1323" s="109" t="str">
        <f>IF(OR(A1323="",B1323=""),"",N(D1323)*N(E1323))</f>
        <v/>
      </c>
      <c r="I1323" s="109" t="str">
        <f>IF(H1323="","",H1323-N(F1323))</f>
        <v/>
      </c>
      <c r="J1323" s="108" t="str">
        <f>IF(B1323="","",IFERROR(INDEX('15 Base de Dados'!$F$6:$F$925,MATCH(B1323,'15 Base de Dados'!$C$6:$C$925,0)),"BRL"))</f>
        <v/>
      </c>
      <c r="K1323" s="134" t="str">
        <f>IF(H1323="","",I1323*IF(N(G1323)&gt;0,G1323,IFERROR(INDEX(moeda_fx,MATCH(J1323,moeda_cod,0)),1)))</f>
        <v/>
      </c>
      <c r="L1323" s="135" t="str">
        <f>IF(B1323="","",IFERROR(INDEX('15 Base de Dados'!$A$6:$A$925,MATCH(B1323,'15 Base de Dados'!$C$6:$C$925,0)),"Não encontrado"))</f>
        <v/>
      </c>
      <c r="M1323" s="123" t="str">
        <f>IF(A1323="","",EOMONTH(A1323,0))</f>
        <v/>
      </c>
      <c r="N1323" s="113" t="str">
        <f>IF(A1323="","",YEAR(A1323))</f>
        <v/>
      </c>
    </row>
    <row r="1324">
      <c r="A1324" s="116" t="n"/>
      <c r="B1324" s="97" t="n"/>
      <c r="C1324" s="97" t="n"/>
      <c r="D1324" s="132" t="n"/>
      <c r="E1324" s="99" t="n"/>
      <c r="F1324" s="117" t="n"/>
      <c r="G1324" s="101" t="n"/>
      <c r="H1324" s="103" t="str">
        <f>IF(OR(A1324="",B1324=""),"",N(D1324)*N(E1324))</f>
        <v/>
      </c>
      <c r="I1324" s="103" t="str">
        <f>IF(H1324="","",H1324-N(F1324))</f>
        <v/>
      </c>
      <c r="J1324" s="68" t="str">
        <f>IF(B1324="","",IFERROR(INDEX('15 Base de Dados'!$F$6:$F$925,MATCH(B1324,'15 Base de Dados'!$C$6:$C$925,0)),"BRL"))</f>
        <v/>
      </c>
      <c r="K1324" s="70" t="str">
        <f>IF(H1324="","",I1324*IF(N(G1324)&gt;0,G1324,IFERROR(INDEX(moeda_fx,MATCH(J1324,moeda_cod,0)),1)))</f>
        <v/>
      </c>
      <c r="L1324" s="133" t="str">
        <f>IF(B1324="","",IFERROR(INDEX('15 Base de Dados'!$A$6:$A$925,MATCH(B1324,'15 Base de Dados'!$C$6:$C$925,0)),"Não encontrado"))</f>
        <v/>
      </c>
      <c r="M1324" s="122" t="str">
        <f>IF(A1324="","",EOMONTH(A1324,0))</f>
        <v/>
      </c>
      <c r="N1324" s="69" t="str">
        <f>IF(A1324="","",YEAR(A1324))</f>
        <v/>
      </c>
    </row>
    <row r="1325">
      <c r="A1325" s="116" t="n"/>
      <c r="B1325" s="97" t="n"/>
      <c r="C1325" s="97" t="n"/>
      <c r="D1325" s="132" t="n"/>
      <c r="E1325" s="99" t="n"/>
      <c r="F1325" s="117" t="n"/>
      <c r="G1325" s="101" t="n"/>
      <c r="H1325" s="109" t="str">
        <f>IF(OR(A1325="",B1325=""),"",N(D1325)*N(E1325))</f>
        <v/>
      </c>
      <c r="I1325" s="109" t="str">
        <f>IF(H1325="","",H1325-N(F1325))</f>
        <v/>
      </c>
      <c r="J1325" s="108" t="str">
        <f>IF(B1325="","",IFERROR(INDEX('15 Base de Dados'!$F$6:$F$925,MATCH(B1325,'15 Base de Dados'!$C$6:$C$925,0)),"BRL"))</f>
        <v/>
      </c>
      <c r="K1325" s="134" t="str">
        <f>IF(H1325="","",I1325*IF(N(G1325)&gt;0,G1325,IFERROR(INDEX(moeda_fx,MATCH(J1325,moeda_cod,0)),1)))</f>
        <v/>
      </c>
      <c r="L1325" s="135" t="str">
        <f>IF(B1325="","",IFERROR(INDEX('15 Base de Dados'!$A$6:$A$925,MATCH(B1325,'15 Base de Dados'!$C$6:$C$925,0)),"Não encontrado"))</f>
        <v/>
      </c>
      <c r="M1325" s="123" t="str">
        <f>IF(A1325="","",EOMONTH(A1325,0))</f>
        <v/>
      </c>
      <c r="N1325" s="113" t="str">
        <f>IF(A1325="","",YEAR(A1325))</f>
        <v/>
      </c>
    </row>
    <row r="1326">
      <c r="A1326" s="116" t="n"/>
      <c r="B1326" s="97" t="n"/>
      <c r="C1326" s="97" t="n"/>
      <c r="D1326" s="132" t="n"/>
      <c r="E1326" s="99" t="n"/>
      <c r="F1326" s="117" t="n"/>
      <c r="G1326" s="101" t="n"/>
      <c r="H1326" s="103" t="str">
        <f>IF(OR(A1326="",B1326=""),"",N(D1326)*N(E1326))</f>
        <v/>
      </c>
      <c r="I1326" s="103" t="str">
        <f>IF(H1326="","",H1326-N(F1326))</f>
        <v/>
      </c>
      <c r="J1326" s="68" t="str">
        <f>IF(B1326="","",IFERROR(INDEX('15 Base de Dados'!$F$6:$F$925,MATCH(B1326,'15 Base de Dados'!$C$6:$C$925,0)),"BRL"))</f>
        <v/>
      </c>
      <c r="K1326" s="70" t="str">
        <f>IF(H1326="","",I1326*IF(N(G1326)&gt;0,G1326,IFERROR(INDEX(moeda_fx,MATCH(J1326,moeda_cod,0)),1)))</f>
        <v/>
      </c>
      <c r="L1326" s="133" t="str">
        <f>IF(B1326="","",IFERROR(INDEX('15 Base de Dados'!$A$6:$A$925,MATCH(B1326,'15 Base de Dados'!$C$6:$C$925,0)),"Não encontrado"))</f>
        <v/>
      </c>
      <c r="M1326" s="122" t="str">
        <f>IF(A1326="","",EOMONTH(A1326,0))</f>
        <v/>
      </c>
      <c r="N1326" s="69" t="str">
        <f>IF(A1326="","",YEAR(A1326))</f>
        <v/>
      </c>
    </row>
    <row r="1327">
      <c r="A1327" s="116" t="n"/>
      <c r="B1327" s="97" t="n"/>
      <c r="C1327" s="97" t="n"/>
      <c r="D1327" s="132" t="n"/>
      <c r="E1327" s="99" t="n"/>
      <c r="F1327" s="117" t="n"/>
      <c r="G1327" s="101" t="n"/>
      <c r="H1327" s="109" t="str">
        <f>IF(OR(A1327="",B1327=""),"",N(D1327)*N(E1327))</f>
        <v/>
      </c>
      <c r="I1327" s="109" t="str">
        <f>IF(H1327="","",H1327-N(F1327))</f>
        <v/>
      </c>
      <c r="J1327" s="108" t="str">
        <f>IF(B1327="","",IFERROR(INDEX('15 Base de Dados'!$F$6:$F$925,MATCH(B1327,'15 Base de Dados'!$C$6:$C$925,0)),"BRL"))</f>
        <v/>
      </c>
      <c r="K1327" s="134" t="str">
        <f>IF(H1327="","",I1327*IF(N(G1327)&gt;0,G1327,IFERROR(INDEX(moeda_fx,MATCH(J1327,moeda_cod,0)),1)))</f>
        <v/>
      </c>
      <c r="L1327" s="135" t="str">
        <f>IF(B1327="","",IFERROR(INDEX('15 Base de Dados'!$A$6:$A$925,MATCH(B1327,'15 Base de Dados'!$C$6:$C$925,0)),"Não encontrado"))</f>
        <v/>
      </c>
      <c r="M1327" s="123" t="str">
        <f>IF(A1327="","",EOMONTH(A1327,0))</f>
        <v/>
      </c>
      <c r="N1327" s="113" t="str">
        <f>IF(A1327="","",YEAR(A1327))</f>
        <v/>
      </c>
    </row>
    <row r="1328">
      <c r="A1328" s="116" t="n"/>
      <c r="B1328" s="97" t="n"/>
      <c r="C1328" s="97" t="n"/>
      <c r="D1328" s="132" t="n"/>
      <c r="E1328" s="99" t="n"/>
      <c r="F1328" s="117" t="n"/>
      <c r="G1328" s="101" t="n"/>
      <c r="H1328" s="103" t="str">
        <f>IF(OR(A1328="",B1328=""),"",N(D1328)*N(E1328))</f>
        <v/>
      </c>
      <c r="I1328" s="103" t="str">
        <f>IF(H1328="","",H1328-N(F1328))</f>
        <v/>
      </c>
      <c r="J1328" s="68" t="str">
        <f>IF(B1328="","",IFERROR(INDEX('15 Base de Dados'!$F$6:$F$925,MATCH(B1328,'15 Base de Dados'!$C$6:$C$925,0)),"BRL"))</f>
        <v/>
      </c>
      <c r="K1328" s="70" t="str">
        <f>IF(H1328="","",I1328*IF(N(G1328)&gt;0,G1328,IFERROR(INDEX(moeda_fx,MATCH(J1328,moeda_cod,0)),1)))</f>
        <v/>
      </c>
      <c r="L1328" s="133" t="str">
        <f>IF(B1328="","",IFERROR(INDEX('15 Base de Dados'!$A$6:$A$925,MATCH(B1328,'15 Base de Dados'!$C$6:$C$925,0)),"Não encontrado"))</f>
        <v/>
      </c>
      <c r="M1328" s="122" t="str">
        <f>IF(A1328="","",EOMONTH(A1328,0))</f>
        <v/>
      </c>
      <c r="N1328" s="69" t="str">
        <f>IF(A1328="","",YEAR(A1328))</f>
        <v/>
      </c>
    </row>
    <row r="1329">
      <c r="A1329" s="116" t="n"/>
      <c r="B1329" s="97" t="n"/>
      <c r="C1329" s="97" t="n"/>
      <c r="D1329" s="132" t="n"/>
      <c r="E1329" s="99" t="n"/>
      <c r="F1329" s="117" t="n"/>
      <c r="G1329" s="101" t="n"/>
      <c r="H1329" s="109" t="str">
        <f>IF(OR(A1329="",B1329=""),"",N(D1329)*N(E1329))</f>
        <v/>
      </c>
      <c r="I1329" s="109" t="str">
        <f>IF(H1329="","",H1329-N(F1329))</f>
        <v/>
      </c>
      <c r="J1329" s="108" t="str">
        <f>IF(B1329="","",IFERROR(INDEX('15 Base de Dados'!$F$6:$F$925,MATCH(B1329,'15 Base de Dados'!$C$6:$C$925,0)),"BRL"))</f>
        <v/>
      </c>
      <c r="K1329" s="134" t="str">
        <f>IF(H1329="","",I1329*IF(N(G1329)&gt;0,G1329,IFERROR(INDEX(moeda_fx,MATCH(J1329,moeda_cod,0)),1)))</f>
        <v/>
      </c>
      <c r="L1329" s="135" t="str">
        <f>IF(B1329="","",IFERROR(INDEX('15 Base de Dados'!$A$6:$A$925,MATCH(B1329,'15 Base de Dados'!$C$6:$C$925,0)),"Não encontrado"))</f>
        <v/>
      </c>
      <c r="M1329" s="123" t="str">
        <f>IF(A1329="","",EOMONTH(A1329,0))</f>
        <v/>
      </c>
      <c r="N1329" s="113" t="str">
        <f>IF(A1329="","",YEAR(A1329))</f>
        <v/>
      </c>
    </row>
    <row r="1330">
      <c r="A1330" s="116" t="n"/>
      <c r="B1330" s="97" t="n"/>
      <c r="C1330" s="97" t="n"/>
      <c r="D1330" s="132" t="n"/>
      <c r="E1330" s="99" t="n"/>
      <c r="F1330" s="117" t="n"/>
      <c r="G1330" s="101" t="n"/>
      <c r="H1330" s="103" t="str">
        <f>IF(OR(A1330="",B1330=""),"",N(D1330)*N(E1330))</f>
        <v/>
      </c>
      <c r="I1330" s="103" t="str">
        <f>IF(H1330="","",H1330-N(F1330))</f>
        <v/>
      </c>
      <c r="J1330" s="68" t="str">
        <f>IF(B1330="","",IFERROR(INDEX('15 Base de Dados'!$F$6:$F$925,MATCH(B1330,'15 Base de Dados'!$C$6:$C$925,0)),"BRL"))</f>
        <v/>
      </c>
      <c r="K1330" s="70" t="str">
        <f>IF(H1330="","",I1330*IF(N(G1330)&gt;0,G1330,IFERROR(INDEX(moeda_fx,MATCH(J1330,moeda_cod,0)),1)))</f>
        <v/>
      </c>
      <c r="L1330" s="133" t="str">
        <f>IF(B1330="","",IFERROR(INDEX('15 Base de Dados'!$A$6:$A$925,MATCH(B1330,'15 Base de Dados'!$C$6:$C$925,0)),"Não encontrado"))</f>
        <v/>
      </c>
      <c r="M1330" s="122" t="str">
        <f>IF(A1330="","",EOMONTH(A1330,0))</f>
        <v/>
      </c>
      <c r="N1330" s="69" t="str">
        <f>IF(A1330="","",YEAR(A1330))</f>
        <v/>
      </c>
    </row>
    <row r="1331">
      <c r="A1331" s="116" t="n"/>
      <c r="B1331" s="97" t="n"/>
      <c r="C1331" s="97" t="n"/>
      <c r="D1331" s="132" t="n"/>
      <c r="E1331" s="99" t="n"/>
      <c r="F1331" s="117" t="n"/>
      <c r="G1331" s="101" t="n"/>
      <c r="H1331" s="109" t="str">
        <f>IF(OR(A1331="",B1331=""),"",N(D1331)*N(E1331))</f>
        <v/>
      </c>
      <c r="I1331" s="109" t="str">
        <f>IF(H1331="","",H1331-N(F1331))</f>
        <v/>
      </c>
      <c r="J1331" s="108" t="str">
        <f>IF(B1331="","",IFERROR(INDEX('15 Base de Dados'!$F$6:$F$925,MATCH(B1331,'15 Base de Dados'!$C$6:$C$925,0)),"BRL"))</f>
        <v/>
      </c>
      <c r="K1331" s="134" t="str">
        <f>IF(H1331="","",I1331*IF(N(G1331)&gt;0,G1331,IFERROR(INDEX(moeda_fx,MATCH(J1331,moeda_cod,0)),1)))</f>
        <v/>
      </c>
      <c r="L1331" s="135" t="str">
        <f>IF(B1331="","",IFERROR(INDEX('15 Base de Dados'!$A$6:$A$925,MATCH(B1331,'15 Base de Dados'!$C$6:$C$925,0)),"Não encontrado"))</f>
        <v/>
      </c>
      <c r="M1331" s="123" t="str">
        <f>IF(A1331="","",EOMONTH(A1331,0))</f>
        <v/>
      </c>
      <c r="N1331" s="113" t="str">
        <f>IF(A1331="","",YEAR(A1331))</f>
        <v/>
      </c>
    </row>
    <row r="1332">
      <c r="A1332" s="116" t="n"/>
      <c r="B1332" s="97" t="n"/>
      <c r="C1332" s="97" t="n"/>
      <c r="D1332" s="132" t="n"/>
      <c r="E1332" s="99" t="n"/>
      <c r="F1332" s="117" t="n"/>
      <c r="G1332" s="101" t="n"/>
      <c r="H1332" s="103" t="str">
        <f>IF(OR(A1332="",B1332=""),"",N(D1332)*N(E1332))</f>
        <v/>
      </c>
      <c r="I1332" s="103" t="str">
        <f>IF(H1332="","",H1332-N(F1332))</f>
        <v/>
      </c>
      <c r="J1332" s="68" t="str">
        <f>IF(B1332="","",IFERROR(INDEX('15 Base de Dados'!$F$6:$F$925,MATCH(B1332,'15 Base de Dados'!$C$6:$C$925,0)),"BRL"))</f>
        <v/>
      </c>
      <c r="K1332" s="70" t="str">
        <f>IF(H1332="","",I1332*IF(N(G1332)&gt;0,G1332,IFERROR(INDEX(moeda_fx,MATCH(J1332,moeda_cod,0)),1)))</f>
        <v/>
      </c>
      <c r="L1332" s="133" t="str">
        <f>IF(B1332="","",IFERROR(INDEX('15 Base de Dados'!$A$6:$A$925,MATCH(B1332,'15 Base de Dados'!$C$6:$C$925,0)),"Não encontrado"))</f>
        <v/>
      </c>
      <c r="M1332" s="122" t="str">
        <f>IF(A1332="","",EOMONTH(A1332,0))</f>
        <v/>
      </c>
      <c r="N1332" s="69" t="str">
        <f>IF(A1332="","",YEAR(A1332))</f>
        <v/>
      </c>
    </row>
    <row r="1333">
      <c r="A1333" s="116" t="n"/>
      <c r="B1333" s="97" t="n"/>
      <c r="C1333" s="97" t="n"/>
      <c r="D1333" s="132" t="n"/>
      <c r="E1333" s="99" t="n"/>
      <c r="F1333" s="117" t="n"/>
      <c r="G1333" s="101" t="n"/>
      <c r="H1333" s="109" t="str">
        <f>IF(OR(A1333="",B1333=""),"",N(D1333)*N(E1333))</f>
        <v/>
      </c>
      <c r="I1333" s="109" t="str">
        <f>IF(H1333="","",H1333-N(F1333))</f>
        <v/>
      </c>
      <c r="J1333" s="108" t="str">
        <f>IF(B1333="","",IFERROR(INDEX('15 Base de Dados'!$F$6:$F$925,MATCH(B1333,'15 Base de Dados'!$C$6:$C$925,0)),"BRL"))</f>
        <v/>
      </c>
      <c r="K1333" s="134" t="str">
        <f>IF(H1333="","",I1333*IF(N(G1333)&gt;0,G1333,IFERROR(INDEX(moeda_fx,MATCH(J1333,moeda_cod,0)),1)))</f>
        <v/>
      </c>
      <c r="L1333" s="135" t="str">
        <f>IF(B1333="","",IFERROR(INDEX('15 Base de Dados'!$A$6:$A$925,MATCH(B1333,'15 Base de Dados'!$C$6:$C$925,0)),"Não encontrado"))</f>
        <v/>
      </c>
      <c r="M1333" s="123" t="str">
        <f>IF(A1333="","",EOMONTH(A1333,0))</f>
        <v/>
      </c>
      <c r="N1333" s="113" t="str">
        <f>IF(A1333="","",YEAR(A1333))</f>
        <v/>
      </c>
    </row>
    <row r="1334">
      <c r="A1334" s="116" t="n"/>
      <c r="B1334" s="97" t="n"/>
      <c r="C1334" s="97" t="n"/>
      <c r="D1334" s="132" t="n"/>
      <c r="E1334" s="99" t="n"/>
      <c r="F1334" s="117" t="n"/>
      <c r="G1334" s="101" t="n"/>
      <c r="H1334" s="103" t="str">
        <f>IF(OR(A1334="",B1334=""),"",N(D1334)*N(E1334))</f>
        <v/>
      </c>
      <c r="I1334" s="103" t="str">
        <f>IF(H1334="","",H1334-N(F1334))</f>
        <v/>
      </c>
      <c r="J1334" s="68" t="str">
        <f>IF(B1334="","",IFERROR(INDEX('15 Base de Dados'!$F$6:$F$925,MATCH(B1334,'15 Base de Dados'!$C$6:$C$925,0)),"BRL"))</f>
        <v/>
      </c>
      <c r="K1334" s="70" t="str">
        <f>IF(H1334="","",I1334*IF(N(G1334)&gt;0,G1334,IFERROR(INDEX(moeda_fx,MATCH(J1334,moeda_cod,0)),1)))</f>
        <v/>
      </c>
      <c r="L1334" s="133" t="str">
        <f>IF(B1334="","",IFERROR(INDEX('15 Base de Dados'!$A$6:$A$925,MATCH(B1334,'15 Base de Dados'!$C$6:$C$925,0)),"Não encontrado"))</f>
        <v/>
      </c>
      <c r="M1334" s="122" t="str">
        <f>IF(A1334="","",EOMONTH(A1334,0))</f>
        <v/>
      </c>
      <c r="N1334" s="69" t="str">
        <f>IF(A1334="","",YEAR(A1334))</f>
        <v/>
      </c>
    </row>
    <row r="1335">
      <c r="A1335" s="116" t="n"/>
      <c r="B1335" s="97" t="n"/>
      <c r="C1335" s="97" t="n"/>
      <c r="D1335" s="132" t="n"/>
      <c r="E1335" s="99" t="n"/>
      <c r="F1335" s="117" t="n"/>
      <c r="G1335" s="101" t="n"/>
      <c r="H1335" s="109" t="str">
        <f>IF(OR(A1335="",B1335=""),"",N(D1335)*N(E1335))</f>
        <v/>
      </c>
      <c r="I1335" s="109" t="str">
        <f>IF(H1335="","",H1335-N(F1335))</f>
        <v/>
      </c>
      <c r="J1335" s="108" t="str">
        <f>IF(B1335="","",IFERROR(INDEX('15 Base de Dados'!$F$6:$F$925,MATCH(B1335,'15 Base de Dados'!$C$6:$C$925,0)),"BRL"))</f>
        <v/>
      </c>
      <c r="K1335" s="134" t="str">
        <f>IF(H1335="","",I1335*IF(N(G1335)&gt;0,G1335,IFERROR(INDEX(moeda_fx,MATCH(J1335,moeda_cod,0)),1)))</f>
        <v/>
      </c>
      <c r="L1335" s="135" t="str">
        <f>IF(B1335="","",IFERROR(INDEX('15 Base de Dados'!$A$6:$A$925,MATCH(B1335,'15 Base de Dados'!$C$6:$C$925,0)),"Não encontrado"))</f>
        <v/>
      </c>
      <c r="M1335" s="123" t="str">
        <f>IF(A1335="","",EOMONTH(A1335,0))</f>
        <v/>
      </c>
      <c r="N1335" s="113" t="str">
        <f>IF(A1335="","",YEAR(A1335))</f>
        <v/>
      </c>
    </row>
    <row r="1336">
      <c r="A1336" s="116" t="n"/>
      <c r="B1336" s="97" t="n"/>
      <c r="C1336" s="97" t="n"/>
      <c r="D1336" s="132" t="n"/>
      <c r="E1336" s="99" t="n"/>
      <c r="F1336" s="117" t="n"/>
      <c r="G1336" s="101" t="n"/>
      <c r="H1336" s="103" t="str">
        <f>IF(OR(A1336="",B1336=""),"",N(D1336)*N(E1336))</f>
        <v/>
      </c>
      <c r="I1336" s="103" t="str">
        <f>IF(H1336="","",H1336-N(F1336))</f>
        <v/>
      </c>
      <c r="J1336" s="68" t="str">
        <f>IF(B1336="","",IFERROR(INDEX('15 Base de Dados'!$F$6:$F$925,MATCH(B1336,'15 Base de Dados'!$C$6:$C$925,0)),"BRL"))</f>
        <v/>
      </c>
      <c r="K1336" s="70" t="str">
        <f>IF(H1336="","",I1336*IF(N(G1336)&gt;0,G1336,IFERROR(INDEX(moeda_fx,MATCH(J1336,moeda_cod,0)),1)))</f>
        <v/>
      </c>
      <c r="L1336" s="133" t="str">
        <f>IF(B1336="","",IFERROR(INDEX('15 Base de Dados'!$A$6:$A$925,MATCH(B1336,'15 Base de Dados'!$C$6:$C$925,0)),"Não encontrado"))</f>
        <v/>
      </c>
      <c r="M1336" s="122" t="str">
        <f>IF(A1336="","",EOMONTH(A1336,0))</f>
        <v/>
      </c>
      <c r="N1336" s="69" t="str">
        <f>IF(A1336="","",YEAR(A1336))</f>
        <v/>
      </c>
    </row>
    <row r="1337">
      <c r="A1337" s="116" t="n"/>
      <c r="B1337" s="97" t="n"/>
      <c r="C1337" s="97" t="n"/>
      <c r="D1337" s="132" t="n"/>
      <c r="E1337" s="99" t="n"/>
      <c r="F1337" s="117" t="n"/>
      <c r="G1337" s="101" t="n"/>
      <c r="H1337" s="109" t="str">
        <f>IF(OR(A1337="",B1337=""),"",N(D1337)*N(E1337))</f>
        <v/>
      </c>
      <c r="I1337" s="109" t="str">
        <f>IF(H1337="","",H1337-N(F1337))</f>
        <v/>
      </c>
      <c r="J1337" s="108" t="str">
        <f>IF(B1337="","",IFERROR(INDEX('15 Base de Dados'!$F$6:$F$925,MATCH(B1337,'15 Base de Dados'!$C$6:$C$925,0)),"BRL"))</f>
        <v/>
      </c>
      <c r="K1337" s="134" t="str">
        <f>IF(H1337="","",I1337*IF(N(G1337)&gt;0,G1337,IFERROR(INDEX(moeda_fx,MATCH(J1337,moeda_cod,0)),1)))</f>
        <v/>
      </c>
      <c r="L1337" s="135" t="str">
        <f>IF(B1337="","",IFERROR(INDEX('15 Base de Dados'!$A$6:$A$925,MATCH(B1337,'15 Base de Dados'!$C$6:$C$925,0)),"Não encontrado"))</f>
        <v/>
      </c>
      <c r="M1337" s="123" t="str">
        <f>IF(A1337="","",EOMONTH(A1337,0))</f>
        <v/>
      </c>
      <c r="N1337" s="113" t="str">
        <f>IF(A1337="","",YEAR(A1337))</f>
        <v/>
      </c>
    </row>
    <row r="1338">
      <c r="A1338" s="116" t="n"/>
      <c r="B1338" s="97" t="n"/>
      <c r="C1338" s="97" t="n"/>
      <c r="D1338" s="132" t="n"/>
      <c r="E1338" s="99" t="n"/>
      <c r="F1338" s="117" t="n"/>
      <c r="G1338" s="101" t="n"/>
      <c r="H1338" s="103" t="str">
        <f>IF(OR(A1338="",B1338=""),"",N(D1338)*N(E1338))</f>
        <v/>
      </c>
      <c r="I1338" s="103" t="str">
        <f>IF(H1338="","",H1338-N(F1338))</f>
        <v/>
      </c>
      <c r="J1338" s="68" t="str">
        <f>IF(B1338="","",IFERROR(INDEX('15 Base de Dados'!$F$6:$F$925,MATCH(B1338,'15 Base de Dados'!$C$6:$C$925,0)),"BRL"))</f>
        <v/>
      </c>
      <c r="K1338" s="70" t="str">
        <f>IF(H1338="","",I1338*IF(N(G1338)&gt;0,G1338,IFERROR(INDEX(moeda_fx,MATCH(J1338,moeda_cod,0)),1)))</f>
        <v/>
      </c>
      <c r="L1338" s="133" t="str">
        <f>IF(B1338="","",IFERROR(INDEX('15 Base de Dados'!$A$6:$A$925,MATCH(B1338,'15 Base de Dados'!$C$6:$C$925,0)),"Não encontrado"))</f>
        <v/>
      </c>
      <c r="M1338" s="122" t="str">
        <f>IF(A1338="","",EOMONTH(A1338,0))</f>
        <v/>
      </c>
      <c r="N1338" s="69" t="str">
        <f>IF(A1338="","",YEAR(A1338))</f>
        <v/>
      </c>
    </row>
    <row r="1339">
      <c r="A1339" s="116" t="n"/>
      <c r="B1339" s="97" t="n"/>
      <c r="C1339" s="97" t="n"/>
      <c r="D1339" s="132" t="n"/>
      <c r="E1339" s="99" t="n"/>
      <c r="F1339" s="117" t="n"/>
      <c r="G1339" s="101" t="n"/>
      <c r="H1339" s="109" t="str">
        <f>IF(OR(A1339="",B1339=""),"",N(D1339)*N(E1339))</f>
        <v/>
      </c>
      <c r="I1339" s="109" t="str">
        <f>IF(H1339="","",H1339-N(F1339))</f>
        <v/>
      </c>
      <c r="J1339" s="108" t="str">
        <f>IF(B1339="","",IFERROR(INDEX('15 Base de Dados'!$F$6:$F$925,MATCH(B1339,'15 Base de Dados'!$C$6:$C$925,0)),"BRL"))</f>
        <v/>
      </c>
      <c r="K1339" s="134" t="str">
        <f>IF(H1339="","",I1339*IF(N(G1339)&gt;0,G1339,IFERROR(INDEX(moeda_fx,MATCH(J1339,moeda_cod,0)),1)))</f>
        <v/>
      </c>
      <c r="L1339" s="135" t="str">
        <f>IF(B1339="","",IFERROR(INDEX('15 Base de Dados'!$A$6:$A$925,MATCH(B1339,'15 Base de Dados'!$C$6:$C$925,0)),"Não encontrado"))</f>
        <v/>
      </c>
      <c r="M1339" s="123" t="str">
        <f>IF(A1339="","",EOMONTH(A1339,0))</f>
        <v/>
      </c>
      <c r="N1339" s="113" t="str">
        <f>IF(A1339="","",YEAR(A1339))</f>
        <v/>
      </c>
    </row>
    <row r="1340">
      <c r="A1340" s="116" t="n"/>
      <c r="B1340" s="97" t="n"/>
      <c r="C1340" s="97" t="n"/>
      <c r="D1340" s="132" t="n"/>
      <c r="E1340" s="99" t="n"/>
      <c r="F1340" s="117" t="n"/>
      <c r="G1340" s="101" t="n"/>
      <c r="H1340" s="103" t="str">
        <f>IF(OR(A1340="",B1340=""),"",N(D1340)*N(E1340))</f>
        <v/>
      </c>
      <c r="I1340" s="103" t="str">
        <f>IF(H1340="","",H1340-N(F1340))</f>
        <v/>
      </c>
      <c r="J1340" s="68" t="str">
        <f>IF(B1340="","",IFERROR(INDEX('15 Base de Dados'!$F$6:$F$925,MATCH(B1340,'15 Base de Dados'!$C$6:$C$925,0)),"BRL"))</f>
        <v/>
      </c>
      <c r="K1340" s="70" t="str">
        <f>IF(H1340="","",I1340*IF(N(G1340)&gt;0,G1340,IFERROR(INDEX(moeda_fx,MATCH(J1340,moeda_cod,0)),1)))</f>
        <v/>
      </c>
      <c r="L1340" s="133" t="str">
        <f>IF(B1340="","",IFERROR(INDEX('15 Base de Dados'!$A$6:$A$925,MATCH(B1340,'15 Base de Dados'!$C$6:$C$925,0)),"Não encontrado"))</f>
        <v/>
      </c>
      <c r="M1340" s="122" t="str">
        <f>IF(A1340="","",EOMONTH(A1340,0))</f>
        <v/>
      </c>
      <c r="N1340" s="69" t="str">
        <f>IF(A1340="","",YEAR(A1340))</f>
        <v/>
      </c>
    </row>
    <row r="1341">
      <c r="A1341" s="116" t="n"/>
      <c r="B1341" s="97" t="n"/>
      <c r="C1341" s="97" t="n"/>
      <c r="D1341" s="132" t="n"/>
      <c r="E1341" s="99" t="n"/>
      <c r="F1341" s="117" t="n"/>
      <c r="G1341" s="101" t="n"/>
      <c r="H1341" s="109" t="str">
        <f>IF(OR(A1341="",B1341=""),"",N(D1341)*N(E1341))</f>
        <v/>
      </c>
      <c r="I1341" s="109" t="str">
        <f>IF(H1341="","",H1341-N(F1341))</f>
        <v/>
      </c>
      <c r="J1341" s="108" t="str">
        <f>IF(B1341="","",IFERROR(INDEX('15 Base de Dados'!$F$6:$F$925,MATCH(B1341,'15 Base de Dados'!$C$6:$C$925,0)),"BRL"))</f>
        <v/>
      </c>
      <c r="K1341" s="134" t="str">
        <f>IF(H1341="","",I1341*IF(N(G1341)&gt;0,G1341,IFERROR(INDEX(moeda_fx,MATCH(J1341,moeda_cod,0)),1)))</f>
        <v/>
      </c>
      <c r="L1341" s="135" t="str">
        <f>IF(B1341="","",IFERROR(INDEX('15 Base de Dados'!$A$6:$A$925,MATCH(B1341,'15 Base de Dados'!$C$6:$C$925,0)),"Não encontrado"))</f>
        <v/>
      </c>
      <c r="M1341" s="123" t="str">
        <f>IF(A1341="","",EOMONTH(A1341,0))</f>
        <v/>
      </c>
      <c r="N1341" s="113" t="str">
        <f>IF(A1341="","",YEAR(A1341))</f>
        <v/>
      </c>
    </row>
    <row r="1342">
      <c r="A1342" s="116" t="n"/>
      <c r="B1342" s="97" t="n"/>
      <c r="C1342" s="97" t="n"/>
      <c r="D1342" s="132" t="n"/>
      <c r="E1342" s="99" t="n"/>
      <c r="F1342" s="117" t="n"/>
      <c r="G1342" s="101" t="n"/>
      <c r="H1342" s="103" t="str">
        <f>IF(OR(A1342="",B1342=""),"",N(D1342)*N(E1342))</f>
        <v/>
      </c>
      <c r="I1342" s="103" t="str">
        <f>IF(H1342="","",H1342-N(F1342))</f>
        <v/>
      </c>
      <c r="J1342" s="68" t="str">
        <f>IF(B1342="","",IFERROR(INDEX('15 Base de Dados'!$F$6:$F$925,MATCH(B1342,'15 Base de Dados'!$C$6:$C$925,0)),"BRL"))</f>
        <v/>
      </c>
      <c r="K1342" s="70" t="str">
        <f>IF(H1342="","",I1342*IF(N(G1342)&gt;0,G1342,IFERROR(INDEX(moeda_fx,MATCH(J1342,moeda_cod,0)),1)))</f>
        <v/>
      </c>
      <c r="L1342" s="133" t="str">
        <f>IF(B1342="","",IFERROR(INDEX('15 Base de Dados'!$A$6:$A$925,MATCH(B1342,'15 Base de Dados'!$C$6:$C$925,0)),"Não encontrado"))</f>
        <v/>
      </c>
      <c r="M1342" s="122" t="str">
        <f>IF(A1342="","",EOMONTH(A1342,0))</f>
        <v/>
      </c>
      <c r="N1342" s="69" t="str">
        <f>IF(A1342="","",YEAR(A1342))</f>
        <v/>
      </c>
    </row>
    <row r="1343">
      <c r="A1343" s="116" t="n"/>
      <c r="B1343" s="97" t="n"/>
      <c r="C1343" s="97" t="n"/>
      <c r="D1343" s="132" t="n"/>
      <c r="E1343" s="99" t="n"/>
      <c r="F1343" s="117" t="n"/>
      <c r="G1343" s="101" t="n"/>
      <c r="H1343" s="109" t="str">
        <f>IF(OR(A1343="",B1343=""),"",N(D1343)*N(E1343))</f>
        <v/>
      </c>
      <c r="I1343" s="109" t="str">
        <f>IF(H1343="","",H1343-N(F1343))</f>
        <v/>
      </c>
      <c r="J1343" s="108" t="str">
        <f>IF(B1343="","",IFERROR(INDEX('15 Base de Dados'!$F$6:$F$925,MATCH(B1343,'15 Base de Dados'!$C$6:$C$925,0)),"BRL"))</f>
        <v/>
      </c>
      <c r="K1343" s="134" t="str">
        <f>IF(H1343="","",I1343*IF(N(G1343)&gt;0,G1343,IFERROR(INDEX(moeda_fx,MATCH(J1343,moeda_cod,0)),1)))</f>
        <v/>
      </c>
      <c r="L1343" s="135" t="str">
        <f>IF(B1343="","",IFERROR(INDEX('15 Base de Dados'!$A$6:$A$925,MATCH(B1343,'15 Base de Dados'!$C$6:$C$925,0)),"Não encontrado"))</f>
        <v/>
      </c>
      <c r="M1343" s="123" t="str">
        <f>IF(A1343="","",EOMONTH(A1343,0))</f>
        <v/>
      </c>
      <c r="N1343" s="113" t="str">
        <f>IF(A1343="","",YEAR(A1343))</f>
        <v/>
      </c>
    </row>
    <row r="1344">
      <c r="A1344" s="116" t="n"/>
      <c r="B1344" s="97" t="n"/>
      <c r="C1344" s="97" t="n"/>
      <c r="D1344" s="132" t="n"/>
      <c r="E1344" s="99" t="n"/>
      <c r="F1344" s="117" t="n"/>
      <c r="G1344" s="101" t="n"/>
      <c r="H1344" s="103" t="str">
        <f>IF(OR(A1344="",B1344=""),"",N(D1344)*N(E1344))</f>
        <v/>
      </c>
      <c r="I1344" s="103" t="str">
        <f>IF(H1344="","",H1344-N(F1344))</f>
        <v/>
      </c>
      <c r="J1344" s="68" t="str">
        <f>IF(B1344="","",IFERROR(INDEX('15 Base de Dados'!$F$6:$F$925,MATCH(B1344,'15 Base de Dados'!$C$6:$C$925,0)),"BRL"))</f>
        <v/>
      </c>
      <c r="K1344" s="70" t="str">
        <f>IF(H1344="","",I1344*IF(N(G1344)&gt;0,G1344,IFERROR(INDEX(moeda_fx,MATCH(J1344,moeda_cod,0)),1)))</f>
        <v/>
      </c>
      <c r="L1344" s="133" t="str">
        <f>IF(B1344="","",IFERROR(INDEX('15 Base de Dados'!$A$6:$A$925,MATCH(B1344,'15 Base de Dados'!$C$6:$C$925,0)),"Não encontrado"))</f>
        <v/>
      </c>
      <c r="M1344" s="122" t="str">
        <f>IF(A1344="","",EOMONTH(A1344,0))</f>
        <v/>
      </c>
      <c r="N1344" s="69" t="str">
        <f>IF(A1344="","",YEAR(A1344))</f>
        <v/>
      </c>
    </row>
    <row r="1345">
      <c r="A1345" s="116" t="n"/>
      <c r="B1345" s="97" t="n"/>
      <c r="C1345" s="97" t="n"/>
      <c r="D1345" s="132" t="n"/>
      <c r="E1345" s="99" t="n"/>
      <c r="F1345" s="117" t="n"/>
      <c r="G1345" s="101" t="n"/>
      <c r="H1345" s="109" t="str">
        <f>IF(OR(A1345="",B1345=""),"",N(D1345)*N(E1345))</f>
        <v/>
      </c>
      <c r="I1345" s="109" t="str">
        <f>IF(H1345="","",H1345-N(F1345))</f>
        <v/>
      </c>
      <c r="J1345" s="108" t="str">
        <f>IF(B1345="","",IFERROR(INDEX('15 Base de Dados'!$F$6:$F$925,MATCH(B1345,'15 Base de Dados'!$C$6:$C$925,0)),"BRL"))</f>
        <v/>
      </c>
      <c r="K1345" s="134" t="str">
        <f>IF(H1345="","",I1345*IF(N(G1345)&gt;0,G1345,IFERROR(INDEX(moeda_fx,MATCH(J1345,moeda_cod,0)),1)))</f>
        <v/>
      </c>
      <c r="L1345" s="135" t="str">
        <f>IF(B1345="","",IFERROR(INDEX('15 Base de Dados'!$A$6:$A$925,MATCH(B1345,'15 Base de Dados'!$C$6:$C$925,0)),"Não encontrado"))</f>
        <v/>
      </c>
      <c r="M1345" s="123" t="str">
        <f>IF(A1345="","",EOMONTH(A1345,0))</f>
        <v/>
      </c>
      <c r="N1345" s="113" t="str">
        <f>IF(A1345="","",YEAR(A1345))</f>
        <v/>
      </c>
    </row>
    <row r="1346">
      <c r="A1346" s="116" t="n"/>
      <c r="B1346" s="97" t="n"/>
      <c r="C1346" s="97" t="n"/>
      <c r="D1346" s="132" t="n"/>
      <c r="E1346" s="99" t="n"/>
      <c r="F1346" s="117" t="n"/>
      <c r="G1346" s="101" t="n"/>
      <c r="H1346" s="103" t="str">
        <f>IF(OR(A1346="",B1346=""),"",N(D1346)*N(E1346))</f>
        <v/>
      </c>
      <c r="I1346" s="103" t="str">
        <f>IF(H1346="","",H1346-N(F1346))</f>
        <v/>
      </c>
      <c r="J1346" s="68" t="str">
        <f>IF(B1346="","",IFERROR(INDEX('15 Base de Dados'!$F$6:$F$925,MATCH(B1346,'15 Base de Dados'!$C$6:$C$925,0)),"BRL"))</f>
        <v/>
      </c>
      <c r="K1346" s="70" t="str">
        <f>IF(H1346="","",I1346*IF(N(G1346)&gt;0,G1346,IFERROR(INDEX(moeda_fx,MATCH(J1346,moeda_cod,0)),1)))</f>
        <v/>
      </c>
      <c r="L1346" s="133" t="str">
        <f>IF(B1346="","",IFERROR(INDEX('15 Base de Dados'!$A$6:$A$925,MATCH(B1346,'15 Base de Dados'!$C$6:$C$925,0)),"Não encontrado"))</f>
        <v/>
      </c>
      <c r="M1346" s="122" t="str">
        <f>IF(A1346="","",EOMONTH(A1346,0))</f>
        <v/>
      </c>
      <c r="N1346" s="69" t="str">
        <f>IF(A1346="","",YEAR(A1346))</f>
        <v/>
      </c>
    </row>
    <row r="1347">
      <c r="A1347" s="116" t="n"/>
      <c r="B1347" s="97" t="n"/>
      <c r="C1347" s="97" t="n"/>
      <c r="D1347" s="132" t="n"/>
      <c r="E1347" s="99" t="n"/>
      <c r="F1347" s="117" t="n"/>
      <c r="G1347" s="101" t="n"/>
      <c r="H1347" s="109" t="str">
        <f>IF(OR(A1347="",B1347=""),"",N(D1347)*N(E1347))</f>
        <v/>
      </c>
      <c r="I1347" s="109" t="str">
        <f>IF(H1347="","",H1347-N(F1347))</f>
        <v/>
      </c>
      <c r="J1347" s="108" t="str">
        <f>IF(B1347="","",IFERROR(INDEX('15 Base de Dados'!$F$6:$F$925,MATCH(B1347,'15 Base de Dados'!$C$6:$C$925,0)),"BRL"))</f>
        <v/>
      </c>
      <c r="K1347" s="134" t="str">
        <f>IF(H1347="","",I1347*IF(N(G1347)&gt;0,G1347,IFERROR(INDEX(moeda_fx,MATCH(J1347,moeda_cod,0)),1)))</f>
        <v/>
      </c>
      <c r="L1347" s="135" t="str">
        <f>IF(B1347="","",IFERROR(INDEX('15 Base de Dados'!$A$6:$A$925,MATCH(B1347,'15 Base de Dados'!$C$6:$C$925,0)),"Não encontrado"))</f>
        <v/>
      </c>
      <c r="M1347" s="123" t="str">
        <f>IF(A1347="","",EOMONTH(A1347,0))</f>
        <v/>
      </c>
      <c r="N1347" s="113" t="str">
        <f>IF(A1347="","",YEAR(A1347))</f>
        <v/>
      </c>
    </row>
    <row r="1348">
      <c r="A1348" s="116" t="n"/>
      <c r="B1348" s="97" t="n"/>
      <c r="C1348" s="97" t="n"/>
      <c r="D1348" s="132" t="n"/>
      <c r="E1348" s="99" t="n"/>
      <c r="F1348" s="117" t="n"/>
      <c r="G1348" s="101" t="n"/>
      <c r="H1348" s="103" t="str">
        <f>IF(OR(A1348="",B1348=""),"",N(D1348)*N(E1348))</f>
        <v/>
      </c>
      <c r="I1348" s="103" t="str">
        <f>IF(H1348="","",H1348-N(F1348))</f>
        <v/>
      </c>
      <c r="J1348" s="68" t="str">
        <f>IF(B1348="","",IFERROR(INDEX('15 Base de Dados'!$F$6:$F$925,MATCH(B1348,'15 Base de Dados'!$C$6:$C$925,0)),"BRL"))</f>
        <v/>
      </c>
      <c r="K1348" s="70" t="str">
        <f>IF(H1348="","",I1348*IF(N(G1348)&gt;0,G1348,IFERROR(INDEX(moeda_fx,MATCH(J1348,moeda_cod,0)),1)))</f>
        <v/>
      </c>
      <c r="L1348" s="133" t="str">
        <f>IF(B1348="","",IFERROR(INDEX('15 Base de Dados'!$A$6:$A$925,MATCH(B1348,'15 Base de Dados'!$C$6:$C$925,0)),"Não encontrado"))</f>
        <v/>
      </c>
      <c r="M1348" s="122" t="str">
        <f>IF(A1348="","",EOMONTH(A1348,0))</f>
        <v/>
      </c>
      <c r="N1348" s="69" t="str">
        <f>IF(A1348="","",YEAR(A1348))</f>
        <v/>
      </c>
    </row>
    <row r="1349">
      <c r="A1349" s="116" t="n"/>
      <c r="B1349" s="97" t="n"/>
      <c r="C1349" s="97" t="n"/>
      <c r="D1349" s="132" t="n"/>
      <c r="E1349" s="99" t="n"/>
      <c r="F1349" s="117" t="n"/>
      <c r="G1349" s="101" t="n"/>
      <c r="H1349" s="109" t="str">
        <f>IF(OR(A1349="",B1349=""),"",N(D1349)*N(E1349))</f>
        <v/>
      </c>
      <c r="I1349" s="109" t="str">
        <f>IF(H1349="","",H1349-N(F1349))</f>
        <v/>
      </c>
      <c r="J1349" s="108" t="str">
        <f>IF(B1349="","",IFERROR(INDEX('15 Base de Dados'!$F$6:$F$925,MATCH(B1349,'15 Base de Dados'!$C$6:$C$925,0)),"BRL"))</f>
        <v/>
      </c>
      <c r="K1349" s="134" t="str">
        <f>IF(H1349="","",I1349*IF(N(G1349)&gt;0,G1349,IFERROR(INDEX(moeda_fx,MATCH(J1349,moeda_cod,0)),1)))</f>
        <v/>
      </c>
      <c r="L1349" s="135" t="str">
        <f>IF(B1349="","",IFERROR(INDEX('15 Base de Dados'!$A$6:$A$925,MATCH(B1349,'15 Base de Dados'!$C$6:$C$925,0)),"Não encontrado"))</f>
        <v/>
      </c>
      <c r="M1349" s="123" t="str">
        <f>IF(A1349="","",EOMONTH(A1349,0))</f>
        <v/>
      </c>
      <c r="N1349" s="113" t="str">
        <f>IF(A1349="","",YEAR(A1349))</f>
        <v/>
      </c>
    </row>
    <row r="1350">
      <c r="A1350" s="116" t="n"/>
      <c r="B1350" s="97" t="n"/>
      <c r="C1350" s="97" t="n"/>
      <c r="D1350" s="132" t="n"/>
      <c r="E1350" s="99" t="n"/>
      <c r="F1350" s="117" t="n"/>
      <c r="G1350" s="101" t="n"/>
      <c r="H1350" s="103" t="str">
        <f>IF(OR(A1350="",B1350=""),"",N(D1350)*N(E1350))</f>
        <v/>
      </c>
      <c r="I1350" s="103" t="str">
        <f>IF(H1350="","",H1350-N(F1350))</f>
        <v/>
      </c>
      <c r="J1350" s="68" t="str">
        <f>IF(B1350="","",IFERROR(INDEX('15 Base de Dados'!$F$6:$F$925,MATCH(B1350,'15 Base de Dados'!$C$6:$C$925,0)),"BRL"))</f>
        <v/>
      </c>
      <c r="K1350" s="70" t="str">
        <f>IF(H1350="","",I1350*IF(N(G1350)&gt;0,G1350,IFERROR(INDEX(moeda_fx,MATCH(J1350,moeda_cod,0)),1)))</f>
        <v/>
      </c>
      <c r="L1350" s="133" t="str">
        <f>IF(B1350="","",IFERROR(INDEX('15 Base de Dados'!$A$6:$A$925,MATCH(B1350,'15 Base de Dados'!$C$6:$C$925,0)),"Não encontrado"))</f>
        <v/>
      </c>
      <c r="M1350" s="122" t="str">
        <f>IF(A1350="","",EOMONTH(A1350,0))</f>
        <v/>
      </c>
      <c r="N1350" s="69" t="str">
        <f>IF(A1350="","",YEAR(A1350))</f>
        <v/>
      </c>
    </row>
    <row r="1351">
      <c r="A1351" s="116" t="n"/>
      <c r="B1351" s="97" t="n"/>
      <c r="C1351" s="97" t="n"/>
      <c r="D1351" s="132" t="n"/>
      <c r="E1351" s="99" t="n"/>
      <c r="F1351" s="117" t="n"/>
      <c r="G1351" s="101" t="n"/>
      <c r="H1351" s="109" t="str">
        <f>IF(OR(A1351="",B1351=""),"",N(D1351)*N(E1351))</f>
        <v/>
      </c>
      <c r="I1351" s="109" t="str">
        <f>IF(H1351="","",H1351-N(F1351))</f>
        <v/>
      </c>
      <c r="J1351" s="108" t="str">
        <f>IF(B1351="","",IFERROR(INDEX('15 Base de Dados'!$F$6:$F$925,MATCH(B1351,'15 Base de Dados'!$C$6:$C$925,0)),"BRL"))</f>
        <v/>
      </c>
      <c r="K1351" s="134" t="str">
        <f>IF(H1351="","",I1351*IF(N(G1351)&gt;0,G1351,IFERROR(INDEX(moeda_fx,MATCH(J1351,moeda_cod,0)),1)))</f>
        <v/>
      </c>
      <c r="L1351" s="135" t="str">
        <f>IF(B1351="","",IFERROR(INDEX('15 Base de Dados'!$A$6:$A$925,MATCH(B1351,'15 Base de Dados'!$C$6:$C$925,0)),"Não encontrado"))</f>
        <v/>
      </c>
      <c r="M1351" s="123" t="str">
        <f>IF(A1351="","",EOMONTH(A1351,0))</f>
        <v/>
      </c>
      <c r="N1351" s="113" t="str">
        <f>IF(A1351="","",YEAR(A1351))</f>
        <v/>
      </c>
    </row>
    <row r="1352">
      <c r="A1352" s="116" t="n"/>
      <c r="B1352" s="97" t="n"/>
      <c r="C1352" s="97" t="n"/>
      <c r="D1352" s="132" t="n"/>
      <c r="E1352" s="99" t="n"/>
      <c r="F1352" s="117" t="n"/>
      <c r="G1352" s="101" t="n"/>
      <c r="H1352" s="103" t="str">
        <f>IF(OR(A1352="",B1352=""),"",N(D1352)*N(E1352))</f>
        <v/>
      </c>
      <c r="I1352" s="103" t="str">
        <f>IF(H1352="","",H1352-N(F1352))</f>
        <v/>
      </c>
      <c r="J1352" s="68" t="str">
        <f>IF(B1352="","",IFERROR(INDEX('15 Base de Dados'!$F$6:$F$925,MATCH(B1352,'15 Base de Dados'!$C$6:$C$925,0)),"BRL"))</f>
        <v/>
      </c>
      <c r="K1352" s="70" t="str">
        <f>IF(H1352="","",I1352*IF(N(G1352)&gt;0,G1352,IFERROR(INDEX(moeda_fx,MATCH(J1352,moeda_cod,0)),1)))</f>
        <v/>
      </c>
      <c r="L1352" s="133" t="str">
        <f>IF(B1352="","",IFERROR(INDEX('15 Base de Dados'!$A$6:$A$925,MATCH(B1352,'15 Base de Dados'!$C$6:$C$925,0)),"Não encontrado"))</f>
        <v/>
      </c>
      <c r="M1352" s="122" t="str">
        <f>IF(A1352="","",EOMONTH(A1352,0))</f>
        <v/>
      </c>
      <c r="N1352" s="69" t="str">
        <f>IF(A1352="","",YEAR(A1352))</f>
        <v/>
      </c>
    </row>
    <row r="1353">
      <c r="A1353" s="116" t="n"/>
      <c r="B1353" s="97" t="n"/>
      <c r="C1353" s="97" t="n"/>
      <c r="D1353" s="132" t="n"/>
      <c r="E1353" s="99" t="n"/>
      <c r="F1353" s="117" t="n"/>
      <c r="G1353" s="101" t="n"/>
      <c r="H1353" s="109" t="str">
        <f>IF(OR(A1353="",B1353=""),"",N(D1353)*N(E1353))</f>
        <v/>
      </c>
      <c r="I1353" s="109" t="str">
        <f>IF(H1353="","",H1353-N(F1353))</f>
        <v/>
      </c>
      <c r="J1353" s="108" t="str">
        <f>IF(B1353="","",IFERROR(INDEX('15 Base de Dados'!$F$6:$F$925,MATCH(B1353,'15 Base de Dados'!$C$6:$C$925,0)),"BRL"))</f>
        <v/>
      </c>
      <c r="K1353" s="134" t="str">
        <f>IF(H1353="","",I1353*IF(N(G1353)&gt;0,G1353,IFERROR(INDEX(moeda_fx,MATCH(J1353,moeda_cod,0)),1)))</f>
        <v/>
      </c>
      <c r="L1353" s="135" t="str">
        <f>IF(B1353="","",IFERROR(INDEX('15 Base de Dados'!$A$6:$A$925,MATCH(B1353,'15 Base de Dados'!$C$6:$C$925,0)),"Não encontrado"))</f>
        <v/>
      </c>
      <c r="M1353" s="123" t="str">
        <f>IF(A1353="","",EOMONTH(A1353,0))</f>
        <v/>
      </c>
      <c r="N1353" s="113" t="str">
        <f>IF(A1353="","",YEAR(A1353))</f>
        <v/>
      </c>
    </row>
    <row r="1354">
      <c r="A1354" s="116" t="n"/>
      <c r="B1354" s="97" t="n"/>
      <c r="C1354" s="97" t="n"/>
      <c r="D1354" s="132" t="n"/>
      <c r="E1354" s="99" t="n"/>
      <c r="F1354" s="117" t="n"/>
      <c r="G1354" s="101" t="n"/>
      <c r="H1354" s="103" t="str">
        <f>IF(OR(A1354="",B1354=""),"",N(D1354)*N(E1354))</f>
        <v/>
      </c>
      <c r="I1354" s="103" t="str">
        <f>IF(H1354="","",H1354-N(F1354))</f>
        <v/>
      </c>
      <c r="J1354" s="68" t="str">
        <f>IF(B1354="","",IFERROR(INDEX('15 Base de Dados'!$F$6:$F$925,MATCH(B1354,'15 Base de Dados'!$C$6:$C$925,0)),"BRL"))</f>
        <v/>
      </c>
      <c r="K1354" s="70" t="str">
        <f>IF(H1354="","",I1354*IF(N(G1354)&gt;0,G1354,IFERROR(INDEX(moeda_fx,MATCH(J1354,moeda_cod,0)),1)))</f>
        <v/>
      </c>
      <c r="L1354" s="133" t="str">
        <f>IF(B1354="","",IFERROR(INDEX('15 Base de Dados'!$A$6:$A$925,MATCH(B1354,'15 Base de Dados'!$C$6:$C$925,0)),"Não encontrado"))</f>
        <v/>
      </c>
      <c r="M1354" s="122" t="str">
        <f>IF(A1354="","",EOMONTH(A1354,0))</f>
        <v/>
      </c>
      <c r="N1354" s="69" t="str">
        <f>IF(A1354="","",YEAR(A1354))</f>
        <v/>
      </c>
    </row>
    <row r="1355">
      <c r="A1355" s="116" t="n"/>
      <c r="B1355" s="97" t="n"/>
      <c r="C1355" s="97" t="n"/>
      <c r="D1355" s="132" t="n"/>
      <c r="E1355" s="99" t="n"/>
      <c r="F1355" s="117" t="n"/>
      <c r="G1355" s="101" t="n"/>
      <c r="H1355" s="109" t="str">
        <f>IF(OR(A1355="",B1355=""),"",N(D1355)*N(E1355))</f>
        <v/>
      </c>
      <c r="I1355" s="109" t="str">
        <f>IF(H1355="","",H1355-N(F1355))</f>
        <v/>
      </c>
      <c r="J1355" s="108" t="str">
        <f>IF(B1355="","",IFERROR(INDEX('15 Base de Dados'!$F$6:$F$925,MATCH(B1355,'15 Base de Dados'!$C$6:$C$925,0)),"BRL"))</f>
        <v/>
      </c>
      <c r="K1355" s="134" t="str">
        <f>IF(H1355="","",I1355*IF(N(G1355)&gt;0,G1355,IFERROR(INDEX(moeda_fx,MATCH(J1355,moeda_cod,0)),1)))</f>
        <v/>
      </c>
      <c r="L1355" s="135" t="str">
        <f>IF(B1355="","",IFERROR(INDEX('15 Base de Dados'!$A$6:$A$925,MATCH(B1355,'15 Base de Dados'!$C$6:$C$925,0)),"Não encontrado"))</f>
        <v/>
      </c>
      <c r="M1355" s="123" t="str">
        <f>IF(A1355="","",EOMONTH(A1355,0))</f>
        <v/>
      </c>
      <c r="N1355" s="113" t="str">
        <f>IF(A1355="","",YEAR(A1355))</f>
        <v/>
      </c>
    </row>
    <row r="1356">
      <c r="A1356" s="116" t="n"/>
      <c r="B1356" s="97" t="n"/>
      <c r="C1356" s="97" t="n"/>
      <c r="D1356" s="132" t="n"/>
      <c r="E1356" s="99" t="n"/>
      <c r="F1356" s="117" t="n"/>
      <c r="G1356" s="101" t="n"/>
      <c r="H1356" s="103" t="str">
        <f>IF(OR(A1356="",B1356=""),"",N(D1356)*N(E1356))</f>
        <v/>
      </c>
      <c r="I1356" s="103" t="str">
        <f>IF(H1356="","",H1356-N(F1356))</f>
        <v/>
      </c>
      <c r="J1356" s="68" t="str">
        <f>IF(B1356="","",IFERROR(INDEX('15 Base de Dados'!$F$6:$F$925,MATCH(B1356,'15 Base de Dados'!$C$6:$C$925,0)),"BRL"))</f>
        <v/>
      </c>
      <c r="K1356" s="70" t="str">
        <f>IF(H1356="","",I1356*IF(N(G1356)&gt;0,G1356,IFERROR(INDEX(moeda_fx,MATCH(J1356,moeda_cod,0)),1)))</f>
        <v/>
      </c>
      <c r="L1356" s="133" t="str">
        <f>IF(B1356="","",IFERROR(INDEX('15 Base de Dados'!$A$6:$A$925,MATCH(B1356,'15 Base de Dados'!$C$6:$C$925,0)),"Não encontrado"))</f>
        <v/>
      </c>
      <c r="M1356" s="122" t="str">
        <f>IF(A1356="","",EOMONTH(A1356,0))</f>
        <v/>
      </c>
      <c r="N1356" s="69" t="str">
        <f>IF(A1356="","",YEAR(A1356))</f>
        <v/>
      </c>
    </row>
    <row r="1357">
      <c r="A1357" s="116" t="n"/>
      <c r="B1357" s="97" t="n"/>
      <c r="C1357" s="97" t="n"/>
      <c r="D1357" s="132" t="n"/>
      <c r="E1357" s="99" t="n"/>
      <c r="F1357" s="117" t="n"/>
      <c r="G1357" s="101" t="n"/>
      <c r="H1357" s="109" t="str">
        <f>IF(OR(A1357="",B1357=""),"",N(D1357)*N(E1357))</f>
        <v/>
      </c>
      <c r="I1357" s="109" t="str">
        <f>IF(H1357="","",H1357-N(F1357))</f>
        <v/>
      </c>
      <c r="J1357" s="108" t="str">
        <f>IF(B1357="","",IFERROR(INDEX('15 Base de Dados'!$F$6:$F$925,MATCH(B1357,'15 Base de Dados'!$C$6:$C$925,0)),"BRL"))</f>
        <v/>
      </c>
      <c r="K1357" s="134" t="str">
        <f>IF(H1357="","",I1357*IF(N(G1357)&gt;0,G1357,IFERROR(INDEX(moeda_fx,MATCH(J1357,moeda_cod,0)),1)))</f>
        <v/>
      </c>
      <c r="L1357" s="135" t="str">
        <f>IF(B1357="","",IFERROR(INDEX('15 Base de Dados'!$A$6:$A$925,MATCH(B1357,'15 Base de Dados'!$C$6:$C$925,0)),"Não encontrado"))</f>
        <v/>
      </c>
      <c r="M1357" s="123" t="str">
        <f>IF(A1357="","",EOMONTH(A1357,0))</f>
        <v/>
      </c>
      <c r="N1357" s="113" t="str">
        <f>IF(A1357="","",YEAR(A1357))</f>
        <v/>
      </c>
    </row>
    <row r="1358">
      <c r="A1358" s="116" t="n"/>
      <c r="B1358" s="97" t="n"/>
      <c r="C1358" s="97" t="n"/>
      <c r="D1358" s="132" t="n"/>
      <c r="E1358" s="99" t="n"/>
      <c r="F1358" s="117" t="n"/>
      <c r="G1358" s="101" t="n"/>
      <c r="H1358" s="103" t="str">
        <f>IF(OR(A1358="",B1358=""),"",N(D1358)*N(E1358))</f>
        <v/>
      </c>
      <c r="I1358" s="103" t="str">
        <f>IF(H1358="","",H1358-N(F1358))</f>
        <v/>
      </c>
      <c r="J1358" s="68" t="str">
        <f>IF(B1358="","",IFERROR(INDEX('15 Base de Dados'!$F$6:$F$925,MATCH(B1358,'15 Base de Dados'!$C$6:$C$925,0)),"BRL"))</f>
        <v/>
      </c>
      <c r="K1358" s="70" t="str">
        <f>IF(H1358="","",I1358*IF(N(G1358)&gt;0,G1358,IFERROR(INDEX(moeda_fx,MATCH(J1358,moeda_cod,0)),1)))</f>
        <v/>
      </c>
      <c r="L1358" s="133" t="str">
        <f>IF(B1358="","",IFERROR(INDEX('15 Base de Dados'!$A$6:$A$925,MATCH(B1358,'15 Base de Dados'!$C$6:$C$925,0)),"Não encontrado"))</f>
        <v/>
      </c>
      <c r="M1358" s="122" t="str">
        <f>IF(A1358="","",EOMONTH(A1358,0))</f>
        <v/>
      </c>
      <c r="N1358" s="69" t="str">
        <f>IF(A1358="","",YEAR(A1358))</f>
        <v/>
      </c>
    </row>
    <row r="1359">
      <c r="A1359" s="116" t="n"/>
      <c r="B1359" s="97" t="n"/>
      <c r="C1359" s="97" t="n"/>
      <c r="D1359" s="132" t="n"/>
      <c r="E1359" s="99" t="n"/>
      <c r="F1359" s="117" t="n"/>
      <c r="G1359" s="101" t="n"/>
      <c r="H1359" s="109" t="str">
        <f>IF(OR(A1359="",B1359=""),"",N(D1359)*N(E1359))</f>
        <v/>
      </c>
      <c r="I1359" s="109" t="str">
        <f>IF(H1359="","",H1359-N(F1359))</f>
        <v/>
      </c>
      <c r="J1359" s="108" t="str">
        <f>IF(B1359="","",IFERROR(INDEX('15 Base de Dados'!$F$6:$F$925,MATCH(B1359,'15 Base de Dados'!$C$6:$C$925,0)),"BRL"))</f>
        <v/>
      </c>
      <c r="K1359" s="134" t="str">
        <f>IF(H1359="","",I1359*IF(N(G1359)&gt;0,G1359,IFERROR(INDEX(moeda_fx,MATCH(J1359,moeda_cod,0)),1)))</f>
        <v/>
      </c>
      <c r="L1359" s="135" t="str">
        <f>IF(B1359="","",IFERROR(INDEX('15 Base de Dados'!$A$6:$A$925,MATCH(B1359,'15 Base de Dados'!$C$6:$C$925,0)),"Não encontrado"))</f>
        <v/>
      </c>
      <c r="M1359" s="123" t="str">
        <f>IF(A1359="","",EOMONTH(A1359,0))</f>
        <v/>
      </c>
      <c r="N1359" s="113" t="str">
        <f>IF(A1359="","",YEAR(A1359))</f>
        <v/>
      </c>
    </row>
    <row r="1360">
      <c r="A1360" s="116" t="n"/>
      <c r="B1360" s="97" t="n"/>
      <c r="C1360" s="97" t="n"/>
      <c r="D1360" s="132" t="n"/>
      <c r="E1360" s="99" t="n"/>
      <c r="F1360" s="117" t="n"/>
      <c r="G1360" s="101" t="n"/>
      <c r="H1360" s="103" t="str">
        <f>IF(OR(A1360="",B1360=""),"",N(D1360)*N(E1360))</f>
        <v/>
      </c>
      <c r="I1360" s="103" t="str">
        <f>IF(H1360="","",H1360-N(F1360))</f>
        <v/>
      </c>
      <c r="J1360" s="68" t="str">
        <f>IF(B1360="","",IFERROR(INDEX('15 Base de Dados'!$F$6:$F$925,MATCH(B1360,'15 Base de Dados'!$C$6:$C$925,0)),"BRL"))</f>
        <v/>
      </c>
      <c r="K1360" s="70" t="str">
        <f>IF(H1360="","",I1360*IF(N(G1360)&gt;0,G1360,IFERROR(INDEX(moeda_fx,MATCH(J1360,moeda_cod,0)),1)))</f>
        <v/>
      </c>
      <c r="L1360" s="133" t="str">
        <f>IF(B1360="","",IFERROR(INDEX('15 Base de Dados'!$A$6:$A$925,MATCH(B1360,'15 Base de Dados'!$C$6:$C$925,0)),"Não encontrado"))</f>
        <v/>
      </c>
      <c r="M1360" s="122" t="str">
        <f>IF(A1360="","",EOMONTH(A1360,0))</f>
        <v/>
      </c>
      <c r="N1360" s="69" t="str">
        <f>IF(A1360="","",YEAR(A1360))</f>
        <v/>
      </c>
    </row>
    <row r="1361">
      <c r="A1361" s="116" t="n"/>
      <c r="B1361" s="97" t="n"/>
      <c r="C1361" s="97" t="n"/>
      <c r="D1361" s="132" t="n"/>
      <c r="E1361" s="99" t="n"/>
      <c r="F1361" s="117" t="n"/>
      <c r="G1361" s="101" t="n"/>
      <c r="H1361" s="109" t="str">
        <f>IF(OR(A1361="",B1361=""),"",N(D1361)*N(E1361))</f>
        <v/>
      </c>
      <c r="I1361" s="109" t="str">
        <f>IF(H1361="","",H1361-N(F1361))</f>
        <v/>
      </c>
      <c r="J1361" s="108" t="str">
        <f>IF(B1361="","",IFERROR(INDEX('15 Base de Dados'!$F$6:$F$925,MATCH(B1361,'15 Base de Dados'!$C$6:$C$925,0)),"BRL"))</f>
        <v/>
      </c>
      <c r="K1361" s="134" t="str">
        <f>IF(H1361="","",I1361*IF(N(G1361)&gt;0,G1361,IFERROR(INDEX(moeda_fx,MATCH(J1361,moeda_cod,0)),1)))</f>
        <v/>
      </c>
      <c r="L1361" s="135" t="str">
        <f>IF(B1361="","",IFERROR(INDEX('15 Base de Dados'!$A$6:$A$925,MATCH(B1361,'15 Base de Dados'!$C$6:$C$925,0)),"Não encontrado"))</f>
        <v/>
      </c>
      <c r="M1361" s="123" t="str">
        <f>IF(A1361="","",EOMONTH(A1361,0))</f>
        <v/>
      </c>
      <c r="N1361" s="113" t="str">
        <f>IF(A1361="","",YEAR(A1361))</f>
        <v/>
      </c>
    </row>
    <row r="1362">
      <c r="A1362" s="116" t="n"/>
      <c r="B1362" s="97" t="n"/>
      <c r="C1362" s="97" t="n"/>
      <c r="D1362" s="132" t="n"/>
      <c r="E1362" s="99" t="n"/>
      <c r="F1362" s="117" t="n"/>
      <c r="G1362" s="101" t="n"/>
      <c r="H1362" s="103" t="str">
        <f>IF(OR(A1362="",B1362=""),"",N(D1362)*N(E1362))</f>
        <v/>
      </c>
      <c r="I1362" s="103" t="str">
        <f>IF(H1362="","",H1362-N(F1362))</f>
        <v/>
      </c>
      <c r="J1362" s="68" t="str">
        <f>IF(B1362="","",IFERROR(INDEX('15 Base de Dados'!$F$6:$F$925,MATCH(B1362,'15 Base de Dados'!$C$6:$C$925,0)),"BRL"))</f>
        <v/>
      </c>
      <c r="K1362" s="70" t="str">
        <f>IF(H1362="","",I1362*IF(N(G1362)&gt;0,G1362,IFERROR(INDEX(moeda_fx,MATCH(J1362,moeda_cod,0)),1)))</f>
        <v/>
      </c>
      <c r="L1362" s="133" t="str">
        <f>IF(B1362="","",IFERROR(INDEX('15 Base de Dados'!$A$6:$A$925,MATCH(B1362,'15 Base de Dados'!$C$6:$C$925,0)),"Não encontrado"))</f>
        <v/>
      </c>
      <c r="M1362" s="122" t="str">
        <f>IF(A1362="","",EOMONTH(A1362,0))</f>
        <v/>
      </c>
      <c r="N1362" s="69" t="str">
        <f>IF(A1362="","",YEAR(A1362))</f>
        <v/>
      </c>
    </row>
    <row r="1363">
      <c r="A1363" s="116" t="n"/>
      <c r="B1363" s="97" t="n"/>
      <c r="C1363" s="97" t="n"/>
      <c r="D1363" s="132" t="n"/>
      <c r="E1363" s="99" t="n"/>
      <c r="F1363" s="117" t="n"/>
      <c r="G1363" s="101" t="n"/>
      <c r="H1363" s="109" t="str">
        <f>IF(OR(A1363="",B1363=""),"",N(D1363)*N(E1363))</f>
        <v/>
      </c>
      <c r="I1363" s="109" t="str">
        <f>IF(H1363="","",H1363-N(F1363))</f>
        <v/>
      </c>
      <c r="J1363" s="108" t="str">
        <f>IF(B1363="","",IFERROR(INDEX('15 Base de Dados'!$F$6:$F$925,MATCH(B1363,'15 Base de Dados'!$C$6:$C$925,0)),"BRL"))</f>
        <v/>
      </c>
      <c r="K1363" s="134" t="str">
        <f>IF(H1363="","",I1363*IF(N(G1363)&gt;0,G1363,IFERROR(INDEX(moeda_fx,MATCH(J1363,moeda_cod,0)),1)))</f>
        <v/>
      </c>
      <c r="L1363" s="135" t="str">
        <f>IF(B1363="","",IFERROR(INDEX('15 Base de Dados'!$A$6:$A$925,MATCH(B1363,'15 Base de Dados'!$C$6:$C$925,0)),"Não encontrado"))</f>
        <v/>
      </c>
      <c r="M1363" s="123" t="str">
        <f>IF(A1363="","",EOMONTH(A1363,0))</f>
        <v/>
      </c>
      <c r="N1363" s="113" t="str">
        <f>IF(A1363="","",YEAR(A1363))</f>
        <v/>
      </c>
    </row>
    <row r="1364">
      <c r="A1364" s="116" t="n"/>
      <c r="B1364" s="97" t="n"/>
      <c r="C1364" s="97" t="n"/>
      <c r="D1364" s="132" t="n"/>
      <c r="E1364" s="99" t="n"/>
      <c r="F1364" s="117" t="n"/>
      <c r="G1364" s="101" t="n"/>
      <c r="H1364" s="103" t="str">
        <f>IF(OR(A1364="",B1364=""),"",N(D1364)*N(E1364))</f>
        <v/>
      </c>
      <c r="I1364" s="103" t="str">
        <f>IF(H1364="","",H1364-N(F1364))</f>
        <v/>
      </c>
      <c r="J1364" s="68" t="str">
        <f>IF(B1364="","",IFERROR(INDEX('15 Base de Dados'!$F$6:$F$925,MATCH(B1364,'15 Base de Dados'!$C$6:$C$925,0)),"BRL"))</f>
        <v/>
      </c>
      <c r="K1364" s="70" t="str">
        <f>IF(H1364="","",I1364*IF(N(G1364)&gt;0,G1364,IFERROR(INDEX(moeda_fx,MATCH(J1364,moeda_cod,0)),1)))</f>
        <v/>
      </c>
      <c r="L1364" s="133" t="str">
        <f>IF(B1364="","",IFERROR(INDEX('15 Base de Dados'!$A$6:$A$925,MATCH(B1364,'15 Base de Dados'!$C$6:$C$925,0)),"Não encontrado"))</f>
        <v/>
      </c>
      <c r="M1364" s="122" t="str">
        <f>IF(A1364="","",EOMONTH(A1364,0))</f>
        <v/>
      </c>
      <c r="N1364" s="69" t="str">
        <f>IF(A1364="","",YEAR(A1364))</f>
        <v/>
      </c>
    </row>
    <row r="1365">
      <c r="A1365" s="116" t="n"/>
      <c r="B1365" s="97" t="n"/>
      <c r="C1365" s="97" t="n"/>
      <c r="D1365" s="132" t="n"/>
      <c r="E1365" s="99" t="n"/>
      <c r="F1365" s="117" t="n"/>
      <c r="G1365" s="101" t="n"/>
      <c r="H1365" s="109" t="str">
        <f>IF(OR(A1365="",B1365=""),"",N(D1365)*N(E1365))</f>
        <v/>
      </c>
      <c r="I1365" s="109" t="str">
        <f>IF(H1365="","",H1365-N(F1365))</f>
        <v/>
      </c>
      <c r="J1365" s="108" t="str">
        <f>IF(B1365="","",IFERROR(INDEX('15 Base de Dados'!$F$6:$F$925,MATCH(B1365,'15 Base de Dados'!$C$6:$C$925,0)),"BRL"))</f>
        <v/>
      </c>
      <c r="K1365" s="134" t="str">
        <f>IF(H1365="","",I1365*IF(N(G1365)&gt;0,G1365,IFERROR(INDEX(moeda_fx,MATCH(J1365,moeda_cod,0)),1)))</f>
        <v/>
      </c>
      <c r="L1365" s="135" t="str">
        <f>IF(B1365="","",IFERROR(INDEX('15 Base de Dados'!$A$6:$A$925,MATCH(B1365,'15 Base de Dados'!$C$6:$C$925,0)),"Não encontrado"))</f>
        <v/>
      </c>
      <c r="M1365" s="123" t="str">
        <f>IF(A1365="","",EOMONTH(A1365,0))</f>
        <v/>
      </c>
      <c r="N1365" s="113" t="str">
        <f>IF(A1365="","",YEAR(A1365))</f>
        <v/>
      </c>
    </row>
    <row r="1366">
      <c r="A1366" s="116" t="n"/>
      <c r="B1366" s="97" t="n"/>
      <c r="C1366" s="97" t="n"/>
      <c r="D1366" s="132" t="n"/>
      <c r="E1366" s="99" t="n"/>
      <c r="F1366" s="117" t="n"/>
      <c r="G1366" s="101" t="n"/>
      <c r="H1366" s="103" t="str">
        <f>IF(OR(A1366="",B1366=""),"",N(D1366)*N(E1366))</f>
        <v/>
      </c>
      <c r="I1366" s="103" t="str">
        <f>IF(H1366="","",H1366-N(F1366))</f>
        <v/>
      </c>
      <c r="J1366" s="68" t="str">
        <f>IF(B1366="","",IFERROR(INDEX('15 Base de Dados'!$F$6:$F$925,MATCH(B1366,'15 Base de Dados'!$C$6:$C$925,0)),"BRL"))</f>
        <v/>
      </c>
      <c r="K1366" s="70" t="str">
        <f>IF(H1366="","",I1366*IF(N(G1366)&gt;0,G1366,IFERROR(INDEX(moeda_fx,MATCH(J1366,moeda_cod,0)),1)))</f>
        <v/>
      </c>
      <c r="L1366" s="133" t="str">
        <f>IF(B1366="","",IFERROR(INDEX('15 Base de Dados'!$A$6:$A$925,MATCH(B1366,'15 Base de Dados'!$C$6:$C$925,0)),"Não encontrado"))</f>
        <v/>
      </c>
      <c r="M1366" s="122" t="str">
        <f>IF(A1366="","",EOMONTH(A1366,0))</f>
        <v/>
      </c>
      <c r="N1366" s="69" t="str">
        <f>IF(A1366="","",YEAR(A1366))</f>
        <v/>
      </c>
    </row>
    <row r="1367">
      <c r="A1367" s="116" t="n"/>
      <c r="B1367" s="97" t="n"/>
      <c r="C1367" s="97" t="n"/>
      <c r="D1367" s="132" t="n"/>
      <c r="E1367" s="99" t="n"/>
      <c r="F1367" s="117" t="n"/>
      <c r="G1367" s="101" t="n"/>
      <c r="H1367" s="109" t="str">
        <f>IF(OR(A1367="",B1367=""),"",N(D1367)*N(E1367))</f>
        <v/>
      </c>
      <c r="I1367" s="109" t="str">
        <f>IF(H1367="","",H1367-N(F1367))</f>
        <v/>
      </c>
      <c r="J1367" s="108" t="str">
        <f>IF(B1367="","",IFERROR(INDEX('15 Base de Dados'!$F$6:$F$925,MATCH(B1367,'15 Base de Dados'!$C$6:$C$925,0)),"BRL"))</f>
        <v/>
      </c>
      <c r="K1367" s="134" t="str">
        <f>IF(H1367="","",I1367*IF(N(G1367)&gt;0,G1367,IFERROR(INDEX(moeda_fx,MATCH(J1367,moeda_cod,0)),1)))</f>
        <v/>
      </c>
      <c r="L1367" s="135" t="str">
        <f>IF(B1367="","",IFERROR(INDEX('15 Base de Dados'!$A$6:$A$925,MATCH(B1367,'15 Base de Dados'!$C$6:$C$925,0)),"Não encontrado"))</f>
        <v/>
      </c>
      <c r="M1367" s="123" t="str">
        <f>IF(A1367="","",EOMONTH(A1367,0))</f>
        <v/>
      </c>
      <c r="N1367" s="113" t="str">
        <f>IF(A1367="","",YEAR(A1367))</f>
        <v/>
      </c>
    </row>
    <row r="1368">
      <c r="A1368" s="116" t="n"/>
      <c r="B1368" s="97" t="n"/>
      <c r="C1368" s="97" t="n"/>
      <c r="D1368" s="132" t="n"/>
      <c r="E1368" s="99" t="n"/>
      <c r="F1368" s="117" t="n"/>
      <c r="G1368" s="101" t="n"/>
      <c r="H1368" s="103" t="str">
        <f>IF(OR(A1368="",B1368=""),"",N(D1368)*N(E1368))</f>
        <v/>
      </c>
      <c r="I1368" s="103" t="str">
        <f>IF(H1368="","",H1368-N(F1368))</f>
        <v/>
      </c>
      <c r="J1368" s="68" t="str">
        <f>IF(B1368="","",IFERROR(INDEX('15 Base de Dados'!$F$6:$F$925,MATCH(B1368,'15 Base de Dados'!$C$6:$C$925,0)),"BRL"))</f>
        <v/>
      </c>
      <c r="K1368" s="70" t="str">
        <f>IF(H1368="","",I1368*IF(N(G1368)&gt;0,G1368,IFERROR(INDEX(moeda_fx,MATCH(J1368,moeda_cod,0)),1)))</f>
        <v/>
      </c>
      <c r="L1368" s="133" t="str">
        <f>IF(B1368="","",IFERROR(INDEX('15 Base de Dados'!$A$6:$A$925,MATCH(B1368,'15 Base de Dados'!$C$6:$C$925,0)),"Não encontrado"))</f>
        <v/>
      </c>
      <c r="M1368" s="122" t="str">
        <f>IF(A1368="","",EOMONTH(A1368,0))</f>
        <v/>
      </c>
      <c r="N1368" s="69" t="str">
        <f>IF(A1368="","",YEAR(A1368))</f>
        <v/>
      </c>
    </row>
    <row r="1369">
      <c r="A1369" s="116" t="n"/>
      <c r="B1369" s="97" t="n"/>
      <c r="C1369" s="97" t="n"/>
      <c r="D1369" s="132" t="n"/>
      <c r="E1369" s="99" t="n"/>
      <c r="F1369" s="117" t="n"/>
      <c r="G1369" s="101" t="n"/>
      <c r="H1369" s="109" t="str">
        <f>IF(OR(A1369="",B1369=""),"",N(D1369)*N(E1369))</f>
        <v/>
      </c>
      <c r="I1369" s="109" t="str">
        <f>IF(H1369="","",H1369-N(F1369))</f>
        <v/>
      </c>
      <c r="J1369" s="108" t="str">
        <f>IF(B1369="","",IFERROR(INDEX('15 Base de Dados'!$F$6:$F$925,MATCH(B1369,'15 Base de Dados'!$C$6:$C$925,0)),"BRL"))</f>
        <v/>
      </c>
      <c r="K1369" s="134" t="str">
        <f>IF(H1369="","",I1369*IF(N(G1369)&gt;0,G1369,IFERROR(INDEX(moeda_fx,MATCH(J1369,moeda_cod,0)),1)))</f>
        <v/>
      </c>
      <c r="L1369" s="135" t="str">
        <f>IF(B1369="","",IFERROR(INDEX('15 Base de Dados'!$A$6:$A$925,MATCH(B1369,'15 Base de Dados'!$C$6:$C$925,0)),"Não encontrado"))</f>
        <v/>
      </c>
      <c r="M1369" s="123" t="str">
        <f>IF(A1369="","",EOMONTH(A1369,0))</f>
        <v/>
      </c>
      <c r="N1369" s="113" t="str">
        <f>IF(A1369="","",YEAR(A1369))</f>
        <v/>
      </c>
    </row>
    <row r="1370">
      <c r="A1370" s="116" t="n"/>
      <c r="B1370" s="97" t="n"/>
      <c r="C1370" s="97" t="n"/>
      <c r="D1370" s="132" t="n"/>
      <c r="E1370" s="99" t="n"/>
      <c r="F1370" s="117" t="n"/>
      <c r="G1370" s="101" t="n"/>
      <c r="H1370" s="103" t="str">
        <f>IF(OR(A1370="",B1370=""),"",N(D1370)*N(E1370))</f>
        <v/>
      </c>
      <c r="I1370" s="103" t="str">
        <f>IF(H1370="","",H1370-N(F1370))</f>
        <v/>
      </c>
      <c r="J1370" s="68" t="str">
        <f>IF(B1370="","",IFERROR(INDEX('15 Base de Dados'!$F$6:$F$925,MATCH(B1370,'15 Base de Dados'!$C$6:$C$925,0)),"BRL"))</f>
        <v/>
      </c>
      <c r="K1370" s="70" t="str">
        <f>IF(H1370="","",I1370*IF(N(G1370)&gt;0,G1370,IFERROR(INDEX(moeda_fx,MATCH(J1370,moeda_cod,0)),1)))</f>
        <v/>
      </c>
      <c r="L1370" s="133" t="str">
        <f>IF(B1370="","",IFERROR(INDEX('15 Base de Dados'!$A$6:$A$925,MATCH(B1370,'15 Base de Dados'!$C$6:$C$925,0)),"Não encontrado"))</f>
        <v/>
      </c>
      <c r="M1370" s="122" t="str">
        <f>IF(A1370="","",EOMONTH(A1370,0))</f>
        <v/>
      </c>
      <c r="N1370" s="69" t="str">
        <f>IF(A1370="","",YEAR(A1370))</f>
        <v/>
      </c>
    </row>
    <row r="1371">
      <c r="A1371" s="116" t="n"/>
      <c r="B1371" s="97" t="n"/>
      <c r="C1371" s="97" t="n"/>
      <c r="D1371" s="132" t="n"/>
      <c r="E1371" s="99" t="n"/>
      <c r="F1371" s="117" t="n"/>
      <c r="G1371" s="101" t="n"/>
      <c r="H1371" s="109" t="str">
        <f>IF(OR(A1371="",B1371=""),"",N(D1371)*N(E1371))</f>
        <v/>
      </c>
      <c r="I1371" s="109" t="str">
        <f>IF(H1371="","",H1371-N(F1371))</f>
        <v/>
      </c>
      <c r="J1371" s="108" t="str">
        <f>IF(B1371="","",IFERROR(INDEX('15 Base de Dados'!$F$6:$F$925,MATCH(B1371,'15 Base de Dados'!$C$6:$C$925,0)),"BRL"))</f>
        <v/>
      </c>
      <c r="K1371" s="134" t="str">
        <f>IF(H1371="","",I1371*IF(N(G1371)&gt;0,G1371,IFERROR(INDEX(moeda_fx,MATCH(J1371,moeda_cod,0)),1)))</f>
        <v/>
      </c>
      <c r="L1371" s="135" t="str">
        <f>IF(B1371="","",IFERROR(INDEX('15 Base de Dados'!$A$6:$A$925,MATCH(B1371,'15 Base de Dados'!$C$6:$C$925,0)),"Não encontrado"))</f>
        <v/>
      </c>
      <c r="M1371" s="123" t="str">
        <f>IF(A1371="","",EOMONTH(A1371,0))</f>
        <v/>
      </c>
      <c r="N1371" s="113" t="str">
        <f>IF(A1371="","",YEAR(A1371))</f>
        <v/>
      </c>
    </row>
    <row r="1372">
      <c r="A1372" s="116" t="n"/>
      <c r="B1372" s="97" t="n"/>
      <c r="C1372" s="97" t="n"/>
      <c r="D1372" s="132" t="n"/>
      <c r="E1372" s="99" t="n"/>
      <c r="F1372" s="117" t="n"/>
      <c r="G1372" s="101" t="n"/>
      <c r="H1372" s="103" t="str">
        <f>IF(OR(A1372="",B1372=""),"",N(D1372)*N(E1372))</f>
        <v/>
      </c>
      <c r="I1372" s="103" t="str">
        <f>IF(H1372="","",H1372-N(F1372))</f>
        <v/>
      </c>
      <c r="J1372" s="68" t="str">
        <f>IF(B1372="","",IFERROR(INDEX('15 Base de Dados'!$F$6:$F$925,MATCH(B1372,'15 Base de Dados'!$C$6:$C$925,0)),"BRL"))</f>
        <v/>
      </c>
      <c r="K1372" s="70" t="str">
        <f>IF(H1372="","",I1372*IF(N(G1372)&gt;0,G1372,IFERROR(INDEX(moeda_fx,MATCH(J1372,moeda_cod,0)),1)))</f>
        <v/>
      </c>
      <c r="L1372" s="133" t="str">
        <f>IF(B1372="","",IFERROR(INDEX('15 Base de Dados'!$A$6:$A$925,MATCH(B1372,'15 Base de Dados'!$C$6:$C$925,0)),"Não encontrado"))</f>
        <v/>
      </c>
      <c r="M1372" s="122" t="str">
        <f>IF(A1372="","",EOMONTH(A1372,0))</f>
        <v/>
      </c>
      <c r="N1372" s="69" t="str">
        <f>IF(A1372="","",YEAR(A1372))</f>
        <v/>
      </c>
    </row>
    <row r="1373">
      <c r="A1373" s="116" t="n"/>
      <c r="B1373" s="97" t="n"/>
      <c r="C1373" s="97" t="n"/>
      <c r="D1373" s="132" t="n"/>
      <c r="E1373" s="99" t="n"/>
      <c r="F1373" s="117" t="n"/>
      <c r="G1373" s="101" t="n"/>
      <c r="H1373" s="109" t="str">
        <f>IF(OR(A1373="",B1373=""),"",N(D1373)*N(E1373))</f>
        <v/>
      </c>
      <c r="I1373" s="109" t="str">
        <f>IF(H1373="","",H1373-N(F1373))</f>
        <v/>
      </c>
      <c r="J1373" s="108" t="str">
        <f>IF(B1373="","",IFERROR(INDEX('15 Base de Dados'!$F$6:$F$925,MATCH(B1373,'15 Base de Dados'!$C$6:$C$925,0)),"BRL"))</f>
        <v/>
      </c>
      <c r="K1373" s="134" t="str">
        <f>IF(H1373="","",I1373*IF(N(G1373)&gt;0,G1373,IFERROR(INDEX(moeda_fx,MATCH(J1373,moeda_cod,0)),1)))</f>
        <v/>
      </c>
      <c r="L1373" s="135" t="str">
        <f>IF(B1373="","",IFERROR(INDEX('15 Base de Dados'!$A$6:$A$925,MATCH(B1373,'15 Base de Dados'!$C$6:$C$925,0)),"Não encontrado"))</f>
        <v/>
      </c>
      <c r="M1373" s="123" t="str">
        <f>IF(A1373="","",EOMONTH(A1373,0))</f>
        <v/>
      </c>
      <c r="N1373" s="113" t="str">
        <f>IF(A1373="","",YEAR(A1373))</f>
        <v/>
      </c>
    </row>
    <row r="1374">
      <c r="A1374" s="116" t="n"/>
      <c r="B1374" s="97" t="n"/>
      <c r="C1374" s="97" t="n"/>
      <c r="D1374" s="132" t="n"/>
      <c r="E1374" s="99" t="n"/>
      <c r="F1374" s="117" t="n"/>
      <c r="G1374" s="101" t="n"/>
      <c r="H1374" s="103" t="str">
        <f>IF(OR(A1374="",B1374=""),"",N(D1374)*N(E1374))</f>
        <v/>
      </c>
      <c r="I1374" s="103" t="str">
        <f>IF(H1374="","",H1374-N(F1374))</f>
        <v/>
      </c>
      <c r="J1374" s="68" t="str">
        <f>IF(B1374="","",IFERROR(INDEX('15 Base de Dados'!$F$6:$F$925,MATCH(B1374,'15 Base de Dados'!$C$6:$C$925,0)),"BRL"))</f>
        <v/>
      </c>
      <c r="K1374" s="70" t="str">
        <f>IF(H1374="","",I1374*IF(N(G1374)&gt;0,G1374,IFERROR(INDEX(moeda_fx,MATCH(J1374,moeda_cod,0)),1)))</f>
        <v/>
      </c>
      <c r="L1374" s="133" t="str">
        <f>IF(B1374="","",IFERROR(INDEX('15 Base de Dados'!$A$6:$A$925,MATCH(B1374,'15 Base de Dados'!$C$6:$C$925,0)),"Não encontrado"))</f>
        <v/>
      </c>
      <c r="M1374" s="122" t="str">
        <f>IF(A1374="","",EOMONTH(A1374,0))</f>
        <v/>
      </c>
      <c r="N1374" s="69" t="str">
        <f>IF(A1374="","",YEAR(A1374))</f>
        <v/>
      </c>
    </row>
    <row r="1375">
      <c r="A1375" s="116" t="n"/>
      <c r="B1375" s="97" t="n"/>
      <c r="C1375" s="97" t="n"/>
      <c r="D1375" s="132" t="n"/>
      <c r="E1375" s="99" t="n"/>
      <c r="F1375" s="117" t="n"/>
      <c r="G1375" s="101" t="n"/>
      <c r="H1375" s="109" t="str">
        <f>IF(OR(A1375="",B1375=""),"",N(D1375)*N(E1375))</f>
        <v/>
      </c>
      <c r="I1375" s="109" t="str">
        <f>IF(H1375="","",H1375-N(F1375))</f>
        <v/>
      </c>
      <c r="J1375" s="108" t="str">
        <f>IF(B1375="","",IFERROR(INDEX('15 Base de Dados'!$F$6:$F$925,MATCH(B1375,'15 Base de Dados'!$C$6:$C$925,0)),"BRL"))</f>
        <v/>
      </c>
      <c r="K1375" s="134" t="str">
        <f>IF(H1375="","",I1375*IF(N(G1375)&gt;0,G1375,IFERROR(INDEX(moeda_fx,MATCH(J1375,moeda_cod,0)),1)))</f>
        <v/>
      </c>
      <c r="L1375" s="135" t="str">
        <f>IF(B1375="","",IFERROR(INDEX('15 Base de Dados'!$A$6:$A$925,MATCH(B1375,'15 Base de Dados'!$C$6:$C$925,0)),"Não encontrado"))</f>
        <v/>
      </c>
      <c r="M1375" s="123" t="str">
        <f>IF(A1375="","",EOMONTH(A1375,0))</f>
        <v/>
      </c>
      <c r="N1375" s="113" t="str">
        <f>IF(A1375="","",YEAR(A1375))</f>
        <v/>
      </c>
    </row>
    <row r="1376">
      <c r="A1376" s="116" t="n"/>
      <c r="B1376" s="97" t="n"/>
      <c r="C1376" s="97" t="n"/>
      <c r="D1376" s="132" t="n"/>
      <c r="E1376" s="99" t="n"/>
      <c r="F1376" s="117" t="n"/>
      <c r="G1376" s="101" t="n"/>
      <c r="H1376" s="103" t="str">
        <f>IF(OR(A1376="",B1376=""),"",N(D1376)*N(E1376))</f>
        <v/>
      </c>
      <c r="I1376" s="103" t="str">
        <f>IF(H1376="","",H1376-N(F1376))</f>
        <v/>
      </c>
      <c r="J1376" s="68" t="str">
        <f>IF(B1376="","",IFERROR(INDEX('15 Base de Dados'!$F$6:$F$925,MATCH(B1376,'15 Base de Dados'!$C$6:$C$925,0)),"BRL"))</f>
        <v/>
      </c>
      <c r="K1376" s="70" t="str">
        <f>IF(H1376="","",I1376*IF(N(G1376)&gt;0,G1376,IFERROR(INDEX(moeda_fx,MATCH(J1376,moeda_cod,0)),1)))</f>
        <v/>
      </c>
      <c r="L1376" s="133" t="str">
        <f>IF(B1376="","",IFERROR(INDEX('15 Base de Dados'!$A$6:$A$925,MATCH(B1376,'15 Base de Dados'!$C$6:$C$925,0)),"Não encontrado"))</f>
        <v/>
      </c>
      <c r="M1376" s="122" t="str">
        <f>IF(A1376="","",EOMONTH(A1376,0))</f>
        <v/>
      </c>
      <c r="N1376" s="69" t="str">
        <f>IF(A1376="","",YEAR(A1376))</f>
        <v/>
      </c>
    </row>
    <row r="1377">
      <c r="A1377" s="116" t="n"/>
      <c r="B1377" s="97" t="n"/>
      <c r="C1377" s="97" t="n"/>
      <c r="D1377" s="132" t="n"/>
      <c r="E1377" s="99" t="n"/>
      <c r="F1377" s="117" t="n"/>
      <c r="G1377" s="101" t="n"/>
      <c r="H1377" s="109" t="str">
        <f>IF(OR(A1377="",B1377=""),"",N(D1377)*N(E1377))</f>
        <v/>
      </c>
      <c r="I1377" s="109" t="str">
        <f>IF(H1377="","",H1377-N(F1377))</f>
        <v/>
      </c>
      <c r="J1377" s="108" t="str">
        <f>IF(B1377="","",IFERROR(INDEX('15 Base de Dados'!$F$6:$F$925,MATCH(B1377,'15 Base de Dados'!$C$6:$C$925,0)),"BRL"))</f>
        <v/>
      </c>
      <c r="K1377" s="134" t="str">
        <f>IF(H1377="","",I1377*IF(N(G1377)&gt;0,G1377,IFERROR(INDEX(moeda_fx,MATCH(J1377,moeda_cod,0)),1)))</f>
        <v/>
      </c>
      <c r="L1377" s="135" t="str">
        <f>IF(B1377="","",IFERROR(INDEX('15 Base de Dados'!$A$6:$A$925,MATCH(B1377,'15 Base de Dados'!$C$6:$C$925,0)),"Não encontrado"))</f>
        <v/>
      </c>
      <c r="M1377" s="123" t="str">
        <f>IF(A1377="","",EOMONTH(A1377,0))</f>
        <v/>
      </c>
      <c r="N1377" s="113" t="str">
        <f>IF(A1377="","",YEAR(A1377))</f>
        <v/>
      </c>
    </row>
    <row r="1378">
      <c r="A1378" s="116" t="n"/>
      <c r="B1378" s="97" t="n"/>
      <c r="C1378" s="97" t="n"/>
      <c r="D1378" s="132" t="n"/>
      <c r="E1378" s="99" t="n"/>
      <c r="F1378" s="117" t="n"/>
      <c r="G1378" s="101" t="n"/>
      <c r="H1378" s="103" t="str">
        <f>IF(OR(A1378="",B1378=""),"",N(D1378)*N(E1378))</f>
        <v/>
      </c>
      <c r="I1378" s="103" t="str">
        <f>IF(H1378="","",H1378-N(F1378))</f>
        <v/>
      </c>
      <c r="J1378" s="68" t="str">
        <f>IF(B1378="","",IFERROR(INDEX('15 Base de Dados'!$F$6:$F$925,MATCH(B1378,'15 Base de Dados'!$C$6:$C$925,0)),"BRL"))</f>
        <v/>
      </c>
      <c r="K1378" s="70" t="str">
        <f>IF(H1378="","",I1378*IF(N(G1378)&gt;0,G1378,IFERROR(INDEX(moeda_fx,MATCH(J1378,moeda_cod,0)),1)))</f>
        <v/>
      </c>
      <c r="L1378" s="133" t="str">
        <f>IF(B1378="","",IFERROR(INDEX('15 Base de Dados'!$A$6:$A$925,MATCH(B1378,'15 Base de Dados'!$C$6:$C$925,0)),"Não encontrado"))</f>
        <v/>
      </c>
      <c r="M1378" s="122" t="str">
        <f>IF(A1378="","",EOMONTH(A1378,0))</f>
        <v/>
      </c>
      <c r="N1378" s="69" t="str">
        <f>IF(A1378="","",YEAR(A1378))</f>
        <v/>
      </c>
    </row>
    <row r="1379">
      <c r="A1379" s="116" t="n"/>
      <c r="B1379" s="97" t="n"/>
      <c r="C1379" s="97" t="n"/>
      <c r="D1379" s="132" t="n"/>
      <c r="E1379" s="99" t="n"/>
      <c r="F1379" s="117" t="n"/>
      <c r="G1379" s="101" t="n"/>
      <c r="H1379" s="109" t="str">
        <f>IF(OR(A1379="",B1379=""),"",N(D1379)*N(E1379))</f>
        <v/>
      </c>
      <c r="I1379" s="109" t="str">
        <f>IF(H1379="","",H1379-N(F1379))</f>
        <v/>
      </c>
      <c r="J1379" s="108" t="str">
        <f>IF(B1379="","",IFERROR(INDEX('15 Base de Dados'!$F$6:$F$925,MATCH(B1379,'15 Base de Dados'!$C$6:$C$925,0)),"BRL"))</f>
        <v/>
      </c>
      <c r="K1379" s="134" t="str">
        <f>IF(H1379="","",I1379*IF(N(G1379)&gt;0,G1379,IFERROR(INDEX(moeda_fx,MATCH(J1379,moeda_cod,0)),1)))</f>
        <v/>
      </c>
      <c r="L1379" s="135" t="str">
        <f>IF(B1379="","",IFERROR(INDEX('15 Base de Dados'!$A$6:$A$925,MATCH(B1379,'15 Base de Dados'!$C$6:$C$925,0)),"Não encontrado"))</f>
        <v/>
      </c>
      <c r="M1379" s="123" t="str">
        <f>IF(A1379="","",EOMONTH(A1379,0))</f>
        <v/>
      </c>
      <c r="N1379" s="113" t="str">
        <f>IF(A1379="","",YEAR(A1379))</f>
        <v/>
      </c>
    </row>
    <row r="1380">
      <c r="A1380" s="116" t="n"/>
      <c r="B1380" s="97" t="n"/>
      <c r="C1380" s="97" t="n"/>
      <c r="D1380" s="132" t="n"/>
      <c r="E1380" s="99" t="n"/>
      <c r="F1380" s="117" t="n"/>
      <c r="G1380" s="101" t="n"/>
      <c r="H1380" s="103" t="str">
        <f>IF(OR(A1380="",B1380=""),"",N(D1380)*N(E1380))</f>
        <v/>
      </c>
      <c r="I1380" s="103" t="str">
        <f>IF(H1380="","",H1380-N(F1380))</f>
        <v/>
      </c>
      <c r="J1380" s="68" t="str">
        <f>IF(B1380="","",IFERROR(INDEX('15 Base de Dados'!$F$6:$F$925,MATCH(B1380,'15 Base de Dados'!$C$6:$C$925,0)),"BRL"))</f>
        <v/>
      </c>
      <c r="K1380" s="70" t="str">
        <f>IF(H1380="","",I1380*IF(N(G1380)&gt;0,G1380,IFERROR(INDEX(moeda_fx,MATCH(J1380,moeda_cod,0)),1)))</f>
        <v/>
      </c>
      <c r="L1380" s="133" t="str">
        <f>IF(B1380="","",IFERROR(INDEX('15 Base de Dados'!$A$6:$A$925,MATCH(B1380,'15 Base de Dados'!$C$6:$C$925,0)),"Não encontrado"))</f>
        <v/>
      </c>
      <c r="M1380" s="122" t="str">
        <f>IF(A1380="","",EOMONTH(A1380,0))</f>
        <v/>
      </c>
      <c r="N1380" s="69" t="str">
        <f>IF(A1380="","",YEAR(A1380))</f>
        <v/>
      </c>
    </row>
    <row r="1381">
      <c r="A1381" s="116" t="n"/>
      <c r="B1381" s="97" t="n"/>
      <c r="C1381" s="97" t="n"/>
      <c r="D1381" s="132" t="n"/>
      <c r="E1381" s="99" t="n"/>
      <c r="F1381" s="117" t="n"/>
      <c r="G1381" s="101" t="n"/>
      <c r="H1381" s="109" t="str">
        <f>IF(OR(A1381="",B1381=""),"",N(D1381)*N(E1381))</f>
        <v/>
      </c>
      <c r="I1381" s="109" t="str">
        <f>IF(H1381="","",H1381-N(F1381))</f>
        <v/>
      </c>
      <c r="J1381" s="108" t="str">
        <f>IF(B1381="","",IFERROR(INDEX('15 Base de Dados'!$F$6:$F$925,MATCH(B1381,'15 Base de Dados'!$C$6:$C$925,0)),"BRL"))</f>
        <v/>
      </c>
      <c r="K1381" s="134" t="str">
        <f>IF(H1381="","",I1381*IF(N(G1381)&gt;0,G1381,IFERROR(INDEX(moeda_fx,MATCH(J1381,moeda_cod,0)),1)))</f>
        <v/>
      </c>
      <c r="L1381" s="135" t="str">
        <f>IF(B1381="","",IFERROR(INDEX('15 Base de Dados'!$A$6:$A$925,MATCH(B1381,'15 Base de Dados'!$C$6:$C$925,0)),"Não encontrado"))</f>
        <v/>
      </c>
      <c r="M1381" s="123" t="str">
        <f>IF(A1381="","",EOMONTH(A1381,0))</f>
        <v/>
      </c>
      <c r="N1381" s="113" t="str">
        <f>IF(A1381="","",YEAR(A1381))</f>
        <v/>
      </c>
    </row>
    <row r="1382">
      <c r="A1382" s="116" t="n"/>
      <c r="B1382" s="97" t="n"/>
      <c r="C1382" s="97" t="n"/>
      <c r="D1382" s="132" t="n"/>
      <c r="E1382" s="99" t="n"/>
      <c r="F1382" s="117" t="n"/>
      <c r="G1382" s="101" t="n"/>
      <c r="H1382" s="103" t="str">
        <f>IF(OR(A1382="",B1382=""),"",N(D1382)*N(E1382))</f>
        <v/>
      </c>
      <c r="I1382" s="103" t="str">
        <f>IF(H1382="","",H1382-N(F1382))</f>
        <v/>
      </c>
      <c r="J1382" s="68" t="str">
        <f>IF(B1382="","",IFERROR(INDEX('15 Base de Dados'!$F$6:$F$925,MATCH(B1382,'15 Base de Dados'!$C$6:$C$925,0)),"BRL"))</f>
        <v/>
      </c>
      <c r="K1382" s="70" t="str">
        <f>IF(H1382="","",I1382*IF(N(G1382)&gt;0,G1382,IFERROR(INDEX(moeda_fx,MATCH(J1382,moeda_cod,0)),1)))</f>
        <v/>
      </c>
      <c r="L1382" s="133" t="str">
        <f>IF(B1382="","",IFERROR(INDEX('15 Base de Dados'!$A$6:$A$925,MATCH(B1382,'15 Base de Dados'!$C$6:$C$925,0)),"Não encontrado"))</f>
        <v/>
      </c>
      <c r="M1382" s="122" t="str">
        <f>IF(A1382="","",EOMONTH(A1382,0))</f>
        <v/>
      </c>
      <c r="N1382" s="69" t="str">
        <f>IF(A1382="","",YEAR(A1382))</f>
        <v/>
      </c>
    </row>
    <row r="1383">
      <c r="A1383" s="116" t="n"/>
      <c r="B1383" s="97" t="n"/>
      <c r="C1383" s="97" t="n"/>
      <c r="D1383" s="132" t="n"/>
      <c r="E1383" s="99" t="n"/>
      <c r="F1383" s="117" t="n"/>
      <c r="G1383" s="101" t="n"/>
      <c r="H1383" s="109" t="str">
        <f>IF(OR(A1383="",B1383=""),"",N(D1383)*N(E1383))</f>
        <v/>
      </c>
      <c r="I1383" s="109" t="str">
        <f>IF(H1383="","",H1383-N(F1383))</f>
        <v/>
      </c>
      <c r="J1383" s="108" t="str">
        <f>IF(B1383="","",IFERROR(INDEX('15 Base de Dados'!$F$6:$F$925,MATCH(B1383,'15 Base de Dados'!$C$6:$C$925,0)),"BRL"))</f>
        <v/>
      </c>
      <c r="K1383" s="134" t="str">
        <f>IF(H1383="","",I1383*IF(N(G1383)&gt;0,G1383,IFERROR(INDEX(moeda_fx,MATCH(J1383,moeda_cod,0)),1)))</f>
        <v/>
      </c>
      <c r="L1383" s="135" t="str">
        <f>IF(B1383="","",IFERROR(INDEX('15 Base de Dados'!$A$6:$A$925,MATCH(B1383,'15 Base de Dados'!$C$6:$C$925,0)),"Não encontrado"))</f>
        <v/>
      </c>
      <c r="M1383" s="123" t="str">
        <f>IF(A1383="","",EOMONTH(A1383,0))</f>
        <v/>
      </c>
      <c r="N1383" s="113" t="str">
        <f>IF(A1383="","",YEAR(A1383))</f>
        <v/>
      </c>
    </row>
    <row r="1384">
      <c r="A1384" s="116" t="n"/>
      <c r="B1384" s="97" t="n"/>
      <c r="C1384" s="97" t="n"/>
      <c r="D1384" s="132" t="n"/>
      <c r="E1384" s="99" t="n"/>
      <c r="F1384" s="117" t="n"/>
      <c r="G1384" s="101" t="n"/>
      <c r="H1384" s="103" t="str">
        <f>IF(OR(A1384="",B1384=""),"",N(D1384)*N(E1384))</f>
        <v/>
      </c>
      <c r="I1384" s="103" t="str">
        <f>IF(H1384="","",H1384-N(F1384))</f>
        <v/>
      </c>
      <c r="J1384" s="68" t="str">
        <f>IF(B1384="","",IFERROR(INDEX('15 Base de Dados'!$F$6:$F$925,MATCH(B1384,'15 Base de Dados'!$C$6:$C$925,0)),"BRL"))</f>
        <v/>
      </c>
      <c r="K1384" s="70" t="str">
        <f>IF(H1384="","",I1384*IF(N(G1384)&gt;0,G1384,IFERROR(INDEX(moeda_fx,MATCH(J1384,moeda_cod,0)),1)))</f>
        <v/>
      </c>
      <c r="L1384" s="133" t="str">
        <f>IF(B1384="","",IFERROR(INDEX('15 Base de Dados'!$A$6:$A$925,MATCH(B1384,'15 Base de Dados'!$C$6:$C$925,0)),"Não encontrado"))</f>
        <v/>
      </c>
      <c r="M1384" s="122" t="str">
        <f>IF(A1384="","",EOMONTH(A1384,0))</f>
        <v/>
      </c>
      <c r="N1384" s="69" t="str">
        <f>IF(A1384="","",YEAR(A1384))</f>
        <v/>
      </c>
    </row>
    <row r="1385">
      <c r="A1385" s="116" t="n"/>
      <c r="B1385" s="97" t="n"/>
      <c r="C1385" s="97" t="n"/>
      <c r="D1385" s="132" t="n"/>
      <c r="E1385" s="99" t="n"/>
      <c r="F1385" s="117" t="n"/>
      <c r="G1385" s="101" t="n"/>
      <c r="H1385" s="109" t="str">
        <f>IF(OR(A1385="",B1385=""),"",N(D1385)*N(E1385))</f>
        <v/>
      </c>
      <c r="I1385" s="109" t="str">
        <f>IF(H1385="","",H1385-N(F1385))</f>
        <v/>
      </c>
      <c r="J1385" s="108" t="str">
        <f>IF(B1385="","",IFERROR(INDEX('15 Base de Dados'!$F$6:$F$925,MATCH(B1385,'15 Base de Dados'!$C$6:$C$925,0)),"BRL"))</f>
        <v/>
      </c>
      <c r="K1385" s="134" t="str">
        <f>IF(H1385="","",I1385*IF(N(G1385)&gt;0,G1385,IFERROR(INDEX(moeda_fx,MATCH(J1385,moeda_cod,0)),1)))</f>
        <v/>
      </c>
      <c r="L1385" s="135" t="str">
        <f>IF(B1385="","",IFERROR(INDEX('15 Base de Dados'!$A$6:$A$925,MATCH(B1385,'15 Base de Dados'!$C$6:$C$925,0)),"Não encontrado"))</f>
        <v/>
      </c>
      <c r="M1385" s="123" t="str">
        <f>IF(A1385="","",EOMONTH(A1385,0))</f>
        <v/>
      </c>
      <c r="N1385" s="113" t="str">
        <f>IF(A1385="","",YEAR(A1385))</f>
        <v/>
      </c>
    </row>
    <row r="1386">
      <c r="A1386" s="116" t="n"/>
      <c r="B1386" s="97" t="n"/>
      <c r="C1386" s="97" t="n"/>
      <c r="D1386" s="132" t="n"/>
      <c r="E1386" s="99" t="n"/>
      <c r="F1386" s="117" t="n"/>
      <c r="G1386" s="101" t="n"/>
      <c r="H1386" s="103" t="str">
        <f>IF(OR(A1386="",B1386=""),"",N(D1386)*N(E1386))</f>
        <v/>
      </c>
      <c r="I1386" s="103" t="str">
        <f>IF(H1386="","",H1386-N(F1386))</f>
        <v/>
      </c>
      <c r="J1386" s="68" t="str">
        <f>IF(B1386="","",IFERROR(INDEX('15 Base de Dados'!$F$6:$F$925,MATCH(B1386,'15 Base de Dados'!$C$6:$C$925,0)),"BRL"))</f>
        <v/>
      </c>
      <c r="K1386" s="70" t="str">
        <f>IF(H1386="","",I1386*IF(N(G1386)&gt;0,G1386,IFERROR(INDEX(moeda_fx,MATCH(J1386,moeda_cod,0)),1)))</f>
        <v/>
      </c>
      <c r="L1386" s="133" t="str">
        <f>IF(B1386="","",IFERROR(INDEX('15 Base de Dados'!$A$6:$A$925,MATCH(B1386,'15 Base de Dados'!$C$6:$C$925,0)),"Não encontrado"))</f>
        <v/>
      </c>
      <c r="M1386" s="122" t="str">
        <f>IF(A1386="","",EOMONTH(A1386,0))</f>
        <v/>
      </c>
      <c r="N1386" s="69" t="str">
        <f>IF(A1386="","",YEAR(A1386))</f>
        <v/>
      </c>
    </row>
    <row r="1387">
      <c r="A1387" s="116" t="n"/>
      <c r="B1387" s="97" t="n"/>
      <c r="C1387" s="97" t="n"/>
      <c r="D1387" s="132" t="n"/>
      <c r="E1387" s="99" t="n"/>
      <c r="F1387" s="117" t="n"/>
      <c r="G1387" s="101" t="n"/>
      <c r="H1387" s="109" t="str">
        <f>IF(OR(A1387="",B1387=""),"",N(D1387)*N(E1387))</f>
        <v/>
      </c>
      <c r="I1387" s="109" t="str">
        <f>IF(H1387="","",H1387-N(F1387))</f>
        <v/>
      </c>
      <c r="J1387" s="108" t="str">
        <f>IF(B1387="","",IFERROR(INDEX('15 Base de Dados'!$F$6:$F$925,MATCH(B1387,'15 Base de Dados'!$C$6:$C$925,0)),"BRL"))</f>
        <v/>
      </c>
      <c r="K1387" s="134" t="str">
        <f>IF(H1387="","",I1387*IF(N(G1387)&gt;0,G1387,IFERROR(INDEX(moeda_fx,MATCH(J1387,moeda_cod,0)),1)))</f>
        <v/>
      </c>
      <c r="L1387" s="135" t="str">
        <f>IF(B1387="","",IFERROR(INDEX('15 Base de Dados'!$A$6:$A$925,MATCH(B1387,'15 Base de Dados'!$C$6:$C$925,0)),"Não encontrado"))</f>
        <v/>
      </c>
      <c r="M1387" s="123" t="str">
        <f>IF(A1387="","",EOMONTH(A1387,0))</f>
        <v/>
      </c>
      <c r="N1387" s="113" t="str">
        <f>IF(A1387="","",YEAR(A1387))</f>
        <v/>
      </c>
    </row>
    <row r="1388">
      <c r="A1388" s="116" t="n"/>
      <c r="B1388" s="97" t="n"/>
      <c r="C1388" s="97" t="n"/>
      <c r="D1388" s="132" t="n"/>
      <c r="E1388" s="99" t="n"/>
      <c r="F1388" s="117" t="n"/>
      <c r="G1388" s="101" t="n"/>
      <c r="H1388" s="103" t="str">
        <f>IF(OR(A1388="",B1388=""),"",N(D1388)*N(E1388))</f>
        <v/>
      </c>
      <c r="I1388" s="103" t="str">
        <f>IF(H1388="","",H1388-N(F1388))</f>
        <v/>
      </c>
      <c r="J1388" s="68" t="str">
        <f>IF(B1388="","",IFERROR(INDEX('15 Base de Dados'!$F$6:$F$925,MATCH(B1388,'15 Base de Dados'!$C$6:$C$925,0)),"BRL"))</f>
        <v/>
      </c>
      <c r="K1388" s="70" t="str">
        <f>IF(H1388="","",I1388*IF(N(G1388)&gt;0,G1388,IFERROR(INDEX(moeda_fx,MATCH(J1388,moeda_cod,0)),1)))</f>
        <v/>
      </c>
      <c r="L1388" s="133" t="str">
        <f>IF(B1388="","",IFERROR(INDEX('15 Base de Dados'!$A$6:$A$925,MATCH(B1388,'15 Base de Dados'!$C$6:$C$925,0)),"Não encontrado"))</f>
        <v/>
      </c>
      <c r="M1388" s="122" t="str">
        <f>IF(A1388="","",EOMONTH(A1388,0))</f>
        <v/>
      </c>
      <c r="N1388" s="69" t="str">
        <f>IF(A1388="","",YEAR(A1388))</f>
        <v/>
      </c>
    </row>
    <row r="1389">
      <c r="A1389" s="116" t="n"/>
      <c r="B1389" s="97" t="n"/>
      <c r="C1389" s="97" t="n"/>
      <c r="D1389" s="132" t="n"/>
      <c r="E1389" s="99" t="n"/>
      <c r="F1389" s="117" t="n"/>
      <c r="G1389" s="101" t="n"/>
      <c r="H1389" s="109" t="str">
        <f>IF(OR(A1389="",B1389=""),"",N(D1389)*N(E1389))</f>
        <v/>
      </c>
      <c r="I1389" s="109" t="str">
        <f>IF(H1389="","",H1389-N(F1389))</f>
        <v/>
      </c>
      <c r="J1389" s="108" t="str">
        <f>IF(B1389="","",IFERROR(INDEX('15 Base de Dados'!$F$6:$F$925,MATCH(B1389,'15 Base de Dados'!$C$6:$C$925,0)),"BRL"))</f>
        <v/>
      </c>
      <c r="K1389" s="134" t="str">
        <f>IF(H1389="","",I1389*IF(N(G1389)&gt;0,G1389,IFERROR(INDEX(moeda_fx,MATCH(J1389,moeda_cod,0)),1)))</f>
        <v/>
      </c>
      <c r="L1389" s="135" t="str">
        <f>IF(B1389="","",IFERROR(INDEX('15 Base de Dados'!$A$6:$A$925,MATCH(B1389,'15 Base de Dados'!$C$6:$C$925,0)),"Não encontrado"))</f>
        <v/>
      </c>
      <c r="M1389" s="123" t="str">
        <f>IF(A1389="","",EOMONTH(A1389,0))</f>
        <v/>
      </c>
      <c r="N1389" s="113" t="str">
        <f>IF(A1389="","",YEAR(A1389))</f>
        <v/>
      </c>
    </row>
    <row r="1390">
      <c r="A1390" s="116" t="n"/>
      <c r="B1390" s="97" t="n"/>
      <c r="C1390" s="97" t="n"/>
      <c r="D1390" s="132" t="n"/>
      <c r="E1390" s="99" t="n"/>
      <c r="F1390" s="117" t="n"/>
      <c r="G1390" s="101" t="n"/>
      <c r="H1390" s="103" t="str">
        <f>IF(OR(A1390="",B1390=""),"",N(D1390)*N(E1390))</f>
        <v/>
      </c>
      <c r="I1390" s="103" t="str">
        <f>IF(H1390="","",H1390-N(F1390))</f>
        <v/>
      </c>
      <c r="J1390" s="68" t="str">
        <f>IF(B1390="","",IFERROR(INDEX('15 Base de Dados'!$F$6:$F$925,MATCH(B1390,'15 Base de Dados'!$C$6:$C$925,0)),"BRL"))</f>
        <v/>
      </c>
      <c r="K1390" s="70" t="str">
        <f>IF(H1390="","",I1390*IF(N(G1390)&gt;0,G1390,IFERROR(INDEX(moeda_fx,MATCH(J1390,moeda_cod,0)),1)))</f>
        <v/>
      </c>
      <c r="L1390" s="133" t="str">
        <f>IF(B1390="","",IFERROR(INDEX('15 Base de Dados'!$A$6:$A$925,MATCH(B1390,'15 Base de Dados'!$C$6:$C$925,0)),"Não encontrado"))</f>
        <v/>
      </c>
      <c r="M1390" s="122" t="str">
        <f>IF(A1390="","",EOMONTH(A1390,0))</f>
        <v/>
      </c>
      <c r="N1390" s="69" t="str">
        <f>IF(A1390="","",YEAR(A1390))</f>
        <v/>
      </c>
    </row>
    <row r="1391">
      <c r="A1391" s="116" t="n"/>
      <c r="B1391" s="97" t="n"/>
      <c r="C1391" s="97" t="n"/>
      <c r="D1391" s="132" t="n"/>
      <c r="E1391" s="99" t="n"/>
      <c r="F1391" s="117" t="n"/>
      <c r="G1391" s="101" t="n"/>
      <c r="H1391" s="109" t="str">
        <f>IF(OR(A1391="",B1391=""),"",N(D1391)*N(E1391))</f>
        <v/>
      </c>
      <c r="I1391" s="109" t="str">
        <f>IF(H1391="","",H1391-N(F1391))</f>
        <v/>
      </c>
      <c r="J1391" s="108" t="str">
        <f>IF(B1391="","",IFERROR(INDEX('15 Base de Dados'!$F$6:$F$925,MATCH(B1391,'15 Base de Dados'!$C$6:$C$925,0)),"BRL"))</f>
        <v/>
      </c>
      <c r="K1391" s="134" t="str">
        <f>IF(H1391="","",I1391*IF(N(G1391)&gt;0,G1391,IFERROR(INDEX(moeda_fx,MATCH(J1391,moeda_cod,0)),1)))</f>
        <v/>
      </c>
      <c r="L1391" s="135" t="str">
        <f>IF(B1391="","",IFERROR(INDEX('15 Base de Dados'!$A$6:$A$925,MATCH(B1391,'15 Base de Dados'!$C$6:$C$925,0)),"Não encontrado"))</f>
        <v/>
      </c>
      <c r="M1391" s="123" t="str">
        <f>IF(A1391="","",EOMONTH(A1391,0))</f>
        <v/>
      </c>
      <c r="N1391" s="113" t="str">
        <f>IF(A1391="","",YEAR(A1391))</f>
        <v/>
      </c>
    </row>
    <row r="1392">
      <c r="A1392" s="116" t="n"/>
      <c r="B1392" s="97" t="n"/>
      <c r="C1392" s="97" t="n"/>
      <c r="D1392" s="132" t="n"/>
      <c r="E1392" s="99" t="n"/>
      <c r="F1392" s="117" t="n"/>
      <c r="G1392" s="101" t="n"/>
      <c r="H1392" s="103" t="str">
        <f>IF(OR(A1392="",B1392=""),"",N(D1392)*N(E1392))</f>
        <v/>
      </c>
      <c r="I1392" s="103" t="str">
        <f>IF(H1392="","",H1392-N(F1392))</f>
        <v/>
      </c>
      <c r="J1392" s="68" t="str">
        <f>IF(B1392="","",IFERROR(INDEX('15 Base de Dados'!$F$6:$F$925,MATCH(B1392,'15 Base de Dados'!$C$6:$C$925,0)),"BRL"))</f>
        <v/>
      </c>
      <c r="K1392" s="70" t="str">
        <f>IF(H1392="","",I1392*IF(N(G1392)&gt;0,G1392,IFERROR(INDEX(moeda_fx,MATCH(J1392,moeda_cod,0)),1)))</f>
        <v/>
      </c>
      <c r="L1392" s="133" t="str">
        <f>IF(B1392="","",IFERROR(INDEX('15 Base de Dados'!$A$6:$A$925,MATCH(B1392,'15 Base de Dados'!$C$6:$C$925,0)),"Não encontrado"))</f>
        <v/>
      </c>
      <c r="M1392" s="122" t="str">
        <f>IF(A1392="","",EOMONTH(A1392,0))</f>
        <v/>
      </c>
      <c r="N1392" s="69" t="str">
        <f>IF(A1392="","",YEAR(A1392))</f>
        <v/>
      </c>
    </row>
    <row r="1393">
      <c r="A1393" s="116" t="n"/>
      <c r="B1393" s="97" t="n"/>
      <c r="C1393" s="97" t="n"/>
      <c r="D1393" s="132" t="n"/>
      <c r="E1393" s="99" t="n"/>
      <c r="F1393" s="117" t="n"/>
      <c r="G1393" s="101" t="n"/>
      <c r="H1393" s="109" t="str">
        <f>IF(OR(A1393="",B1393=""),"",N(D1393)*N(E1393))</f>
        <v/>
      </c>
      <c r="I1393" s="109" t="str">
        <f>IF(H1393="","",H1393-N(F1393))</f>
        <v/>
      </c>
      <c r="J1393" s="108" t="str">
        <f>IF(B1393="","",IFERROR(INDEX('15 Base de Dados'!$F$6:$F$925,MATCH(B1393,'15 Base de Dados'!$C$6:$C$925,0)),"BRL"))</f>
        <v/>
      </c>
      <c r="K1393" s="134" t="str">
        <f>IF(H1393="","",I1393*IF(N(G1393)&gt;0,G1393,IFERROR(INDEX(moeda_fx,MATCH(J1393,moeda_cod,0)),1)))</f>
        <v/>
      </c>
      <c r="L1393" s="135" t="str">
        <f>IF(B1393="","",IFERROR(INDEX('15 Base de Dados'!$A$6:$A$925,MATCH(B1393,'15 Base de Dados'!$C$6:$C$925,0)),"Não encontrado"))</f>
        <v/>
      </c>
      <c r="M1393" s="123" t="str">
        <f>IF(A1393="","",EOMONTH(A1393,0))</f>
        <v/>
      </c>
      <c r="N1393" s="113" t="str">
        <f>IF(A1393="","",YEAR(A1393))</f>
        <v/>
      </c>
    </row>
    <row r="1394">
      <c r="A1394" s="116" t="n"/>
      <c r="B1394" s="97" t="n"/>
      <c r="C1394" s="97" t="n"/>
      <c r="D1394" s="132" t="n"/>
      <c r="E1394" s="99" t="n"/>
      <c r="F1394" s="117" t="n"/>
      <c r="G1394" s="101" t="n"/>
      <c r="H1394" s="103" t="str">
        <f>IF(OR(A1394="",B1394=""),"",N(D1394)*N(E1394))</f>
        <v/>
      </c>
      <c r="I1394" s="103" t="str">
        <f>IF(H1394="","",H1394-N(F1394))</f>
        <v/>
      </c>
      <c r="J1394" s="68" t="str">
        <f>IF(B1394="","",IFERROR(INDEX('15 Base de Dados'!$F$6:$F$925,MATCH(B1394,'15 Base de Dados'!$C$6:$C$925,0)),"BRL"))</f>
        <v/>
      </c>
      <c r="K1394" s="70" t="str">
        <f>IF(H1394="","",I1394*IF(N(G1394)&gt;0,G1394,IFERROR(INDEX(moeda_fx,MATCH(J1394,moeda_cod,0)),1)))</f>
        <v/>
      </c>
      <c r="L1394" s="133" t="str">
        <f>IF(B1394="","",IFERROR(INDEX('15 Base de Dados'!$A$6:$A$925,MATCH(B1394,'15 Base de Dados'!$C$6:$C$925,0)),"Não encontrado"))</f>
        <v/>
      </c>
      <c r="M1394" s="122" t="str">
        <f>IF(A1394="","",EOMONTH(A1394,0))</f>
        <v/>
      </c>
      <c r="N1394" s="69" t="str">
        <f>IF(A1394="","",YEAR(A1394))</f>
        <v/>
      </c>
    </row>
    <row r="1395">
      <c r="A1395" s="116" t="n"/>
      <c r="B1395" s="97" t="n"/>
      <c r="C1395" s="97" t="n"/>
      <c r="D1395" s="132" t="n"/>
      <c r="E1395" s="99" t="n"/>
      <c r="F1395" s="117" t="n"/>
      <c r="G1395" s="101" t="n"/>
      <c r="H1395" s="109" t="str">
        <f>IF(OR(A1395="",B1395=""),"",N(D1395)*N(E1395))</f>
        <v/>
      </c>
      <c r="I1395" s="109" t="str">
        <f>IF(H1395="","",H1395-N(F1395))</f>
        <v/>
      </c>
      <c r="J1395" s="108" t="str">
        <f>IF(B1395="","",IFERROR(INDEX('15 Base de Dados'!$F$6:$F$925,MATCH(B1395,'15 Base de Dados'!$C$6:$C$925,0)),"BRL"))</f>
        <v/>
      </c>
      <c r="K1395" s="134" t="str">
        <f>IF(H1395="","",I1395*IF(N(G1395)&gt;0,G1395,IFERROR(INDEX(moeda_fx,MATCH(J1395,moeda_cod,0)),1)))</f>
        <v/>
      </c>
      <c r="L1395" s="135" t="str">
        <f>IF(B1395="","",IFERROR(INDEX('15 Base de Dados'!$A$6:$A$925,MATCH(B1395,'15 Base de Dados'!$C$6:$C$925,0)),"Não encontrado"))</f>
        <v/>
      </c>
      <c r="M1395" s="123" t="str">
        <f>IF(A1395="","",EOMONTH(A1395,0))</f>
        <v/>
      </c>
      <c r="N1395" s="113" t="str">
        <f>IF(A1395="","",YEAR(A1395))</f>
        <v/>
      </c>
    </row>
    <row r="1396">
      <c r="A1396" s="116" t="n"/>
      <c r="B1396" s="97" t="n"/>
      <c r="C1396" s="97" t="n"/>
      <c r="D1396" s="132" t="n"/>
      <c r="E1396" s="99" t="n"/>
      <c r="F1396" s="117" t="n"/>
      <c r="G1396" s="101" t="n"/>
      <c r="H1396" s="103" t="str">
        <f>IF(OR(A1396="",B1396=""),"",N(D1396)*N(E1396))</f>
        <v/>
      </c>
      <c r="I1396" s="103" t="str">
        <f>IF(H1396="","",H1396-N(F1396))</f>
        <v/>
      </c>
      <c r="J1396" s="68" t="str">
        <f>IF(B1396="","",IFERROR(INDEX('15 Base de Dados'!$F$6:$F$925,MATCH(B1396,'15 Base de Dados'!$C$6:$C$925,0)),"BRL"))</f>
        <v/>
      </c>
      <c r="K1396" s="70" t="str">
        <f>IF(H1396="","",I1396*IF(N(G1396)&gt;0,G1396,IFERROR(INDEX(moeda_fx,MATCH(J1396,moeda_cod,0)),1)))</f>
        <v/>
      </c>
      <c r="L1396" s="133" t="str">
        <f>IF(B1396="","",IFERROR(INDEX('15 Base de Dados'!$A$6:$A$925,MATCH(B1396,'15 Base de Dados'!$C$6:$C$925,0)),"Não encontrado"))</f>
        <v/>
      </c>
      <c r="M1396" s="122" t="str">
        <f>IF(A1396="","",EOMONTH(A1396,0))</f>
        <v/>
      </c>
      <c r="N1396" s="69" t="str">
        <f>IF(A1396="","",YEAR(A1396))</f>
        <v/>
      </c>
    </row>
    <row r="1397">
      <c r="A1397" s="116" t="n"/>
      <c r="B1397" s="97" t="n"/>
      <c r="C1397" s="97" t="n"/>
      <c r="D1397" s="132" t="n"/>
      <c r="E1397" s="99" t="n"/>
      <c r="F1397" s="117" t="n"/>
      <c r="G1397" s="101" t="n"/>
      <c r="H1397" s="109" t="str">
        <f>IF(OR(A1397="",B1397=""),"",N(D1397)*N(E1397))</f>
        <v/>
      </c>
      <c r="I1397" s="109" t="str">
        <f>IF(H1397="","",H1397-N(F1397))</f>
        <v/>
      </c>
      <c r="J1397" s="108" t="str">
        <f>IF(B1397="","",IFERROR(INDEX('15 Base de Dados'!$F$6:$F$925,MATCH(B1397,'15 Base de Dados'!$C$6:$C$925,0)),"BRL"))</f>
        <v/>
      </c>
      <c r="K1397" s="134" t="str">
        <f>IF(H1397="","",I1397*IF(N(G1397)&gt;0,G1397,IFERROR(INDEX(moeda_fx,MATCH(J1397,moeda_cod,0)),1)))</f>
        <v/>
      </c>
      <c r="L1397" s="135" t="str">
        <f>IF(B1397="","",IFERROR(INDEX('15 Base de Dados'!$A$6:$A$925,MATCH(B1397,'15 Base de Dados'!$C$6:$C$925,0)),"Não encontrado"))</f>
        <v/>
      </c>
      <c r="M1397" s="123" t="str">
        <f>IF(A1397="","",EOMONTH(A1397,0))</f>
        <v/>
      </c>
      <c r="N1397" s="113" t="str">
        <f>IF(A1397="","",YEAR(A1397))</f>
        <v/>
      </c>
    </row>
    <row r="1398">
      <c r="A1398" s="116" t="n"/>
      <c r="B1398" s="97" t="n"/>
      <c r="C1398" s="97" t="n"/>
      <c r="D1398" s="132" t="n"/>
      <c r="E1398" s="99" t="n"/>
      <c r="F1398" s="117" t="n"/>
      <c r="G1398" s="101" t="n"/>
      <c r="H1398" s="103" t="str">
        <f>IF(OR(A1398="",B1398=""),"",N(D1398)*N(E1398))</f>
        <v/>
      </c>
      <c r="I1398" s="103" t="str">
        <f>IF(H1398="","",H1398-N(F1398))</f>
        <v/>
      </c>
      <c r="J1398" s="68" t="str">
        <f>IF(B1398="","",IFERROR(INDEX('15 Base de Dados'!$F$6:$F$925,MATCH(B1398,'15 Base de Dados'!$C$6:$C$925,0)),"BRL"))</f>
        <v/>
      </c>
      <c r="K1398" s="70" t="str">
        <f>IF(H1398="","",I1398*IF(N(G1398)&gt;0,G1398,IFERROR(INDEX(moeda_fx,MATCH(J1398,moeda_cod,0)),1)))</f>
        <v/>
      </c>
      <c r="L1398" s="133" t="str">
        <f>IF(B1398="","",IFERROR(INDEX('15 Base de Dados'!$A$6:$A$925,MATCH(B1398,'15 Base de Dados'!$C$6:$C$925,0)),"Não encontrado"))</f>
        <v/>
      </c>
      <c r="M1398" s="122" t="str">
        <f>IF(A1398="","",EOMONTH(A1398,0))</f>
        <v/>
      </c>
      <c r="N1398" s="69" t="str">
        <f>IF(A1398="","",YEAR(A1398))</f>
        <v/>
      </c>
    </row>
    <row r="1399">
      <c r="A1399" s="116" t="n"/>
      <c r="B1399" s="97" t="n"/>
      <c r="C1399" s="97" t="n"/>
      <c r="D1399" s="132" t="n"/>
      <c r="E1399" s="99" t="n"/>
      <c r="F1399" s="117" t="n"/>
      <c r="G1399" s="101" t="n"/>
      <c r="H1399" s="109" t="str">
        <f>IF(OR(A1399="",B1399=""),"",N(D1399)*N(E1399))</f>
        <v/>
      </c>
      <c r="I1399" s="109" t="str">
        <f>IF(H1399="","",H1399-N(F1399))</f>
        <v/>
      </c>
      <c r="J1399" s="108" t="str">
        <f>IF(B1399="","",IFERROR(INDEX('15 Base de Dados'!$F$6:$F$925,MATCH(B1399,'15 Base de Dados'!$C$6:$C$925,0)),"BRL"))</f>
        <v/>
      </c>
      <c r="K1399" s="134" t="str">
        <f>IF(H1399="","",I1399*IF(N(G1399)&gt;0,G1399,IFERROR(INDEX(moeda_fx,MATCH(J1399,moeda_cod,0)),1)))</f>
        <v/>
      </c>
      <c r="L1399" s="135" t="str">
        <f>IF(B1399="","",IFERROR(INDEX('15 Base de Dados'!$A$6:$A$925,MATCH(B1399,'15 Base de Dados'!$C$6:$C$925,0)),"Não encontrado"))</f>
        <v/>
      </c>
      <c r="M1399" s="123" t="str">
        <f>IF(A1399="","",EOMONTH(A1399,0))</f>
        <v/>
      </c>
      <c r="N1399" s="113" t="str">
        <f>IF(A1399="","",YEAR(A1399))</f>
        <v/>
      </c>
    </row>
    <row r="1400">
      <c r="A1400" s="116" t="n"/>
      <c r="B1400" s="97" t="n"/>
      <c r="C1400" s="97" t="n"/>
      <c r="D1400" s="132" t="n"/>
      <c r="E1400" s="99" t="n"/>
      <c r="F1400" s="117" t="n"/>
      <c r="G1400" s="101" t="n"/>
      <c r="H1400" s="103" t="str">
        <f>IF(OR(A1400="",B1400=""),"",N(D1400)*N(E1400))</f>
        <v/>
      </c>
      <c r="I1400" s="103" t="str">
        <f>IF(H1400="","",H1400-N(F1400))</f>
        <v/>
      </c>
      <c r="J1400" s="68" t="str">
        <f>IF(B1400="","",IFERROR(INDEX('15 Base de Dados'!$F$6:$F$925,MATCH(B1400,'15 Base de Dados'!$C$6:$C$925,0)),"BRL"))</f>
        <v/>
      </c>
      <c r="K1400" s="70" t="str">
        <f>IF(H1400="","",I1400*IF(N(G1400)&gt;0,G1400,IFERROR(INDEX(moeda_fx,MATCH(J1400,moeda_cod,0)),1)))</f>
        <v/>
      </c>
      <c r="L1400" s="133" t="str">
        <f>IF(B1400="","",IFERROR(INDEX('15 Base de Dados'!$A$6:$A$925,MATCH(B1400,'15 Base de Dados'!$C$6:$C$925,0)),"Não encontrado"))</f>
        <v/>
      </c>
      <c r="M1400" s="122" t="str">
        <f>IF(A1400="","",EOMONTH(A1400,0))</f>
        <v/>
      </c>
      <c r="N1400" s="69" t="str">
        <f>IF(A1400="","",YEAR(A1400))</f>
        <v/>
      </c>
    </row>
    <row r="1401">
      <c r="A1401" s="116" t="n"/>
      <c r="B1401" s="97" t="n"/>
      <c r="C1401" s="97" t="n"/>
      <c r="D1401" s="132" t="n"/>
      <c r="E1401" s="99" t="n"/>
      <c r="F1401" s="117" t="n"/>
      <c r="G1401" s="101" t="n"/>
      <c r="H1401" s="109" t="str">
        <f>IF(OR(A1401="",B1401=""),"",N(D1401)*N(E1401))</f>
        <v/>
      </c>
      <c r="I1401" s="109" t="str">
        <f>IF(H1401="","",H1401-N(F1401))</f>
        <v/>
      </c>
      <c r="J1401" s="108" t="str">
        <f>IF(B1401="","",IFERROR(INDEX('15 Base de Dados'!$F$6:$F$925,MATCH(B1401,'15 Base de Dados'!$C$6:$C$925,0)),"BRL"))</f>
        <v/>
      </c>
      <c r="K1401" s="134" t="str">
        <f>IF(H1401="","",I1401*IF(N(G1401)&gt;0,G1401,IFERROR(INDEX(moeda_fx,MATCH(J1401,moeda_cod,0)),1)))</f>
        <v/>
      </c>
      <c r="L1401" s="135" t="str">
        <f>IF(B1401="","",IFERROR(INDEX('15 Base de Dados'!$A$6:$A$925,MATCH(B1401,'15 Base de Dados'!$C$6:$C$925,0)),"Não encontrado"))</f>
        <v/>
      </c>
      <c r="M1401" s="123" t="str">
        <f>IF(A1401="","",EOMONTH(A1401,0))</f>
        <v/>
      </c>
      <c r="N1401" s="113" t="str">
        <f>IF(A1401="","",YEAR(A1401))</f>
        <v/>
      </c>
    </row>
    <row r="1402">
      <c r="A1402" s="116" t="n"/>
      <c r="B1402" s="97" t="n"/>
      <c r="C1402" s="97" t="n"/>
      <c r="D1402" s="132" t="n"/>
      <c r="E1402" s="99" t="n"/>
      <c r="F1402" s="117" t="n"/>
      <c r="G1402" s="101" t="n"/>
      <c r="H1402" s="103" t="str">
        <f>IF(OR(A1402="",B1402=""),"",N(D1402)*N(E1402))</f>
        <v/>
      </c>
      <c r="I1402" s="103" t="str">
        <f>IF(H1402="","",H1402-N(F1402))</f>
        <v/>
      </c>
      <c r="J1402" s="68" t="str">
        <f>IF(B1402="","",IFERROR(INDEX('15 Base de Dados'!$F$6:$F$925,MATCH(B1402,'15 Base de Dados'!$C$6:$C$925,0)),"BRL"))</f>
        <v/>
      </c>
      <c r="K1402" s="70" t="str">
        <f>IF(H1402="","",I1402*IF(N(G1402)&gt;0,G1402,IFERROR(INDEX(moeda_fx,MATCH(J1402,moeda_cod,0)),1)))</f>
        <v/>
      </c>
      <c r="L1402" s="133" t="str">
        <f>IF(B1402="","",IFERROR(INDEX('15 Base de Dados'!$A$6:$A$925,MATCH(B1402,'15 Base de Dados'!$C$6:$C$925,0)),"Não encontrado"))</f>
        <v/>
      </c>
      <c r="M1402" s="122" t="str">
        <f>IF(A1402="","",EOMONTH(A1402,0))</f>
        <v/>
      </c>
      <c r="N1402" s="69" t="str">
        <f>IF(A1402="","",YEAR(A1402))</f>
        <v/>
      </c>
    </row>
    <row r="1403">
      <c r="A1403" s="116" t="n"/>
      <c r="B1403" s="97" t="n"/>
      <c r="C1403" s="97" t="n"/>
      <c r="D1403" s="132" t="n"/>
      <c r="E1403" s="99" t="n"/>
      <c r="F1403" s="117" t="n"/>
      <c r="G1403" s="101" t="n"/>
      <c r="H1403" s="109" t="str">
        <f>IF(OR(A1403="",B1403=""),"",N(D1403)*N(E1403))</f>
        <v/>
      </c>
      <c r="I1403" s="109" t="str">
        <f>IF(H1403="","",H1403-N(F1403))</f>
        <v/>
      </c>
      <c r="J1403" s="108" t="str">
        <f>IF(B1403="","",IFERROR(INDEX('15 Base de Dados'!$F$6:$F$925,MATCH(B1403,'15 Base de Dados'!$C$6:$C$925,0)),"BRL"))</f>
        <v/>
      </c>
      <c r="K1403" s="134" t="str">
        <f>IF(H1403="","",I1403*IF(N(G1403)&gt;0,G1403,IFERROR(INDEX(moeda_fx,MATCH(J1403,moeda_cod,0)),1)))</f>
        <v/>
      </c>
      <c r="L1403" s="135" t="str">
        <f>IF(B1403="","",IFERROR(INDEX('15 Base de Dados'!$A$6:$A$925,MATCH(B1403,'15 Base de Dados'!$C$6:$C$925,0)),"Não encontrado"))</f>
        <v/>
      </c>
      <c r="M1403" s="123" t="str">
        <f>IF(A1403="","",EOMONTH(A1403,0))</f>
        <v/>
      </c>
      <c r="N1403" s="113" t="str">
        <f>IF(A1403="","",YEAR(A1403))</f>
        <v/>
      </c>
    </row>
    <row r="1404">
      <c r="A1404" s="116" t="n"/>
      <c r="B1404" s="97" t="n"/>
      <c r="C1404" s="97" t="n"/>
      <c r="D1404" s="132" t="n"/>
      <c r="E1404" s="99" t="n"/>
      <c r="F1404" s="117" t="n"/>
      <c r="G1404" s="101" t="n"/>
      <c r="H1404" s="103" t="str">
        <f>IF(OR(A1404="",B1404=""),"",N(D1404)*N(E1404))</f>
        <v/>
      </c>
      <c r="I1404" s="103" t="str">
        <f>IF(H1404="","",H1404-N(F1404))</f>
        <v/>
      </c>
      <c r="J1404" s="68" t="str">
        <f>IF(B1404="","",IFERROR(INDEX('15 Base de Dados'!$F$6:$F$925,MATCH(B1404,'15 Base de Dados'!$C$6:$C$925,0)),"BRL"))</f>
        <v/>
      </c>
      <c r="K1404" s="70" t="str">
        <f>IF(H1404="","",I1404*IF(N(G1404)&gt;0,G1404,IFERROR(INDEX(moeda_fx,MATCH(J1404,moeda_cod,0)),1)))</f>
        <v/>
      </c>
      <c r="L1404" s="133" t="str">
        <f>IF(B1404="","",IFERROR(INDEX('15 Base de Dados'!$A$6:$A$925,MATCH(B1404,'15 Base de Dados'!$C$6:$C$925,0)),"Não encontrado"))</f>
        <v/>
      </c>
      <c r="M1404" s="122" t="str">
        <f>IF(A1404="","",EOMONTH(A1404,0))</f>
        <v/>
      </c>
      <c r="N1404" s="69" t="str">
        <f>IF(A1404="","",YEAR(A1404))</f>
        <v/>
      </c>
    </row>
    <row r="1405">
      <c r="A1405" s="116" t="n"/>
      <c r="B1405" s="97" t="n"/>
      <c r="C1405" s="97" t="n"/>
      <c r="D1405" s="132" t="n"/>
      <c r="E1405" s="99" t="n"/>
      <c r="F1405" s="117" t="n"/>
      <c r="G1405" s="101" t="n"/>
      <c r="H1405" s="109" t="str">
        <f>IF(OR(A1405="",B1405=""),"",N(D1405)*N(E1405))</f>
        <v/>
      </c>
      <c r="I1405" s="109" t="str">
        <f>IF(H1405="","",H1405-N(F1405))</f>
        <v/>
      </c>
      <c r="J1405" s="108" t="str">
        <f>IF(B1405="","",IFERROR(INDEX('15 Base de Dados'!$F$6:$F$925,MATCH(B1405,'15 Base de Dados'!$C$6:$C$925,0)),"BRL"))</f>
        <v/>
      </c>
      <c r="K1405" s="134" t="str">
        <f>IF(H1405="","",I1405*IF(N(G1405)&gt;0,G1405,IFERROR(INDEX(moeda_fx,MATCH(J1405,moeda_cod,0)),1)))</f>
        <v/>
      </c>
      <c r="L1405" s="135" t="str">
        <f>IF(B1405="","",IFERROR(INDEX('15 Base de Dados'!$A$6:$A$925,MATCH(B1405,'15 Base de Dados'!$C$6:$C$925,0)),"Não encontrado"))</f>
        <v/>
      </c>
      <c r="M1405" s="123" t="str">
        <f>IF(A1405="","",EOMONTH(A1405,0))</f>
        <v/>
      </c>
      <c r="N1405" s="113" t="str">
        <f>IF(A1405="","",YEAR(A1405))</f>
        <v/>
      </c>
    </row>
    <row r="1406">
      <c r="A1406" s="116" t="n"/>
      <c r="B1406" s="97" t="n"/>
      <c r="C1406" s="97" t="n"/>
      <c r="D1406" s="132" t="n"/>
      <c r="E1406" s="99" t="n"/>
      <c r="F1406" s="117" t="n"/>
      <c r="G1406" s="101" t="n"/>
      <c r="H1406" s="103" t="str">
        <f>IF(OR(A1406="",B1406=""),"",N(D1406)*N(E1406))</f>
        <v/>
      </c>
      <c r="I1406" s="103" t="str">
        <f>IF(H1406="","",H1406-N(F1406))</f>
        <v/>
      </c>
      <c r="J1406" s="68" t="str">
        <f>IF(B1406="","",IFERROR(INDEX('15 Base de Dados'!$F$6:$F$925,MATCH(B1406,'15 Base de Dados'!$C$6:$C$925,0)),"BRL"))</f>
        <v/>
      </c>
      <c r="K1406" s="70" t="str">
        <f>IF(H1406="","",I1406*IF(N(G1406)&gt;0,G1406,IFERROR(INDEX(moeda_fx,MATCH(J1406,moeda_cod,0)),1)))</f>
        <v/>
      </c>
      <c r="L1406" s="133" t="str">
        <f>IF(B1406="","",IFERROR(INDEX('15 Base de Dados'!$A$6:$A$925,MATCH(B1406,'15 Base de Dados'!$C$6:$C$925,0)),"Não encontrado"))</f>
        <v/>
      </c>
      <c r="M1406" s="122" t="str">
        <f>IF(A1406="","",EOMONTH(A1406,0))</f>
        <v/>
      </c>
      <c r="N1406" s="69" t="str">
        <f>IF(A1406="","",YEAR(A1406))</f>
        <v/>
      </c>
    </row>
    <row r="1407">
      <c r="A1407" s="116" t="n"/>
      <c r="B1407" s="97" t="n"/>
      <c r="C1407" s="97" t="n"/>
      <c r="D1407" s="132" t="n"/>
      <c r="E1407" s="99" t="n"/>
      <c r="F1407" s="117" t="n"/>
      <c r="G1407" s="101" t="n"/>
      <c r="H1407" s="109" t="str">
        <f>IF(OR(A1407="",B1407=""),"",N(D1407)*N(E1407))</f>
        <v/>
      </c>
      <c r="I1407" s="109" t="str">
        <f>IF(H1407="","",H1407-N(F1407))</f>
        <v/>
      </c>
      <c r="J1407" s="108" t="str">
        <f>IF(B1407="","",IFERROR(INDEX('15 Base de Dados'!$F$6:$F$925,MATCH(B1407,'15 Base de Dados'!$C$6:$C$925,0)),"BRL"))</f>
        <v/>
      </c>
      <c r="K1407" s="134" t="str">
        <f>IF(H1407="","",I1407*IF(N(G1407)&gt;0,G1407,IFERROR(INDEX(moeda_fx,MATCH(J1407,moeda_cod,0)),1)))</f>
        <v/>
      </c>
      <c r="L1407" s="135" t="str">
        <f>IF(B1407="","",IFERROR(INDEX('15 Base de Dados'!$A$6:$A$925,MATCH(B1407,'15 Base de Dados'!$C$6:$C$925,0)),"Não encontrado"))</f>
        <v/>
      </c>
      <c r="M1407" s="123" t="str">
        <f>IF(A1407="","",EOMONTH(A1407,0))</f>
        <v/>
      </c>
      <c r="N1407" s="113" t="str">
        <f>IF(A1407="","",YEAR(A1407))</f>
        <v/>
      </c>
    </row>
    <row r="1408">
      <c r="A1408" s="116" t="n"/>
      <c r="B1408" s="97" t="n"/>
      <c r="C1408" s="97" t="n"/>
      <c r="D1408" s="132" t="n"/>
      <c r="E1408" s="99" t="n"/>
      <c r="F1408" s="117" t="n"/>
      <c r="G1408" s="101" t="n"/>
      <c r="H1408" s="103" t="str">
        <f>IF(OR(A1408="",B1408=""),"",N(D1408)*N(E1408))</f>
        <v/>
      </c>
      <c r="I1408" s="103" t="str">
        <f>IF(H1408="","",H1408-N(F1408))</f>
        <v/>
      </c>
      <c r="J1408" s="68" t="str">
        <f>IF(B1408="","",IFERROR(INDEX('15 Base de Dados'!$F$6:$F$925,MATCH(B1408,'15 Base de Dados'!$C$6:$C$925,0)),"BRL"))</f>
        <v/>
      </c>
      <c r="K1408" s="70" t="str">
        <f>IF(H1408="","",I1408*IF(N(G1408)&gt;0,G1408,IFERROR(INDEX(moeda_fx,MATCH(J1408,moeda_cod,0)),1)))</f>
        <v/>
      </c>
      <c r="L1408" s="133" t="str">
        <f>IF(B1408="","",IFERROR(INDEX('15 Base de Dados'!$A$6:$A$925,MATCH(B1408,'15 Base de Dados'!$C$6:$C$925,0)),"Não encontrado"))</f>
        <v/>
      </c>
      <c r="M1408" s="122" t="str">
        <f>IF(A1408="","",EOMONTH(A1408,0))</f>
        <v/>
      </c>
      <c r="N1408" s="69" t="str">
        <f>IF(A1408="","",YEAR(A1408))</f>
        <v/>
      </c>
    </row>
    <row r="1409">
      <c r="A1409" s="116" t="n"/>
      <c r="B1409" s="97" t="n"/>
      <c r="C1409" s="97" t="n"/>
      <c r="D1409" s="132" t="n"/>
      <c r="E1409" s="99" t="n"/>
      <c r="F1409" s="117" t="n"/>
      <c r="G1409" s="101" t="n"/>
      <c r="H1409" s="109" t="str">
        <f>IF(OR(A1409="",B1409=""),"",N(D1409)*N(E1409))</f>
        <v/>
      </c>
      <c r="I1409" s="109" t="str">
        <f>IF(H1409="","",H1409-N(F1409))</f>
        <v/>
      </c>
      <c r="J1409" s="108" t="str">
        <f>IF(B1409="","",IFERROR(INDEX('15 Base de Dados'!$F$6:$F$925,MATCH(B1409,'15 Base de Dados'!$C$6:$C$925,0)),"BRL"))</f>
        <v/>
      </c>
      <c r="K1409" s="134" t="str">
        <f>IF(H1409="","",I1409*IF(N(G1409)&gt;0,G1409,IFERROR(INDEX(moeda_fx,MATCH(J1409,moeda_cod,0)),1)))</f>
        <v/>
      </c>
      <c r="L1409" s="135" t="str">
        <f>IF(B1409="","",IFERROR(INDEX('15 Base de Dados'!$A$6:$A$925,MATCH(B1409,'15 Base de Dados'!$C$6:$C$925,0)),"Não encontrado"))</f>
        <v/>
      </c>
      <c r="M1409" s="123" t="str">
        <f>IF(A1409="","",EOMONTH(A1409,0))</f>
        <v/>
      </c>
      <c r="N1409" s="113" t="str">
        <f>IF(A1409="","",YEAR(A1409))</f>
        <v/>
      </c>
    </row>
    <row r="1410">
      <c r="A1410" s="116" t="n"/>
      <c r="B1410" s="97" t="n"/>
      <c r="C1410" s="97" t="n"/>
      <c r="D1410" s="132" t="n"/>
      <c r="E1410" s="99" t="n"/>
      <c r="F1410" s="117" t="n"/>
      <c r="G1410" s="101" t="n"/>
      <c r="H1410" s="103" t="str">
        <f>IF(OR(A1410="",B1410=""),"",N(D1410)*N(E1410))</f>
        <v/>
      </c>
      <c r="I1410" s="103" t="str">
        <f>IF(H1410="","",H1410-N(F1410))</f>
        <v/>
      </c>
      <c r="J1410" s="68" t="str">
        <f>IF(B1410="","",IFERROR(INDEX('15 Base de Dados'!$F$6:$F$925,MATCH(B1410,'15 Base de Dados'!$C$6:$C$925,0)),"BRL"))</f>
        <v/>
      </c>
      <c r="K1410" s="70" t="str">
        <f>IF(H1410="","",I1410*IF(N(G1410)&gt;0,G1410,IFERROR(INDEX(moeda_fx,MATCH(J1410,moeda_cod,0)),1)))</f>
        <v/>
      </c>
      <c r="L1410" s="133" t="str">
        <f>IF(B1410="","",IFERROR(INDEX('15 Base de Dados'!$A$6:$A$925,MATCH(B1410,'15 Base de Dados'!$C$6:$C$925,0)),"Não encontrado"))</f>
        <v/>
      </c>
      <c r="M1410" s="122" t="str">
        <f>IF(A1410="","",EOMONTH(A1410,0))</f>
        <v/>
      </c>
      <c r="N1410" s="69" t="str">
        <f>IF(A1410="","",YEAR(A1410))</f>
        <v/>
      </c>
    </row>
    <row r="1411">
      <c r="A1411" s="116" t="n"/>
      <c r="B1411" s="97" t="n"/>
      <c r="C1411" s="97" t="n"/>
      <c r="D1411" s="132" t="n"/>
      <c r="E1411" s="99" t="n"/>
      <c r="F1411" s="117" t="n"/>
      <c r="G1411" s="101" t="n"/>
      <c r="H1411" s="109" t="str">
        <f>IF(OR(A1411="",B1411=""),"",N(D1411)*N(E1411))</f>
        <v/>
      </c>
      <c r="I1411" s="109" t="str">
        <f>IF(H1411="","",H1411-N(F1411))</f>
        <v/>
      </c>
      <c r="J1411" s="108" t="str">
        <f>IF(B1411="","",IFERROR(INDEX('15 Base de Dados'!$F$6:$F$925,MATCH(B1411,'15 Base de Dados'!$C$6:$C$925,0)),"BRL"))</f>
        <v/>
      </c>
      <c r="K1411" s="134" t="str">
        <f>IF(H1411="","",I1411*IF(N(G1411)&gt;0,G1411,IFERROR(INDEX(moeda_fx,MATCH(J1411,moeda_cod,0)),1)))</f>
        <v/>
      </c>
      <c r="L1411" s="135" t="str">
        <f>IF(B1411="","",IFERROR(INDEX('15 Base de Dados'!$A$6:$A$925,MATCH(B1411,'15 Base de Dados'!$C$6:$C$925,0)),"Não encontrado"))</f>
        <v/>
      </c>
      <c r="M1411" s="123" t="str">
        <f>IF(A1411="","",EOMONTH(A1411,0))</f>
        <v/>
      </c>
      <c r="N1411" s="113" t="str">
        <f>IF(A1411="","",YEAR(A1411))</f>
        <v/>
      </c>
    </row>
    <row r="1412">
      <c r="A1412" s="116" t="n"/>
      <c r="B1412" s="97" t="n"/>
      <c r="C1412" s="97" t="n"/>
      <c r="D1412" s="132" t="n"/>
      <c r="E1412" s="99" t="n"/>
      <c r="F1412" s="117" t="n"/>
      <c r="G1412" s="101" t="n"/>
      <c r="H1412" s="103" t="str">
        <f>IF(OR(A1412="",B1412=""),"",N(D1412)*N(E1412))</f>
        <v/>
      </c>
      <c r="I1412" s="103" t="str">
        <f>IF(H1412="","",H1412-N(F1412))</f>
        <v/>
      </c>
      <c r="J1412" s="68" t="str">
        <f>IF(B1412="","",IFERROR(INDEX('15 Base de Dados'!$F$6:$F$925,MATCH(B1412,'15 Base de Dados'!$C$6:$C$925,0)),"BRL"))</f>
        <v/>
      </c>
      <c r="K1412" s="70" t="str">
        <f>IF(H1412="","",I1412*IF(N(G1412)&gt;0,G1412,IFERROR(INDEX(moeda_fx,MATCH(J1412,moeda_cod,0)),1)))</f>
        <v/>
      </c>
      <c r="L1412" s="133" t="str">
        <f>IF(B1412="","",IFERROR(INDEX('15 Base de Dados'!$A$6:$A$925,MATCH(B1412,'15 Base de Dados'!$C$6:$C$925,0)),"Não encontrado"))</f>
        <v/>
      </c>
      <c r="M1412" s="122" t="str">
        <f>IF(A1412="","",EOMONTH(A1412,0))</f>
        <v/>
      </c>
      <c r="N1412" s="69" t="str">
        <f>IF(A1412="","",YEAR(A1412))</f>
        <v/>
      </c>
    </row>
    <row r="1413">
      <c r="A1413" s="116" t="n"/>
      <c r="B1413" s="97" t="n"/>
      <c r="C1413" s="97" t="n"/>
      <c r="D1413" s="132" t="n"/>
      <c r="E1413" s="99" t="n"/>
      <c r="F1413" s="117" t="n"/>
      <c r="G1413" s="101" t="n"/>
      <c r="H1413" s="109" t="str">
        <f>IF(OR(A1413="",B1413=""),"",N(D1413)*N(E1413))</f>
        <v/>
      </c>
      <c r="I1413" s="109" t="str">
        <f>IF(H1413="","",H1413-N(F1413))</f>
        <v/>
      </c>
      <c r="J1413" s="108" t="str">
        <f>IF(B1413="","",IFERROR(INDEX('15 Base de Dados'!$F$6:$F$925,MATCH(B1413,'15 Base de Dados'!$C$6:$C$925,0)),"BRL"))</f>
        <v/>
      </c>
      <c r="K1413" s="134" t="str">
        <f>IF(H1413="","",I1413*IF(N(G1413)&gt;0,G1413,IFERROR(INDEX(moeda_fx,MATCH(J1413,moeda_cod,0)),1)))</f>
        <v/>
      </c>
      <c r="L1413" s="135" t="str">
        <f>IF(B1413="","",IFERROR(INDEX('15 Base de Dados'!$A$6:$A$925,MATCH(B1413,'15 Base de Dados'!$C$6:$C$925,0)),"Não encontrado"))</f>
        <v/>
      </c>
      <c r="M1413" s="123" t="str">
        <f>IF(A1413="","",EOMONTH(A1413,0))</f>
        <v/>
      </c>
      <c r="N1413" s="113" t="str">
        <f>IF(A1413="","",YEAR(A1413))</f>
        <v/>
      </c>
    </row>
    <row r="1414">
      <c r="A1414" s="116" t="n"/>
      <c r="B1414" s="97" t="n"/>
      <c r="C1414" s="97" t="n"/>
      <c r="D1414" s="132" t="n"/>
      <c r="E1414" s="99" t="n"/>
      <c r="F1414" s="117" t="n"/>
      <c r="G1414" s="101" t="n"/>
      <c r="H1414" s="103" t="str">
        <f>IF(OR(A1414="",B1414=""),"",N(D1414)*N(E1414))</f>
        <v/>
      </c>
      <c r="I1414" s="103" t="str">
        <f>IF(H1414="","",H1414-N(F1414))</f>
        <v/>
      </c>
      <c r="J1414" s="68" t="str">
        <f>IF(B1414="","",IFERROR(INDEX('15 Base de Dados'!$F$6:$F$925,MATCH(B1414,'15 Base de Dados'!$C$6:$C$925,0)),"BRL"))</f>
        <v/>
      </c>
      <c r="K1414" s="70" t="str">
        <f>IF(H1414="","",I1414*IF(N(G1414)&gt;0,G1414,IFERROR(INDEX(moeda_fx,MATCH(J1414,moeda_cod,0)),1)))</f>
        <v/>
      </c>
      <c r="L1414" s="133" t="str">
        <f>IF(B1414="","",IFERROR(INDEX('15 Base de Dados'!$A$6:$A$925,MATCH(B1414,'15 Base de Dados'!$C$6:$C$925,0)),"Não encontrado"))</f>
        <v/>
      </c>
      <c r="M1414" s="122" t="str">
        <f>IF(A1414="","",EOMONTH(A1414,0))</f>
        <v/>
      </c>
      <c r="N1414" s="69" t="str">
        <f>IF(A1414="","",YEAR(A1414))</f>
        <v/>
      </c>
    </row>
    <row r="1415">
      <c r="A1415" s="116" t="n"/>
      <c r="B1415" s="97" t="n"/>
      <c r="C1415" s="97" t="n"/>
      <c r="D1415" s="132" t="n"/>
      <c r="E1415" s="99" t="n"/>
      <c r="F1415" s="117" t="n"/>
      <c r="G1415" s="101" t="n"/>
      <c r="H1415" s="109" t="str">
        <f>IF(OR(A1415="",B1415=""),"",N(D1415)*N(E1415))</f>
        <v/>
      </c>
      <c r="I1415" s="109" t="str">
        <f>IF(H1415="","",H1415-N(F1415))</f>
        <v/>
      </c>
      <c r="J1415" s="108" t="str">
        <f>IF(B1415="","",IFERROR(INDEX('15 Base de Dados'!$F$6:$F$925,MATCH(B1415,'15 Base de Dados'!$C$6:$C$925,0)),"BRL"))</f>
        <v/>
      </c>
      <c r="K1415" s="134" t="str">
        <f>IF(H1415="","",I1415*IF(N(G1415)&gt;0,G1415,IFERROR(INDEX(moeda_fx,MATCH(J1415,moeda_cod,0)),1)))</f>
        <v/>
      </c>
      <c r="L1415" s="135" t="str">
        <f>IF(B1415="","",IFERROR(INDEX('15 Base de Dados'!$A$6:$A$925,MATCH(B1415,'15 Base de Dados'!$C$6:$C$925,0)),"Não encontrado"))</f>
        <v/>
      </c>
      <c r="M1415" s="123" t="str">
        <f>IF(A1415="","",EOMONTH(A1415,0))</f>
        <v/>
      </c>
      <c r="N1415" s="113" t="str">
        <f>IF(A1415="","",YEAR(A1415))</f>
        <v/>
      </c>
    </row>
    <row r="1416">
      <c r="A1416" s="116" t="n"/>
      <c r="B1416" s="97" t="n"/>
      <c r="C1416" s="97" t="n"/>
      <c r="D1416" s="132" t="n"/>
      <c r="E1416" s="99" t="n"/>
      <c r="F1416" s="117" t="n"/>
      <c r="G1416" s="101" t="n"/>
      <c r="H1416" s="103" t="str">
        <f>IF(OR(A1416="",B1416=""),"",N(D1416)*N(E1416))</f>
        <v/>
      </c>
      <c r="I1416" s="103" t="str">
        <f>IF(H1416="","",H1416-N(F1416))</f>
        <v/>
      </c>
      <c r="J1416" s="68" t="str">
        <f>IF(B1416="","",IFERROR(INDEX('15 Base de Dados'!$F$6:$F$925,MATCH(B1416,'15 Base de Dados'!$C$6:$C$925,0)),"BRL"))</f>
        <v/>
      </c>
      <c r="K1416" s="70" t="str">
        <f>IF(H1416="","",I1416*IF(N(G1416)&gt;0,G1416,IFERROR(INDEX(moeda_fx,MATCH(J1416,moeda_cod,0)),1)))</f>
        <v/>
      </c>
      <c r="L1416" s="133" t="str">
        <f>IF(B1416="","",IFERROR(INDEX('15 Base de Dados'!$A$6:$A$925,MATCH(B1416,'15 Base de Dados'!$C$6:$C$925,0)),"Não encontrado"))</f>
        <v/>
      </c>
      <c r="M1416" s="122" t="str">
        <f>IF(A1416="","",EOMONTH(A1416,0))</f>
        <v/>
      </c>
      <c r="N1416" s="69" t="str">
        <f>IF(A1416="","",YEAR(A1416))</f>
        <v/>
      </c>
    </row>
    <row r="1417">
      <c r="A1417" s="116" t="n"/>
      <c r="B1417" s="97" t="n"/>
      <c r="C1417" s="97" t="n"/>
      <c r="D1417" s="132" t="n"/>
      <c r="E1417" s="99" t="n"/>
      <c r="F1417" s="117" t="n"/>
      <c r="G1417" s="101" t="n"/>
      <c r="H1417" s="109" t="str">
        <f>IF(OR(A1417="",B1417=""),"",N(D1417)*N(E1417))</f>
        <v/>
      </c>
      <c r="I1417" s="109" t="str">
        <f>IF(H1417="","",H1417-N(F1417))</f>
        <v/>
      </c>
      <c r="J1417" s="108" t="str">
        <f>IF(B1417="","",IFERROR(INDEX('15 Base de Dados'!$F$6:$F$925,MATCH(B1417,'15 Base de Dados'!$C$6:$C$925,0)),"BRL"))</f>
        <v/>
      </c>
      <c r="K1417" s="134" t="str">
        <f>IF(H1417="","",I1417*IF(N(G1417)&gt;0,G1417,IFERROR(INDEX(moeda_fx,MATCH(J1417,moeda_cod,0)),1)))</f>
        <v/>
      </c>
      <c r="L1417" s="135" t="str">
        <f>IF(B1417="","",IFERROR(INDEX('15 Base de Dados'!$A$6:$A$925,MATCH(B1417,'15 Base de Dados'!$C$6:$C$925,0)),"Não encontrado"))</f>
        <v/>
      </c>
      <c r="M1417" s="123" t="str">
        <f>IF(A1417="","",EOMONTH(A1417,0))</f>
        <v/>
      </c>
      <c r="N1417" s="113" t="str">
        <f>IF(A1417="","",YEAR(A1417))</f>
        <v/>
      </c>
    </row>
    <row r="1418">
      <c r="A1418" s="116" t="n"/>
      <c r="B1418" s="97" t="n"/>
      <c r="C1418" s="97" t="n"/>
      <c r="D1418" s="132" t="n"/>
      <c r="E1418" s="99" t="n"/>
      <c r="F1418" s="117" t="n"/>
      <c r="G1418" s="101" t="n"/>
      <c r="H1418" s="103" t="str">
        <f>IF(OR(A1418="",B1418=""),"",N(D1418)*N(E1418))</f>
        <v/>
      </c>
      <c r="I1418" s="103" t="str">
        <f>IF(H1418="","",H1418-N(F1418))</f>
        <v/>
      </c>
      <c r="J1418" s="68" t="str">
        <f>IF(B1418="","",IFERROR(INDEX('15 Base de Dados'!$F$6:$F$925,MATCH(B1418,'15 Base de Dados'!$C$6:$C$925,0)),"BRL"))</f>
        <v/>
      </c>
      <c r="K1418" s="70" t="str">
        <f>IF(H1418="","",I1418*IF(N(G1418)&gt;0,G1418,IFERROR(INDEX(moeda_fx,MATCH(J1418,moeda_cod,0)),1)))</f>
        <v/>
      </c>
      <c r="L1418" s="133" t="str">
        <f>IF(B1418="","",IFERROR(INDEX('15 Base de Dados'!$A$6:$A$925,MATCH(B1418,'15 Base de Dados'!$C$6:$C$925,0)),"Não encontrado"))</f>
        <v/>
      </c>
      <c r="M1418" s="122" t="str">
        <f>IF(A1418="","",EOMONTH(A1418,0))</f>
        <v/>
      </c>
      <c r="N1418" s="69" t="str">
        <f>IF(A1418="","",YEAR(A1418))</f>
        <v/>
      </c>
    </row>
    <row r="1419">
      <c r="A1419" s="116" t="n"/>
      <c r="B1419" s="97" t="n"/>
      <c r="C1419" s="97" t="n"/>
      <c r="D1419" s="132" t="n"/>
      <c r="E1419" s="99" t="n"/>
      <c r="F1419" s="117" t="n"/>
      <c r="G1419" s="101" t="n"/>
      <c r="H1419" s="109" t="str">
        <f>IF(OR(A1419="",B1419=""),"",N(D1419)*N(E1419))</f>
        <v/>
      </c>
      <c r="I1419" s="109" t="str">
        <f>IF(H1419="","",H1419-N(F1419))</f>
        <v/>
      </c>
      <c r="J1419" s="108" t="str">
        <f>IF(B1419="","",IFERROR(INDEX('15 Base de Dados'!$F$6:$F$925,MATCH(B1419,'15 Base de Dados'!$C$6:$C$925,0)),"BRL"))</f>
        <v/>
      </c>
      <c r="K1419" s="134" t="str">
        <f>IF(H1419="","",I1419*IF(N(G1419)&gt;0,G1419,IFERROR(INDEX(moeda_fx,MATCH(J1419,moeda_cod,0)),1)))</f>
        <v/>
      </c>
      <c r="L1419" s="135" t="str">
        <f>IF(B1419="","",IFERROR(INDEX('15 Base de Dados'!$A$6:$A$925,MATCH(B1419,'15 Base de Dados'!$C$6:$C$925,0)),"Não encontrado"))</f>
        <v/>
      </c>
      <c r="M1419" s="123" t="str">
        <f>IF(A1419="","",EOMONTH(A1419,0))</f>
        <v/>
      </c>
      <c r="N1419" s="113" t="str">
        <f>IF(A1419="","",YEAR(A1419))</f>
        <v/>
      </c>
    </row>
    <row r="1420">
      <c r="A1420" s="116" t="n"/>
      <c r="B1420" s="97" t="n"/>
      <c r="C1420" s="97" t="n"/>
      <c r="D1420" s="132" t="n"/>
      <c r="E1420" s="99" t="n"/>
      <c r="F1420" s="117" t="n"/>
      <c r="G1420" s="101" t="n"/>
      <c r="H1420" s="103" t="str">
        <f>IF(OR(A1420="",B1420=""),"",N(D1420)*N(E1420))</f>
        <v/>
      </c>
      <c r="I1420" s="103" t="str">
        <f>IF(H1420="","",H1420-N(F1420))</f>
        <v/>
      </c>
      <c r="J1420" s="68" t="str">
        <f>IF(B1420="","",IFERROR(INDEX('15 Base de Dados'!$F$6:$F$925,MATCH(B1420,'15 Base de Dados'!$C$6:$C$925,0)),"BRL"))</f>
        <v/>
      </c>
      <c r="K1420" s="70" t="str">
        <f>IF(H1420="","",I1420*IF(N(G1420)&gt;0,G1420,IFERROR(INDEX(moeda_fx,MATCH(J1420,moeda_cod,0)),1)))</f>
        <v/>
      </c>
      <c r="L1420" s="133" t="str">
        <f>IF(B1420="","",IFERROR(INDEX('15 Base de Dados'!$A$6:$A$925,MATCH(B1420,'15 Base de Dados'!$C$6:$C$925,0)),"Não encontrado"))</f>
        <v/>
      </c>
      <c r="M1420" s="122" t="str">
        <f>IF(A1420="","",EOMONTH(A1420,0))</f>
        <v/>
      </c>
      <c r="N1420" s="69" t="str">
        <f>IF(A1420="","",YEAR(A1420))</f>
        <v/>
      </c>
    </row>
    <row r="1421">
      <c r="A1421" s="116" t="n"/>
      <c r="B1421" s="97" t="n"/>
      <c r="C1421" s="97" t="n"/>
      <c r="D1421" s="132" t="n"/>
      <c r="E1421" s="99" t="n"/>
      <c r="F1421" s="117" t="n"/>
      <c r="G1421" s="101" t="n"/>
      <c r="H1421" s="109" t="str">
        <f>IF(OR(A1421="",B1421=""),"",N(D1421)*N(E1421))</f>
        <v/>
      </c>
      <c r="I1421" s="109" t="str">
        <f>IF(H1421="","",H1421-N(F1421))</f>
        <v/>
      </c>
      <c r="J1421" s="108" t="str">
        <f>IF(B1421="","",IFERROR(INDEX('15 Base de Dados'!$F$6:$F$925,MATCH(B1421,'15 Base de Dados'!$C$6:$C$925,0)),"BRL"))</f>
        <v/>
      </c>
      <c r="K1421" s="134" t="str">
        <f>IF(H1421="","",I1421*IF(N(G1421)&gt;0,G1421,IFERROR(INDEX(moeda_fx,MATCH(J1421,moeda_cod,0)),1)))</f>
        <v/>
      </c>
      <c r="L1421" s="135" t="str">
        <f>IF(B1421="","",IFERROR(INDEX('15 Base de Dados'!$A$6:$A$925,MATCH(B1421,'15 Base de Dados'!$C$6:$C$925,0)),"Não encontrado"))</f>
        <v/>
      </c>
      <c r="M1421" s="123" t="str">
        <f>IF(A1421="","",EOMONTH(A1421,0))</f>
        <v/>
      </c>
      <c r="N1421" s="113" t="str">
        <f>IF(A1421="","",YEAR(A1421))</f>
        <v/>
      </c>
    </row>
    <row r="1422">
      <c r="A1422" s="116" t="n"/>
      <c r="B1422" s="97" t="n"/>
      <c r="C1422" s="97" t="n"/>
      <c r="D1422" s="132" t="n"/>
      <c r="E1422" s="99" t="n"/>
      <c r="F1422" s="117" t="n"/>
      <c r="G1422" s="101" t="n"/>
      <c r="H1422" s="103" t="str">
        <f>IF(OR(A1422="",B1422=""),"",N(D1422)*N(E1422))</f>
        <v/>
      </c>
      <c r="I1422" s="103" t="str">
        <f>IF(H1422="","",H1422-N(F1422))</f>
        <v/>
      </c>
      <c r="J1422" s="68" t="str">
        <f>IF(B1422="","",IFERROR(INDEX('15 Base de Dados'!$F$6:$F$925,MATCH(B1422,'15 Base de Dados'!$C$6:$C$925,0)),"BRL"))</f>
        <v/>
      </c>
      <c r="K1422" s="70" t="str">
        <f>IF(H1422="","",I1422*IF(N(G1422)&gt;0,G1422,IFERROR(INDEX(moeda_fx,MATCH(J1422,moeda_cod,0)),1)))</f>
        <v/>
      </c>
      <c r="L1422" s="133" t="str">
        <f>IF(B1422="","",IFERROR(INDEX('15 Base de Dados'!$A$6:$A$925,MATCH(B1422,'15 Base de Dados'!$C$6:$C$925,0)),"Não encontrado"))</f>
        <v/>
      </c>
      <c r="M1422" s="122" t="str">
        <f>IF(A1422="","",EOMONTH(A1422,0))</f>
        <v/>
      </c>
      <c r="N1422" s="69" t="str">
        <f>IF(A1422="","",YEAR(A1422))</f>
        <v/>
      </c>
    </row>
    <row r="1423">
      <c r="A1423" s="116" t="n"/>
      <c r="B1423" s="97" t="n"/>
      <c r="C1423" s="97" t="n"/>
      <c r="D1423" s="132" t="n"/>
      <c r="E1423" s="99" t="n"/>
      <c r="F1423" s="117" t="n"/>
      <c r="G1423" s="101" t="n"/>
      <c r="H1423" s="109" t="str">
        <f>IF(OR(A1423="",B1423=""),"",N(D1423)*N(E1423))</f>
        <v/>
      </c>
      <c r="I1423" s="109" t="str">
        <f>IF(H1423="","",H1423-N(F1423))</f>
        <v/>
      </c>
      <c r="J1423" s="108" t="str">
        <f>IF(B1423="","",IFERROR(INDEX('15 Base de Dados'!$F$6:$F$925,MATCH(B1423,'15 Base de Dados'!$C$6:$C$925,0)),"BRL"))</f>
        <v/>
      </c>
      <c r="K1423" s="134" t="str">
        <f>IF(H1423="","",I1423*IF(N(G1423)&gt;0,G1423,IFERROR(INDEX(moeda_fx,MATCH(J1423,moeda_cod,0)),1)))</f>
        <v/>
      </c>
      <c r="L1423" s="135" t="str">
        <f>IF(B1423="","",IFERROR(INDEX('15 Base de Dados'!$A$6:$A$925,MATCH(B1423,'15 Base de Dados'!$C$6:$C$925,0)),"Não encontrado"))</f>
        <v/>
      </c>
      <c r="M1423" s="123" t="str">
        <f>IF(A1423="","",EOMONTH(A1423,0))</f>
        <v/>
      </c>
      <c r="N1423" s="113" t="str">
        <f>IF(A1423="","",YEAR(A1423))</f>
        <v/>
      </c>
    </row>
    <row r="1424">
      <c r="A1424" s="116" t="n"/>
      <c r="B1424" s="97" t="n"/>
      <c r="C1424" s="97" t="n"/>
      <c r="D1424" s="132" t="n"/>
      <c r="E1424" s="99" t="n"/>
      <c r="F1424" s="117" t="n"/>
      <c r="G1424" s="101" t="n"/>
      <c r="H1424" s="103" t="str">
        <f>IF(OR(A1424="",B1424=""),"",N(D1424)*N(E1424))</f>
        <v/>
      </c>
      <c r="I1424" s="103" t="str">
        <f>IF(H1424="","",H1424-N(F1424))</f>
        <v/>
      </c>
      <c r="J1424" s="68" t="str">
        <f>IF(B1424="","",IFERROR(INDEX('15 Base de Dados'!$F$6:$F$925,MATCH(B1424,'15 Base de Dados'!$C$6:$C$925,0)),"BRL"))</f>
        <v/>
      </c>
      <c r="K1424" s="70" t="str">
        <f>IF(H1424="","",I1424*IF(N(G1424)&gt;0,G1424,IFERROR(INDEX(moeda_fx,MATCH(J1424,moeda_cod,0)),1)))</f>
        <v/>
      </c>
      <c r="L1424" s="133" t="str">
        <f>IF(B1424="","",IFERROR(INDEX('15 Base de Dados'!$A$6:$A$925,MATCH(B1424,'15 Base de Dados'!$C$6:$C$925,0)),"Não encontrado"))</f>
        <v/>
      </c>
      <c r="M1424" s="122" t="str">
        <f>IF(A1424="","",EOMONTH(A1424,0))</f>
        <v/>
      </c>
      <c r="N1424" s="69" t="str">
        <f>IF(A1424="","",YEAR(A1424))</f>
        <v/>
      </c>
    </row>
    <row r="1425">
      <c r="A1425" s="116" t="n"/>
      <c r="B1425" s="97" t="n"/>
      <c r="C1425" s="97" t="n"/>
      <c r="D1425" s="132" t="n"/>
      <c r="E1425" s="99" t="n"/>
      <c r="F1425" s="117" t="n"/>
      <c r="G1425" s="101" t="n"/>
      <c r="H1425" s="109" t="str">
        <f>IF(OR(A1425="",B1425=""),"",N(D1425)*N(E1425))</f>
        <v/>
      </c>
      <c r="I1425" s="109" t="str">
        <f>IF(H1425="","",H1425-N(F1425))</f>
        <v/>
      </c>
      <c r="J1425" s="108" t="str">
        <f>IF(B1425="","",IFERROR(INDEX('15 Base de Dados'!$F$6:$F$925,MATCH(B1425,'15 Base de Dados'!$C$6:$C$925,0)),"BRL"))</f>
        <v/>
      </c>
      <c r="K1425" s="134" t="str">
        <f>IF(H1425="","",I1425*IF(N(G1425)&gt;0,G1425,IFERROR(INDEX(moeda_fx,MATCH(J1425,moeda_cod,0)),1)))</f>
        <v/>
      </c>
      <c r="L1425" s="135" t="str">
        <f>IF(B1425="","",IFERROR(INDEX('15 Base de Dados'!$A$6:$A$925,MATCH(B1425,'15 Base de Dados'!$C$6:$C$925,0)),"Não encontrado"))</f>
        <v/>
      </c>
      <c r="M1425" s="123" t="str">
        <f>IF(A1425="","",EOMONTH(A1425,0))</f>
        <v/>
      </c>
      <c r="N1425" s="113" t="str">
        <f>IF(A1425="","",YEAR(A1425))</f>
        <v/>
      </c>
    </row>
    <row r="1426">
      <c r="A1426" s="116" t="n"/>
      <c r="B1426" s="97" t="n"/>
      <c r="C1426" s="97" t="n"/>
      <c r="D1426" s="132" t="n"/>
      <c r="E1426" s="99" t="n"/>
      <c r="F1426" s="117" t="n"/>
      <c r="G1426" s="101" t="n"/>
      <c r="H1426" s="103" t="str">
        <f>IF(OR(A1426="",B1426=""),"",N(D1426)*N(E1426))</f>
        <v/>
      </c>
      <c r="I1426" s="103" t="str">
        <f>IF(H1426="","",H1426-N(F1426))</f>
        <v/>
      </c>
      <c r="J1426" s="68" t="str">
        <f>IF(B1426="","",IFERROR(INDEX('15 Base de Dados'!$F$6:$F$925,MATCH(B1426,'15 Base de Dados'!$C$6:$C$925,0)),"BRL"))</f>
        <v/>
      </c>
      <c r="K1426" s="70" t="str">
        <f>IF(H1426="","",I1426*IF(N(G1426)&gt;0,G1426,IFERROR(INDEX(moeda_fx,MATCH(J1426,moeda_cod,0)),1)))</f>
        <v/>
      </c>
      <c r="L1426" s="133" t="str">
        <f>IF(B1426="","",IFERROR(INDEX('15 Base de Dados'!$A$6:$A$925,MATCH(B1426,'15 Base de Dados'!$C$6:$C$925,0)),"Não encontrado"))</f>
        <v/>
      </c>
      <c r="M1426" s="122" t="str">
        <f>IF(A1426="","",EOMONTH(A1426,0))</f>
        <v/>
      </c>
      <c r="N1426" s="69" t="str">
        <f>IF(A1426="","",YEAR(A1426))</f>
        <v/>
      </c>
    </row>
    <row r="1427">
      <c r="A1427" s="116" t="n"/>
      <c r="B1427" s="97" t="n"/>
      <c r="C1427" s="97" t="n"/>
      <c r="D1427" s="132" t="n"/>
      <c r="E1427" s="99" t="n"/>
      <c r="F1427" s="117" t="n"/>
      <c r="G1427" s="101" t="n"/>
      <c r="H1427" s="109" t="str">
        <f>IF(OR(A1427="",B1427=""),"",N(D1427)*N(E1427))</f>
        <v/>
      </c>
      <c r="I1427" s="109" t="str">
        <f>IF(H1427="","",H1427-N(F1427))</f>
        <v/>
      </c>
      <c r="J1427" s="108" t="str">
        <f>IF(B1427="","",IFERROR(INDEX('15 Base de Dados'!$F$6:$F$925,MATCH(B1427,'15 Base de Dados'!$C$6:$C$925,0)),"BRL"))</f>
        <v/>
      </c>
      <c r="K1427" s="134" t="str">
        <f>IF(H1427="","",I1427*IF(N(G1427)&gt;0,G1427,IFERROR(INDEX(moeda_fx,MATCH(J1427,moeda_cod,0)),1)))</f>
        <v/>
      </c>
      <c r="L1427" s="135" t="str">
        <f>IF(B1427="","",IFERROR(INDEX('15 Base de Dados'!$A$6:$A$925,MATCH(B1427,'15 Base de Dados'!$C$6:$C$925,0)),"Não encontrado"))</f>
        <v/>
      </c>
      <c r="M1427" s="123" t="str">
        <f>IF(A1427="","",EOMONTH(A1427,0))</f>
        <v/>
      </c>
      <c r="N1427" s="113" t="str">
        <f>IF(A1427="","",YEAR(A1427))</f>
        <v/>
      </c>
    </row>
    <row r="1428">
      <c r="A1428" s="116" t="n"/>
      <c r="B1428" s="97" t="n"/>
      <c r="C1428" s="97" t="n"/>
      <c r="D1428" s="132" t="n"/>
      <c r="E1428" s="99" t="n"/>
      <c r="F1428" s="117" t="n"/>
      <c r="G1428" s="101" t="n"/>
      <c r="H1428" s="103" t="str">
        <f>IF(OR(A1428="",B1428=""),"",N(D1428)*N(E1428))</f>
        <v/>
      </c>
      <c r="I1428" s="103" t="str">
        <f>IF(H1428="","",H1428-N(F1428))</f>
        <v/>
      </c>
      <c r="J1428" s="68" t="str">
        <f>IF(B1428="","",IFERROR(INDEX('15 Base de Dados'!$F$6:$F$925,MATCH(B1428,'15 Base de Dados'!$C$6:$C$925,0)),"BRL"))</f>
        <v/>
      </c>
      <c r="K1428" s="70" t="str">
        <f>IF(H1428="","",I1428*IF(N(G1428)&gt;0,G1428,IFERROR(INDEX(moeda_fx,MATCH(J1428,moeda_cod,0)),1)))</f>
        <v/>
      </c>
      <c r="L1428" s="133" t="str">
        <f>IF(B1428="","",IFERROR(INDEX('15 Base de Dados'!$A$6:$A$925,MATCH(B1428,'15 Base de Dados'!$C$6:$C$925,0)),"Não encontrado"))</f>
        <v/>
      </c>
      <c r="M1428" s="122" t="str">
        <f>IF(A1428="","",EOMONTH(A1428,0))</f>
        <v/>
      </c>
      <c r="N1428" s="69" t="str">
        <f>IF(A1428="","",YEAR(A1428))</f>
        <v/>
      </c>
    </row>
    <row r="1429">
      <c r="A1429" s="116" t="n"/>
      <c r="B1429" s="97" t="n"/>
      <c r="C1429" s="97" t="n"/>
      <c r="D1429" s="132" t="n"/>
      <c r="E1429" s="99" t="n"/>
      <c r="F1429" s="117" t="n"/>
      <c r="G1429" s="101" t="n"/>
      <c r="H1429" s="109" t="str">
        <f>IF(OR(A1429="",B1429=""),"",N(D1429)*N(E1429))</f>
        <v/>
      </c>
      <c r="I1429" s="109" t="str">
        <f>IF(H1429="","",H1429-N(F1429))</f>
        <v/>
      </c>
      <c r="J1429" s="108" t="str">
        <f>IF(B1429="","",IFERROR(INDEX('15 Base de Dados'!$F$6:$F$925,MATCH(B1429,'15 Base de Dados'!$C$6:$C$925,0)),"BRL"))</f>
        <v/>
      </c>
      <c r="K1429" s="134" t="str">
        <f>IF(H1429="","",I1429*IF(N(G1429)&gt;0,G1429,IFERROR(INDEX(moeda_fx,MATCH(J1429,moeda_cod,0)),1)))</f>
        <v/>
      </c>
      <c r="L1429" s="135" t="str">
        <f>IF(B1429="","",IFERROR(INDEX('15 Base de Dados'!$A$6:$A$925,MATCH(B1429,'15 Base de Dados'!$C$6:$C$925,0)),"Não encontrado"))</f>
        <v/>
      </c>
      <c r="M1429" s="123" t="str">
        <f>IF(A1429="","",EOMONTH(A1429,0))</f>
        <v/>
      </c>
      <c r="N1429" s="113" t="str">
        <f>IF(A1429="","",YEAR(A1429))</f>
        <v/>
      </c>
    </row>
    <row r="1430">
      <c r="A1430" s="116" t="n"/>
      <c r="B1430" s="97" t="n"/>
      <c r="C1430" s="97" t="n"/>
      <c r="D1430" s="132" t="n"/>
      <c r="E1430" s="99" t="n"/>
      <c r="F1430" s="117" t="n"/>
      <c r="G1430" s="101" t="n"/>
      <c r="H1430" s="103" t="str">
        <f>IF(OR(A1430="",B1430=""),"",N(D1430)*N(E1430))</f>
        <v/>
      </c>
      <c r="I1430" s="103" t="str">
        <f>IF(H1430="","",H1430-N(F1430))</f>
        <v/>
      </c>
      <c r="J1430" s="68" t="str">
        <f>IF(B1430="","",IFERROR(INDEX('15 Base de Dados'!$F$6:$F$925,MATCH(B1430,'15 Base de Dados'!$C$6:$C$925,0)),"BRL"))</f>
        <v/>
      </c>
      <c r="K1430" s="70" t="str">
        <f>IF(H1430="","",I1430*IF(N(G1430)&gt;0,G1430,IFERROR(INDEX(moeda_fx,MATCH(J1430,moeda_cod,0)),1)))</f>
        <v/>
      </c>
      <c r="L1430" s="133" t="str">
        <f>IF(B1430="","",IFERROR(INDEX('15 Base de Dados'!$A$6:$A$925,MATCH(B1430,'15 Base de Dados'!$C$6:$C$925,0)),"Não encontrado"))</f>
        <v/>
      </c>
      <c r="M1430" s="122" t="str">
        <f>IF(A1430="","",EOMONTH(A1430,0))</f>
        <v/>
      </c>
      <c r="N1430" s="69" t="str">
        <f>IF(A1430="","",YEAR(A1430))</f>
        <v/>
      </c>
    </row>
    <row r="1431">
      <c r="A1431" s="116" t="n"/>
      <c r="B1431" s="97" t="n"/>
      <c r="C1431" s="97" t="n"/>
      <c r="D1431" s="132" t="n"/>
      <c r="E1431" s="99" t="n"/>
      <c r="F1431" s="117" t="n"/>
      <c r="G1431" s="101" t="n"/>
      <c r="H1431" s="109" t="str">
        <f>IF(OR(A1431="",B1431=""),"",N(D1431)*N(E1431))</f>
        <v/>
      </c>
      <c r="I1431" s="109" t="str">
        <f>IF(H1431="","",H1431-N(F1431))</f>
        <v/>
      </c>
      <c r="J1431" s="108" t="str">
        <f>IF(B1431="","",IFERROR(INDEX('15 Base de Dados'!$F$6:$F$925,MATCH(B1431,'15 Base de Dados'!$C$6:$C$925,0)),"BRL"))</f>
        <v/>
      </c>
      <c r="K1431" s="134" t="str">
        <f>IF(H1431="","",I1431*IF(N(G1431)&gt;0,G1431,IFERROR(INDEX(moeda_fx,MATCH(J1431,moeda_cod,0)),1)))</f>
        <v/>
      </c>
      <c r="L1431" s="135" t="str">
        <f>IF(B1431="","",IFERROR(INDEX('15 Base de Dados'!$A$6:$A$925,MATCH(B1431,'15 Base de Dados'!$C$6:$C$925,0)),"Não encontrado"))</f>
        <v/>
      </c>
      <c r="M1431" s="123" t="str">
        <f>IF(A1431="","",EOMONTH(A1431,0))</f>
        <v/>
      </c>
      <c r="N1431" s="113" t="str">
        <f>IF(A1431="","",YEAR(A1431))</f>
        <v/>
      </c>
    </row>
    <row r="1432">
      <c r="A1432" s="116" t="n"/>
      <c r="B1432" s="97" t="n"/>
      <c r="C1432" s="97" t="n"/>
      <c r="D1432" s="132" t="n"/>
      <c r="E1432" s="99" t="n"/>
      <c r="F1432" s="117" t="n"/>
      <c r="G1432" s="101" t="n"/>
      <c r="H1432" s="103" t="str">
        <f>IF(OR(A1432="",B1432=""),"",N(D1432)*N(E1432))</f>
        <v/>
      </c>
      <c r="I1432" s="103" t="str">
        <f>IF(H1432="","",H1432-N(F1432))</f>
        <v/>
      </c>
      <c r="J1432" s="68" t="str">
        <f>IF(B1432="","",IFERROR(INDEX('15 Base de Dados'!$F$6:$F$925,MATCH(B1432,'15 Base de Dados'!$C$6:$C$925,0)),"BRL"))</f>
        <v/>
      </c>
      <c r="K1432" s="70" t="str">
        <f>IF(H1432="","",I1432*IF(N(G1432)&gt;0,G1432,IFERROR(INDEX(moeda_fx,MATCH(J1432,moeda_cod,0)),1)))</f>
        <v/>
      </c>
      <c r="L1432" s="133" t="str">
        <f>IF(B1432="","",IFERROR(INDEX('15 Base de Dados'!$A$6:$A$925,MATCH(B1432,'15 Base de Dados'!$C$6:$C$925,0)),"Não encontrado"))</f>
        <v/>
      </c>
      <c r="M1432" s="122" t="str">
        <f>IF(A1432="","",EOMONTH(A1432,0))</f>
        <v/>
      </c>
      <c r="N1432" s="69" t="str">
        <f>IF(A1432="","",YEAR(A1432))</f>
        <v/>
      </c>
    </row>
    <row r="1433">
      <c r="A1433" s="116" t="n"/>
      <c r="B1433" s="97" t="n"/>
      <c r="C1433" s="97" t="n"/>
      <c r="D1433" s="132" t="n"/>
      <c r="E1433" s="99" t="n"/>
      <c r="F1433" s="117" t="n"/>
      <c r="G1433" s="101" t="n"/>
      <c r="H1433" s="109" t="str">
        <f>IF(OR(A1433="",B1433=""),"",N(D1433)*N(E1433))</f>
        <v/>
      </c>
      <c r="I1433" s="109" t="str">
        <f>IF(H1433="","",H1433-N(F1433))</f>
        <v/>
      </c>
      <c r="J1433" s="108" t="str">
        <f>IF(B1433="","",IFERROR(INDEX('15 Base de Dados'!$F$6:$F$925,MATCH(B1433,'15 Base de Dados'!$C$6:$C$925,0)),"BRL"))</f>
        <v/>
      </c>
      <c r="K1433" s="134" t="str">
        <f>IF(H1433="","",I1433*IF(N(G1433)&gt;0,G1433,IFERROR(INDEX(moeda_fx,MATCH(J1433,moeda_cod,0)),1)))</f>
        <v/>
      </c>
      <c r="L1433" s="135" t="str">
        <f>IF(B1433="","",IFERROR(INDEX('15 Base de Dados'!$A$6:$A$925,MATCH(B1433,'15 Base de Dados'!$C$6:$C$925,0)),"Não encontrado"))</f>
        <v/>
      </c>
      <c r="M1433" s="123" t="str">
        <f>IF(A1433="","",EOMONTH(A1433,0))</f>
        <v/>
      </c>
      <c r="N1433" s="113" t="str">
        <f>IF(A1433="","",YEAR(A1433))</f>
        <v/>
      </c>
    </row>
    <row r="1434">
      <c r="A1434" s="116" t="n"/>
      <c r="B1434" s="97" t="n"/>
      <c r="C1434" s="97" t="n"/>
      <c r="D1434" s="132" t="n"/>
      <c r="E1434" s="99" t="n"/>
      <c r="F1434" s="117" t="n"/>
      <c r="G1434" s="101" t="n"/>
      <c r="H1434" s="103" t="str">
        <f>IF(OR(A1434="",B1434=""),"",N(D1434)*N(E1434))</f>
        <v/>
      </c>
      <c r="I1434" s="103" t="str">
        <f>IF(H1434="","",H1434-N(F1434))</f>
        <v/>
      </c>
      <c r="J1434" s="68" t="str">
        <f>IF(B1434="","",IFERROR(INDEX('15 Base de Dados'!$F$6:$F$925,MATCH(B1434,'15 Base de Dados'!$C$6:$C$925,0)),"BRL"))</f>
        <v/>
      </c>
      <c r="K1434" s="70" t="str">
        <f>IF(H1434="","",I1434*IF(N(G1434)&gt;0,G1434,IFERROR(INDEX(moeda_fx,MATCH(J1434,moeda_cod,0)),1)))</f>
        <v/>
      </c>
      <c r="L1434" s="133" t="str">
        <f>IF(B1434="","",IFERROR(INDEX('15 Base de Dados'!$A$6:$A$925,MATCH(B1434,'15 Base de Dados'!$C$6:$C$925,0)),"Não encontrado"))</f>
        <v/>
      </c>
      <c r="M1434" s="122" t="str">
        <f>IF(A1434="","",EOMONTH(A1434,0))</f>
        <v/>
      </c>
      <c r="N1434" s="69" t="str">
        <f>IF(A1434="","",YEAR(A1434))</f>
        <v/>
      </c>
    </row>
    <row r="1435">
      <c r="A1435" s="116" t="n"/>
      <c r="B1435" s="97" t="n"/>
      <c r="C1435" s="97" t="n"/>
      <c r="D1435" s="132" t="n"/>
      <c r="E1435" s="99" t="n"/>
      <c r="F1435" s="117" t="n"/>
      <c r="G1435" s="101" t="n"/>
      <c r="H1435" s="109" t="str">
        <f>IF(OR(A1435="",B1435=""),"",N(D1435)*N(E1435))</f>
        <v/>
      </c>
      <c r="I1435" s="109" t="str">
        <f>IF(H1435="","",H1435-N(F1435))</f>
        <v/>
      </c>
      <c r="J1435" s="108" t="str">
        <f>IF(B1435="","",IFERROR(INDEX('15 Base de Dados'!$F$6:$F$925,MATCH(B1435,'15 Base de Dados'!$C$6:$C$925,0)),"BRL"))</f>
        <v/>
      </c>
      <c r="K1435" s="134" t="str">
        <f>IF(H1435="","",I1435*IF(N(G1435)&gt;0,G1435,IFERROR(INDEX(moeda_fx,MATCH(J1435,moeda_cod,0)),1)))</f>
        <v/>
      </c>
      <c r="L1435" s="135" t="str">
        <f>IF(B1435="","",IFERROR(INDEX('15 Base de Dados'!$A$6:$A$925,MATCH(B1435,'15 Base de Dados'!$C$6:$C$925,0)),"Não encontrado"))</f>
        <v/>
      </c>
      <c r="M1435" s="123" t="str">
        <f>IF(A1435="","",EOMONTH(A1435,0))</f>
        <v/>
      </c>
      <c r="N1435" s="113" t="str">
        <f>IF(A1435="","",YEAR(A1435))</f>
        <v/>
      </c>
    </row>
    <row r="1436">
      <c r="A1436" s="116" t="n"/>
      <c r="B1436" s="97" t="n"/>
      <c r="C1436" s="97" t="n"/>
      <c r="D1436" s="132" t="n"/>
      <c r="E1436" s="99" t="n"/>
      <c r="F1436" s="117" t="n"/>
      <c r="G1436" s="101" t="n"/>
      <c r="H1436" s="103" t="str">
        <f>IF(OR(A1436="",B1436=""),"",N(D1436)*N(E1436))</f>
        <v/>
      </c>
      <c r="I1436" s="103" t="str">
        <f>IF(H1436="","",H1436-N(F1436))</f>
        <v/>
      </c>
      <c r="J1436" s="68" t="str">
        <f>IF(B1436="","",IFERROR(INDEX('15 Base de Dados'!$F$6:$F$925,MATCH(B1436,'15 Base de Dados'!$C$6:$C$925,0)),"BRL"))</f>
        <v/>
      </c>
      <c r="K1436" s="70" t="str">
        <f>IF(H1436="","",I1436*IF(N(G1436)&gt;0,G1436,IFERROR(INDEX(moeda_fx,MATCH(J1436,moeda_cod,0)),1)))</f>
        <v/>
      </c>
      <c r="L1436" s="133" t="str">
        <f>IF(B1436="","",IFERROR(INDEX('15 Base de Dados'!$A$6:$A$925,MATCH(B1436,'15 Base de Dados'!$C$6:$C$925,0)),"Não encontrado"))</f>
        <v/>
      </c>
      <c r="M1436" s="122" t="str">
        <f>IF(A1436="","",EOMONTH(A1436,0))</f>
        <v/>
      </c>
      <c r="N1436" s="69" t="str">
        <f>IF(A1436="","",YEAR(A1436))</f>
        <v/>
      </c>
    </row>
    <row r="1437">
      <c r="A1437" s="116" t="n"/>
      <c r="B1437" s="97" t="n"/>
      <c r="C1437" s="97" t="n"/>
      <c r="D1437" s="132" t="n"/>
      <c r="E1437" s="99" t="n"/>
      <c r="F1437" s="117" t="n"/>
      <c r="G1437" s="101" t="n"/>
      <c r="H1437" s="109" t="str">
        <f>IF(OR(A1437="",B1437=""),"",N(D1437)*N(E1437))</f>
        <v/>
      </c>
      <c r="I1437" s="109" t="str">
        <f>IF(H1437="","",H1437-N(F1437))</f>
        <v/>
      </c>
      <c r="J1437" s="108" t="str">
        <f>IF(B1437="","",IFERROR(INDEX('15 Base de Dados'!$F$6:$F$925,MATCH(B1437,'15 Base de Dados'!$C$6:$C$925,0)),"BRL"))</f>
        <v/>
      </c>
      <c r="K1437" s="134" t="str">
        <f>IF(H1437="","",I1437*IF(N(G1437)&gt;0,G1437,IFERROR(INDEX(moeda_fx,MATCH(J1437,moeda_cod,0)),1)))</f>
        <v/>
      </c>
      <c r="L1437" s="135" t="str">
        <f>IF(B1437="","",IFERROR(INDEX('15 Base de Dados'!$A$6:$A$925,MATCH(B1437,'15 Base de Dados'!$C$6:$C$925,0)),"Não encontrado"))</f>
        <v/>
      </c>
      <c r="M1437" s="123" t="str">
        <f>IF(A1437="","",EOMONTH(A1437,0))</f>
        <v/>
      </c>
      <c r="N1437" s="113" t="str">
        <f>IF(A1437="","",YEAR(A1437))</f>
        <v/>
      </c>
    </row>
    <row r="1438">
      <c r="A1438" s="116" t="n"/>
      <c r="B1438" s="97" t="n"/>
      <c r="C1438" s="97" t="n"/>
      <c r="D1438" s="132" t="n"/>
      <c r="E1438" s="99" t="n"/>
      <c r="F1438" s="117" t="n"/>
      <c r="G1438" s="101" t="n"/>
      <c r="H1438" s="103" t="str">
        <f>IF(OR(A1438="",B1438=""),"",N(D1438)*N(E1438))</f>
        <v/>
      </c>
      <c r="I1438" s="103" t="str">
        <f>IF(H1438="","",H1438-N(F1438))</f>
        <v/>
      </c>
      <c r="J1438" s="68" t="str">
        <f>IF(B1438="","",IFERROR(INDEX('15 Base de Dados'!$F$6:$F$925,MATCH(B1438,'15 Base de Dados'!$C$6:$C$925,0)),"BRL"))</f>
        <v/>
      </c>
      <c r="K1438" s="70" t="str">
        <f>IF(H1438="","",I1438*IF(N(G1438)&gt;0,G1438,IFERROR(INDEX(moeda_fx,MATCH(J1438,moeda_cod,0)),1)))</f>
        <v/>
      </c>
      <c r="L1438" s="133" t="str">
        <f>IF(B1438="","",IFERROR(INDEX('15 Base de Dados'!$A$6:$A$925,MATCH(B1438,'15 Base de Dados'!$C$6:$C$925,0)),"Não encontrado"))</f>
        <v/>
      </c>
      <c r="M1438" s="122" t="str">
        <f>IF(A1438="","",EOMONTH(A1438,0))</f>
        <v/>
      </c>
      <c r="N1438" s="69" t="str">
        <f>IF(A1438="","",YEAR(A1438))</f>
        <v/>
      </c>
    </row>
    <row r="1439">
      <c r="A1439" s="116" t="n"/>
      <c r="B1439" s="97" t="n"/>
      <c r="C1439" s="97" t="n"/>
      <c r="D1439" s="132" t="n"/>
      <c r="E1439" s="99" t="n"/>
      <c r="F1439" s="117" t="n"/>
      <c r="G1439" s="101" t="n"/>
      <c r="H1439" s="109" t="str">
        <f>IF(OR(A1439="",B1439=""),"",N(D1439)*N(E1439))</f>
        <v/>
      </c>
      <c r="I1439" s="109" t="str">
        <f>IF(H1439="","",H1439-N(F1439))</f>
        <v/>
      </c>
      <c r="J1439" s="108" t="str">
        <f>IF(B1439="","",IFERROR(INDEX('15 Base de Dados'!$F$6:$F$925,MATCH(B1439,'15 Base de Dados'!$C$6:$C$925,0)),"BRL"))</f>
        <v/>
      </c>
      <c r="K1439" s="134" t="str">
        <f>IF(H1439="","",I1439*IF(N(G1439)&gt;0,G1439,IFERROR(INDEX(moeda_fx,MATCH(J1439,moeda_cod,0)),1)))</f>
        <v/>
      </c>
      <c r="L1439" s="135" t="str">
        <f>IF(B1439="","",IFERROR(INDEX('15 Base de Dados'!$A$6:$A$925,MATCH(B1439,'15 Base de Dados'!$C$6:$C$925,0)),"Não encontrado"))</f>
        <v/>
      </c>
      <c r="M1439" s="123" t="str">
        <f>IF(A1439="","",EOMONTH(A1439,0))</f>
        <v/>
      </c>
      <c r="N1439" s="113" t="str">
        <f>IF(A1439="","",YEAR(A1439))</f>
        <v/>
      </c>
    </row>
    <row r="1440">
      <c r="A1440" s="116" t="n"/>
      <c r="B1440" s="97" t="n"/>
      <c r="C1440" s="97" t="n"/>
      <c r="D1440" s="132" t="n"/>
      <c r="E1440" s="99" t="n"/>
      <c r="F1440" s="117" t="n"/>
      <c r="G1440" s="101" t="n"/>
      <c r="H1440" s="103" t="str">
        <f>IF(OR(A1440="",B1440=""),"",N(D1440)*N(E1440))</f>
        <v/>
      </c>
      <c r="I1440" s="103" t="str">
        <f>IF(H1440="","",H1440-N(F1440))</f>
        <v/>
      </c>
      <c r="J1440" s="68" t="str">
        <f>IF(B1440="","",IFERROR(INDEX('15 Base de Dados'!$F$6:$F$925,MATCH(B1440,'15 Base de Dados'!$C$6:$C$925,0)),"BRL"))</f>
        <v/>
      </c>
      <c r="K1440" s="70" t="str">
        <f>IF(H1440="","",I1440*IF(N(G1440)&gt;0,G1440,IFERROR(INDEX(moeda_fx,MATCH(J1440,moeda_cod,0)),1)))</f>
        <v/>
      </c>
      <c r="L1440" s="133" t="str">
        <f>IF(B1440="","",IFERROR(INDEX('15 Base de Dados'!$A$6:$A$925,MATCH(B1440,'15 Base de Dados'!$C$6:$C$925,0)),"Não encontrado"))</f>
        <v/>
      </c>
      <c r="M1440" s="122" t="str">
        <f>IF(A1440="","",EOMONTH(A1440,0))</f>
        <v/>
      </c>
      <c r="N1440" s="69" t="str">
        <f>IF(A1440="","",YEAR(A1440))</f>
        <v/>
      </c>
    </row>
    <row r="1441">
      <c r="A1441" s="116" t="n"/>
      <c r="B1441" s="97" t="n"/>
      <c r="C1441" s="97" t="n"/>
      <c r="D1441" s="132" t="n"/>
      <c r="E1441" s="99" t="n"/>
      <c r="F1441" s="117" t="n"/>
      <c r="G1441" s="101" t="n"/>
      <c r="H1441" s="109" t="str">
        <f>IF(OR(A1441="",B1441=""),"",N(D1441)*N(E1441))</f>
        <v/>
      </c>
      <c r="I1441" s="109" t="str">
        <f>IF(H1441="","",H1441-N(F1441))</f>
        <v/>
      </c>
      <c r="J1441" s="108" t="str">
        <f>IF(B1441="","",IFERROR(INDEX('15 Base de Dados'!$F$6:$F$925,MATCH(B1441,'15 Base de Dados'!$C$6:$C$925,0)),"BRL"))</f>
        <v/>
      </c>
      <c r="K1441" s="134" t="str">
        <f>IF(H1441="","",I1441*IF(N(G1441)&gt;0,G1441,IFERROR(INDEX(moeda_fx,MATCH(J1441,moeda_cod,0)),1)))</f>
        <v/>
      </c>
      <c r="L1441" s="135" t="str">
        <f>IF(B1441="","",IFERROR(INDEX('15 Base de Dados'!$A$6:$A$925,MATCH(B1441,'15 Base de Dados'!$C$6:$C$925,0)),"Não encontrado"))</f>
        <v/>
      </c>
      <c r="M1441" s="123" t="str">
        <f>IF(A1441="","",EOMONTH(A1441,0))</f>
        <v/>
      </c>
      <c r="N1441" s="113" t="str">
        <f>IF(A1441="","",YEAR(A1441))</f>
        <v/>
      </c>
    </row>
    <row r="1442">
      <c r="A1442" s="116" t="n"/>
      <c r="B1442" s="97" t="n"/>
      <c r="C1442" s="97" t="n"/>
      <c r="D1442" s="132" t="n"/>
      <c r="E1442" s="99" t="n"/>
      <c r="F1442" s="117" t="n"/>
      <c r="G1442" s="101" t="n"/>
      <c r="H1442" s="103" t="str">
        <f>IF(OR(A1442="",B1442=""),"",N(D1442)*N(E1442))</f>
        <v/>
      </c>
      <c r="I1442" s="103" t="str">
        <f>IF(H1442="","",H1442-N(F1442))</f>
        <v/>
      </c>
      <c r="J1442" s="68" t="str">
        <f>IF(B1442="","",IFERROR(INDEX('15 Base de Dados'!$F$6:$F$925,MATCH(B1442,'15 Base de Dados'!$C$6:$C$925,0)),"BRL"))</f>
        <v/>
      </c>
      <c r="K1442" s="70" t="str">
        <f>IF(H1442="","",I1442*IF(N(G1442)&gt;0,G1442,IFERROR(INDEX(moeda_fx,MATCH(J1442,moeda_cod,0)),1)))</f>
        <v/>
      </c>
      <c r="L1442" s="133" t="str">
        <f>IF(B1442="","",IFERROR(INDEX('15 Base de Dados'!$A$6:$A$925,MATCH(B1442,'15 Base de Dados'!$C$6:$C$925,0)),"Não encontrado"))</f>
        <v/>
      </c>
      <c r="M1442" s="122" t="str">
        <f>IF(A1442="","",EOMONTH(A1442,0))</f>
        <v/>
      </c>
      <c r="N1442" s="69" t="str">
        <f>IF(A1442="","",YEAR(A1442))</f>
        <v/>
      </c>
    </row>
    <row r="1443">
      <c r="A1443" s="116" t="n"/>
      <c r="B1443" s="97" t="n"/>
      <c r="C1443" s="97" t="n"/>
      <c r="D1443" s="132" t="n"/>
      <c r="E1443" s="99" t="n"/>
      <c r="F1443" s="117" t="n"/>
      <c r="G1443" s="101" t="n"/>
      <c r="H1443" s="109" t="str">
        <f>IF(OR(A1443="",B1443=""),"",N(D1443)*N(E1443))</f>
        <v/>
      </c>
      <c r="I1443" s="109" t="str">
        <f>IF(H1443="","",H1443-N(F1443))</f>
        <v/>
      </c>
      <c r="J1443" s="108" t="str">
        <f>IF(B1443="","",IFERROR(INDEX('15 Base de Dados'!$F$6:$F$925,MATCH(B1443,'15 Base de Dados'!$C$6:$C$925,0)),"BRL"))</f>
        <v/>
      </c>
      <c r="K1443" s="134" t="str">
        <f>IF(H1443="","",I1443*IF(N(G1443)&gt;0,G1443,IFERROR(INDEX(moeda_fx,MATCH(J1443,moeda_cod,0)),1)))</f>
        <v/>
      </c>
      <c r="L1443" s="135" t="str">
        <f>IF(B1443="","",IFERROR(INDEX('15 Base de Dados'!$A$6:$A$925,MATCH(B1443,'15 Base de Dados'!$C$6:$C$925,0)),"Não encontrado"))</f>
        <v/>
      </c>
      <c r="M1443" s="123" t="str">
        <f>IF(A1443="","",EOMONTH(A1443,0))</f>
        <v/>
      </c>
      <c r="N1443" s="113" t="str">
        <f>IF(A1443="","",YEAR(A1443))</f>
        <v/>
      </c>
    </row>
    <row r="1444">
      <c r="A1444" s="116" t="n"/>
      <c r="B1444" s="97" t="n"/>
      <c r="C1444" s="97" t="n"/>
      <c r="D1444" s="132" t="n"/>
      <c r="E1444" s="99" t="n"/>
      <c r="F1444" s="117" t="n"/>
      <c r="G1444" s="101" t="n"/>
      <c r="H1444" s="103" t="str">
        <f>IF(OR(A1444="",B1444=""),"",N(D1444)*N(E1444))</f>
        <v/>
      </c>
      <c r="I1444" s="103" t="str">
        <f>IF(H1444="","",H1444-N(F1444))</f>
        <v/>
      </c>
      <c r="J1444" s="68" t="str">
        <f>IF(B1444="","",IFERROR(INDEX('15 Base de Dados'!$F$6:$F$925,MATCH(B1444,'15 Base de Dados'!$C$6:$C$925,0)),"BRL"))</f>
        <v/>
      </c>
      <c r="K1444" s="70" t="str">
        <f>IF(H1444="","",I1444*IF(N(G1444)&gt;0,G1444,IFERROR(INDEX(moeda_fx,MATCH(J1444,moeda_cod,0)),1)))</f>
        <v/>
      </c>
      <c r="L1444" s="133" t="str">
        <f>IF(B1444="","",IFERROR(INDEX('15 Base de Dados'!$A$6:$A$925,MATCH(B1444,'15 Base de Dados'!$C$6:$C$925,0)),"Não encontrado"))</f>
        <v/>
      </c>
      <c r="M1444" s="122" t="str">
        <f>IF(A1444="","",EOMONTH(A1444,0))</f>
        <v/>
      </c>
      <c r="N1444" s="69" t="str">
        <f>IF(A1444="","",YEAR(A1444))</f>
        <v/>
      </c>
    </row>
    <row r="1445">
      <c r="A1445" s="116" t="n"/>
      <c r="B1445" s="97" t="n"/>
      <c r="C1445" s="97" t="n"/>
      <c r="D1445" s="132" t="n"/>
      <c r="E1445" s="99" t="n"/>
      <c r="F1445" s="117" t="n"/>
      <c r="G1445" s="101" t="n"/>
      <c r="H1445" s="109" t="str">
        <f>IF(OR(A1445="",B1445=""),"",N(D1445)*N(E1445))</f>
        <v/>
      </c>
      <c r="I1445" s="109" t="str">
        <f>IF(H1445="","",H1445-N(F1445))</f>
        <v/>
      </c>
      <c r="J1445" s="108" t="str">
        <f>IF(B1445="","",IFERROR(INDEX('15 Base de Dados'!$F$6:$F$925,MATCH(B1445,'15 Base de Dados'!$C$6:$C$925,0)),"BRL"))</f>
        <v/>
      </c>
      <c r="K1445" s="134" t="str">
        <f>IF(H1445="","",I1445*IF(N(G1445)&gt;0,G1445,IFERROR(INDEX(moeda_fx,MATCH(J1445,moeda_cod,0)),1)))</f>
        <v/>
      </c>
      <c r="L1445" s="135" t="str">
        <f>IF(B1445="","",IFERROR(INDEX('15 Base de Dados'!$A$6:$A$925,MATCH(B1445,'15 Base de Dados'!$C$6:$C$925,0)),"Não encontrado"))</f>
        <v/>
      </c>
      <c r="M1445" s="123" t="str">
        <f>IF(A1445="","",EOMONTH(A1445,0))</f>
        <v/>
      </c>
      <c r="N1445" s="113" t="str">
        <f>IF(A1445="","",YEAR(A1445))</f>
        <v/>
      </c>
    </row>
    <row r="1446">
      <c r="A1446" s="116" t="n"/>
      <c r="B1446" s="97" t="n"/>
      <c r="C1446" s="97" t="n"/>
      <c r="D1446" s="132" t="n"/>
      <c r="E1446" s="99" t="n"/>
      <c r="F1446" s="117" t="n"/>
      <c r="G1446" s="101" t="n"/>
      <c r="H1446" s="103" t="str">
        <f>IF(OR(A1446="",B1446=""),"",N(D1446)*N(E1446))</f>
        <v/>
      </c>
      <c r="I1446" s="103" t="str">
        <f>IF(H1446="","",H1446-N(F1446))</f>
        <v/>
      </c>
      <c r="J1446" s="68" t="str">
        <f>IF(B1446="","",IFERROR(INDEX('15 Base de Dados'!$F$6:$F$925,MATCH(B1446,'15 Base de Dados'!$C$6:$C$925,0)),"BRL"))</f>
        <v/>
      </c>
      <c r="K1446" s="70" t="str">
        <f>IF(H1446="","",I1446*IF(N(G1446)&gt;0,G1446,IFERROR(INDEX(moeda_fx,MATCH(J1446,moeda_cod,0)),1)))</f>
        <v/>
      </c>
      <c r="L1446" s="133" t="str">
        <f>IF(B1446="","",IFERROR(INDEX('15 Base de Dados'!$A$6:$A$925,MATCH(B1446,'15 Base de Dados'!$C$6:$C$925,0)),"Não encontrado"))</f>
        <v/>
      </c>
      <c r="M1446" s="122" t="str">
        <f>IF(A1446="","",EOMONTH(A1446,0))</f>
        <v/>
      </c>
      <c r="N1446" s="69" t="str">
        <f>IF(A1446="","",YEAR(A1446))</f>
        <v/>
      </c>
    </row>
    <row r="1447">
      <c r="A1447" s="116" t="n"/>
      <c r="B1447" s="97" t="n"/>
      <c r="C1447" s="97" t="n"/>
      <c r="D1447" s="132" t="n"/>
      <c r="E1447" s="99" t="n"/>
      <c r="F1447" s="117" t="n"/>
      <c r="G1447" s="101" t="n"/>
      <c r="H1447" s="109" t="str">
        <f>IF(OR(A1447="",B1447=""),"",N(D1447)*N(E1447))</f>
        <v/>
      </c>
      <c r="I1447" s="109" t="str">
        <f>IF(H1447="","",H1447-N(F1447))</f>
        <v/>
      </c>
      <c r="J1447" s="108" t="str">
        <f>IF(B1447="","",IFERROR(INDEX('15 Base de Dados'!$F$6:$F$925,MATCH(B1447,'15 Base de Dados'!$C$6:$C$925,0)),"BRL"))</f>
        <v/>
      </c>
      <c r="K1447" s="134" t="str">
        <f>IF(H1447="","",I1447*IF(N(G1447)&gt;0,G1447,IFERROR(INDEX(moeda_fx,MATCH(J1447,moeda_cod,0)),1)))</f>
        <v/>
      </c>
      <c r="L1447" s="135" t="str">
        <f>IF(B1447="","",IFERROR(INDEX('15 Base de Dados'!$A$6:$A$925,MATCH(B1447,'15 Base de Dados'!$C$6:$C$925,0)),"Não encontrado"))</f>
        <v/>
      </c>
      <c r="M1447" s="123" t="str">
        <f>IF(A1447="","",EOMONTH(A1447,0))</f>
        <v/>
      </c>
      <c r="N1447" s="113" t="str">
        <f>IF(A1447="","",YEAR(A1447))</f>
        <v/>
      </c>
    </row>
    <row r="1448">
      <c r="A1448" s="116" t="n"/>
      <c r="B1448" s="97" t="n"/>
      <c r="C1448" s="97" t="n"/>
      <c r="D1448" s="132" t="n"/>
      <c r="E1448" s="99" t="n"/>
      <c r="F1448" s="117" t="n"/>
      <c r="G1448" s="101" t="n"/>
      <c r="H1448" s="103" t="str">
        <f>IF(OR(A1448="",B1448=""),"",N(D1448)*N(E1448))</f>
        <v/>
      </c>
      <c r="I1448" s="103" t="str">
        <f>IF(H1448="","",H1448-N(F1448))</f>
        <v/>
      </c>
      <c r="J1448" s="68" t="str">
        <f>IF(B1448="","",IFERROR(INDEX('15 Base de Dados'!$F$6:$F$925,MATCH(B1448,'15 Base de Dados'!$C$6:$C$925,0)),"BRL"))</f>
        <v/>
      </c>
      <c r="K1448" s="70" t="str">
        <f>IF(H1448="","",I1448*IF(N(G1448)&gt;0,G1448,IFERROR(INDEX(moeda_fx,MATCH(J1448,moeda_cod,0)),1)))</f>
        <v/>
      </c>
      <c r="L1448" s="133" t="str">
        <f>IF(B1448="","",IFERROR(INDEX('15 Base de Dados'!$A$6:$A$925,MATCH(B1448,'15 Base de Dados'!$C$6:$C$925,0)),"Não encontrado"))</f>
        <v/>
      </c>
      <c r="M1448" s="122" t="str">
        <f>IF(A1448="","",EOMONTH(A1448,0))</f>
        <v/>
      </c>
      <c r="N1448" s="69" t="str">
        <f>IF(A1448="","",YEAR(A1448))</f>
        <v/>
      </c>
    </row>
    <row r="1449">
      <c r="A1449" s="116" t="n"/>
      <c r="B1449" s="97" t="n"/>
      <c r="C1449" s="97" t="n"/>
      <c r="D1449" s="132" t="n"/>
      <c r="E1449" s="99" t="n"/>
      <c r="F1449" s="117" t="n"/>
      <c r="G1449" s="101" t="n"/>
      <c r="H1449" s="109" t="str">
        <f>IF(OR(A1449="",B1449=""),"",N(D1449)*N(E1449))</f>
        <v/>
      </c>
      <c r="I1449" s="109" t="str">
        <f>IF(H1449="","",H1449-N(F1449))</f>
        <v/>
      </c>
      <c r="J1449" s="108" t="str">
        <f>IF(B1449="","",IFERROR(INDEX('15 Base de Dados'!$F$6:$F$925,MATCH(B1449,'15 Base de Dados'!$C$6:$C$925,0)),"BRL"))</f>
        <v/>
      </c>
      <c r="K1449" s="134" t="str">
        <f>IF(H1449="","",I1449*IF(N(G1449)&gt;0,G1449,IFERROR(INDEX(moeda_fx,MATCH(J1449,moeda_cod,0)),1)))</f>
        <v/>
      </c>
      <c r="L1449" s="135" t="str">
        <f>IF(B1449="","",IFERROR(INDEX('15 Base de Dados'!$A$6:$A$925,MATCH(B1449,'15 Base de Dados'!$C$6:$C$925,0)),"Não encontrado"))</f>
        <v/>
      </c>
      <c r="M1449" s="123" t="str">
        <f>IF(A1449="","",EOMONTH(A1449,0))</f>
        <v/>
      </c>
      <c r="N1449" s="113" t="str">
        <f>IF(A1449="","",YEAR(A1449))</f>
        <v/>
      </c>
    </row>
    <row r="1450">
      <c r="A1450" s="116" t="n"/>
      <c r="B1450" s="97" t="n"/>
      <c r="C1450" s="97" t="n"/>
      <c r="D1450" s="132" t="n"/>
      <c r="E1450" s="99" t="n"/>
      <c r="F1450" s="117" t="n"/>
      <c r="G1450" s="101" t="n"/>
      <c r="H1450" s="103" t="str">
        <f>IF(OR(A1450="",B1450=""),"",N(D1450)*N(E1450))</f>
        <v/>
      </c>
      <c r="I1450" s="103" t="str">
        <f>IF(H1450="","",H1450-N(F1450))</f>
        <v/>
      </c>
      <c r="J1450" s="68" t="str">
        <f>IF(B1450="","",IFERROR(INDEX('15 Base de Dados'!$F$6:$F$925,MATCH(B1450,'15 Base de Dados'!$C$6:$C$925,0)),"BRL"))</f>
        <v/>
      </c>
      <c r="K1450" s="70" t="str">
        <f>IF(H1450="","",I1450*IF(N(G1450)&gt;0,G1450,IFERROR(INDEX(moeda_fx,MATCH(J1450,moeda_cod,0)),1)))</f>
        <v/>
      </c>
      <c r="L1450" s="133" t="str">
        <f>IF(B1450="","",IFERROR(INDEX('15 Base de Dados'!$A$6:$A$925,MATCH(B1450,'15 Base de Dados'!$C$6:$C$925,0)),"Não encontrado"))</f>
        <v/>
      </c>
      <c r="M1450" s="122" t="str">
        <f>IF(A1450="","",EOMONTH(A1450,0))</f>
        <v/>
      </c>
      <c r="N1450" s="69" t="str">
        <f>IF(A1450="","",YEAR(A1450))</f>
        <v/>
      </c>
    </row>
    <row r="1451">
      <c r="A1451" s="116" t="n"/>
      <c r="B1451" s="97" t="n"/>
      <c r="C1451" s="97" t="n"/>
      <c r="D1451" s="132" t="n"/>
      <c r="E1451" s="99" t="n"/>
      <c r="F1451" s="117" t="n"/>
      <c r="G1451" s="101" t="n"/>
      <c r="H1451" s="109" t="str">
        <f>IF(OR(A1451="",B1451=""),"",N(D1451)*N(E1451))</f>
        <v/>
      </c>
      <c r="I1451" s="109" t="str">
        <f>IF(H1451="","",H1451-N(F1451))</f>
        <v/>
      </c>
      <c r="J1451" s="108" t="str">
        <f>IF(B1451="","",IFERROR(INDEX('15 Base de Dados'!$F$6:$F$925,MATCH(B1451,'15 Base de Dados'!$C$6:$C$925,0)),"BRL"))</f>
        <v/>
      </c>
      <c r="K1451" s="134" t="str">
        <f>IF(H1451="","",I1451*IF(N(G1451)&gt;0,G1451,IFERROR(INDEX(moeda_fx,MATCH(J1451,moeda_cod,0)),1)))</f>
        <v/>
      </c>
      <c r="L1451" s="135" t="str">
        <f>IF(B1451="","",IFERROR(INDEX('15 Base de Dados'!$A$6:$A$925,MATCH(B1451,'15 Base de Dados'!$C$6:$C$925,0)),"Não encontrado"))</f>
        <v/>
      </c>
      <c r="M1451" s="123" t="str">
        <f>IF(A1451="","",EOMONTH(A1451,0))</f>
        <v/>
      </c>
      <c r="N1451" s="113" t="str">
        <f>IF(A1451="","",YEAR(A1451))</f>
        <v/>
      </c>
    </row>
    <row r="1452">
      <c r="A1452" s="116" t="n"/>
      <c r="B1452" s="97" t="n"/>
      <c r="C1452" s="97" t="n"/>
      <c r="D1452" s="132" t="n"/>
      <c r="E1452" s="99" t="n"/>
      <c r="F1452" s="117" t="n"/>
      <c r="G1452" s="101" t="n"/>
      <c r="H1452" s="103" t="str">
        <f>IF(OR(A1452="",B1452=""),"",N(D1452)*N(E1452))</f>
        <v/>
      </c>
      <c r="I1452" s="103" t="str">
        <f>IF(H1452="","",H1452-N(F1452))</f>
        <v/>
      </c>
      <c r="J1452" s="68" t="str">
        <f>IF(B1452="","",IFERROR(INDEX('15 Base de Dados'!$F$6:$F$925,MATCH(B1452,'15 Base de Dados'!$C$6:$C$925,0)),"BRL"))</f>
        <v/>
      </c>
      <c r="K1452" s="70" t="str">
        <f>IF(H1452="","",I1452*IF(N(G1452)&gt;0,G1452,IFERROR(INDEX(moeda_fx,MATCH(J1452,moeda_cod,0)),1)))</f>
        <v/>
      </c>
      <c r="L1452" s="133" t="str">
        <f>IF(B1452="","",IFERROR(INDEX('15 Base de Dados'!$A$6:$A$925,MATCH(B1452,'15 Base de Dados'!$C$6:$C$925,0)),"Não encontrado"))</f>
        <v/>
      </c>
      <c r="M1452" s="122" t="str">
        <f>IF(A1452="","",EOMONTH(A1452,0))</f>
        <v/>
      </c>
      <c r="N1452" s="69" t="str">
        <f>IF(A1452="","",YEAR(A1452))</f>
        <v/>
      </c>
    </row>
    <row r="1453">
      <c r="A1453" s="116" t="n"/>
      <c r="B1453" s="97" t="n"/>
      <c r="C1453" s="97" t="n"/>
      <c r="D1453" s="132" t="n"/>
      <c r="E1453" s="99" t="n"/>
      <c r="F1453" s="117" t="n"/>
      <c r="G1453" s="101" t="n"/>
      <c r="H1453" s="109" t="str">
        <f>IF(OR(A1453="",B1453=""),"",N(D1453)*N(E1453))</f>
        <v/>
      </c>
      <c r="I1453" s="109" t="str">
        <f>IF(H1453="","",H1453-N(F1453))</f>
        <v/>
      </c>
      <c r="J1453" s="108" t="str">
        <f>IF(B1453="","",IFERROR(INDEX('15 Base de Dados'!$F$6:$F$925,MATCH(B1453,'15 Base de Dados'!$C$6:$C$925,0)),"BRL"))</f>
        <v/>
      </c>
      <c r="K1453" s="134" t="str">
        <f>IF(H1453="","",I1453*IF(N(G1453)&gt;0,G1453,IFERROR(INDEX(moeda_fx,MATCH(J1453,moeda_cod,0)),1)))</f>
        <v/>
      </c>
      <c r="L1453" s="135" t="str">
        <f>IF(B1453="","",IFERROR(INDEX('15 Base de Dados'!$A$6:$A$925,MATCH(B1453,'15 Base de Dados'!$C$6:$C$925,0)),"Não encontrado"))</f>
        <v/>
      </c>
      <c r="M1453" s="123" t="str">
        <f>IF(A1453="","",EOMONTH(A1453,0))</f>
        <v/>
      </c>
      <c r="N1453" s="113" t="str">
        <f>IF(A1453="","",YEAR(A1453))</f>
        <v/>
      </c>
    </row>
    <row r="1454">
      <c r="A1454" s="116" t="n"/>
      <c r="B1454" s="97" t="n"/>
      <c r="C1454" s="97" t="n"/>
      <c r="D1454" s="132" t="n"/>
      <c r="E1454" s="99" t="n"/>
      <c r="F1454" s="117" t="n"/>
      <c r="G1454" s="101" t="n"/>
      <c r="H1454" s="103" t="str">
        <f>IF(OR(A1454="",B1454=""),"",N(D1454)*N(E1454))</f>
        <v/>
      </c>
      <c r="I1454" s="103" t="str">
        <f>IF(H1454="","",H1454-N(F1454))</f>
        <v/>
      </c>
      <c r="J1454" s="68" t="str">
        <f>IF(B1454="","",IFERROR(INDEX('15 Base de Dados'!$F$6:$F$925,MATCH(B1454,'15 Base de Dados'!$C$6:$C$925,0)),"BRL"))</f>
        <v/>
      </c>
      <c r="K1454" s="70" t="str">
        <f>IF(H1454="","",I1454*IF(N(G1454)&gt;0,G1454,IFERROR(INDEX(moeda_fx,MATCH(J1454,moeda_cod,0)),1)))</f>
        <v/>
      </c>
      <c r="L1454" s="133" t="str">
        <f>IF(B1454="","",IFERROR(INDEX('15 Base de Dados'!$A$6:$A$925,MATCH(B1454,'15 Base de Dados'!$C$6:$C$925,0)),"Não encontrado"))</f>
        <v/>
      </c>
      <c r="M1454" s="122" t="str">
        <f>IF(A1454="","",EOMONTH(A1454,0))</f>
        <v/>
      </c>
      <c r="N1454" s="69" t="str">
        <f>IF(A1454="","",YEAR(A1454))</f>
        <v/>
      </c>
    </row>
    <row r="1455">
      <c r="A1455" s="116" t="n"/>
      <c r="B1455" s="97" t="n"/>
      <c r="C1455" s="97" t="n"/>
      <c r="D1455" s="132" t="n"/>
      <c r="E1455" s="99" t="n"/>
      <c r="F1455" s="117" t="n"/>
      <c r="G1455" s="101" t="n"/>
      <c r="H1455" s="109" t="str">
        <f>IF(OR(A1455="",B1455=""),"",N(D1455)*N(E1455))</f>
        <v/>
      </c>
      <c r="I1455" s="109" t="str">
        <f>IF(H1455="","",H1455-N(F1455))</f>
        <v/>
      </c>
      <c r="J1455" s="108" t="str">
        <f>IF(B1455="","",IFERROR(INDEX('15 Base de Dados'!$F$6:$F$925,MATCH(B1455,'15 Base de Dados'!$C$6:$C$925,0)),"BRL"))</f>
        <v/>
      </c>
      <c r="K1455" s="134" t="str">
        <f>IF(H1455="","",I1455*IF(N(G1455)&gt;0,G1455,IFERROR(INDEX(moeda_fx,MATCH(J1455,moeda_cod,0)),1)))</f>
        <v/>
      </c>
      <c r="L1455" s="135" t="str">
        <f>IF(B1455="","",IFERROR(INDEX('15 Base de Dados'!$A$6:$A$925,MATCH(B1455,'15 Base de Dados'!$C$6:$C$925,0)),"Não encontrado"))</f>
        <v/>
      </c>
      <c r="M1455" s="123" t="str">
        <f>IF(A1455="","",EOMONTH(A1455,0))</f>
        <v/>
      </c>
      <c r="N1455" s="113" t="str">
        <f>IF(A1455="","",YEAR(A1455))</f>
        <v/>
      </c>
    </row>
    <row r="1456">
      <c r="A1456" s="116" t="n"/>
      <c r="B1456" s="97" t="n"/>
      <c r="C1456" s="97" t="n"/>
      <c r="D1456" s="132" t="n"/>
      <c r="E1456" s="99" t="n"/>
      <c r="F1456" s="117" t="n"/>
      <c r="G1456" s="101" t="n"/>
      <c r="H1456" s="103" t="str">
        <f>IF(OR(A1456="",B1456=""),"",N(D1456)*N(E1456))</f>
        <v/>
      </c>
      <c r="I1456" s="103" t="str">
        <f>IF(H1456="","",H1456-N(F1456))</f>
        <v/>
      </c>
      <c r="J1456" s="68" t="str">
        <f>IF(B1456="","",IFERROR(INDEX('15 Base de Dados'!$F$6:$F$925,MATCH(B1456,'15 Base de Dados'!$C$6:$C$925,0)),"BRL"))</f>
        <v/>
      </c>
      <c r="K1456" s="70" t="str">
        <f>IF(H1456="","",I1456*IF(N(G1456)&gt;0,G1456,IFERROR(INDEX(moeda_fx,MATCH(J1456,moeda_cod,0)),1)))</f>
        <v/>
      </c>
      <c r="L1456" s="133" t="str">
        <f>IF(B1456="","",IFERROR(INDEX('15 Base de Dados'!$A$6:$A$925,MATCH(B1456,'15 Base de Dados'!$C$6:$C$925,0)),"Não encontrado"))</f>
        <v/>
      </c>
      <c r="M1456" s="122" t="str">
        <f>IF(A1456="","",EOMONTH(A1456,0))</f>
        <v/>
      </c>
      <c r="N1456" s="69" t="str">
        <f>IF(A1456="","",YEAR(A1456))</f>
        <v/>
      </c>
    </row>
    <row r="1457">
      <c r="A1457" s="116" t="n"/>
      <c r="B1457" s="97" t="n"/>
      <c r="C1457" s="97" t="n"/>
      <c r="D1457" s="132" t="n"/>
      <c r="E1457" s="99" t="n"/>
      <c r="F1457" s="117" t="n"/>
      <c r="G1457" s="101" t="n"/>
      <c r="H1457" s="109" t="str">
        <f>IF(OR(A1457="",B1457=""),"",N(D1457)*N(E1457))</f>
        <v/>
      </c>
      <c r="I1457" s="109" t="str">
        <f>IF(H1457="","",H1457-N(F1457))</f>
        <v/>
      </c>
      <c r="J1457" s="108" t="str">
        <f>IF(B1457="","",IFERROR(INDEX('15 Base de Dados'!$F$6:$F$925,MATCH(B1457,'15 Base de Dados'!$C$6:$C$925,0)),"BRL"))</f>
        <v/>
      </c>
      <c r="K1457" s="134" t="str">
        <f>IF(H1457="","",I1457*IF(N(G1457)&gt;0,G1457,IFERROR(INDEX(moeda_fx,MATCH(J1457,moeda_cod,0)),1)))</f>
        <v/>
      </c>
      <c r="L1457" s="135" t="str">
        <f>IF(B1457="","",IFERROR(INDEX('15 Base de Dados'!$A$6:$A$925,MATCH(B1457,'15 Base de Dados'!$C$6:$C$925,0)),"Não encontrado"))</f>
        <v/>
      </c>
      <c r="M1457" s="123" t="str">
        <f>IF(A1457="","",EOMONTH(A1457,0))</f>
        <v/>
      </c>
      <c r="N1457" s="113" t="str">
        <f>IF(A1457="","",YEAR(A1457))</f>
        <v/>
      </c>
    </row>
    <row r="1458">
      <c r="A1458" s="116" t="n"/>
      <c r="B1458" s="97" t="n"/>
      <c r="C1458" s="97" t="n"/>
      <c r="D1458" s="132" t="n"/>
      <c r="E1458" s="99" t="n"/>
      <c r="F1458" s="117" t="n"/>
      <c r="G1458" s="101" t="n"/>
      <c r="H1458" s="103" t="str">
        <f>IF(OR(A1458="",B1458=""),"",N(D1458)*N(E1458))</f>
        <v/>
      </c>
      <c r="I1458" s="103" t="str">
        <f>IF(H1458="","",H1458-N(F1458))</f>
        <v/>
      </c>
      <c r="J1458" s="68" t="str">
        <f>IF(B1458="","",IFERROR(INDEX('15 Base de Dados'!$F$6:$F$925,MATCH(B1458,'15 Base de Dados'!$C$6:$C$925,0)),"BRL"))</f>
        <v/>
      </c>
      <c r="K1458" s="70" t="str">
        <f>IF(H1458="","",I1458*IF(N(G1458)&gt;0,G1458,IFERROR(INDEX(moeda_fx,MATCH(J1458,moeda_cod,0)),1)))</f>
        <v/>
      </c>
      <c r="L1458" s="133" t="str">
        <f>IF(B1458="","",IFERROR(INDEX('15 Base de Dados'!$A$6:$A$925,MATCH(B1458,'15 Base de Dados'!$C$6:$C$925,0)),"Não encontrado"))</f>
        <v/>
      </c>
      <c r="M1458" s="122" t="str">
        <f>IF(A1458="","",EOMONTH(A1458,0))</f>
        <v/>
      </c>
      <c r="N1458" s="69" t="str">
        <f>IF(A1458="","",YEAR(A1458))</f>
        <v/>
      </c>
    </row>
    <row r="1459">
      <c r="A1459" s="116" t="n"/>
      <c r="B1459" s="97" t="n"/>
      <c r="C1459" s="97" t="n"/>
      <c r="D1459" s="132" t="n"/>
      <c r="E1459" s="99" t="n"/>
      <c r="F1459" s="117" t="n"/>
      <c r="G1459" s="101" t="n"/>
      <c r="H1459" s="109" t="str">
        <f>IF(OR(A1459="",B1459=""),"",N(D1459)*N(E1459))</f>
        <v/>
      </c>
      <c r="I1459" s="109" t="str">
        <f>IF(H1459="","",H1459-N(F1459))</f>
        <v/>
      </c>
      <c r="J1459" s="108" t="str">
        <f>IF(B1459="","",IFERROR(INDEX('15 Base de Dados'!$F$6:$F$925,MATCH(B1459,'15 Base de Dados'!$C$6:$C$925,0)),"BRL"))</f>
        <v/>
      </c>
      <c r="K1459" s="134" t="str">
        <f>IF(H1459="","",I1459*IF(N(G1459)&gt;0,G1459,IFERROR(INDEX(moeda_fx,MATCH(J1459,moeda_cod,0)),1)))</f>
        <v/>
      </c>
      <c r="L1459" s="135" t="str">
        <f>IF(B1459="","",IFERROR(INDEX('15 Base de Dados'!$A$6:$A$925,MATCH(B1459,'15 Base de Dados'!$C$6:$C$925,0)),"Não encontrado"))</f>
        <v/>
      </c>
      <c r="M1459" s="123" t="str">
        <f>IF(A1459="","",EOMONTH(A1459,0))</f>
        <v/>
      </c>
      <c r="N1459" s="113" t="str">
        <f>IF(A1459="","",YEAR(A1459))</f>
        <v/>
      </c>
    </row>
    <row r="1460">
      <c r="A1460" s="116" t="n"/>
      <c r="B1460" s="97" t="n"/>
      <c r="C1460" s="97" t="n"/>
      <c r="D1460" s="132" t="n"/>
      <c r="E1460" s="99" t="n"/>
      <c r="F1460" s="117" t="n"/>
      <c r="G1460" s="101" t="n"/>
      <c r="H1460" s="103" t="str">
        <f>IF(OR(A1460="",B1460=""),"",N(D1460)*N(E1460))</f>
        <v/>
      </c>
      <c r="I1460" s="103" t="str">
        <f>IF(H1460="","",H1460-N(F1460))</f>
        <v/>
      </c>
      <c r="J1460" s="68" t="str">
        <f>IF(B1460="","",IFERROR(INDEX('15 Base de Dados'!$F$6:$F$925,MATCH(B1460,'15 Base de Dados'!$C$6:$C$925,0)),"BRL"))</f>
        <v/>
      </c>
      <c r="K1460" s="70" t="str">
        <f>IF(H1460="","",I1460*IF(N(G1460)&gt;0,G1460,IFERROR(INDEX(moeda_fx,MATCH(J1460,moeda_cod,0)),1)))</f>
        <v/>
      </c>
      <c r="L1460" s="133" t="str">
        <f>IF(B1460="","",IFERROR(INDEX('15 Base de Dados'!$A$6:$A$925,MATCH(B1460,'15 Base de Dados'!$C$6:$C$925,0)),"Não encontrado"))</f>
        <v/>
      </c>
      <c r="M1460" s="122" t="str">
        <f>IF(A1460="","",EOMONTH(A1460,0))</f>
        <v/>
      </c>
      <c r="N1460" s="69" t="str">
        <f>IF(A1460="","",YEAR(A1460))</f>
        <v/>
      </c>
    </row>
    <row r="1461">
      <c r="A1461" s="116" t="n"/>
      <c r="B1461" s="97" t="n"/>
      <c r="C1461" s="97" t="n"/>
      <c r="D1461" s="132" t="n"/>
      <c r="E1461" s="99" t="n"/>
      <c r="F1461" s="117" t="n"/>
      <c r="G1461" s="101" t="n"/>
      <c r="H1461" s="109" t="str">
        <f>IF(OR(A1461="",B1461=""),"",N(D1461)*N(E1461))</f>
        <v/>
      </c>
      <c r="I1461" s="109" t="str">
        <f>IF(H1461="","",H1461-N(F1461))</f>
        <v/>
      </c>
      <c r="J1461" s="108" t="str">
        <f>IF(B1461="","",IFERROR(INDEX('15 Base de Dados'!$F$6:$F$925,MATCH(B1461,'15 Base de Dados'!$C$6:$C$925,0)),"BRL"))</f>
        <v/>
      </c>
      <c r="K1461" s="134" t="str">
        <f>IF(H1461="","",I1461*IF(N(G1461)&gt;0,G1461,IFERROR(INDEX(moeda_fx,MATCH(J1461,moeda_cod,0)),1)))</f>
        <v/>
      </c>
      <c r="L1461" s="135" t="str">
        <f>IF(B1461="","",IFERROR(INDEX('15 Base de Dados'!$A$6:$A$925,MATCH(B1461,'15 Base de Dados'!$C$6:$C$925,0)),"Não encontrado"))</f>
        <v/>
      </c>
      <c r="M1461" s="123" t="str">
        <f>IF(A1461="","",EOMONTH(A1461,0))</f>
        <v/>
      </c>
      <c r="N1461" s="113" t="str">
        <f>IF(A1461="","",YEAR(A1461))</f>
        <v/>
      </c>
    </row>
    <row r="1462">
      <c r="A1462" s="116" t="n"/>
      <c r="B1462" s="97" t="n"/>
      <c r="C1462" s="97" t="n"/>
      <c r="D1462" s="132" t="n"/>
      <c r="E1462" s="99" t="n"/>
      <c r="F1462" s="117" t="n"/>
      <c r="G1462" s="101" t="n"/>
      <c r="H1462" s="103" t="str">
        <f>IF(OR(A1462="",B1462=""),"",N(D1462)*N(E1462))</f>
        <v/>
      </c>
      <c r="I1462" s="103" t="str">
        <f>IF(H1462="","",H1462-N(F1462))</f>
        <v/>
      </c>
      <c r="J1462" s="68" t="str">
        <f>IF(B1462="","",IFERROR(INDEX('15 Base de Dados'!$F$6:$F$925,MATCH(B1462,'15 Base de Dados'!$C$6:$C$925,0)),"BRL"))</f>
        <v/>
      </c>
      <c r="K1462" s="70" t="str">
        <f>IF(H1462="","",I1462*IF(N(G1462)&gt;0,G1462,IFERROR(INDEX(moeda_fx,MATCH(J1462,moeda_cod,0)),1)))</f>
        <v/>
      </c>
      <c r="L1462" s="133" t="str">
        <f>IF(B1462="","",IFERROR(INDEX('15 Base de Dados'!$A$6:$A$925,MATCH(B1462,'15 Base de Dados'!$C$6:$C$925,0)),"Não encontrado"))</f>
        <v/>
      </c>
      <c r="M1462" s="122" t="str">
        <f>IF(A1462="","",EOMONTH(A1462,0))</f>
        <v/>
      </c>
      <c r="N1462" s="69" t="str">
        <f>IF(A1462="","",YEAR(A1462))</f>
        <v/>
      </c>
    </row>
    <row r="1463">
      <c r="A1463" s="116" t="n"/>
      <c r="B1463" s="97" t="n"/>
      <c r="C1463" s="97" t="n"/>
      <c r="D1463" s="132" t="n"/>
      <c r="E1463" s="99" t="n"/>
      <c r="F1463" s="117" t="n"/>
      <c r="G1463" s="101" t="n"/>
      <c r="H1463" s="109" t="str">
        <f>IF(OR(A1463="",B1463=""),"",N(D1463)*N(E1463))</f>
        <v/>
      </c>
      <c r="I1463" s="109" t="str">
        <f>IF(H1463="","",H1463-N(F1463))</f>
        <v/>
      </c>
      <c r="J1463" s="108" t="str">
        <f>IF(B1463="","",IFERROR(INDEX('15 Base de Dados'!$F$6:$F$925,MATCH(B1463,'15 Base de Dados'!$C$6:$C$925,0)),"BRL"))</f>
        <v/>
      </c>
      <c r="K1463" s="134" t="str">
        <f>IF(H1463="","",I1463*IF(N(G1463)&gt;0,G1463,IFERROR(INDEX(moeda_fx,MATCH(J1463,moeda_cod,0)),1)))</f>
        <v/>
      </c>
      <c r="L1463" s="135" t="str">
        <f>IF(B1463="","",IFERROR(INDEX('15 Base de Dados'!$A$6:$A$925,MATCH(B1463,'15 Base de Dados'!$C$6:$C$925,0)),"Não encontrado"))</f>
        <v/>
      </c>
      <c r="M1463" s="123" t="str">
        <f>IF(A1463="","",EOMONTH(A1463,0))</f>
        <v/>
      </c>
      <c r="N1463" s="113" t="str">
        <f>IF(A1463="","",YEAR(A1463))</f>
        <v/>
      </c>
    </row>
    <row r="1464">
      <c r="A1464" s="116" t="n"/>
      <c r="B1464" s="97" t="n"/>
      <c r="C1464" s="97" t="n"/>
      <c r="D1464" s="132" t="n"/>
      <c r="E1464" s="99" t="n"/>
      <c r="F1464" s="117" t="n"/>
      <c r="G1464" s="101" t="n"/>
      <c r="H1464" s="103" t="str">
        <f>IF(OR(A1464="",B1464=""),"",N(D1464)*N(E1464))</f>
        <v/>
      </c>
      <c r="I1464" s="103" t="str">
        <f>IF(H1464="","",H1464-N(F1464))</f>
        <v/>
      </c>
      <c r="J1464" s="68" t="str">
        <f>IF(B1464="","",IFERROR(INDEX('15 Base de Dados'!$F$6:$F$925,MATCH(B1464,'15 Base de Dados'!$C$6:$C$925,0)),"BRL"))</f>
        <v/>
      </c>
      <c r="K1464" s="70" t="str">
        <f>IF(H1464="","",I1464*IF(N(G1464)&gt;0,G1464,IFERROR(INDEX(moeda_fx,MATCH(J1464,moeda_cod,0)),1)))</f>
        <v/>
      </c>
      <c r="L1464" s="133" t="str">
        <f>IF(B1464="","",IFERROR(INDEX('15 Base de Dados'!$A$6:$A$925,MATCH(B1464,'15 Base de Dados'!$C$6:$C$925,0)),"Não encontrado"))</f>
        <v/>
      </c>
      <c r="M1464" s="122" t="str">
        <f>IF(A1464="","",EOMONTH(A1464,0))</f>
        <v/>
      </c>
      <c r="N1464" s="69" t="str">
        <f>IF(A1464="","",YEAR(A1464))</f>
        <v/>
      </c>
    </row>
    <row r="1465">
      <c r="A1465" s="116" t="n"/>
      <c r="B1465" s="97" t="n"/>
      <c r="C1465" s="97" t="n"/>
      <c r="D1465" s="132" t="n"/>
      <c r="E1465" s="99" t="n"/>
      <c r="F1465" s="117" t="n"/>
      <c r="G1465" s="101" t="n"/>
      <c r="H1465" s="109" t="str">
        <f>IF(OR(A1465="",B1465=""),"",N(D1465)*N(E1465))</f>
        <v/>
      </c>
      <c r="I1465" s="109" t="str">
        <f>IF(H1465="","",H1465-N(F1465))</f>
        <v/>
      </c>
      <c r="J1465" s="108" t="str">
        <f>IF(B1465="","",IFERROR(INDEX('15 Base de Dados'!$F$6:$F$925,MATCH(B1465,'15 Base de Dados'!$C$6:$C$925,0)),"BRL"))</f>
        <v/>
      </c>
      <c r="K1465" s="134" t="str">
        <f>IF(H1465="","",I1465*IF(N(G1465)&gt;0,G1465,IFERROR(INDEX(moeda_fx,MATCH(J1465,moeda_cod,0)),1)))</f>
        <v/>
      </c>
      <c r="L1465" s="135" t="str">
        <f>IF(B1465="","",IFERROR(INDEX('15 Base de Dados'!$A$6:$A$925,MATCH(B1465,'15 Base de Dados'!$C$6:$C$925,0)),"Não encontrado"))</f>
        <v/>
      </c>
      <c r="M1465" s="123" t="str">
        <f>IF(A1465="","",EOMONTH(A1465,0))</f>
        <v/>
      </c>
      <c r="N1465" s="113" t="str">
        <f>IF(A1465="","",YEAR(A1465))</f>
        <v/>
      </c>
    </row>
    <row r="1466">
      <c r="A1466" s="116" t="n"/>
      <c r="B1466" s="97" t="n"/>
      <c r="C1466" s="97" t="n"/>
      <c r="D1466" s="132" t="n"/>
      <c r="E1466" s="99" t="n"/>
      <c r="F1466" s="117" t="n"/>
      <c r="G1466" s="101" t="n"/>
      <c r="H1466" s="103" t="str">
        <f>IF(OR(A1466="",B1466=""),"",N(D1466)*N(E1466))</f>
        <v/>
      </c>
      <c r="I1466" s="103" t="str">
        <f>IF(H1466="","",H1466-N(F1466))</f>
        <v/>
      </c>
      <c r="J1466" s="68" t="str">
        <f>IF(B1466="","",IFERROR(INDEX('15 Base de Dados'!$F$6:$F$925,MATCH(B1466,'15 Base de Dados'!$C$6:$C$925,0)),"BRL"))</f>
        <v/>
      </c>
      <c r="K1466" s="70" t="str">
        <f>IF(H1466="","",I1466*IF(N(G1466)&gt;0,G1466,IFERROR(INDEX(moeda_fx,MATCH(J1466,moeda_cod,0)),1)))</f>
        <v/>
      </c>
      <c r="L1466" s="133" t="str">
        <f>IF(B1466="","",IFERROR(INDEX('15 Base de Dados'!$A$6:$A$925,MATCH(B1466,'15 Base de Dados'!$C$6:$C$925,0)),"Não encontrado"))</f>
        <v/>
      </c>
      <c r="M1466" s="122" t="str">
        <f>IF(A1466="","",EOMONTH(A1466,0))</f>
        <v/>
      </c>
      <c r="N1466" s="69" t="str">
        <f>IF(A1466="","",YEAR(A1466))</f>
        <v/>
      </c>
    </row>
    <row r="1467">
      <c r="A1467" s="116" t="n"/>
      <c r="B1467" s="97" t="n"/>
      <c r="C1467" s="97" t="n"/>
      <c r="D1467" s="132" t="n"/>
      <c r="E1467" s="99" t="n"/>
      <c r="F1467" s="117" t="n"/>
      <c r="G1467" s="101" t="n"/>
      <c r="H1467" s="109" t="str">
        <f>IF(OR(A1467="",B1467=""),"",N(D1467)*N(E1467))</f>
        <v/>
      </c>
      <c r="I1467" s="109" t="str">
        <f>IF(H1467="","",H1467-N(F1467))</f>
        <v/>
      </c>
      <c r="J1467" s="108" t="str">
        <f>IF(B1467="","",IFERROR(INDEX('15 Base de Dados'!$F$6:$F$925,MATCH(B1467,'15 Base de Dados'!$C$6:$C$925,0)),"BRL"))</f>
        <v/>
      </c>
      <c r="K1467" s="134" t="str">
        <f>IF(H1467="","",I1467*IF(N(G1467)&gt;0,G1467,IFERROR(INDEX(moeda_fx,MATCH(J1467,moeda_cod,0)),1)))</f>
        <v/>
      </c>
      <c r="L1467" s="135" t="str">
        <f>IF(B1467="","",IFERROR(INDEX('15 Base de Dados'!$A$6:$A$925,MATCH(B1467,'15 Base de Dados'!$C$6:$C$925,0)),"Não encontrado"))</f>
        <v/>
      </c>
      <c r="M1467" s="123" t="str">
        <f>IF(A1467="","",EOMONTH(A1467,0))</f>
        <v/>
      </c>
      <c r="N1467" s="113" t="str">
        <f>IF(A1467="","",YEAR(A1467))</f>
        <v/>
      </c>
    </row>
    <row r="1468">
      <c r="A1468" s="116" t="n"/>
      <c r="B1468" s="97" t="n"/>
      <c r="C1468" s="97" t="n"/>
      <c r="D1468" s="132" t="n"/>
      <c r="E1468" s="99" t="n"/>
      <c r="F1468" s="117" t="n"/>
      <c r="G1468" s="101" t="n"/>
      <c r="H1468" s="103" t="str">
        <f>IF(OR(A1468="",B1468=""),"",N(D1468)*N(E1468))</f>
        <v/>
      </c>
      <c r="I1468" s="103" t="str">
        <f>IF(H1468="","",H1468-N(F1468))</f>
        <v/>
      </c>
      <c r="J1468" s="68" t="str">
        <f>IF(B1468="","",IFERROR(INDEX('15 Base de Dados'!$F$6:$F$925,MATCH(B1468,'15 Base de Dados'!$C$6:$C$925,0)),"BRL"))</f>
        <v/>
      </c>
      <c r="K1468" s="70" t="str">
        <f>IF(H1468="","",I1468*IF(N(G1468)&gt;0,G1468,IFERROR(INDEX(moeda_fx,MATCH(J1468,moeda_cod,0)),1)))</f>
        <v/>
      </c>
      <c r="L1468" s="133" t="str">
        <f>IF(B1468="","",IFERROR(INDEX('15 Base de Dados'!$A$6:$A$925,MATCH(B1468,'15 Base de Dados'!$C$6:$C$925,0)),"Não encontrado"))</f>
        <v/>
      </c>
      <c r="M1468" s="122" t="str">
        <f>IF(A1468="","",EOMONTH(A1468,0))</f>
        <v/>
      </c>
      <c r="N1468" s="69" t="str">
        <f>IF(A1468="","",YEAR(A1468))</f>
        <v/>
      </c>
    </row>
    <row r="1469">
      <c r="A1469" s="116" t="n"/>
      <c r="B1469" s="97" t="n"/>
      <c r="C1469" s="97" t="n"/>
      <c r="D1469" s="132" t="n"/>
      <c r="E1469" s="99" t="n"/>
      <c r="F1469" s="117" t="n"/>
      <c r="G1469" s="101" t="n"/>
      <c r="H1469" s="109" t="str">
        <f>IF(OR(A1469="",B1469=""),"",N(D1469)*N(E1469))</f>
        <v/>
      </c>
      <c r="I1469" s="109" t="str">
        <f>IF(H1469="","",H1469-N(F1469))</f>
        <v/>
      </c>
      <c r="J1469" s="108" t="str">
        <f>IF(B1469="","",IFERROR(INDEX('15 Base de Dados'!$F$6:$F$925,MATCH(B1469,'15 Base de Dados'!$C$6:$C$925,0)),"BRL"))</f>
        <v/>
      </c>
      <c r="K1469" s="134" t="str">
        <f>IF(H1469="","",I1469*IF(N(G1469)&gt;0,G1469,IFERROR(INDEX(moeda_fx,MATCH(J1469,moeda_cod,0)),1)))</f>
        <v/>
      </c>
      <c r="L1469" s="135" t="str">
        <f>IF(B1469="","",IFERROR(INDEX('15 Base de Dados'!$A$6:$A$925,MATCH(B1469,'15 Base de Dados'!$C$6:$C$925,0)),"Não encontrado"))</f>
        <v/>
      </c>
      <c r="M1469" s="123" t="str">
        <f>IF(A1469="","",EOMONTH(A1469,0))</f>
        <v/>
      </c>
      <c r="N1469" s="113" t="str">
        <f>IF(A1469="","",YEAR(A1469))</f>
        <v/>
      </c>
    </row>
    <row r="1470">
      <c r="A1470" s="116" t="n"/>
      <c r="B1470" s="97" t="n"/>
      <c r="C1470" s="97" t="n"/>
      <c r="D1470" s="132" t="n"/>
      <c r="E1470" s="99" t="n"/>
      <c r="F1470" s="117" t="n"/>
      <c r="G1470" s="101" t="n"/>
      <c r="H1470" s="103" t="str">
        <f>IF(OR(A1470="",B1470=""),"",N(D1470)*N(E1470))</f>
        <v/>
      </c>
      <c r="I1470" s="103" t="str">
        <f>IF(H1470="","",H1470-N(F1470))</f>
        <v/>
      </c>
      <c r="J1470" s="68" t="str">
        <f>IF(B1470="","",IFERROR(INDEX('15 Base de Dados'!$F$6:$F$925,MATCH(B1470,'15 Base de Dados'!$C$6:$C$925,0)),"BRL"))</f>
        <v/>
      </c>
      <c r="K1470" s="70" t="str">
        <f>IF(H1470="","",I1470*IF(N(G1470)&gt;0,G1470,IFERROR(INDEX(moeda_fx,MATCH(J1470,moeda_cod,0)),1)))</f>
        <v/>
      </c>
      <c r="L1470" s="133" t="str">
        <f>IF(B1470="","",IFERROR(INDEX('15 Base de Dados'!$A$6:$A$925,MATCH(B1470,'15 Base de Dados'!$C$6:$C$925,0)),"Não encontrado"))</f>
        <v/>
      </c>
      <c r="M1470" s="122" t="str">
        <f>IF(A1470="","",EOMONTH(A1470,0))</f>
        <v/>
      </c>
      <c r="N1470" s="69" t="str">
        <f>IF(A1470="","",YEAR(A1470))</f>
        <v/>
      </c>
    </row>
    <row r="1471">
      <c r="A1471" s="116" t="n"/>
      <c r="B1471" s="97" t="n"/>
      <c r="C1471" s="97" t="n"/>
      <c r="D1471" s="132" t="n"/>
      <c r="E1471" s="99" t="n"/>
      <c r="F1471" s="117" t="n"/>
      <c r="G1471" s="101" t="n"/>
      <c r="H1471" s="109" t="str">
        <f>IF(OR(A1471="",B1471=""),"",N(D1471)*N(E1471))</f>
        <v/>
      </c>
      <c r="I1471" s="109" t="str">
        <f>IF(H1471="","",H1471-N(F1471))</f>
        <v/>
      </c>
      <c r="J1471" s="108" t="str">
        <f>IF(B1471="","",IFERROR(INDEX('15 Base de Dados'!$F$6:$F$925,MATCH(B1471,'15 Base de Dados'!$C$6:$C$925,0)),"BRL"))</f>
        <v/>
      </c>
      <c r="K1471" s="134" t="str">
        <f>IF(H1471="","",I1471*IF(N(G1471)&gt;0,G1471,IFERROR(INDEX(moeda_fx,MATCH(J1471,moeda_cod,0)),1)))</f>
        <v/>
      </c>
      <c r="L1471" s="135" t="str">
        <f>IF(B1471="","",IFERROR(INDEX('15 Base de Dados'!$A$6:$A$925,MATCH(B1471,'15 Base de Dados'!$C$6:$C$925,0)),"Não encontrado"))</f>
        <v/>
      </c>
      <c r="M1471" s="123" t="str">
        <f>IF(A1471="","",EOMONTH(A1471,0))</f>
        <v/>
      </c>
      <c r="N1471" s="113" t="str">
        <f>IF(A1471="","",YEAR(A1471))</f>
        <v/>
      </c>
    </row>
    <row r="1472">
      <c r="A1472" s="116" t="n"/>
      <c r="B1472" s="97" t="n"/>
      <c r="C1472" s="97" t="n"/>
      <c r="D1472" s="132" t="n"/>
      <c r="E1472" s="99" t="n"/>
      <c r="F1472" s="117" t="n"/>
      <c r="G1472" s="101" t="n"/>
      <c r="H1472" s="103" t="str">
        <f>IF(OR(A1472="",B1472=""),"",N(D1472)*N(E1472))</f>
        <v/>
      </c>
      <c r="I1472" s="103" t="str">
        <f>IF(H1472="","",H1472-N(F1472))</f>
        <v/>
      </c>
      <c r="J1472" s="68" t="str">
        <f>IF(B1472="","",IFERROR(INDEX('15 Base de Dados'!$F$6:$F$925,MATCH(B1472,'15 Base de Dados'!$C$6:$C$925,0)),"BRL"))</f>
        <v/>
      </c>
      <c r="K1472" s="70" t="str">
        <f>IF(H1472="","",I1472*IF(N(G1472)&gt;0,G1472,IFERROR(INDEX(moeda_fx,MATCH(J1472,moeda_cod,0)),1)))</f>
        <v/>
      </c>
      <c r="L1472" s="133" t="str">
        <f>IF(B1472="","",IFERROR(INDEX('15 Base de Dados'!$A$6:$A$925,MATCH(B1472,'15 Base de Dados'!$C$6:$C$925,0)),"Não encontrado"))</f>
        <v/>
      </c>
      <c r="M1472" s="122" t="str">
        <f>IF(A1472="","",EOMONTH(A1472,0))</f>
        <v/>
      </c>
      <c r="N1472" s="69" t="str">
        <f>IF(A1472="","",YEAR(A1472))</f>
        <v/>
      </c>
    </row>
    <row r="1473">
      <c r="A1473" s="116" t="n"/>
      <c r="B1473" s="97" t="n"/>
      <c r="C1473" s="97" t="n"/>
      <c r="D1473" s="132" t="n"/>
      <c r="E1473" s="99" t="n"/>
      <c r="F1473" s="117" t="n"/>
      <c r="G1473" s="101" t="n"/>
      <c r="H1473" s="109" t="str">
        <f>IF(OR(A1473="",B1473=""),"",N(D1473)*N(E1473))</f>
        <v/>
      </c>
      <c r="I1473" s="109" t="str">
        <f>IF(H1473="","",H1473-N(F1473))</f>
        <v/>
      </c>
      <c r="J1473" s="108" t="str">
        <f>IF(B1473="","",IFERROR(INDEX('15 Base de Dados'!$F$6:$F$925,MATCH(B1473,'15 Base de Dados'!$C$6:$C$925,0)),"BRL"))</f>
        <v/>
      </c>
      <c r="K1473" s="134" t="str">
        <f>IF(H1473="","",I1473*IF(N(G1473)&gt;0,G1473,IFERROR(INDEX(moeda_fx,MATCH(J1473,moeda_cod,0)),1)))</f>
        <v/>
      </c>
      <c r="L1473" s="135" t="str">
        <f>IF(B1473="","",IFERROR(INDEX('15 Base de Dados'!$A$6:$A$925,MATCH(B1473,'15 Base de Dados'!$C$6:$C$925,0)),"Não encontrado"))</f>
        <v/>
      </c>
      <c r="M1473" s="123" t="str">
        <f>IF(A1473="","",EOMONTH(A1473,0))</f>
        <v/>
      </c>
      <c r="N1473" s="113" t="str">
        <f>IF(A1473="","",YEAR(A1473))</f>
        <v/>
      </c>
    </row>
    <row r="1474">
      <c r="A1474" s="116" t="n"/>
      <c r="B1474" s="97" t="n"/>
      <c r="C1474" s="97" t="n"/>
      <c r="D1474" s="132" t="n"/>
      <c r="E1474" s="99" t="n"/>
      <c r="F1474" s="117" t="n"/>
      <c r="G1474" s="101" t="n"/>
      <c r="H1474" s="103" t="str">
        <f>IF(OR(A1474="",B1474=""),"",N(D1474)*N(E1474))</f>
        <v/>
      </c>
      <c r="I1474" s="103" t="str">
        <f>IF(H1474="","",H1474-N(F1474))</f>
        <v/>
      </c>
      <c r="J1474" s="68" t="str">
        <f>IF(B1474="","",IFERROR(INDEX('15 Base de Dados'!$F$6:$F$925,MATCH(B1474,'15 Base de Dados'!$C$6:$C$925,0)),"BRL"))</f>
        <v/>
      </c>
      <c r="K1474" s="70" t="str">
        <f>IF(H1474="","",I1474*IF(N(G1474)&gt;0,G1474,IFERROR(INDEX(moeda_fx,MATCH(J1474,moeda_cod,0)),1)))</f>
        <v/>
      </c>
      <c r="L1474" s="133" t="str">
        <f>IF(B1474="","",IFERROR(INDEX('15 Base de Dados'!$A$6:$A$925,MATCH(B1474,'15 Base de Dados'!$C$6:$C$925,0)),"Não encontrado"))</f>
        <v/>
      </c>
      <c r="M1474" s="122" t="str">
        <f>IF(A1474="","",EOMONTH(A1474,0))</f>
        <v/>
      </c>
      <c r="N1474" s="69" t="str">
        <f>IF(A1474="","",YEAR(A1474))</f>
        <v/>
      </c>
    </row>
    <row r="1475">
      <c r="A1475" s="116" t="n"/>
      <c r="B1475" s="97" t="n"/>
      <c r="C1475" s="97" t="n"/>
      <c r="D1475" s="132" t="n"/>
      <c r="E1475" s="99" t="n"/>
      <c r="F1475" s="117" t="n"/>
      <c r="G1475" s="101" t="n"/>
      <c r="H1475" s="109" t="str">
        <f>IF(OR(A1475="",B1475=""),"",N(D1475)*N(E1475))</f>
        <v/>
      </c>
      <c r="I1475" s="109" t="str">
        <f>IF(H1475="","",H1475-N(F1475))</f>
        <v/>
      </c>
      <c r="J1475" s="108" t="str">
        <f>IF(B1475="","",IFERROR(INDEX('15 Base de Dados'!$F$6:$F$925,MATCH(B1475,'15 Base de Dados'!$C$6:$C$925,0)),"BRL"))</f>
        <v/>
      </c>
      <c r="K1475" s="134" t="str">
        <f>IF(H1475="","",I1475*IF(N(G1475)&gt;0,G1475,IFERROR(INDEX(moeda_fx,MATCH(J1475,moeda_cod,0)),1)))</f>
        <v/>
      </c>
      <c r="L1475" s="135" t="str">
        <f>IF(B1475="","",IFERROR(INDEX('15 Base de Dados'!$A$6:$A$925,MATCH(B1475,'15 Base de Dados'!$C$6:$C$925,0)),"Não encontrado"))</f>
        <v/>
      </c>
      <c r="M1475" s="123" t="str">
        <f>IF(A1475="","",EOMONTH(A1475,0))</f>
        <v/>
      </c>
      <c r="N1475" s="113" t="str">
        <f>IF(A1475="","",YEAR(A1475))</f>
        <v/>
      </c>
    </row>
    <row r="1476">
      <c r="A1476" s="116" t="n"/>
      <c r="B1476" s="97" t="n"/>
      <c r="C1476" s="97" t="n"/>
      <c r="D1476" s="132" t="n"/>
      <c r="E1476" s="99" t="n"/>
      <c r="F1476" s="117" t="n"/>
      <c r="G1476" s="101" t="n"/>
      <c r="H1476" s="103" t="str">
        <f>IF(OR(A1476="",B1476=""),"",N(D1476)*N(E1476))</f>
        <v/>
      </c>
      <c r="I1476" s="103" t="str">
        <f>IF(H1476="","",H1476-N(F1476))</f>
        <v/>
      </c>
      <c r="J1476" s="68" t="str">
        <f>IF(B1476="","",IFERROR(INDEX('15 Base de Dados'!$F$6:$F$925,MATCH(B1476,'15 Base de Dados'!$C$6:$C$925,0)),"BRL"))</f>
        <v/>
      </c>
      <c r="K1476" s="70" t="str">
        <f>IF(H1476="","",I1476*IF(N(G1476)&gt;0,G1476,IFERROR(INDEX(moeda_fx,MATCH(J1476,moeda_cod,0)),1)))</f>
        <v/>
      </c>
      <c r="L1476" s="133" t="str">
        <f>IF(B1476="","",IFERROR(INDEX('15 Base de Dados'!$A$6:$A$925,MATCH(B1476,'15 Base de Dados'!$C$6:$C$925,0)),"Não encontrado"))</f>
        <v/>
      </c>
      <c r="M1476" s="122" t="str">
        <f>IF(A1476="","",EOMONTH(A1476,0))</f>
        <v/>
      </c>
      <c r="N1476" s="69" t="str">
        <f>IF(A1476="","",YEAR(A1476))</f>
        <v/>
      </c>
    </row>
    <row r="1477">
      <c r="A1477" s="116" t="n"/>
      <c r="B1477" s="97" t="n"/>
      <c r="C1477" s="97" t="n"/>
      <c r="D1477" s="132" t="n"/>
      <c r="E1477" s="99" t="n"/>
      <c r="F1477" s="117" t="n"/>
      <c r="G1477" s="101" t="n"/>
      <c r="H1477" s="109" t="str">
        <f>IF(OR(A1477="",B1477=""),"",N(D1477)*N(E1477))</f>
        <v/>
      </c>
      <c r="I1477" s="109" t="str">
        <f>IF(H1477="","",H1477-N(F1477))</f>
        <v/>
      </c>
      <c r="J1477" s="108" t="str">
        <f>IF(B1477="","",IFERROR(INDEX('15 Base de Dados'!$F$6:$F$925,MATCH(B1477,'15 Base de Dados'!$C$6:$C$925,0)),"BRL"))</f>
        <v/>
      </c>
      <c r="K1477" s="134" t="str">
        <f>IF(H1477="","",I1477*IF(N(G1477)&gt;0,G1477,IFERROR(INDEX(moeda_fx,MATCH(J1477,moeda_cod,0)),1)))</f>
        <v/>
      </c>
      <c r="L1477" s="135" t="str">
        <f>IF(B1477="","",IFERROR(INDEX('15 Base de Dados'!$A$6:$A$925,MATCH(B1477,'15 Base de Dados'!$C$6:$C$925,0)),"Não encontrado"))</f>
        <v/>
      </c>
      <c r="M1477" s="123" t="str">
        <f>IF(A1477="","",EOMONTH(A1477,0))</f>
        <v/>
      </c>
      <c r="N1477" s="113" t="str">
        <f>IF(A1477="","",YEAR(A1477))</f>
        <v/>
      </c>
    </row>
    <row r="1478">
      <c r="A1478" s="116" t="n"/>
      <c r="B1478" s="97" t="n"/>
      <c r="C1478" s="97" t="n"/>
      <c r="D1478" s="132" t="n"/>
      <c r="E1478" s="99" t="n"/>
      <c r="F1478" s="117" t="n"/>
      <c r="G1478" s="101" t="n"/>
      <c r="H1478" s="103" t="str">
        <f>IF(OR(A1478="",B1478=""),"",N(D1478)*N(E1478))</f>
        <v/>
      </c>
      <c r="I1478" s="103" t="str">
        <f>IF(H1478="","",H1478-N(F1478))</f>
        <v/>
      </c>
      <c r="J1478" s="68" t="str">
        <f>IF(B1478="","",IFERROR(INDEX('15 Base de Dados'!$F$6:$F$925,MATCH(B1478,'15 Base de Dados'!$C$6:$C$925,0)),"BRL"))</f>
        <v/>
      </c>
      <c r="K1478" s="70" t="str">
        <f>IF(H1478="","",I1478*IF(N(G1478)&gt;0,G1478,IFERROR(INDEX(moeda_fx,MATCH(J1478,moeda_cod,0)),1)))</f>
        <v/>
      </c>
      <c r="L1478" s="133" t="str">
        <f>IF(B1478="","",IFERROR(INDEX('15 Base de Dados'!$A$6:$A$925,MATCH(B1478,'15 Base de Dados'!$C$6:$C$925,0)),"Não encontrado"))</f>
        <v/>
      </c>
      <c r="M1478" s="122" t="str">
        <f>IF(A1478="","",EOMONTH(A1478,0))</f>
        <v/>
      </c>
      <c r="N1478" s="69" t="str">
        <f>IF(A1478="","",YEAR(A1478))</f>
        <v/>
      </c>
    </row>
    <row r="1479">
      <c r="A1479" s="116" t="n"/>
      <c r="B1479" s="97" t="n"/>
      <c r="C1479" s="97" t="n"/>
      <c r="D1479" s="132" t="n"/>
      <c r="E1479" s="99" t="n"/>
      <c r="F1479" s="117" t="n"/>
      <c r="G1479" s="101" t="n"/>
      <c r="H1479" s="109" t="str">
        <f>IF(OR(A1479="",B1479=""),"",N(D1479)*N(E1479))</f>
        <v/>
      </c>
      <c r="I1479" s="109" t="str">
        <f>IF(H1479="","",H1479-N(F1479))</f>
        <v/>
      </c>
      <c r="J1479" s="108" t="str">
        <f>IF(B1479="","",IFERROR(INDEX('15 Base de Dados'!$F$6:$F$925,MATCH(B1479,'15 Base de Dados'!$C$6:$C$925,0)),"BRL"))</f>
        <v/>
      </c>
      <c r="K1479" s="134" t="str">
        <f>IF(H1479="","",I1479*IF(N(G1479)&gt;0,G1479,IFERROR(INDEX(moeda_fx,MATCH(J1479,moeda_cod,0)),1)))</f>
        <v/>
      </c>
      <c r="L1479" s="135" t="str">
        <f>IF(B1479="","",IFERROR(INDEX('15 Base de Dados'!$A$6:$A$925,MATCH(B1479,'15 Base de Dados'!$C$6:$C$925,0)),"Não encontrado"))</f>
        <v/>
      </c>
      <c r="M1479" s="123" t="str">
        <f>IF(A1479="","",EOMONTH(A1479,0))</f>
        <v/>
      </c>
      <c r="N1479" s="113" t="str">
        <f>IF(A1479="","",YEAR(A1479))</f>
        <v/>
      </c>
    </row>
    <row r="1480">
      <c r="A1480" s="116" t="n"/>
      <c r="B1480" s="97" t="n"/>
      <c r="C1480" s="97" t="n"/>
      <c r="D1480" s="132" t="n"/>
      <c r="E1480" s="99" t="n"/>
      <c r="F1480" s="117" t="n"/>
      <c r="G1480" s="101" t="n"/>
      <c r="H1480" s="103" t="str">
        <f>IF(OR(A1480="",B1480=""),"",N(D1480)*N(E1480))</f>
        <v/>
      </c>
      <c r="I1480" s="103" t="str">
        <f>IF(H1480="","",H1480-N(F1480))</f>
        <v/>
      </c>
      <c r="J1480" s="68" t="str">
        <f>IF(B1480="","",IFERROR(INDEX('15 Base de Dados'!$F$6:$F$925,MATCH(B1480,'15 Base de Dados'!$C$6:$C$925,0)),"BRL"))</f>
        <v/>
      </c>
      <c r="K1480" s="70" t="str">
        <f>IF(H1480="","",I1480*IF(N(G1480)&gt;0,G1480,IFERROR(INDEX(moeda_fx,MATCH(J1480,moeda_cod,0)),1)))</f>
        <v/>
      </c>
      <c r="L1480" s="133" t="str">
        <f>IF(B1480="","",IFERROR(INDEX('15 Base de Dados'!$A$6:$A$925,MATCH(B1480,'15 Base de Dados'!$C$6:$C$925,0)),"Não encontrado"))</f>
        <v/>
      </c>
      <c r="M1480" s="122" t="str">
        <f>IF(A1480="","",EOMONTH(A1480,0))</f>
        <v/>
      </c>
      <c r="N1480" s="69" t="str">
        <f>IF(A1480="","",YEAR(A1480))</f>
        <v/>
      </c>
    </row>
    <row r="1481">
      <c r="A1481" s="116" t="n"/>
      <c r="B1481" s="97" t="n"/>
      <c r="C1481" s="97" t="n"/>
      <c r="D1481" s="132" t="n"/>
      <c r="E1481" s="99" t="n"/>
      <c r="F1481" s="117" t="n"/>
      <c r="G1481" s="101" t="n"/>
      <c r="H1481" s="109" t="str">
        <f>IF(OR(A1481="",B1481=""),"",N(D1481)*N(E1481))</f>
        <v/>
      </c>
      <c r="I1481" s="109" t="str">
        <f>IF(H1481="","",H1481-N(F1481))</f>
        <v/>
      </c>
      <c r="J1481" s="108" t="str">
        <f>IF(B1481="","",IFERROR(INDEX('15 Base de Dados'!$F$6:$F$925,MATCH(B1481,'15 Base de Dados'!$C$6:$C$925,0)),"BRL"))</f>
        <v/>
      </c>
      <c r="K1481" s="134" t="str">
        <f>IF(H1481="","",I1481*IF(N(G1481)&gt;0,G1481,IFERROR(INDEX(moeda_fx,MATCH(J1481,moeda_cod,0)),1)))</f>
        <v/>
      </c>
      <c r="L1481" s="135" t="str">
        <f>IF(B1481="","",IFERROR(INDEX('15 Base de Dados'!$A$6:$A$925,MATCH(B1481,'15 Base de Dados'!$C$6:$C$925,0)),"Não encontrado"))</f>
        <v/>
      </c>
      <c r="M1481" s="123" t="str">
        <f>IF(A1481="","",EOMONTH(A1481,0))</f>
        <v/>
      </c>
      <c r="N1481" s="113" t="str">
        <f>IF(A1481="","",YEAR(A1481))</f>
        <v/>
      </c>
    </row>
    <row r="1482">
      <c r="A1482" s="116" t="n"/>
      <c r="B1482" s="97" t="n"/>
      <c r="C1482" s="97" t="n"/>
      <c r="D1482" s="132" t="n"/>
      <c r="E1482" s="99" t="n"/>
      <c r="F1482" s="117" t="n"/>
      <c r="G1482" s="101" t="n"/>
      <c r="H1482" s="103" t="str">
        <f>IF(OR(A1482="",B1482=""),"",N(D1482)*N(E1482))</f>
        <v/>
      </c>
      <c r="I1482" s="103" t="str">
        <f>IF(H1482="","",H1482-N(F1482))</f>
        <v/>
      </c>
      <c r="J1482" s="68" t="str">
        <f>IF(B1482="","",IFERROR(INDEX('15 Base de Dados'!$F$6:$F$925,MATCH(B1482,'15 Base de Dados'!$C$6:$C$925,0)),"BRL"))</f>
        <v/>
      </c>
      <c r="K1482" s="70" t="str">
        <f>IF(H1482="","",I1482*IF(N(G1482)&gt;0,G1482,IFERROR(INDEX(moeda_fx,MATCH(J1482,moeda_cod,0)),1)))</f>
        <v/>
      </c>
      <c r="L1482" s="133" t="str">
        <f>IF(B1482="","",IFERROR(INDEX('15 Base de Dados'!$A$6:$A$925,MATCH(B1482,'15 Base de Dados'!$C$6:$C$925,0)),"Não encontrado"))</f>
        <v/>
      </c>
      <c r="M1482" s="122" t="str">
        <f>IF(A1482="","",EOMONTH(A1482,0))</f>
        <v/>
      </c>
      <c r="N1482" s="69" t="str">
        <f>IF(A1482="","",YEAR(A1482))</f>
        <v/>
      </c>
    </row>
    <row r="1483">
      <c r="A1483" s="116" t="n"/>
      <c r="B1483" s="97" t="n"/>
      <c r="C1483" s="97" t="n"/>
      <c r="D1483" s="132" t="n"/>
      <c r="E1483" s="99" t="n"/>
      <c r="F1483" s="117" t="n"/>
      <c r="G1483" s="101" t="n"/>
      <c r="H1483" s="109" t="str">
        <f>IF(OR(A1483="",B1483=""),"",N(D1483)*N(E1483))</f>
        <v/>
      </c>
      <c r="I1483" s="109" t="str">
        <f>IF(H1483="","",H1483-N(F1483))</f>
        <v/>
      </c>
      <c r="J1483" s="108" t="str">
        <f>IF(B1483="","",IFERROR(INDEX('15 Base de Dados'!$F$6:$F$925,MATCH(B1483,'15 Base de Dados'!$C$6:$C$925,0)),"BRL"))</f>
        <v/>
      </c>
      <c r="K1483" s="134" t="str">
        <f>IF(H1483="","",I1483*IF(N(G1483)&gt;0,G1483,IFERROR(INDEX(moeda_fx,MATCH(J1483,moeda_cod,0)),1)))</f>
        <v/>
      </c>
      <c r="L1483" s="135" t="str">
        <f>IF(B1483="","",IFERROR(INDEX('15 Base de Dados'!$A$6:$A$925,MATCH(B1483,'15 Base de Dados'!$C$6:$C$925,0)),"Não encontrado"))</f>
        <v/>
      </c>
      <c r="M1483" s="123" t="str">
        <f>IF(A1483="","",EOMONTH(A1483,0))</f>
        <v/>
      </c>
      <c r="N1483" s="113" t="str">
        <f>IF(A1483="","",YEAR(A1483))</f>
        <v/>
      </c>
    </row>
    <row r="1484">
      <c r="A1484" s="116" t="n"/>
      <c r="B1484" s="97" t="n"/>
      <c r="C1484" s="97" t="n"/>
      <c r="D1484" s="132" t="n"/>
      <c r="E1484" s="99" t="n"/>
      <c r="F1484" s="117" t="n"/>
      <c r="G1484" s="101" t="n"/>
      <c r="H1484" s="103" t="str">
        <f>IF(OR(A1484="",B1484=""),"",N(D1484)*N(E1484))</f>
        <v/>
      </c>
      <c r="I1484" s="103" t="str">
        <f>IF(H1484="","",H1484-N(F1484))</f>
        <v/>
      </c>
      <c r="J1484" s="68" t="str">
        <f>IF(B1484="","",IFERROR(INDEX('15 Base de Dados'!$F$6:$F$925,MATCH(B1484,'15 Base de Dados'!$C$6:$C$925,0)),"BRL"))</f>
        <v/>
      </c>
      <c r="K1484" s="70" t="str">
        <f>IF(H1484="","",I1484*IF(N(G1484)&gt;0,G1484,IFERROR(INDEX(moeda_fx,MATCH(J1484,moeda_cod,0)),1)))</f>
        <v/>
      </c>
      <c r="L1484" s="133" t="str">
        <f>IF(B1484="","",IFERROR(INDEX('15 Base de Dados'!$A$6:$A$925,MATCH(B1484,'15 Base de Dados'!$C$6:$C$925,0)),"Não encontrado"))</f>
        <v/>
      </c>
      <c r="M1484" s="122" t="str">
        <f>IF(A1484="","",EOMONTH(A1484,0))</f>
        <v/>
      </c>
      <c r="N1484" s="69" t="str">
        <f>IF(A1484="","",YEAR(A1484))</f>
        <v/>
      </c>
    </row>
    <row r="1485">
      <c r="A1485" s="116" t="n"/>
      <c r="B1485" s="97" t="n"/>
      <c r="C1485" s="97" t="n"/>
      <c r="D1485" s="132" t="n"/>
      <c r="E1485" s="99" t="n"/>
      <c r="F1485" s="117" t="n"/>
      <c r="G1485" s="101" t="n"/>
      <c r="H1485" s="109" t="str">
        <f>IF(OR(A1485="",B1485=""),"",N(D1485)*N(E1485))</f>
        <v/>
      </c>
      <c r="I1485" s="109" t="str">
        <f>IF(H1485="","",H1485-N(F1485))</f>
        <v/>
      </c>
      <c r="J1485" s="108" t="str">
        <f>IF(B1485="","",IFERROR(INDEX('15 Base de Dados'!$F$6:$F$925,MATCH(B1485,'15 Base de Dados'!$C$6:$C$925,0)),"BRL"))</f>
        <v/>
      </c>
      <c r="K1485" s="134" t="str">
        <f>IF(H1485="","",I1485*IF(N(G1485)&gt;0,G1485,IFERROR(INDEX(moeda_fx,MATCH(J1485,moeda_cod,0)),1)))</f>
        <v/>
      </c>
      <c r="L1485" s="135" t="str">
        <f>IF(B1485="","",IFERROR(INDEX('15 Base de Dados'!$A$6:$A$925,MATCH(B1485,'15 Base de Dados'!$C$6:$C$925,0)),"Não encontrado"))</f>
        <v/>
      </c>
      <c r="M1485" s="123" t="str">
        <f>IF(A1485="","",EOMONTH(A1485,0))</f>
        <v/>
      </c>
      <c r="N1485" s="113" t="str">
        <f>IF(A1485="","",YEAR(A1485))</f>
        <v/>
      </c>
    </row>
    <row r="1486">
      <c r="A1486" s="116" t="n"/>
      <c r="B1486" s="97" t="n"/>
      <c r="C1486" s="97" t="n"/>
      <c r="D1486" s="132" t="n"/>
      <c r="E1486" s="99" t="n"/>
      <c r="F1486" s="117" t="n"/>
      <c r="G1486" s="101" t="n"/>
      <c r="H1486" s="103" t="str">
        <f>IF(OR(A1486="",B1486=""),"",N(D1486)*N(E1486))</f>
        <v/>
      </c>
      <c r="I1486" s="103" t="str">
        <f>IF(H1486="","",H1486-N(F1486))</f>
        <v/>
      </c>
      <c r="J1486" s="68" t="str">
        <f>IF(B1486="","",IFERROR(INDEX('15 Base de Dados'!$F$6:$F$925,MATCH(B1486,'15 Base de Dados'!$C$6:$C$925,0)),"BRL"))</f>
        <v/>
      </c>
      <c r="K1486" s="70" t="str">
        <f>IF(H1486="","",I1486*IF(N(G1486)&gt;0,G1486,IFERROR(INDEX(moeda_fx,MATCH(J1486,moeda_cod,0)),1)))</f>
        <v/>
      </c>
      <c r="L1486" s="133" t="str">
        <f>IF(B1486="","",IFERROR(INDEX('15 Base de Dados'!$A$6:$A$925,MATCH(B1486,'15 Base de Dados'!$C$6:$C$925,0)),"Não encontrado"))</f>
        <v/>
      </c>
      <c r="M1486" s="122" t="str">
        <f>IF(A1486="","",EOMONTH(A1486,0))</f>
        <v/>
      </c>
      <c r="N1486" s="69" t="str">
        <f>IF(A1486="","",YEAR(A1486))</f>
        <v/>
      </c>
    </row>
    <row r="1487">
      <c r="A1487" s="116" t="n"/>
      <c r="B1487" s="97" t="n"/>
      <c r="C1487" s="97" t="n"/>
      <c r="D1487" s="132" t="n"/>
      <c r="E1487" s="99" t="n"/>
      <c r="F1487" s="117" t="n"/>
      <c r="G1487" s="101" t="n"/>
      <c r="H1487" s="109" t="str">
        <f>IF(OR(A1487="",B1487=""),"",N(D1487)*N(E1487))</f>
        <v/>
      </c>
      <c r="I1487" s="109" t="str">
        <f>IF(H1487="","",H1487-N(F1487))</f>
        <v/>
      </c>
      <c r="J1487" s="108" t="str">
        <f>IF(B1487="","",IFERROR(INDEX('15 Base de Dados'!$F$6:$F$925,MATCH(B1487,'15 Base de Dados'!$C$6:$C$925,0)),"BRL"))</f>
        <v/>
      </c>
      <c r="K1487" s="134" t="str">
        <f>IF(H1487="","",I1487*IF(N(G1487)&gt;0,G1487,IFERROR(INDEX(moeda_fx,MATCH(J1487,moeda_cod,0)),1)))</f>
        <v/>
      </c>
      <c r="L1487" s="135" t="str">
        <f>IF(B1487="","",IFERROR(INDEX('15 Base de Dados'!$A$6:$A$925,MATCH(B1487,'15 Base de Dados'!$C$6:$C$925,0)),"Não encontrado"))</f>
        <v/>
      </c>
      <c r="M1487" s="123" t="str">
        <f>IF(A1487="","",EOMONTH(A1487,0))</f>
        <v/>
      </c>
      <c r="N1487" s="113" t="str">
        <f>IF(A1487="","",YEAR(A1487))</f>
        <v/>
      </c>
    </row>
    <row r="1488">
      <c r="A1488" s="116" t="n"/>
      <c r="B1488" s="97" t="n"/>
      <c r="C1488" s="97" t="n"/>
      <c r="D1488" s="132" t="n"/>
      <c r="E1488" s="99" t="n"/>
      <c r="F1488" s="117" t="n"/>
      <c r="G1488" s="101" t="n"/>
      <c r="H1488" s="103" t="str">
        <f>IF(OR(A1488="",B1488=""),"",N(D1488)*N(E1488))</f>
        <v/>
      </c>
      <c r="I1488" s="103" t="str">
        <f>IF(H1488="","",H1488-N(F1488))</f>
        <v/>
      </c>
      <c r="J1488" s="68" t="str">
        <f>IF(B1488="","",IFERROR(INDEX('15 Base de Dados'!$F$6:$F$925,MATCH(B1488,'15 Base de Dados'!$C$6:$C$925,0)),"BRL"))</f>
        <v/>
      </c>
      <c r="K1488" s="70" t="str">
        <f>IF(H1488="","",I1488*IF(N(G1488)&gt;0,G1488,IFERROR(INDEX(moeda_fx,MATCH(J1488,moeda_cod,0)),1)))</f>
        <v/>
      </c>
      <c r="L1488" s="133" t="str">
        <f>IF(B1488="","",IFERROR(INDEX('15 Base de Dados'!$A$6:$A$925,MATCH(B1488,'15 Base de Dados'!$C$6:$C$925,0)),"Não encontrado"))</f>
        <v/>
      </c>
      <c r="M1488" s="122" t="str">
        <f>IF(A1488="","",EOMONTH(A1488,0))</f>
        <v/>
      </c>
      <c r="N1488" s="69" t="str">
        <f>IF(A1488="","",YEAR(A1488))</f>
        <v/>
      </c>
    </row>
    <row r="1489">
      <c r="A1489" s="116" t="n"/>
      <c r="B1489" s="97" t="n"/>
      <c r="C1489" s="97" t="n"/>
      <c r="D1489" s="132" t="n"/>
      <c r="E1489" s="99" t="n"/>
      <c r="F1489" s="117" t="n"/>
      <c r="G1489" s="101" t="n"/>
      <c r="H1489" s="109" t="str">
        <f>IF(OR(A1489="",B1489=""),"",N(D1489)*N(E1489))</f>
        <v/>
      </c>
      <c r="I1489" s="109" t="str">
        <f>IF(H1489="","",H1489-N(F1489))</f>
        <v/>
      </c>
      <c r="J1489" s="108" t="str">
        <f>IF(B1489="","",IFERROR(INDEX('15 Base de Dados'!$F$6:$F$925,MATCH(B1489,'15 Base de Dados'!$C$6:$C$925,0)),"BRL"))</f>
        <v/>
      </c>
      <c r="K1489" s="134" t="str">
        <f>IF(H1489="","",I1489*IF(N(G1489)&gt;0,G1489,IFERROR(INDEX(moeda_fx,MATCH(J1489,moeda_cod,0)),1)))</f>
        <v/>
      </c>
      <c r="L1489" s="135" t="str">
        <f>IF(B1489="","",IFERROR(INDEX('15 Base de Dados'!$A$6:$A$925,MATCH(B1489,'15 Base de Dados'!$C$6:$C$925,0)),"Não encontrado"))</f>
        <v/>
      </c>
      <c r="M1489" s="123" t="str">
        <f>IF(A1489="","",EOMONTH(A1489,0))</f>
        <v/>
      </c>
      <c r="N1489" s="113" t="str">
        <f>IF(A1489="","",YEAR(A1489))</f>
        <v/>
      </c>
    </row>
    <row r="1490">
      <c r="A1490" s="116" t="n"/>
      <c r="B1490" s="97" t="n"/>
      <c r="C1490" s="97" t="n"/>
      <c r="D1490" s="132" t="n"/>
      <c r="E1490" s="99" t="n"/>
      <c r="F1490" s="117" t="n"/>
      <c r="G1490" s="101" t="n"/>
      <c r="H1490" s="103" t="str">
        <f>IF(OR(A1490="",B1490=""),"",N(D1490)*N(E1490))</f>
        <v/>
      </c>
      <c r="I1490" s="103" t="str">
        <f>IF(H1490="","",H1490-N(F1490))</f>
        <v/>
      </c>
      <c r="J1490" s="68" t="str">
        <f>IF(B1490="","",IFERROR(INDEX('15 Base de Dados'!$F$6:$F$925,MATCH(B1490,'15 Base de Dados'!$C$6:$C$925,0)),"BRL"))</f>
        <v/>
      </c>
      <c r="K1490" s="70" t="str">
        <f>IF(H1490="","",I1490*IF(N(G1490)&gt;0,G1490,IFERROR(INDEX(moeda_fx,MATCH(J1490,moeda_cod,0)),1)))</f>
        <v/>
      </c>
      <c r="L1490" s="133" t="str">
        <f>IF(B1490="","",IFERROR(INDEX('15 Base de Dados'!$A$6:$A$925,MATCH(B1490,'15 Base de Dados'!$C$6:$C$925,0)),"Não encontrado"))</f>
        <v/>
      </c>
      <c r="M1490" s="122" t="str">
        <f>IF(A1490="","",EOMONTH(A1490,0))</f>
        <v/>
      </c>
      <c r="N1490" s="69" t="str">
        <f>IF(A1490="","",YEAR(A1490))</f>
        <v/>
      </c>
    </row>
    <row r="1491">
      <c r="A1491" s="116" t="n"/>
      <c r="B1491" s="97" t="n"/>
      <c r="C1491" s="97" t="n"/>
      <c r="D1491" s="132" t="n"/>
      <c r="E1491" s="99" t="n"/>
      <c r="F1491" s="117" t="n"/>
      <c r="G1491" s="101" t="n"/>
      <c r="H1491" s="109" t="str">
        <f>IF(OR(A1491="",B1491=""),"",N(D1491)*N(E1491))</f>
        <v/>
      </c>
      <c r="I1491" s="109" t="str">
        <f>IF(H1491="","",H1491-N(F1491))</f>
        <v/>
      </c>
      <c r="J1491" s="108" t="str">
        <f>IF(B1491="","",IFERROR(INDEX('15 Base de Dados'!$F$6:$F$925,MATCH(B1491,'15 Base de Dados'!$C$6:$C$925,0)),"BRL"))</f>
        <v/>
      </c>
      <c r="K1491" s="134" t="str">
        <f>IF(H1491="","",I1491*IF(N(G1491)&gt;0,G1491,IFERROR(INDEX(moeda_fx,MATCH(J1491,moeda_cod,0)),1)))</f>
        <v/>
      </c>
      <c r="L1491" s="135" t="str">
        <f>IF(B1491="","",IFERROR(INDEX('15 Base de Dados'!$A$6:$A$925,MATCH(B1491,'15 Base de Dados'!$C$6:$C$925,0)),"Não encontrado"))</f>
        <v/>
      </c>
      <c r="M1491" s="123" t="str">
        <f>IF(A1491="","",EOMONTH(A1491,0))</f>
        <v/>
      </c>
      <c r="N1491" s="113" t="str">
        <f>IF(A1491="","",YEAR(A1491))</f>
        <v/>
      </c>
    </row>
    <row r="1492">
      <c r="A1492" s="116" t="n"/>
      <c r="B1492" s="97" t="n"/>
      <c r="C1492" s="97" t="n"/>
      <c r="D1492" s="132" t="n"/>
      <c r="E1492" s="99" t="n"/>
      <c r="F1492" s="117" t="n"/>
      <c r="G1492" s="101" t="n"/>
      <c r="H1492" s="103" t="str">
        <f>IF(OR(A1492="",B1492=""),"",N(D1492)*N(E1492))</f>
        <v/>
      </c>
      <c r="I1492" s="103" t="str">
        <f>IF(H1492="","",H1492-N(F1492))</f>
        <v/>
      </c>
      <c r="J1492" s="68" t="str">
        <f>IF(B1492="","",IFERROR(INDEX('15 Base de Dados'!$F$6:$F$925,MATCH(B1492,'15 Base de Dados'!$C$6:$C$925,0)),"BRL"))</f>
        <v/>
      </c>
      <c r="K1492" s="70" t="str">
        <f>IF(H1492="","",I1492*IF(N(G1492)&gt;0,G1492,IFERROR(INDEX(moeda_fx,MATCH(J1492,moeda_cod,0)),1)))</f>
        <v/>
      </c>
      <c r="L1492" s="133" t="str">
        <f>IF(B1492="","",IFERROR(INDEX('15 Base de Dados'!$A$6:$A$925,MATCH(B1492,'15 Base de Dados'!$C$6:$C$925,0)),"Não encontrado"))</f>
        <v/>
      </c>
      <c r="M1492" s="122" t="str">
        <f>IF(A1492="","",EOMONTH(A1492,0))</f>
        <v/>
      </c>
      <c r="N1492" s="69" t="str">
        <f>IF(A1492="","",YEAR(A1492))</f>
        <v/>
      </c>
    </row>
    <row r="1493">
      <c r="A1493" s="116" t="n"/>
      <c r="B1493" s="97" t="n"/>
      <c r="C1493" s="97" t="n"/>
      <c r="D1493" s="132" t="n"/>
      <c r="E1493" s="99" t="n"/>
      <c r="F1493" s="117" t="n"/>
      <c r="G1493" s="101" t="n"/>
      <c r="H1493" s="109" t="str">
        <f>IF(OR(A1493="",B1493=""),"",N(D1493)*N(E1493))</f>
        <v/>
      </c>
      <c r="I1493" s="109" t="str">
        <f>IF(H1493="","",H1493-N(F1493))</f>
        <v/>
      </c>
      <c r="J1493" s="108" t="str">
        <f>IF(B1493="","",IFERROR(INDEX('15 Base de Dados'!$F$6:$F$925,MATCH(B1493,'15 Base de Dados'!$C$6:$C$925,0)),"BRL"))</f>
        <v/>
      </c>
      <c r="K1493" s="134" t="str">
        <f>IF(H1493="","",I1493*IF(N(G1493)&gt;0,G1493,IFERROR(INDEX(moeda_fx,MATCH(J1493,moeda_cod,0)),1)))</f>
        <v/>
      </c>
      <c r="L1493" s="135" t="str">
        <f>IF(B1493="","",IFERROR(INDEX('15 Base de Dados'!$A$6:$A$925,MATCH(B1493,'15 Base de Dados'!$C$6:$C$925,0)),"Não encontrado"))</f>
        <v/>
      </c>
      <c r="M1493" s="123" t="str">
        <f>IF(A1493="","",EOMONTH(A1493,0))</f>
        <v/>
      </c>
      <c r="N1493" s="113" t="str">
        <f>IF(A1493="","",YEAR(A1493))</f>
        <v/>
      </c>
    </row>
    <row r="1494">
      <c r="A1494" s="116" t="n"/>
      <c r="B1494" s="97" t="n"/>
      <c r="C1494" s="97" t="n"/>
      <c r="D1494" s="132" t="n"/>
      <c r="E1494" s="99" t="n"/>
      <c r="F1494" s="117" t="n"/>
      <c r="G1494" s="101" t="n"/>
      <c r="H1494" s="103" t="str">
        <f>IF(OR(A1494="",B1494=""),"",N(D1494)*N(E1494))</f>
        <v/>
      </c>
      <c r="I1494" s="103" t="str">
        <f>IF(H1494="","",H1494-N(F1494))</f>
        <v/>
      </c>
      <c r="J1494" s="68" t="str">
        <f>IF(B1494="","",IFERROR(INDEX('15 Base de Dados'!$F$6:$F$925,MATCH(B1494,'15 Base de Dados'!$C$6:$C$925,0)),"BRL"))</f>
        <v/>
      </c>
      <c r="K1494" s="70" t="str">
        <f>IF(H1494="","",I1494*IF(N(G1494)&gt;0,G1494,IFERROR(INDEX(moeda_fx,MATCH(J1494,moeda_cod,0)),1)))</f>
        <v/>
      </c>
      <c r="L1494" s="133" t="str">
        <f>IF(B1494="","",IFERROR(INDEX('15 Base de Dados'!$A$6:$A$925,MATCH(B1494,'15 Base de Dados'!$C$6:$C$925,0)),"Não encontrado"))</f>
        <v/>
      </c>
      <c r="M1494" s="122" t="str">
        <f>IF(A1494="","",EOMONTH(A1494,0))</f>
        <v/>
      </c>
      <c r="N1494" s="69" t="str">
        <f>IF(A1494="","",YEAR(A1494))</f>
        <v/>
      </c>
    </row>
    <row r="1495">
      <c r="A1495" s="116" t="n"/>
      <c r="B1495" s="97" t="n"/>
      <c r="C1495" s="97" t="n"/>
      <c r="D1495" s="132" t="n"/>
      <c r="E1495" s="99" t="n"/>
      <c r="F1495" s="117" t="n"/>
      <c r="G1495" s="101" t="n"/>
      <c r="H1495" s="109" t="str">
        <f>IF(OR(A1495="",B1495=""),"",N(D1495)*N(E1495))</f>
        <v/>
      </c>
      <c r="I1495" s="109" t="str">
        <f>IF(H1495="","",H1495-N(F1495))</f>
        <v/>
      </c>
      <c r="J1495" s="108" t="str">
        <f>IF(B1495="","",IFERROR(INDEX('15 Base de Dados'!$F$6:$F$925,MATCH(B1495,'15 Base de Dados'!$C$6:$C$925,0)),"BRL"))</f>
        <v/>
      </c>
      <c r="K1495" s="134" t="str">
        <f>IF(H1495="","",I1495*IF(N(G1495)&gt;0,G1495,IFERROR(INDEX(moeda_fx,MATCH(J1495,moeda_cod,0)),1)))</f>
        <v/>
      </c>
      <c r="L1495" s="135" t="str">
        <f>IF(B1495="","",IFERROR(INDEX('15 Base de Dados'!$A$6:$A$925,MATCH(B1495,'15 Base de Dados'!$C$6:$C$925,0)),"Não encontrado"))</f>
        <v/>
      </c>
      <c r="M1495" s="123" t="str">
        <f>IF(A1495="","",EOMONTH(A1495,0))</f>
        <v/>
      </c>
      <c r="N1495" s="113" t="str">
        <f>IF(A1495="","",YEAR(A1495))</f>
        <v/>
      </c>
    </row>
    <row r="1496">
      <c r="A1496" s="116" t="n"/>
      <c r="B1496" s="97" t="n"/>
      <c r="C1496" s="97" t="n"/>
      <c r="D1496" s="132" t="n"/>
      <c r="E1496" s="99" t="n"/>
      <c r="F1496" s="117" t="n"/>
      <c r="G1496" s="101" t="n"/>
      <c r="H1496" s="103" t="str">
        <f>IF(OR(A1496="",B1496=""),"",N(D1496)*N(E1496))</f>
        <v/>
      </c>
      <c r="I1496" s="103" t="str">
        <f>IF(H1496="","",H1496-N(F1496))</f>
        <v/>
      </c>
      <c r="J1496" s="68" t="str">
        <f>IF(B1496="","",IFERROR(INDEX('15 Base de Dados'!$F$6:$F$925,MATCH(B1496,'15 Base de Dados'!$C$6:$C$925,0)),"BRL"))</f>
        <v/>
      </c>
      <c r="K1496" s="70" t="str">
        <f>IF(H1496="","",I1496*IF(N(G1496)&gt;0,G1496,IFERROR(INDEX(moeda_fx,MATCH(J1496,moeda_cod,0)),1)))</f>
        <v/>
      </c>
      <c r="L1496" s="133" t="str">
        <f>IF(B1496="","",IFERROR(INDEX('15 Base de Dados'!$A$6:$A$925,MATCH(B1496,'15 Base de Dados'!$C$6:$C$925,0)),"Não encontrado"))</f>
        <v/>
      </c>
      <c r="M1496" s="122" t="str">
        <f>IF(A1496="","",EOMONTH(A1496,0))</f>
        <v/>
      </c>
      <c r="N1496" s="69" t="str">
        <f>IF(A1496="","",YEAR(A1496))</f>
        <v/>
      </c>
    </row>
    <row r="1497">
      <c r="A1497" s="116" t="n"/>
      <c r="B1497" s="97" t="n"/>
      <c r="C1497" s="97" t="n"/>
      <c r="D1497" s="132" t="n"/>
      <c r="E1497" s="99" t="n"/>
      <c r="F1497" s="117" t="n"/>
      <c r="G1497" s="101" t="n"/>
      <c r="H1497" s="109" t="str">
        <f>IF(OR(A1497="",B1497=""),"",N(D1497)*N(E1497))</f>
        <v/>
      </c>
      <c r="I1497" s="109" t="str">
        <f>IF(H1497="","",H1497-N(F1497))</f>
        <v/>
      </c>
      <c r="J1497" s="108" t="str">
        <f>IF(B1497="","",IFERROR(INDEX('15 Base de Dados'!$F$6:$F$925,MATCH(B1497,'15 Base de Dados'!$C$6:$C$925,0)),"BRL"))</f>
        <v/>
      </c>
      <c r="K1497" s="134" t="str">
        <f>IF(H1497="","",I1497*IF(N(G1497)&gt;0,G1497,IFERROR(INDEX(moeda_fx,MATCH(J1497,moeda_cod,0)),1)))</f>
        <v/>
      </c>
      <c r="L1497" s="135" t="str">
        <f>IF(B1497="","",IFERROR(INDEX('15 Base de Dados'!$A$6:$A$925,MATCH(B1497,'15 Base de Dados'!$C$6:$C$925,0)),"Não encontrado"))</f>
        <v/>
      </c>
      <c r="M1497" s="123" t="str">
        <f>IF(A1497="","",EOMONTH(A1497,0))</f>
        <v/>
      </c>
      <c r="N1497" s="113" t="str">
        <f>IF(A1497="","",YEAR(A1497))</f>
        <v/>
      </c>
    </row>
    <row r="1498">
      <c r="A1498" s="116" t="n"/>
      <c r="B1498" s="97" t="n"/>
      <c r="C1498" s="97" t="n"/>
      <c r="D1498" s="132" t="n"/>
      <c r="E1498" s="99" t="n"/>
      <c r="F1498" s="117" t="n"/>
      <c r="G1498" s="101" t="n"/>
      <c r="H1498" s="103" t="str">
        <f>IF(OR(A1498="",B1498=""),"",N(D1498)*N(E1498))</f>
        <v/>
      </c>
      <c r="I1498" s="103" t="str">
        <f>IF(H1498="","",H1498-N(F1498))</f>
        <v/>
      </c>
      <c r="J1498" s="68" t="str">
        <f>IF(B1498="","",IFERROR(INDEX('15 Base de Dados'!$F$6:$F$925,MATCH(B1498,'15 Base de Dados'!$C$6:$C$925,0)),"BRL"))</f>
        <v/>
      </c>
      <c r="K1498" s="70" t="str">
        <f>IF(H1498="","",I1498*IF(N(G1498)&gt;0,G1498,IFERROR(INDEX(moeda_fx,MATCH(J1498,moeda_cod,0)),1)))</f>
        <v/>
      </c>
      <c r="L1498" s="133" t="str">
        <f>IF(B1498="","",IFERROR(INDEX('15 Base de Dados'!$A$6:$A$925,MATCH(B1498,'15 Base de Dados'!$C$6:$C$925,0)),"Não encontrado"))</f>
        <v/>
      </c>
      <c r="M1498" s="122" t="str">
        <f>IF(A1498="","",EOMONTH(A1498,0))</f>
        <v/>
      </c>
      <c r="N1498" s="69" t="str">
        <f>IF(A1498="","",YEAR(A1498))</f>
        <v/>
      </c>
    </row>
    <row r="1499">
      <c r="A1499" s="116" t="n"/>
      <c r="B1499" s="97" t="n"/>
      <c r="C1499" s="97" t="n"/>
      <c r="D1499" s="132" t="n"/>
      <c r="E1499" s="99" t="n"/>
      <c r="F1499" s="117" t="n"/>
      <c r="G1499" s="101" t="n"/>
      <c r="H1499" s="109" t="str">
        <f>IF(OR(A1499="",B1499=""),"",N(D1499)*N(E1499))</f>
        <v/>
      </c>
      <c r="I1499" s="109" t="str">
        <f>IF(H1499="","",H1499-N(F1499))</f>
        <v/>
      </c>
      <c r="J1499" s="108" t="str">
        <f>IF(B1499="","",IFERROR(INDEX('15 Base de Dados'!$F$6:$F$925,MATCH(B1499,'15 Base de Dados'!$C$6:$C$925,0)),"BRL"))</f>
        <v/>
      </c>
      <c r="K1499" s="134" t="str">
        <f>IF(H1499="","",I1499*IF(N(G1499)&gt;0,G1499,IFERROR(INDEX(moeda_fx,MATCH(J1499,moeda_cod,0)),1)))</f>
        <v/>
      </c>
      <c r="L1499" s="135" t="str">
        <f>IF(B1499="","",IFERROR(INDEX('15 Base de Dados'!$A$6:$A$925,MATCH(B1499,'15 Base de Dados'!$C$6:$C$925,0)),"Não encontrado"))</f>
        <v/>
      </c>
      <c r="M1499" s="123" t="str">
        <f>IF(A1499="","",EOMONTH(A1499,0))</f>
        <v/>
      </c>
      <c r="N1499" s="113" t="str">
        <f>IF(A1499="","",YEAR(A1499))</f>
        <v/>
      </c>
    </row>
    <row r="1500">
      <c r="A1500" s="116" t="n"/>
      <c r="B1500" s="97" t="n"/>
      <c r="C1500" s="97" t="n"/>
      <c r="D1500" s="132" t="n"/>
      <c r="E1500" s="99" t="n"/>
      <c r="F1500" s="117" t="n"/>
      <c r="G1500" s="101" t="n"/>
      <c r="H1500" s="103" t="str">
        <f>IF(OR(A1500="",B1500=""),"",N(D1500)*N(E1500))</f>
        <v/>
      </c>
      <c r="I1500" s="103" t="str">
        <f>IF(H1500="","",H1500-N(F1500))</f>
        <v/>
      </c>
      <c r="J1500" s="68" t="str">
        <f>IF(B1500="","",IFERROR(INDEX('15 Base de Dados'!$F$6:$F$925,MATCH(B1500,'15 Base de Dados'!$C$6:$C$925,0)),"BRL"))</f>
        <v/>
      </c>
      <c r="K1500" s="70" t="str">
        <f>IF(H1500="","",I1500*IF(N(G1500)&gt;0,G1500,IFERROR(INDEX(moeda_fx,MATCH(J1500,moeda_cod,0)),1)))</f>
        <v/>
      </c>
      <c r="L1500" s="133" t="str">
        <f>IF(B1500="","",IFERROR(INDEX('15 Base de Dados'!$A$6:$A$925,MATCH(B1500,'15 Base de Dados'!$C$6:$C$925,0)),"Não encontrado"))</f>
        <v/>
      </c>
      <c r="M1500" s="122" t="str">
        <f>IF(A1500="","",EOMONTH(A1500,0))</f>
        <v/>
      </c>
      <c r="N1500" s="69" t="str">
        <f>IF(A1500="","",YEAR(A1500))</f>
        <v/>
      </c>
    </row>
    <row r="1501">
      <c r="A1501" s="116" t="n"/>
      <c r="B1501" s="97" t="n"/>
      <c r="C1501" s="97" t="n"/>
      <c r="D1501" s="132" t="n"/>
      <c r="E1501" s="99" t="n"/>
      <c r="F1501" s="117" t="n"/>
      <c r="G1501" s="101" t="n"/>
      <c r="H1501" s="109" t="str">
        <f>IF(OR(A1501="",B1501=""),"",N(D1501)*N(E1501))</f>
        <v/>
      </c>
      <c r="I1501" s="109" t="str">
        <f>IF(H1501="","",H1501-N(F1501))</f>
        <v/>
      </c>
      <c r="J1501" s="108" t="str">
        <f>IF(B1501="","",IFERROR(INDEX('15 Base de Dados'!$F$6:$F$925,MATCH(B1501,'15 Base de Dados'!$C$6:$C$925,0)),"BRL"))</f>
        <v/>
      </c>
      <c r="K1501" s="134" t="str">
        <f>IF(H1501="","",I1501*IF(N(G1501)&gt;0,G1501,IFERROR(INDEX(moeda_fx,MATCH(J1501,moeda_cod,0)),1)))</f>
        <v/>
      </c>
      <c r="L1501" s="135" t="str">
        <f>IF(B1501="","",IFERROR(INDEX('15 Base de Dados'!$A$6:$A$925,MATCH(B1501,'15 Base de Dados'!$C$6:$C$925,0)),"Não encontrado"))</f>
        <v/>
      </c>
      <c r="M1501" s="123" t="str">
        <f>IF(A1501="","",EOMONTH(A1501,0))</f>
        <v/>
      </c>
      <c r="N1501" s="113" t="str">
        <f>IF(A1501="","",YEAR(A1501))</f>
        <v/>
      </c>
    </row>
    <row r="1502">
      <c r="A1502" s="116" t="n"/>
      <c r="B1502" s="97" t="n"/>
      <c r="C1502" s="97" t="n"/>
      <c r="D1502" s="132" t="n"/>
      <c r="E1502" s="99" t="n"/>
      <c r="F1502" s="117" t="n"/>
      <c r="G1502" s="101" t="n"/>
      <c r="H1502" s="103" t="str">
        <f>IF(OR(A1502="",B1502=""),"",N(D1502)*N(E1502))</f>
        <v/>
      </c>
      <c r="I1502" s="103" t="str">
        <f>IF(H1502="","",H1502-N(F1502))</f>
        <v/>
      </c>
      <c r="J1502" s="68" t="str">
        <f>IF(B1502="","",IFERROR(INDEX('15 Base de Dados'!$F$6:$F$925,MATCH(B1502,'15 Base de Dados'!$C$6:$C$925,0)),"BRL"))</f>
        <v/>
      </c>
      <c r="K1502" s="70" t="str">
        <f>IF(H1502="","",I1502*IF(N(G1502)&gt;0,G1502,IFERROR(INDEX(moeda_fx,MATCH(J1502,moeda_cod,0)),1)))</f>
        <v/>
      </c>
      <c r="L1502" s="133" t="str">
        <f>IF(B1502="","",IFERROR(INDEX('15 Base de Dados'!$A$6:$A$925,MATCH(B1502,'15 Base de Dados'!$C$6:$C$925,0)),"Não encontrado"))</f>
        <v/>
      </c>
      <c r="M1502" s="122" t="str">
        <f>IF(A1502="","",EOMONTH(A1502,0))</f>
        <v/>
      </c>
      <c r="N1502" s="69" t="str">
        <f>IF(A1502="","",YEAR(A1502))</f>
        <v/>
      </c>
    </row>
    <row r="1503">
      <c r="A1503" s="116" t="n"/>
      <c r="B1503" s="97" t="n"/>
      <c r="C1503" s="97" t="n"/>
      <c r="D1503" s="132" t="n"/>
      <c r="E1503" s="99" t="n"/>
      <c r="F1503" s="117" t="n"/>
      <c r="G1503" s="101" t="n"/>
      <c r="H1503" s="109" t="str">
        <f>IF(OR(A1503="",B1503=""),"",N(D1503)*N(E1503))</f>
        <v/>
      </c>
      <c r="I1503" s="109" t="str">
        <f>IF(H1503="","",H1503-N(F1503))</f>
        <v/>
      </c>
      <c r="J1503" s="108" t="str">
        <f>IF(B1503="","",IFERROR(INDEX('15 Base de Dados'!$F$6:$F$925,MATCH(B1503,'15 Base de Dados'!$C$6:$C$925,0)),"BRL"))</f>
        <v/>
      </c>
      <c r="K1503" s="134" t="str">
        <f>IF(H1503="","",I1503*IF(N(G1503)&gt;0,G1503,IFERROR(INDEX(moeda_fx,MATCH(J1503,moeda_cod,0)),1)))</f>
        <v/>
      </c>
      <c r="L1503" s="135" t="str">
        <f>IF(B1503="","",IFERROR(INDEX('15 Base de Dados'!$A$6:$A$925,MATCH(B1503,'15 Base de Dados'!$C$6:$C$925,0)),"Não encontrado"))</f>
        <v/>
      </c>
      <c r="M1503" s="123" t="str">
        <f>IF(A1503="","",EOMONTH(A1503,0))</f>
        <v/>
      </c>
      <c r="N1503" s="113" t="str">
        <f>IF(A1503="","",YEAR(A1503))</f>
        <v/>
      </c>
    </row>
    <row r="1504">
      <c r="A1504" s="116" t="n"/>
      <c r="B1504" s="97" t="n"/>
      <c r="C1504" s="97" t="n"/>
      <c r="D1504" s="132" t="n"/>
      <c r="E1504" s="99" t="n"/>
      <c r="F1504" s="117" t="n"/>
      <c r="G1504" s="101" t="n"/>
      <c r="H1504" s="103" t="str">
        <f>IF(OR(A1504="",B1504=""),"",N(D1504)*N(E1504))</f>
        <v/>
      </c>
      <c r="I1504" s="103" t="str">
        <f>IF(H1504="","",H1504-N(F1504))</f>
        <v/>
      </c>
      <c r="J1504" s="68" t="str">
        <f>IF(B1504="","",IFERROR(INDEX('15 Base de Dados'!$F$6:$F$925,MATCH(B1504,'15 Base de Dados'!$C$6:$C$925,0)),"BRL"))</f>
        <v/>
      </c>
      <c r="K1504" s="70" t="str">
        <f>IF(H1504="","",I1504*IF(N(G1504)&gt;0,G1504,IFERROR(INDEX(moeda_fx,MATCH(J1504,moeda_cod,0)),1)))</f>
        <v/>
      </c>
      <c r="L1504" s="133" t="str">
        <f>IF(B1504="","",IFERROR(INDEX('15 Base de Dados'!$A$6:$A$925,MATCH(B1504,'15 Base de Dados'!$C$6:$C$925,0)),"Não encontrado"))</f>
        <v/>
      </c>
      <c r="M1504" s="122" t="str">
        <f>IF(A1504="","",EOMONTH(A1504,0))</f>
        <v/>
      </c>
      <c r="N1504" s="69" t="str">
        <f>IF(A1504="","",YEAR(A1504))</f>
        <v/>
      </c>
    </row>
    <row r="1505">
      <c r="A1505" s="116" t="n"/>
      <c r="B1505" s="97" t="n"/>
      <c r="C1505" s="97" t="n"/>
      <c r="D1505" s="132" t="n"/>
      <c r="E1505" s="99" t="n"/>
      <c r="F1505" s="117" t="n"/>
      <c r="G1505" s="101" t="n"/>
      <c r="H1505" s="109" t="str">
        <f>IF(OR(A1505="",B1505=""),"",N(D1505)*N(E1505))</f>
        <v/>
      </c>
      <c r="I1505" s="109" t="str">
        <f>IF(H1505="","",H1505-N(F1505))</f>
        <v/>
      </c>
      <c r="J1505" s="108" t="str">
        <f>IF(B1505="","",IFERROR(INDEX('15 Base de Dados'!$F$6:$F$925,MATCH(B1505,'15 Base de Dados'!$C$6:$C$925,0)),"BRL"))</f>
        <v/>
      </c>
      <c r="K1505" s="134" t="str">
        <f>IF(H1505="","",I1505*IF(N(G1505)&gt;0,G1505,IFERROR(INDEX(moeda_fx,MATCH(J1505,moeda_cod,0)),1)))</f>
        <v/>
      </c>
      <c r="L1505" s="135" t="str">
        <f>IF(B1505="","",IFERROR(INDEX('15 Base de Dados'!$A$6:$A$925,MATCH(B1505,'15 Base de Dados'!$C$6:$C$925,0)),"Não encontrado"))</f>
        <v/>
      </c>
      <c r="M1505" s="123" t="str">
        <f>IF(A1505="","",EOMONTH(A1505,0))</f>
        <v/>
      </c>
      <c r="N1505" s="113" t="str">
        <f>IF(A1505="","",YEAR(A1505))</f>
        <v/>
      </c>
    </row>
    <row r="1506">
      <c r="A1506" s="116" t="n"/>
      <c r="B1506" s="97" t="n"/>
      <c r="C1506" s="97" t="n"/>
      <c r="D1506" s="132" t="n"/>
      <c r="E1506" s="99" t="n"/>
      <c r="F1506" s="117" t="n"/>
      <c r="G1506" s="101" t="n"/>
      <c r="H1506" s="103" t="str">
        <f>IF(OR(A1506="",B1506=""),"",N(D1506)*N(E1506))</f>
        <v/>
      </c>
      <c r="I1506" s="103" t="str">
        <f>IF(H1506="","",H1506-N(F1506))</f>
        <v/>
      </c>
      <c r="J1506" s="68" t="str">
        <f>IF(B1506="","",IFERROR(INDEX('15 Base de Dados'!$F$6:$F$925,MATCH(B1506,'15 Base de Dados'!$C$6:$C$925,0)),"BRL"))</f>
        <v/>
      </c>
      <c r="K1506" s="70" t="str">
        <f>IF(H1506="","",I1506*IF(N(G1506)&gt;0,G1506,IFERROR(INDEX(moeda_fx,MATCH(J1506,moeda_cod,0)),1)))</f>
        <v/>
      </c>
      <c r="L1506" s="133" t="str">
        <f>IF(B1506="","",IFERROR(INDEX('15 Base de Dados'!$A$6:$A$925,MATCH(B1506,'15 Base de Dados'!$C$6:$C$925,0)),"Não encontrado"))</f>
        <v/>
      </c>
      <c r="M1506" s="122" t="str">
        <f>IF(A1506="","",EOMONTH(A1506,0))</f>
        <v/>
      </c>
      <c r="N1506" s="69" t="str">
        <f>IF(A1506="","",YEAR(A1506))</f>
        <v/>
      </c>
    </row>
    <row r="1507">
      <c r="A1507" s="116" t="n"/>
      <c r="B1507" s="97" t="n"/>
      <c r="C1507" s="97" t="n"/>
      <c r="D1507" s="132" t="n"/>
      <c r="E1507" s="99" t="n"/>
      <c r="F1507" s="117" t="n"/>
      <c r="G1507" s="101" t="n"/>
      <c r="H1507" s="109" t="str">
        <f>IF(OR(A1507="",B1507=""),"",N(D1507)*N(E1507))</f>
        <v/>
      </c>
      <c r="I1507" s="109" t="str">
        <f>IF(H1507="","",H1507-N(F1507))</f>
        <v/>
      </c>
      <c r="J1507" s="108" t="str">
        <f>IF(B1507="","",IFERROR(INDEX('15 Base de Dados'!$F$6:$F$925,MATCH(B1507,'15 Base de Dados'!$C$6:$C$925,0)),"BRL"))</f>
        <v/>
      </c>
      <c r="K1507" s="134" t="str">
        <f>IF(H1507="","",I1507*IF(N(G1507)&gt;0,G1507,IFERROR(INDEX(moeda_fx,MATCH(J1507,moeda_cod,0)),1)))</f>
        <v/>
      </c>
      <c r="L1507" s="135" t="str">
        <f>IF(B1507="","",IFERROR(INDEX('15 Base de Dados'!$A$6:$A$925,MATCH(B1507,'15 Base de Dados'!$C$6:$C$925,0)),"Não encontrado"))</f>
        <v/>
      </c>
      <c r="M1507" s="123" t="str">
        <f>IF(A1507="","",EOMONTH(A1507,0))</f>
        <v/>
      </c>
      <c r="N1507" s="113" t="str">
        <f>IF(A1507="","",YEAR(A1507))</f>
        <v/>
      </c>
    </row>
    <row r="1508">
      <c r="A1508" s="116" t="n"/>
      <c r="B1508" s="97" t="n"/>
      <c r="C1508" s="97" t="n"/>
      <c r="D1508" s="132" t="n"/>
      <c r="E1508" s="99" t="n"/>
      <c r="F1508" s="117" t="n"/>
      <c r="G1508" s="101" t="n"/>
      <c r="H1508" s="103" t="str">
        <f>IF(OR(A1508="",B1508=""),"",N(D1508)*N(E1508))</f>
        <v/>
      </c>
      <c r="I1508" s="103" t="str">
        <f>IF(H1508="","",H1508-N(F1508))</f>
        <v/>
      </c>
      <c r="J1508" s="68" t="str">
        <f>IF(B1508="","",IFERROR(INDEX('15 Base de Dados'!$F$6:$F$925,MATCH(B1508,'15 Base de Dados'!$C$6:$C$925,0)),"BRL"))</f>
        <v/>
      </c>
      <c r="K1508" s="70" t="str">
        <f>IF(H1508="","",I1508*IF(N(G1508)&gt;0,G1508,IFERROR(INDEX(moeda_fx,MATCH(J1508,moeda_cod,0)),1)))</f>
        <v/>
      </c>
      <c r="L1508" s="133" t="str">
        <f>IF(B1508="","",IFERROR(INDEX('15 Base de Dados'!$A$6:$A$925,MATCH(B1508,'15 Base de Dados'!$C$6:$C$925,0)),"Não encontrado"))</f>
        <v/>
      </c>
      <c r="M1508" s="122" t="str">
        <f>IF(A1508="","",EOMONTH(A1508,0))</f>
        <v/>
      </c>
      <c r="N1508" s="69" t="str">
        <f>IF(A1508="","",YEAR(A1508))</f>
        <v/>
      </c>
    </row>
    <row r="1509">
      <c r="A1509" s="116" t="n"/>
      <c r="B1509" s="97" t="n"/>
      <c r="C1509" s="97" t="n"/>
      <c r="D1509" s="132" t="n"/>
      <c r="E1509" s="99" t="n"/>
      <c r="F1509" s="117" t="n"/>
      <c r="G1509" s="101" t="n"/>
      <c r="H1509" s="109" t="str">
        <f>IF(OR(A1509="",B1509=""),"",N(D1509)*N(E1509))</f>
        <v/>
      </c>
      <c r="I1509" s="109" t="str">
        <f>IF(H1509="","",H1509-N(F1509))</f>
        <v/>
      </c>
      <c r="J1509" s="108" t="str">
        <f>IF(B1509="","",IFERROR(INDEX('15 Base de Dados'!$F$6:$F$925,MATCH(B1509,'15 Base de Dados'!$C$6:$C$925,0)),"BRL"))</f>
        <v/>
      </c>
      <c r="K1509" s="134" t="str">
        <f>IF(H1509="","",I1509*IF(N(G1509)&gt;0,G1509,IFERROR(INDEX(moeda_fx,MATCH(J1509,moeda_cod,0)),1)))</f>
        <v/>
      </c>
      <c r="L1509" s="135" t="str">
        <f>IF(B1509="","",IFERROR(INDEX('15 Base de Dados'!$A$6:$A$925,MATCH(B1509,'15 Base de Dados'!$C$6:$C$925,0)),"Não encontrado"))</f>
        <v/>
      </c>
      <c r="M1509" s="123" t="str">
        <f>IF(A1509="","",EOMONTH(A1509,0))</f>
        <v/>
      </c>
      <c r="N1509" s="113" t="str">
        <f>IF(A1509="","",YEAR(A1509))</f>
        <v/>
      </c>
    </row>
    <row r="1510">
      <c r="A1510" s="116" t="n"/>
      <c r="B1510" s="97" t="n"/>
      <c r="C1510" s="97" t="n"/>
      <c r="D1510" s="132" t="n"/>
      <c r="E1510" s="99" t="n"/>
      <c r="F1510" s="117" t="n"/>
      <c r="G1510" s="101" t="n"/>
      <c r="H1510" s="103" t="str">
        <f>IF(OR(A1510="",B1510=""),"",N(D1510)*N(E1510))</f>
        <v/>
      </c>
      <c r="I1510" s="103" t="str">
        <f>IF(H1510="","",H1510-N(F1510))</f>
        <v/>
      </c>
      <c r="J1510" s="68" t="str">
        <f>IF(B1510="","",IFERROR(INDEX('15 Base de Dados'!$F$6:$F$925,MATCH(B1510,'15 Base de Dados'!$C$6:$C$925,0)),"BRL"))</f>
        <v/>
      </c>
      <c r="K1510" s="70" t="str">
        <f>IF(H1510="","",I1510*IF(N(G1510)&gt;0,G1510,IFERROR(INDEX(moeda_fx,MATCH(J1510,moeda_cod,0)),1)))</f>
        <v/>
      </c>
      <c r="L1510" s="133" t="str">
        <f>IF(B1510="","",IFERROR(INDEX('15 Base de Dados'!$A$6:$A$925,MATCH(B1510,'15 Base de Dados'!$C$6:$C$925,0)),"Não encontrado"))</f>
        <v/>
      </c>
      <c r="M1510" s="122" t="str">
        <f>IF(A1510="","",EOMONTH(A1510,0))</f>
        <v/>
      </c>
      <c r="N1510" s="69" t="str">
        <f>IF(A1510="","",YEAR(A1510))</f>
        <v/>
      </c>
    </row>
    <row r="1511">
      <c r="A1511" s="116" t="n"/>
      <c r="B1511" s="97" t="n"/>
      <c r="C1511" s="97" t="n"/>
      <c r="D1511" s="132" t="n"/>
      <c r="E1511" s="99" t="n"/>
      <c r="F1511" s="117" t="n"/>
      <c r="G1511" s="101" t="n"/>
      <c r="H1511" s="109" t="str">
        <f>IF(OR(A1511="",B1511=""),"",N(D1511)*N(E1511))</f>
        <v/>
      </c>
      <c r="I1511" s="109" t="str">
        <f>IF(H1511="","",H1511-N(F1511))</f>
        <v/>
      </c>
      <c r="J1511" s="108" t="str">
        <f>IF(B1511="","",IFERROR(INDEX('15 Base de Dados'!$F$6:$F$925,MATCH(B1511,'15 Base de Dados'!$C$6:$C$925,0)),"BRL"))</f>
        <v/>
      </c>
      <c r="K1511" s="134" t="str">
        <f>IF(H1511="","",I1511*IF(N(G1511)&gt;0,G1511,IFERROR(INDEX(moeda_fx,MATCH(J1511,moeda_cod,0)),1)))</f>
        <v/>
      </c>
      <c r="L1511" s="135" t="str">
        <f>IF(B1511="","",IFERROR(INDEX('15 Base de Dados'!$A$6:$A$925,MATCH(B1511,'15 Base de Dados'!$C$6:$C$925,0)),"Não encontrado"))</f>
        <v/>
      </c>
      <c r="M1511" s="123" t="str">
        <f>IF(A1511="","",EOMONTH(A1511,0))</f>
        <v/>
      </c>
      <c r="N1511" s="113" t="str">
        <f>IF(A1511="","",YEAR(A1511))</f>
        <v/>
      </c>
    </row>
    <row r="1512">
      <c r="A1512" s="116" t="n"/>
      <c r="B1512" s="97" t="n"/>
      <c r="C1512" s="97" t="n"/>
      <c r="D1512" s="132" t="n"/>
      <c r="E1512" s="99" t="n"/>
      <c r="F1512" s="117" t="n"/>
      <c r="G1512" s="101" t="n"/>
      <c r="H1512" s="103" t="str">
        <f>IF(OR(A1512="",B1512=""),"",N(D1512)*N(E1512))</f>
        <v/>
      </c>
      <c r="I1512" s="103" t="str">
        <f>IF(H1512="","",H1512-N(F1512))</f>
        <v/>
      </c>
      <c r="J1512" s="68" t="str">
        <f>IF(B1512="","",IFERROR(INDEX('15 Base de Dados'!$F$6:$F$925,MATCH(B1512,'15 Base de Dados'!$C$6:$C$925,0)),"BRL"))</f>
        <v/>
      </c>
      <c r="K1512" s="70" t="str">
        <f>IF(H1512="","",I1512*IF(N(G1512)&gt;0,G1512,IFERROR(INDEX(moeda_fx,MATCH(J1512,moeda_cod,0)),1)))</f>
        <v/>
      </c>
      <c r="L1512" s="133" t="str">
        <f>IF(B1512="","",IFERROR(INDEX('15 Base de Dados'!$A$6:$A$925,MATCH(B1512,'15 Base de Dados'!$C$6:$C$925,0)),"Não encontrado"))</f>
        <v/>
      </c>
      <c r="M1512" s="122" t="str">
        <f>IF(A1512="","",EOMONTH(A1512,0))</f>
        <v/>
      </c>
      <c r="N1512" s="69" t="str">
        <f>IF(A1512="","",YEAR(A1512))</f>
        <v/>
      </c>
    </row>
    <row r="1513">
      <c r="A1513" s="116" t="n"/>
      <c r="B1513" s="97" t="n"/>
      <c r="C1513" s="97" t="n"/>
      <c r="D1513" s="132" t="n"/>
      <c r="E1513" s="99" t="n"/>
      <c r="F1513" s="117" t="n"/>
      <c r="G1513" s="101" t="n"/>
      <c r="H1513" s="109" t="str">
        <f>IF(OR(A1513="",B1513=""),"",N(D1513)*N(E1513))</f>
        <v/>
      </c>
      <c r="I1513" s="109" t="str">
        <f>IF(H1513="","",H1513-N(F1513))</f>
        <v/>
      </c>
      <c r="J1513" s="108" t="str">
        <f>IF(B1513="","",IFERROR(INDEX('15 Base de Dados'!$F$6:$F$925,MATCH(B1513,'15 Base de Dados'!$C$6:$C$925,0)),"BRL"))</f>
        <v/>
      </c>
      <c r="K1513" s="134" t="str">
        <f>IF(H1513="","",I1513*IF(N(G1513)&gt;0,G1513,IFERROR(INDEX(moeda_fx,MATCH(J1513,moeda_cod,0)),1)))</f>
        <v/>
      </c>
      <c r="L1513" s="135" t="str">
        <f>IF(B1513="","",IFERROR(INDEX('15 Base de Dados'!$A$6:$A$925,MATCH(B1513,'15 Base de Dados'!$C$6:$C$925,0)),"Não encontrado"))</f>
        <v/>
      </c>
      <c r="M1513" s="123" t="str">
        <f>IF(A1513="","",EOMONTH(A1513,0))</f>
        <v/>
      </c>
      <c r="N1513" s="113" t="str">
        <f>IF(A1513="","",YEAR(A1513))</f>
        <v/>
      </c>
    </row>
    <row r="1514">
      <c r="A1514" s="116" t="n"/>
      <c r="B1514" s="97" t="n"/>
      <c r="C1514" s="97" t="n"/>
      <c r="D1514" s="132" t="n"/>
      <c r="E1514" s="99" t="n"/>
      <c r="F1514" s="117" t="n"/>
      <c r="G1514" s="101" t="n"/>
      <c r="H1514" s="103" t="str">
        <f>IF(OR(A1514="",B1514=""),"",N(D1514)*N(E1514))</f>
        <v/>
      </c>
      <c r="I1514" s="103" t="str">
        <f>IF(H1514="","",H1514-N(F1514))</f>
        <v/>
      </c>
      <c r="J1514" s="68" t="str">
        <f>IF(B1514="","",IFERROR(INDEX('15 Base de Dados'!$F$6:$F$925,MATCH(B1514,'15 Base de Dados'!$C$6:$C$925,0)),"BRL"))</f>
        <v/>
      </c>
      <c r="K1514" s="70" t="str">
        <f>IF(H1514="","",I1514*IF(N(G1514)&gt;0,G1514,IFERROR(INDEX(moeda_fx,MATCH(J1514,moeda_cod,0)),1)))</f>
        <v/>
      </c>
      <c r="L1514" s="133" t="str">
        <f>IF(B1514="","",IFERROR(INDEX('15 Base de Dados'!$A$6:$A$925,MATCH(B1514,'15 Base de Dados'!$C$6:$C$925,0)),"Não encontrado"))</f>
        <v/>
      </c>
      <c r="M1514" s="122" t="str">
        <f>IF(A1514="","",EOMONTH(A1514,0))</f>
        <v/>
      </c>
      <c r="N1514" s="69" t="str">
        <f>IF(A1514="","",YEAR(A1514))</f>
        <v/>
      </c>
    </row>
    <row r="1515">
      <c r="A1515" s="116" t="n"/>
      <c r="B1515" s="97" t="n"/>
      <c r="C1515" s="97" t="n"/>
      <c r="D1515" s="132" t="n"/>
      <c r="E1515" s="99" t="n"/>
      <c r="F1515" s="117" t="n"/>
      <c r="G1515" s="101" t="n"/>
      <c r="H1515" s="109" t="str">
        <f>IF(OR(A1515="",B1515=""),"",N(D1515)*N(E1515))</f>
        <v/>
      </c>
      <c r="I1515" s="109" t="str">
        <f>IF(H1515="","",H1515-N(F1515))</f>
        <v/>
      </c>
      <c r="J1515" s="108" t="str">
        <f>IF(B1515="","",IFERROR(INDEX('15 Base de Dados'!$F$6:$F$925,MATCH(B1515,'15 Base de Dados'!$C$6:$C$925,0)),"BRL"))</f>
        <v/>
      </c>
      <c r="K1515" s="134" t="str">
        <f>IF(H1515="","",I1515*IF(N(G1515)&gt;0,G1515,IFERROR(INDEX(moeda_fx,MATCH(J1515,moeda_cod,0)),1)))</f>
        <v/>
      </c>
      <c r="L1515" s="135" t="str">
        <f>IF(B1515="","",IFERROR(INDEX('15 Base de Dados'!$A$6:$A$925,MATCH(B1515,'15 Base de Dados'!$C$6:$C$925,0)),"Não encontrado"))</f>
        <v/>
      </c>
      <c r="M1515" s="123" t="str">
        <f>IF(A1515="","",EOMONTH(A1515,0))</f>
        <v/>
      </c>
      <c r="N1515" s="113" t="str">
        <f>IF(A1515="","",YEAR(A1515))</f>
        <v/>
      </c>
    </row>
    <row r="1516">
      <c r="A1516" s="116" t="n"/>
      <c r="B1516" s="97" t="n"/>
      <c r="C1516" s="97" t="n"/>
      <c r="D1516" s="132" t="n"/>
      <c r="E1516" s="99" t="n"/>
      <c r="F1516" s="117" t="n"/>
      <c r="G1516" s="101" t="n"/>
      <c r="H1516" s="103" t="str">
        <f>IF(OR(A1516="",B1516=""),"",N(D1516)*N(E1516))</f>
        <v/>
      </c>
      <c r="I1516" s="103" t="str">
        <f>IF(H1516="","",H1516-N(F1516))</f>
        <v/>
      </c>
      <c r="J1516" s="68" t="str">
        <f>IF(B1516="","",IFERROR(INDEX('15 Base de Dados'!$F$6:$F$925,MATCH(B1516,'15 Base de Dados'!$C$6:$C$925,0)),"BRL"))</f>
        <v/>
      </c>
      <c r="K1516" s="70" t="str">
        <f>IF(H1516="","",I1516*IF(N(G1516)&gt;0,G1516,IFERROR(INDEX(moeda_fx,MATCH(J1516,moeda_cod,0)),1)))</f>
        <v/>
      </c>
      <c r="L1516" s="133" t="str">
        <f>IF(B1516="","",IFERROR(INDEX('15 Base de Dados'!$A$6:$A$925,MATCH(B1516,'15 Base de Dados'!$C$6:$C$925,0)),"Não encontrado"))</f>
        <v/>
      </c>
      <c r="M1516" s="122" t="str">
        <f>IF(A1516="","",EOMONTH(A1516,0))</f>
        <v/>
      </c>
      <c r="N1516" s="69" t="str">
        <f>IF(A1516="","",YEAR(A1516))</f>
        <v/>
      </c>
    </row>
    <row r="1517">
      <c r="A1517" s="116" t="n"/>
      <c r="B1517" s="97" t="n"/>
      <c r="C1517" s="97" t="n"/>
      <c r="D1517" s="132" t="n"/>
      <c r="E1517" s="99" t="n"/>
      <c r="F1517" s="117" t="n"/>
      <c r="G1517" s="101" t="n"/>
      <c r="H1517" s="109" t="str">
        <f>IF(OR(A1517="",B1517=""),"",N(D1517)*N(E1517))</f>
        <v/>
      </c>
      <c r="I1517" s="109" t="str">
        <f>IF(H1517="","",H1517-N(F1517))</f>
        <v/>
      </c>
      <c r="J1517" s="108" t="str">
        <f>IF(B1517="","",IFERROR(INDEX('15 Base de Dados'!$F$6:$F$925,MATCH(B1517,'15 Base de Dados'!$C$6:$C$925,0)),"BRL"))</f>
        <v/>
      </c>
      <c r="K1517" s="134" t="str">
        <f>IF(H1517="","",I1517*IF(N(G1517)&gt;0,G1517,IFERROR(INDEX(moeda_fx,MATCH(J1517,moeda_cod,0)),1)))</f>
        <v/>
      </c>
      <c r="L1517" s="135" t="str">
        <f>IF(B1517="","",IFERROR(INDEX('15 Base de Dados'!$A$6:$A$925,MATCH(B1517,'15 Base de Dados'!$C$6:$C$925,0)),"Não encontrado"))</f>
        <v/>
      </c>
      <c r="M1517" s="123" t="str">
        <f>IF(A1517="","",EOMONTH(A1517,0))</f>
        <v/>
      </c>
      <c r="N1517" s="113" t="str">
        <f>IF(A1517="","",YEAR(A1517))</f>
        <v/>
      </c>
    </row>
    <row r="1518">
      <c r="A1518" s="116" t="n"/>
      <c r="B1518" s="97" t="n"/>
      <c r="C1518" s="97" t="n"/>
      <c r="D1518" s="132" t="n"/>
      <c r="E1518" s="99" t="n"/>
      <c r="F1518" s="117" t="n"/>
      <c r="G1518" s="101" t="n"/>
      <c r="H1518" s="103" t="str">
        <f>IF(OR(A1518="",B1518=""),"",N(D1518)*N(E1518))</f>
        <v/>
      </c>
      <c r="I1518" s="103" t="str">
        <f>IF(H1518="","",H1518-N(F1518))</f>
        <v/>
      </c>
      <c r="J1518" s="68" t="str">
        <f>IF(B1518="","",IFERROR(INDEX('15 Base de Dados'!$F$6:$F$925,MATCH(B1518,'15 Base de Dados'!$C$6:$C$925,0)),"BRL"))</f>
        <v/>
      </c>
      <c r="K1518" s="70" t="str">
        <f>IF(H1518="","",I1518*IF(N(G1518)&gt;0,G1518,IFERROR(INDEX(moeda_fx,MATCH(J1518,moeda_cod,0)),1)))</f>
        <v/>
      </c>
      <c r="L1518" s="133" t="str">
        <f>IF(B1518="","",IFERROR(INDEX('15 Base de Dados'!$A$6:$A$925,MATCH(B1518,'15 Base de Dados'!$C$6:$C$925,0)),"Não encontrado"))</f>
        <v/>
      </c>
      <c r="M1518" s="122" t="str">
        <f>IF(A1518="","",EOMONTH(A1518,0))</f>
        <v/>
      </c>
      <c r="N1518" s="69" t="str">
        <f>IF(A1518="","",YEAR(A1518))</f>
        <v/>
      </c>
    </row>
    <row r="1519">
      <c r="A1519" s="116" t="n"/>
      <c r="B1519" s="97" t="n"/>
      <c r="C1519" s="97" t="n"/>
      <c r="D1519" s="132" t="n"/>
      <c r="E1519" s="99" t="n"/>
      <c r="F1519" s="117" t="n"/>
      <c r="G1519" s="101" t="n"/>
      <c r="H1519" s="109" t="str">
        <f>IF(OR(A1519="",B1519=""),"",N(D1519)*N(E1519))</f>
        <v/>
      </c>
      <c r="I1519" s="109" t="str">
        <f>IF(H1519="","",H1519-N(F1519))</f>
        <v/>
      </c>
      <c r="J1519" s="108" t="str">
        <f>IF(B1519="","",IFERROR(INDEX('15 Base de Dados'!$F$6:$F$925,MATCH(B1519,'15 Base de Dados'!$C$6:$C$925,0)),"BRL"))</f>
        <v/>
      </c>
      <c r="K1519" s="134" t="str">
        <f>IF(H1519="","",I1519*IF(N(G1519)&gt;0,G1519,IFERROR(INDEX(moeda_fx,MATCH(J1519,moeda_cod,0)),1)))</f>
        <v/>
      </c>
      <c r="L1519" s="135" t="str">
        <f>IF(B1519="","",IFERROR(INDEX('15 Base de Dados'!$A$6:$A$925,MATCH(B1519,'15 Base de Dados'!$C$6:$C$925,0)),"Não encontrado"))</f>
        <v/>
      </c>
      <c r="M1519" s="123" t="str">
        <f>IF(A1519="","",EOMONTH(A1519,0))</f>
        <v/>
      </c>
      <c r="N1519" s="113" t="str">
        <f>IF(A1519="","",YEAR(A1519))</f>
        <v/>
      </c>
    </row>
    <row r="1520">
      <c r="A1520" s="116" t="n"/>
      <c r="B1520" s="97" t="n"/>
      <c r="C1520" s="97" t="n"/>
      <c r="D1520" s="132" t="n"/>
      <c r="E1520" s="99" t="n"/>
      <c r="F1520" s="117" t="n"/>
      <c r="G1520" s="101" t="n"/>
      <c r="H1520" s="103" t="str">
        <f>IF(OR(A1520="",B1520=""),"",N(D1520)*N(E1520))</f>
        <v/>
      </c>
      <c r="I1520" s="103" t="str">
        <f>IF(H1520="","",H1520-N(F1520))</f>
        <v/>
      </c>
      <c r="J1520" s="68" t="str">
        <f>IF(B1520="","",IFERROR(INDEX('15 Base de Dados'!$F$6:$F$925,MATCH(B1520,'15 Base de Dados'!$C$6:$C$925,0)),"BRL"))</f>
        <v/>
      </c>
      <c r="K1520" s="70" t="str">
        <f>IF(H1520="","",I1520*IF(N(G1520)&gt;0,G1520,IFERROR(INDEX(moeda_fx,MATCH(J1520,moeda_cod,0)),1)))</f>
        <v/>
      </c>
      <c r="L1520" s="133" t="str">
        <f>IF(B1520="","",IFERROR(INDEX('15 Base de Dados'!$A$6:$A$925,MATCH(B1520,'15 Base de Dados'!$C$6:$C$925,0)),"Não encontrado"))</f>
        <v/>
      </c>
      <c r="M1520" s="122" t="str">
        <f>IF(A1520="","",EOMONTH(A1520,0))</f>
        <v/>
      </c>
      <c r="N1520" s="69" t="str">
        <f>IF(A1520="","",YEAR(A1520))</f>
        <v/>
      </c>
    </row>
    <row r="1521">
      <c r="A1521" s="116" t="n"/>
      <c r="B1521" s="97" t="n"/>
      <c r="C1521" s="97" t="n"/>
      <c r="D1521" s="132" t="n"/>
      <c r="E1521" s="99" t="n"/>
      <c r="F1521" s="117" t="n"/>
      <c r="G1521" s="101" t="n"/>
      <c r="H1521" s="109" t="str">
        <f>IF(OR(A1521="",B1521=""),"",N(D1521)*N(E1521))</f>
        <v/>
      </c>
      <c r="I1521" s="109" t="str">
        <f>IF(H1521="","",H1521-N(F1521))</f>
        <v/>
      </c>
      <c r="J1521" s="108" t="str">
        <f>IF(B1521="","",IFERROR(INDEX('15 Base de Dados'!$F$6:$F$925,MATCH(B1521,'15 Base de Dados'!$C$6:$C$925,0)),"BRL"))</f>
        <v/>
      </c>
      <c r="K1521" s="134" t="str">
        <f>IF(H1521="","",I1521*IF(N(G1521)&gt;0,G1521,IFERROR(INDEX(moeda_fx,MATCH(J1521,moeda_cod,0)),1)))</f>
        <v/>
      </c>
      <c r="L1521" s="135" t="str">
        <f>IF(B1521="","",IFERROR(INDEX('15 Base de Dados'!$A$6:$A$925,MATCH(B1521,'15 Base de Dados'!$C$6:$C$925,0)),"Não encontrado"))</f>
        <v/>
      </c>
      <c r="M1521" s="123" t="str">
        <f>IF(A1521="","",EOMONTH(A1521,0))</f>
        <v/>
      </c>
      <c r="N1521" s="113" t="str">
        <f>IF(A1521="","",YEAR(A1521))</f>
        <v/>
      </c>
    </row>
    <row r="1522">
      <c r="A1522" s="116" t="n"/>
      <c r="B1522" s="97" t="n"/>
      <c r="C1522" s="97" t="n"/>
      <c r="D1522" s="132" t="n"/>
      <c r="E1522" s="99" t="n"/>
      <c r="F1522" s="117" t="n"/>
      <c r="G1522" s="101" t="n"/>
      <c r="H1522" s="103" t="str">
        <f>IF(OR(A1522="",B1522=""),"",N(D1522)*N(E1522))</f>
        <v/>
      </c>
      <c r="I1522" s="103" t="str">
        <f>IF(H1522="","",H1522-N(F1522))</f>
        <v/>
      </c>
      <c r="J1522" s="68" t="str">
        <f>IF(B1522="","",IFERROR(INDEX('15 Base de Dados'!$F$6:$F$925,MATCH(B1522,'15 Base de Dados'!$C$6:$C$925,0)),"BRL"))</f>
        <v/>
      </c>
      <c r="K1522" s="70" t="str">
        <f>IF(H1522="","",I1522*IF(N(G1522)&gt;0,G1522,IFERROR(INDEX(moeda_fx,MATCH(J1522,moeda_cod,0)),1)))</f>
        <v/>
      </c>
      <c r="L1522" s="133" t="str">
        <f>IF(B1522="","",IFERROR(INDEX('15 Base de Dados'!$A$6:$A$925,MATCH(B1522,'15 Base de Dados'!$C$6:$C$925,0)),"Não encontrado"))</f>
        <v/>
      </c>
      <c r="M1522" s="122" t="str">
        <f>IF(A1522="","",EOMONTH(A1522,0))</f>
        <v/>
      </c>
      <c r="N1522" s="69" t="str">
        <f>IF(A1522="","",YEAR(A1522))</f>
        <v/>
      </c>
    </row>
    <row r="1523">
      <c r="A1523" s="116" t="n"/>
      <c r="B1523" s="97" t="n"/>
      <c r="C1523" s="97" t="n"/>
      <c r="D1523" s="132" t="n"/>
      <c r="E1523" s="99" t="n"/>
      <c r="F1523" s="117" t="n"/>
      <c r="G1523" s="101" t="n"/>
      <c r="H1523" s="109" t="str">
        <f>IF(OR(A1523="",B1523=""),"",N(D1523)*N(E1523))</f>
        <v/>
      </c>
      <c r="I1523" s="109" t="str">
        <f>IF(H1523="","",H1523-N(F1523))</f>
        <v/>
      </c>
      <c r="J1523" s="108" t="str">
        <f>IF(B1523="","",IFERROR(INDEX('15 Base de Dados'!$F$6:$F$925,MATCH(B1523,'15 Base de Dados'!$C$6:$C$925,0)),"BRL"))</f>
        <v/>
      </c>
      <c r="K1523" s="134" t="str">
        <f>IF(H1523="","",I1523*IF(N(G1523)&gt;0,G1523,IFERROR(INDEX(moeda_fx,MATCH(J1523,moeda_cod,0)),1)))</f>
        <v/>
      </c>
      <c r="L1523" s="135" t="str">
        <f>IF(B1523="","",IFERROR(INDEX('15 Base de Dados'!$A$6:$A$925,MATCH(B1523,'15 Base de Dados'!$C$6:$C$925,0)),"Não encontrado"))</f>
        <v/>
      </c>
      <c r="M1523" s="123" t="str">
        <f>IF(A1523="","",EOMONTH(A1523,0))</f>
        <v/>
      </c>
      <c r="N1523" s="113" t="str">
        <f>IF(A1523="","",YEAR(A1523))</f>
        <v/>
      </c>
    </row>
    <row r="1524">
      <c r="A1524" s="116" t="n"/>
      <c r="B1524" s="97" t="n"/>
      <c r="C1524" s="97" t="n"/>
      <c r="D1524" s="132" t="n"/>
      <c r="E1524" s="99" t="n"/>
      <c r="F1524" s="117" t="n"/>
      <c r="G1524" s="101" t="n"/>
      <c r="H1524" s="103" t="str">
        <f>IF(OR(A1524="",B1524=""),"",N(D1524)*N(E1524))</f>
        <v/>
      </c>
      <c r="I1524" s="103" t="str">
        <f>IF(H1524="","",H1524-N(F1524))</f>
        <v/>
      </c>
      <c r="J1524" s="68" t="str">
        <f>IF(B1524="","",IFERROR(INDEX('15 Base de Dados'!$F$6:$F$925,MATCH(B1524,'15 Base de Dados'!$C$6:$C$925,0)),"BRL"))</f>
        <v/>
      </c>
      <c r="K1524" s="70" t="str">
        <f>IF(H1524="","",I1524*IF(N(G1524)&gt;0,G1524,IFERROR(INDEX(moeda_fx,MATCH(J1524,moeda_cod,0)),1)))</f>
        <v/>
      </c>
      <c r="L1524" s="133" t="str">
        <f>IF(B1524="","",IFERROR(INDEX('15 Base de Dados'!$A$6:$A$925,MATCH(B1524,'15 Base de Dados'!$C$6:$C$925,0)),"Não encontrado"))</f>
        <v/>
      </c>
      <c r="M1524" s="122" t="str">
        <f>IF(A1524="","",EOMONTH(A1524,0))</f>
        <v/>
      </c>
      <c r="N1524" s="69" t="str">
        <f>IF(A1524="","",YEAR(A1524))</f>
        <v/>
      </c>
    </row>
    <row r="1525">
      <c r="A1525" s="116" t="n"/>
      <c r="B1525" s="97" t="n"/>
      <c r="C1525" s="97" t="n"/>
      <c r="D1525" s="132" t="n"/>
      <c r="E1525" s="99" t="n"/>
      <c r="F1525" s="117" t="n"/>
      <c r="G1525" s="101" t="n"/>
      <c r="H1525" s="109" t="str">
        <f>IF(OR(A1525="",B1525=""),"",N(D1525)*N(E1525))</f>
        <v/>
      </c>
      <c r="I1525" s="109" t="str">
        <f>IF(H1525="","",H1525-N(F1525))</f>
        <v/>
      </c>
      <c r="J1525" s="108" t="str">
        <f>IF(B1525="","",IFERROR(INDEX('15 Base de Dados'!$F$6:$F$925,MATCH(B1525,'15 Base de Dados'!$C$6:$C$925,0)),"BRL"))</f>
        <v/>
      </c>
      <c r="K1525" s="134" t="str">
        <f>IF(H1525="","",I1525*IF(N(G1525)&gt;0,G1525,IFERROR(INDEX(moeda_fx,MATCH(J1525,moeda_cod,0)),1)))</f>
        <v/>
      </c>
      <c r="L1525" s="135" t="str">
        <f>IF(B1525="","",IFERROR(INDEX('15 Base de Dados'!$A$6:$A$925,MATCH(B1525,'15 Base de Dados'!$C$6:$C$925,0)),"Não encontrado"))</f>
        <v/>
      </c>
      <c r="M1525" s="123" t="str">
        <f>IF(A1525="","",EOMONTH(A1525,0))</f>
        <v/>
      </c>
      <c r="N1525" s="113" t="str">
        <f>IF(A1525="","",YEAR(A1525))</f>
        <v/>
      </c>
    </row>
    <row r="1526">
      <c r="A1526" s="116" t="n"/>
      <c r="B1526" s="97" t="n"/>
      <c r="C1526" s="97" t="n"/>
      <c r="D1526" s="132" t="n"/>
      <c r="E1526" s="99" t="n"/>
      <c r="F1526" s="117" t="n"/>
      <c r="G1526" s="101" t="n"/>
      <c r="H1526" s="103" t="str">
        <f>IF(OR(A1526="",B1526=""),"",N(D1526)*N(E1526))</f>
        <v/>
      </c>
      <c r="I1526" s="103" t="str">
        <f>IF(H1526="","",H1526-N(F1526))</f>
        <v/>
      </c>
      <c r="J1526" s="68" t="str">
        <f>IF(B1526="","",IFERROR(INDEX('15 Base de Dados'!$F$6:$F$925,MATCH(B1526,'15 Base de Dados'!$C$6:$C$925,0)),"BRL"))</f>
        <v/>
      </c>
      <c r="K1526" s="70" t="str">
        <f>IF(H1526="","",I1526*IF(N(G1526)&gt;0,G1526,IFERROR(INDEX(moeda_fx,MATCH(J1526,moeda_cod,0)),1)))</f>
        <v/>
      </c>
      <c r="L1526" s="133" t="str">
        <f>IF(B1526="","",IFERROR(INDEX('15 Base de Dados'!$A$6:$A$925,MATCH(B1526,'15 Base de Dados'!$C$6:$C$925,0)),"Não encontrado"))</f>
        <v/>
      </c>
      <c r="M1526" s="122" t="str">
        <f>IF(A1526="","",EOMONTH(A1526,0))</f>
        <v/>
      </c>
      <c r="N1526" s="69" t="str">
        <f>IF(A1526="","",YEAR(A1526))</f>
        <v/>
      </c>
    </row>
    <row r="1527">
      <c r="A1527" s="116" t="n"/>
      <c r="B1527" s="97" t="n"/>
      <c r="C1527" s="97" t="n"/>
      <c r="D1527" s="132" t="n"/>
      <c r="E1527" s="99" t="n"/>
      <c r="F1527" s="117" t="n"/>
      <c r="G1527" s="101" t="n"/>
      <c r="H1527" s="109" t="str">
        <f>IF(OR(A1527="",B1527=""),"",N(D1527)*N(E1527))</f>
        <v/>
      </c>
      <c r="I1527" s="109" t="str">
        <f>IF(H1527="","",H1527-N(F1527))</f>
        <v/>
      </c>
      <c r="J1527" s="108" t="str">
        <f>IF(B1527="","",IFERROR(INDEX('15 Base de Dados'!$F$6:$F$925,MATCH(B1527,'15 Base de Dados'!$C$6:$C$925,0)),"BRL"))</f>
        <v/>
      </c>
      <c r="K1527" s="134" t="str">
        <f>IF(H1527="","",I1527*IF(N(G1527)&gt;0,G1527,IFERROR(INDEX(moeda_fx,MATCH(J1527,moeda_cod,0)),1)))</f>
        <v/>
      </c>
      <c r="L1527" s="135" t="str">
        <f>IF(B1527="","",IFERROR(INDEX('15 Base de Dados'!$A$6:$A$925,MATCH(B1527,'15 Base de Dados'!$C$6:$C$925,0)),"Não encontrado"))</f>
        <v/>
      </c>
      <c r="M1527" s="123" t="str">
        <f>IF(A1527="","",EOMONTH(A1527,0))</f>
        <v/>
      </c>
      <c r="N1527" s="113" t="str">
        <f>IF(A1527="","",YEAR(A1527))</f>
        <v/>
      </c>
    </row>
    <row r="1528">
      <c r="A1528" s="116" t="n"/>
      <c r="B1528" s="97" t="n"/>
      <c r="C1528" s="97" t="n"/>
      <c r="D1528" s="132" t="n"/>
      <c r="E1528" s="99" t="n"/>
      <c r="F1528" s="117" t="n"/>
      <c r="G1528" s="101" t="n"/>
      <c r="H1528" s="103" t="str">
        <f>IF(OR(A1528="",B1528=""),"",N(D1528)*N(E1528))</f>
        <v/>
      </c>
      <c r="I1528" s="103" t="str">
        <f>IF(H1528="","",H1528-N(F1528))</f>
        <v/>
      </c>
      <c r="J1528" s="68" t="str">
        <f>IF(B1528="","",IFERROR(INDEX('15 Base de Dados'!$F$6:$F$925,MATCH(B1528,'15 Base de Dados'!$C$6:$C$925,0)),"BRL"))</f>
        <v/>
      </c>
      <c r="K1528" s="70" t="str">
        <f>IF(H1528="","",I1528*IF(N(G1528)&gt;0,G1528,IFERROR(INDEX(moeda_fx,MATCH(J1528,moeda_cod,0)),1)))</f>
        <v/>
      </c>
      <c r="L1528" s="133" t="str">
        <f>IF(B1528="","",IFERROR(INDEX('15 Base de Dados'!$A$6:$A$925,MATCH(B1528,'15 Base de Dados'!$C$6:$C$925,0)),"Não encontrado"))</f>
        <v/>
      </c>
      <c r="M1528" s="122" t="str">
        <f>IF(A1528="","",EOMONTH(A1528,0))</f>
        <v/>
      </c>
      <c r="N1528" s="69" t="str">
        <f>IF(A1528="","",YEAR(A1528))</f>
        <v/>
      </c>
    </row>
    <row r="1529">
      <c r="A1529" s="116" t="n"/>
      <c r="B1529" s="97" t="n"/>
      <c r="C1529" s="97" t="n"/>
      <c r="D1529" s="132" t="n"/>
      <c r="E1529" s="99" t="n"/>
      <c r="F1529" s="117" t="n"/>
      <c r="G1529" s="101" t="n"/>
      <c r="H1529" s="109" t="str">
        <f>IF(OR(A1529="",B1529=""),"",N(D1529)*N(E1529))</f>
        <v/>
      </c>
      <c r="I1529" s="109" t="str">
        <f>IF(H1529="","",H1529-N(F1529))</f>
        <v/>
      </c>
      <c r="J1529" s="108" t="str">
        <f>IF(B1529="","",IFERROR(INDEX('15 Base de Dados'!$F$6:$F$925,MATCH(B1529,'15 Base de Dados'!$C$6:$C$925,0)),"BRL"))</f>
        <v/>
      </c>
      <c r="K1529" s="134" t="str">
        <f>IF(H1529="","",I1529*IF(N(G1529)&gt;0,G1529,IFERROR(INDEX(moeda_fx,MATCH(J1529,moeda_cod,0)),1)))</f>
        <v/>
      </c>
      <c r="L1529" s="135" t="str">
        <f>IF(B1529="","",IFERROR(INDEX('15 Base de Dados'!$A$6:$A$925,MATCH(B1529,'15 Base de Dados'!$C$6:$C$925,0)),"Não encontrado"))</f>
        <v/>
      </c>
      <c r="M1529" s="123" t="str">
        <f>IF(A1529="","",EOMONTH(A1529,0))</f>
        <v/>
      </c>
      <c r="N1529" s="113" t="str">
        <f>IF(A1529="","",YEAR(A1529))</f>
        <v/>
      </c>
    </row>
    <row r="1530">
      <c r="A1530" s="116" t="n"/>
      <c r="B1530" s="97" t="n"/>
      <c r="C1530" s="97" t="n"/>
      <c r="D1530" s="132" t="n"/>
      <c r="E1530" s="99" t="n"/>
      <c r="F1530" s="117" t="n"/>
      <c r="G1530" s="101" t="n"/>
      <c r="H1530" s="103" t="str">
        <f>IF(OR(A1530="",B1530=""),"",N(D1530)*N(E1530))</f>
        <v/>
      </c>
      <c r="I1530" s="103" t="str">
        <f>IF(H1530="","",H1530-N(F1530))</f>
        <v/>
      </c>
      <c r="J1530" s="68" t="str">
        <f>IF(B1530="","",IFERROR(INDEX('15 Base de Dados'!$F$6:$F$925,MATCH(B1530,'15 Base de Dados'!$C$6:$C$925,0)),"BRL"))</f>
        <v/>
      </c>
      <c r="K1530" s="70" t="str">
        <f>IF(H1530="","",I1530*IF(N(G1530)&gt;0,G1530,IFERROR(INDEX(moeda_fx,MATCH(J1530,moeda_cod,0)),1)))</f>
        <v/>
      </c>
      <c r="L1530" s="133" t="str">
        <f>IF(B1530="","",IFERROR(INDEX('15 Base de Dados'!$A$6:$A$925,MATCH(B1530,'15 Base de Dados'!$C$6:$C$925,0)),"Não encontrado"))</f>
        <v/>
      </c>
      <c r="M1530" s="122" t="str">
        <f>IF(A1530="","",EOMONTH(A1530,0))</f>
        <v/>
      </c>
      <c r="N1530" s="69" t="str">
        <f>IF(A1530="","",YEAR(A1530))</f>
        <v/>
      </c>
    </row>
    <row r="1531">
      <c r="A1531" s="116" t="n"/>
      <c r="B1531" s="97" t="n"/>
      <c r="C1531" s="97" t="n"/>
      <c r="D1531" s="132" t="n"/>
      <c r="E1531" s="99" t="n"/>
      <c r="F1531" s="117" t="n"/>
      <c r="G1531" s="101" t="n"/>
      <c r="H1531" s="109" t="str">
        <f>IF(OR(A1531="",B1531=""),"",N(D1531)*N(E1531))</f>
        <v/>
      </c>
      <c r="I1531" s="109" t="str">
        <f>IF(H1531="","",H1531-N(F1531))</f>
        <v/>
      </c>
      <c r="J1531" s="108" t="str">
        <f>IF(B1531="","",IFERROR(INDEX('15 Base de Dados'!$F$6:$F$925,MATCH(B1531,'15 Base de Dados'!$C$6:$C$925,0)),"BRL"))</f>
        <v/>
      </c>
      <c r="K1531" s="134" t="str">
        <f>IF(H1531="","",I1531*IF(N(G1531)&gt;0,G1531,IFERROR(INDEX(moeda_fx,MATCH(J1531,moeda_cod,0)),1)))</f>
        <v/>
      </c>
      <c r="L1531" s="135" t="str">
        <f>IF(B1531="","",IFERROR(INDEX('15 Base de Dados'!$A$6:$A$925,MATCH(B1531,'15 Base de Dados'!$C$6:$C$925,0)),"Não encontrado"))</f>
        <v/>
      </c>
      <c r="M1531" s="123" t="str">
        <f>IF(A1531="","",EOMONTH(A1531,0))</f>
        <v/>
      </c>
      <c r="N1531" s="113" t="str">
        <f>IF(A1531="","",YEAR(A1531))</f>
        <v/>
      </c>
    </row>
    <row r="1532">
      <c r="A1532" s="116" t="n"/>
      <c r="B1532" s="97" t="n"/>
      <c r="C1532" s="97" t="n"/>
      <c r="D1532" s="132" t="n"/>
      <c r="E1532" s="99" t="n"/>
      <c r="F1532" s="117" t="n"/>
      <c r="G1532" s="101" t="n"/>
      <c r="H1532" s="103" t="str">
        <f>IF(OR(A1532="",B1532=""),"",N(D1532)*N(E1532))</f>
        <v/>
      </c>
      <c r="I1532" s="103" t="str">
        <f>IF(H1532="","",H1532-N(F1532))</f>
        <v/>
      </c>
      <c r="J1532" s="68" t="str">
        <f>IF(B1532="","",IFERROR(INDEX('15 Base de Dados'!$F$6:$F$925,MATCH(B1532,'15 Base de Dados'!$C$6:$C$925,0)),"BRL"))</f>
        <v/>
      </c>
      <c r="K1532" s="70" t="str">
        <f>IF(H1532="","",I1532*IF(N(G1532)&gt;0,G1532,IFERROR(INDEX(moeda_fx,MATCH(J1532,moeda_cod,0)),1)))</f>
        <v/>
      </c>
      <c r="L1532" s="133" t="str">
        <f>IF(B1532="","",IFERROR(INDEX('15 Base de Dados'!$A$6:$A$925,MATCH(B1532,'15 Base de Dados'!$C$6:$C$925,0)),"Não encontrado"))</f>
        <v/>
      </c>
      <c r="M1532" s="122" t="str">
        <f>IF(A1532="","",EOMONTH(A1532,0))</f>
        <v/>
      </c>
      <c r="N1532" s="69" t="str">
        <f>IF(A1532="","",YEAR(A1532))</f>
        <v/>
      </c>
    </row>
    <row r="1533">
      <c r="A1533" s="116" t="n"/>
      <c r="B1533" s="97" t="n"/>
      <c r="C1533" s="97" t="n"/>
      <c r="D1533" s="132" t="n"/>
      <c r="E1533" s="99" t="n"/>
      <c r="F1533" s="117" t="n"/>
      <c r="G1533" s="101" t="n"/>
      <c r="H1533" s="109" t="str">
        <f>IF(OR(A1533="",B1533=""),"",N(D1533)*N(E1533))</f>
        <v/>
      </c>
      <c r="I1533" s="109" t="str">
        <f>IF(H1533="","",H1533-N(F1533))</f>
        <v/>
      </c>
      <c r="J1533" s="108" t="str">
        <f>IF(B1533="","",IFERROR(INDEX('15 Base de Dados'!$F$6:$F$925,MATCH(B1533,'15 Base de Dados'!$C$6:$C$925,0)),"BRL"))</f>
        <v/>
      </c>
      <c r="K1533" s="134" t="str">
        <f>IF(H1533="","",I1533*IF(N(G1533)&gt;0,G1533,IFERROR(INDEX(moeda_fx,MATCH(J1533,moeda_cod,0)),1)))</f>
        <v/>
      </c>
      <c r="L1533" s="135" t="str">
        <f>IF(B1533="","",IFERROR(INDEX('15 Base de Dados'!$A$6:$A$925,MATCH(B1533,'15 Base de Dados'!$C$6:$C$925,0)),"Não encontrado"))</f>
        <v/>
      </c>
      <c r="M1533" s="123" t="str">
        <f>IF(A1533="","",EOMONTH(A1533,0))</f>
        <v/>
      </c>
      <c r="N1533" s="113" t="str">
        <f>IF(A1533="","",YEAR(A1533))</f>
        <v/>
      </c>
    </row>
    <row r="1534">
      <c r="A1534" s="116" t="n"/>
      <c r="B1534" s="97" t="n"/>
      <c r="C1534" s="97" t="n"/>
      <c r="D1534" s="132" t="n"/>
      <c r="E1534" s="99" t="n"/>
      <c r="F1534" s="117" t="n"/>
      <c r="G1534" s="101" t="n"/>
      <c r="H1534" s="103" t="str">
        <f>IF(OR(A1534="",B1534=""),"",N(D1534)*N(E1534))</f>
        <v/>
      </c>
      <c r="I1534" s="103" t="str">
        <f>IF(H1534="","",H1534-N(F1534))</f>
        <v/>
      </c>
      <c r="J1534" s="68" t="str">
        <f>IF(B1534="","",IFERROR(INDEX('15 Base de Dados'!$F$6:$F$925,MATCH(B1534,'15 Base de Dados'!$C$6:$C$925,0)),"BRL"))</f>
        <v/>
      </c>
      <c r="K1534" s="70" t="str">
        <f>IF(H1534="","",I1534*IF(N(G1534)&gt;0,G1534,IFERROR(INDEX(moeda_fx,MATCH(J1534,moeda_cod,0)),1)))</f>
        <v/>
      </c>
      <c r="L1534" s="133" t="str">
        <f>IF(B1534="","",IFERROR(INDEX('15 Base de Dados'!$A$6:$A$925,MATCH(B1534,'15 Base de Dados'!$C$6:$C$925,0)),"Não encontrado"))</f>
        <v/>
      </c>
      <c r="M1534" s="122" t="str">
        <f>IF(A1534="","",EOMONTH(A1534,0))</f>
        <v/>
      </c>
      <c r="N1534" s="69" t="str">
        <f>IF(A1534="","",YEAR(A1534))</f>
        <v/>
      </c>
    </row>
    <row r="1535">
      <c r="A1535" s="116" t="n"/>
      <c r="B1535" s="97" t="n"/>
      <c r="C1535" s="97" t="n"/>
      <c r="D1535" s="132" t="n"/>
      <c r="E1535" s="99" t="n"/>
      <c r="F1535" s="117" t="n"/>
      <c r="G1535" s="101" t="n"/>
      <c r="H1535" s="109" t="str">
        <f>IF(OR(A1535="",B1535=""),"",N(D1535)*N(E1535))</f>
        <v/>
      </c>
      <c r="I1535" s="109" t="str">
        <f>IF(H1535="","",H1535-N(F1535))</f>
        <v/>
      </c>
      <c r="J1535" s="108" t="str">
        <f>IF(B1535="","",IFERROR(INDEX('15 Base de Dados'!$F$6:$F$925,MATCH(B1535,'15 Base de Dados'!$C$6:$C$925,0)),"BRL"))</f>
        <v/>
      </c>
      <c r="K1535" s="134" t="str">
        <f>IF(H1535="","",I1535*IF(N(G1535)&gt;0,G1535,IFERROR(INDEX(moeda_fx,MATCH(J1535,moeda_cod,0)),1)))</f>
        <v/>
      </c>
      <c r="L1535" s="135" t="str">
        <f>IF(B1535="","",IFERROR(INDEX('15 Base de Dados'!$A$6:$A$925,MATCH(B1535,'15 Base de Dados'!$C$6:$C$925,0)),"Não encontrado"))</f>
        <v/>
      </c>
      <c r="M1535" s="123" t="str">
        <f>IF(A1535="","",EOMONTH(A1535,0))</f>
        <v/>
      </c>
      <c r="N1535" s="113" t="str">
        <f>IF(A1535="","",YEAR(A1535))</f>
        <v/>
      </c>
    </row>
    <row r="1536">
      <c r="A1536" s="116" t="n"/>
      <c r="B1536" s="97" t="n"/>
      <c r="C1536" s="97" t="n"/>
      <c r="D1536" s="132" t="n"/>
      <c r="E1536" s="99" t="n"/>
      <c r="F1536" s="117" t="n"/>
      <c r="G1536" s="101" t="n"/>
      <c r="H1536" s="103" t="str">
        <f>IF(OR(A1536="",B1536=""),"",N(D1536)*N(E1536))</f>
        <v/>
      </c>
      <c r="I1536" s="103" t="str">
        <f>IF(H1536="","",H1536-N(F1536))</f>
        <v/>
      </c>
      <c r="J1536" s="68" t="str">
        <f>IF(B1536="","",IFERROR(INDEX('15 Base de Dados'!$F$6:$F$925,MATCH(B1536,'15 Base de Dados'!$C$6:$C$925,0)),"BRL"))</f>
        <v/>
      </c>
      <c r="K1536" s="70" t="str">
        <f>IF(H1536="","",I1536*IF(N(G1536)&gt;0,G1536,IFERROR(INDEX(moeda_fx,MATCH(J1536,moeda_cod,0)),1)))</f>
        <v/>
      </c>
      <c r="L1536" s="133" t="str">
        <f>IF(B1536="","",IFERROR(INDEX('15 Base de Dados'!$A$6:$A$925,MATCH(B1536,'15 Base de Dados'!$C$6:$C$925,0)),"Não encontrado"))</f>
        <v/>
      </c>
      <c r="M1536" s="122" t="str">
        <f>IF(A1536="","",EOMONTH(A1536,0))</f>
        <v/>
      </c>
      <c r="N1536" s="69" t="str">
        <f>IF(A1536="","",YEAR(A1536))</f>
        <v/>
      </c>
    </row>
    <row r="1537">
      <c r="A1537" s="116" t="n"/>
      <c r="B1537" s="97" t="n"/>
      <c r="C1537" s="97" t="n"/>
      <c r="D1537" s="132" t="n"/>
      <c r="E1537" s="99" t="n"/>
      <c r="F1537" s="117" t="n"/>
      <c r="G1537" s="101" t="n"/>
      <c r="H1537" s="109" t="str">
        <f>IF(OR(A1537="",B1537=""),"",N(D1537)*N(E1537))</f>
        <v/>
      </c>
      <c r="I1537" s="109" t="str">
        <f>IF(H1537="","",H1537-N(F1537))</f>
        <v/>
      </c>
      <c r="J1537" s="108" t="str">
        <f>IF(B1537="","",IFERROR(INDEX('15 Base de Dados'!$F$6:$F$925,MATCH(B1537,'15 Base de Dados'!$C$6:$C$925,0)),"BRL"))</f>
        <v/>
      </c>
      <c r="K1537" s="134" t="str">
        <f>IF(H1537="","",I1537*IF(N(G1537)&gt;0,G1537,IFERROR(INDEX(moeda_fx,MATCH(J1537,moeda_cod,0)),1)))</f>
        <v/>
      </c>
      <c r="L1537" s="135" t="str">
        <f>IF(B1537="","",IFERROR(INDEX('15 Base de Dados'!$A$6:$A$925,MATCH(B1537,'15 Base de Dados'!$C$6:$C$925,0)),"Não encontrado"))</f>
        <v/>
      </c>
      <c r="M1537" s="123" t="str">
        <f>IF(A1537="","",EOMONTH(A1537,0))</f>
        <v/>
      </c>
      <c r="N1537" s="113" t="str">
        <f>IF(A1537="","",YEAR(A1537))</f>
        <v/>
      </c>
    </row>
    <row r="1538">
      <c r="A1538" s="116" t="n"/>
      <c r="B1538" s="97" t="n"/>
      <c r="C1538" s="97" t="n"/>
      <c r="D1538" s="132" t="n"/>
      <c r="E1538" s="99" t="n"/>
      <c r="F1538" s="117" t="n"/>
      <c r="G1538" s="101" t="n"/>
      <c r="H1538" s="103" t="str">
        <f>IF(OR(A1538="",B1538=""),"",N(D1538)*N(E1538))</f>
        <v/>
      </c>
      <c r="I1538" s="103" t="str">
        <f>IF(H1538="","",H1538-N(F1538))</f>
        <v/>
      </c>
      <c r="J1538" s="68" t="str">
        <f>IF(B1538="","",IFERROR(INDEX('15 Base de Dados'!$F$6:$F$925,MATCH(B1538,'15 Base de Dados'!$C$6:$C$925,0)),"BRL"))</f>
        <v/>
      </c>
      <c r="K1538" s="70" t="str">
        <f>IF(H1538="","",I1538*IF(N(G1538)&gt;0,G1538,IFERROR(INDEX(moeda_fx,MATCH(J1538,moeda_cod,0)),1)))</f>
        <v/>
      </c>
      <c r="L1538" s="133" t="str">
        <f>IF(B1538="","",IFERROR(INDEX('15 Base de Dados'!$A$6:$A$925,MATCH(B1538,'15 Base de Dados'!$C$6:$C$925,0)),"Não encontrado"))</f>
        <v/>
      </c>
      <c r="M1538" s="122" t="str">
        <f>IF(A1538="","",EOMONTH(A1538,0))</f>
        <v/>
      </c>
      <c r="N1538" s="69" t="str">
        <f>IF(A1538="","",YEAR(A1538))</f>
        <v/>
      </c>
    </row>
    <row r="1539">
      <c r="A1539" s="116" t="n"/>
      <c r="B1539" s="97" t="n"/>
      <c r="C1539" s="97" t="n"/>
      <c r="D1539" s="132" t="n"/>
      <c r="E1539" s="99" t="n"/>
      <c r="F1539" s="117" t="n"/>
      <c r="G1539" s="101" t="n"/>
      <c r="H1539" s="109" t="str">
        <f>IF(OR(A1539="",B1539=""),"",N(D1539)*N(E1539))</f>
        <v/>
      </c>
      <c r="I1539" s="109" t="str">
        <f>IF(H1539="","",H1539-N(F1539))</f>
        <v/>
      </c>
      <c r="J1539" s="108" t="str">
        <f>IF(B1539="","",IFERROR(INDEX('15 Base de Dados'!$F$6:$F$925,MATCH(B1539,'15 Base de Dados'!$C$6:$C$925,0)),"BRL"))</f>
        <v/>
      </c>
      <c r="K1539" s="134" t="str">
        <f>IF(H1539="","",I1539*IF(N(G1539)&gt;0,G1539,IFERROR(INDEX(moeda_fx,MATCH(J1539,moeda_cod,0)),1)))</f>
        <v/>
      </c>
      <c r="L1539" s="135" t="str">
        <f>IF(B1539="","",IFERROR(INDEX('15 Base de Dados'!$A$6:$A$925,MATCH(B1539,'15 Base de Dados'!$C$6:$C$925,0)),"Não encontrado"))</f>
        <v/>
      </c>
      <c r="M1539" s="123" t="str">
        <f>IF(A1539="","",EOMONTH(A1539,0))</f>
        <v/>
      </c>
      <c r="N1539" s="113" t="str">
        <f>IF(A1539="","",YEAR(A1539))</f>
        <v/>
      </c>
    </row>
    <row r="1540">
      <c r="A1540" s="116" t="n"/>
      <c r="B1540" s="97" t="n"/>
      <c r="C1540" s="97" t="n"/>
      <c r="D1540" s="132" t="n"/>
      <c r="E1540" s="99" t="n"/>
      <c r="F1540" s="117" t="n"/>
      <c r="G1540" s="101" t="n"/>
      <c r="H1540" s="103" t="str">
        <f>IF(OR(A1540="",B1540=""),"",N(D1540)*N(E1540))</f>
        <v/>
      </c>
      <c r="I1540" s="103" t="str">
        <f>IF(H1540="","",H1540-N(F1540))</f>
        <v/>
      </c>
      <c r="J1540" s="68" t="str">
        <f>IF(B1540="","",IFERROR(INDEX('15 Base de Dados'!$F$6:$F$925,MATCH(B1540,'15 Base de Dados'!$C$6:$C$925,0)),"BRL"))</f>
        <v/>
      </c>
      <c r="K1540" s="70" t="str">
        <f>IF(H1540="","",I1540*IF(N(G1540)&gt;0,G1540,IFERROR(INDEX(moeda_fx,MATCH(J1540,moeda_cod,0)),1)))</f>
        <v/>
      </c>
      <c r="L1540" s="133" t="str">
        <f>IF(B1540="","",IFERROR(INDEX('15 Base de Dados'!$A$6:$A$925,MATCH(B1540,'15 Base de Dados'!$C$6:$C$925,0)),"Não encontrado"))</f>
        <v/>
      </c>
      <c r="M1540" s="122" t="str">
        <f>IF(A1540="","",EOMONTH(A1540,0))</f>
        <v/>
      </c>
      <c r="N1540" s="69" t="str">
        <f>IF(A1540="","",YEAR(A1540))</f>
        <v/>
      </c>
    </row>
    <row r="1541">
      <c r="A1541" s="116" t="n"/>
      <c r="B1541" s="97" t="n"/>
      <c r="C1541" s="97" t="n"/>
      <c r="D1541" s="132" t="n"/>
      <c r="E1541" s="99" t="n"/>
      <c r="F1541" s="117" t="n"/>
      <c r="G1541" s="101" t="n"/>
      <c r="H1541" s="109" t="str">
        <f>IF(OR(A1541="",B1541=""),"",N(D1541)*N(E1541))</f>
        <v/>
      </c>
      <c r="I1541" s="109" t="str">
        <f>IF(H1541="","",H1541-N(F1541))</f>
        <v/>
      </c>
      <c r="J1541" s="108" t="str">
        <f>IF(B1541="","",IFERROR(INDEX('15 Base de Dados'!$F$6:$F$925,MATCH(B1541,'15 Base de Dados'!$C$6:$C$925,0)),"BRL"))</f>
        <v/>
      </c>
      <c r="K1541" s="134" t="str">
        <f>IF(H1541="","",I1541*IF(N(G1541)&gt;0,G1541,IFERROR(INDEX(moeda_fx,MATCH(J1541,moeda_cod,0)),1)))</f>
        <v/>
      </c>
      <c r="L1541" s="135" t="str">
        <f>IF(B1541="","",IFERROR(INDEX('15 Base de Dados'!$A$6:$A$925,MATCH(B1541,'15 Base de Dados'!$C$6:$C$925,0)),"Não encontrado"))</f>
        <v/>
      </c>
      <c r="M1541" s="123" t="str">
        <f>IF(A1541="","",EOMONTH(A1541,0))</f>
        <v/>
      </c>
      <c r="N1541" s="113" t="str">
        <f>IF(A1541="","",YEAR(A1541))</f>
        <v/>
      </c>
    </row>
    <row r="1542">
      <c r="A1542" s="116" t="n"/>
      <c r="B1542" s="97" t="n"/>
      <c r="C1542" s="97" t="n"/>
      <c r="D1542" s="132" t="n"/>
      <c r="E1542" s="99" t="n"/>
      <c r="F1542" s="117" t="n"/>
      <c r="G1542" s="101" t="n"/>
      <c r="H1542" s="103" t="str">
        <f>IF(OR(A1542="",B1542=""),"",N(D1542)*N(E1542))</f>
        <v/>
      </c>
      <c r="I1542" s="103" t="str">
        <f>IF(H1542="","",H1542-N(F1542))</f>
        <v/>
      </c>
      <c r="J1542" s="68" t="str">
        <f>IF(B1542="","",IFERROR(INDEX('15 Base de Dados'!$F$6:$F$925,MATCH(B1542,'15 Base de Dados'!$C$6:$C$925,0)),"BRL"))</f>
        <v/>
      </c>
      <c r="K1542" s="70" t="str">
        <f>IF(H1542="","",I1542*IF(N(G1542)&gt;0,G1542,IFERROR(INDEX(moeda_fx,MATCH(J1542,moeda_cod,0)),1)))</f>
        <v/>
      </c>
      <c r="L1542" s="133" t="str">
        <f>IF(B1542="","",IFERROR(INDEX('15 Base de Dados'!$A$6:$A$925,MATCH(B1542,'15 Base de Dados'!$C$6:$C$925,0)),"Não encontrado"))</f>
        <v/>
      </c>
      <c r="M1542" s="122" t="str">
        <f>IF(A1542="","",EOMONTH(A1542,0))</f>
        <v/>
      </c>
      <c r="N1542" s="69" t="str">
        <f>IF(A1542="","",YEAR(A1542))</f>
        <v/>
      </c>
    </row>
    <row r="1543">
      <c r="A1543" s="116" t="n"/>
      <c r="B1543" s="97" t="n"/>
      <c r="C1543" s="97" t="n"/>
      <c r="D1543" s="132" t="n"/>
      <c r="E1543" s="99" t="n"/>
      <c r="F1543" s="117" t="n"/>
      <c r="G1543" s="101" t="n"/>
      <c r="H1543" s="109" t="str">
        <f>IF(OR(A1543="",B1543=""),"",N(D1543)*N(E1543))</f>
        <v/>
      </c>
      <c r="I1543" s="109" t="str">
        <f>IF(H1543="","",H1543-N(F1543))</f>
        <v/>
      </c>
      <c r="J1543" s="108" t="str">
        <f>IF(B1543="","",IFERROR(INDEX('15 Base de Dados'!$F$6:$F$925,MATCH(B1543,'15 Base de Dados'!$C$6:$C$925,0)),"BRL"))</f>
        <v/>
      </c>
      <c r="K1543" s="134" t="str">
        <f>IF(H1543="","",I1543*IF(N(G1543)&gt;0,G1543,IFERROR(INDEX(moeda_fx,MATCH(J1543,moeda_cod,0)),1)))</f>
        <v/>
      </c>
      <c r="L1543" s="135" t="str">
        <f>IF(B1543="","",IFERROR(INDEX('15 Base de Dados'!$A$6:$A$925,MATCH(B1543,'15 Base de Dados'!$C$6:$C$925,0)),"Não encontrado"))</f>
        <v/>
      </c>
      <c r="M1543" s="123" t="str">
        <f>IF(A1543="","",EOMONTH(A1543,0))</f>
        <v/>
      </c>
      <c r="N1543" s="113" t="str">
        <f>IF(A1543="","",YEAR(A1543))</f>
        <v/>
      </c>
    </row>
    <row r="1544">
      <c r="A1544" s="116" t="n"/>
      <c r="B1544" s="97" t="n"/>
      <c r="C1544" s="97" t="n"/>
      <c r="D1544" s="132" t="n"/>
      <c r="E1544" s="99" t="n"/>
      <c r="F1544" s="117" t="n"/>
      <c r="G1544" s="101" t="n"/>
      <c r="H1544" s="103" t="str">
        <f>IF(OR(A1544="",B1544=""),"",N(D1544)*N(E1544))</f>
        <v/>
      </c>
      <c r="I1544" s="103" t="str">
        <f>IF(H1544="","",H1544-N(F1544))</f>
        <v/>
      </c>
      <c r="J1544" s="68" t="str">
        <f>IF(B1544="","",IFERROR(INDEX('15 Base de Dados'!$F$6:$F$925,MATCH(B1544,'15 Base de Dados'!$C$6:$C$925,0)),"BRL"))</f>
        <v/>
      </c>
      <c r="K1544" s="70" t="str">
        <f>IF(H1544="","",I1544*IF(N(G1544)&gt;0,G1544,IFERROR(INDEX(moeda_fx,MATCH(J1544,moeda_cod,0)),1)))</f>
        <v/>
      </c>
      <c r="L1544" s="133" t="str">
        <f>IF(B1544="","",IFERROR(INDEX('15 Base de Dados'!$A$6:$A$925,MATCH(B1544,'15 Base de Dados'!$C$6:$C$925,0)),"Não encontrado"))</f>
        <v/>
      </c>
      <c r="M1544" s="122" t="str">
        <f>IF(A1544="","",EOMONTH(A1544,0))</f>
        <v/>
      </c>
      <c r="N1544" s="69" t="str">
        <f>IF(A1544="","",YEAR(A1544))</f>
        <v/>
      </c>
    </row>
    <row r="1545">
      <c r="A1545" s="116" t="n"/>
      <c r="B1545" s="97" t="n"/>
      <c r="C1545" s="97" t="n"/>
      <c r="D1545" s="132" t="n"/>
      <c r="E1545" s="99" t="n"/>
      <c r="F1545" s="117" t="n"/>
      <c r="G1545" s="101" t="n"/>
      <c r="H1545" s="109" t="str">
        <f>IF(OR(A1545="",B1545=""),"",N(D1545)*N(E1545))</f>
        <v/>
      </c>
      <c r="I1545" s="109" t="str">
        <f>IF(H1545="","",H1545-N(F1545))</f>
        <v/>
      </c>
      <c r="J1545" s="108" t="str">
        <f>IF(B1545="","",IFERROR(INDEX('15 Base de Dados'!$F$6:$F$925,MATCH(B1545,'15 Base de Dados'!$C$6:$C$925,0)),"BRL"))</f>
        <v/>
      </c>
      <c r="K1545" s="134" t="str">
        <f>IF(H1545="","",I1545*IF(N(G1545)&gt;0,G1545,IFERROR(INDEX(moeda_fx,MATCH(J1545,moeda_cod,0)),1)))</f>
        <v/>
      </c>
      <c r="L1545" s="135" t="str">
        <f>IF(B1545="","",IFERROR(INDEX('15 Base de Dados'!$A$6:$A$925,MATCH(B1545,'15 Base de Dados'!$C$6:$C$925,0)),"Não encontrado"))</f>
        <v/>
      </c>
      <c r="M1545" s="123" t="str">
        <f>IF(A1545="","",EOMONTH(A1545,0))</f>
        <v/>
      </c>
      <c r="N1545" s="113" t="str">
        <f>IF(A1545="","",YEAR(A1545))</f>
        <v/>
      </c>
    </row>
    <row r="1546">
      <c r="A1546" s="116" t="n"/>
      <c r="B1546" s="97" t="n"/>
      <c r="C1546" s="97" t="n"/>
      <c r="D1546" s="132" t="n"/>
      <c r="E1546" s="99" t="n"/>
      <c r="F1546" s="117" t="n"/>
      <c r="G1546" s="101" t="n"/>
      <c r="H1546" s="103" t="str">
        <f>IF(OR(A1546="",B1546=""),"",N(D1546)*N(E1546))</f>
        <v/>
      </c>
      <c r="I1546" s="103" t="str">
        <f>IF(H1546="","",H1546-N(F1546))</f>
        <v/>
      </c>
      <c r="J1546" s="68" t="str">
        <f>IF(B1546="","",IFERROR(INDEX('15 Base de Dados'!$F$6:$F$925,MATCH(B1546,'15 Base de Dados'!$C$6:$C$925,0)),"BRL"))</f>
        <v/>
      </c>
      <c r="K1546" s="70" t="str">
        <f>IF(H1546="","",I1546*IF(N(G1546)&gt;0,G1546,IFERROR(INDEX(moeda_fx,MATCH(J1546,moeda_cod,0)),1)))</f>
        <v/>
      </c>
      <c r="L1546" s="133" t="str">
        <f>IF(B1546="","",IFERROR(INDEX('15 Base de Dados'!$A$6:$A$925,MATCH(B1546,'15 Base de Dados'!$C$6:$C$925,0)),"Não encontrado"))</f>
        <v/>
      </c>
      <c r="M1546" s="122" t="str">
        <f>IF(A1546="","",EOMONTH(A1546,0))</f>
        <v/>
      </c>
      <c r="N1546" s="69" t="str">
        <f>IF(A1546="","",YEAR(A1546))</f>
        <v/>
      </c>
    </row>
    <row r="1547">
      <c r="A1547" s="116" t="n"/>
      <c r="B1547" s="97" t="n"/>
      <c r="C1547" s="97" t="n"/>
      <c r="D1547" s="132" t="n"/>
      <c r="E1547" s="99" t="n"/>
      <c r="F1547" s="117" t="n"/>
      <c r="G1547" s="101" t="n"/>
      <c r="H1547" s="109" t="str">
        <f>IF(OR(A1547="",B1547=""),"",N(D1547)*N(E1547))</f>
        <v/>
      </c>
      <c r="I1547" s="109" t="str">
        <f>IF(H1547="","",H1547-N(F1547))</f>
        <v/>
      </c>
      <c r="J1547" s="108" t="str">
        <f>IF(B1547="","",IFERROR(INDEX('15 Base de Dados'!$F$6:$F$925,MATCH(B1547,'15 Base de Dados'!$C$6:$C$925,0)),"BRL"))</f>
        <v/>
      </c>
      <c r="K1547" s="134" t="str">
        <f>IF(H1547="","",I1547*IF(N(G1547)&gt;0,G1547,IFERROR(INDEX(moeda_fx,MATCH(J1547,moeda_cod,0)),1)))</f>
        <v/>
      </c>
      <c r="L1547" s="135" t="str">
        <f>IF(B1547="","",IFERROR(INDEX('15 Base de Dados'!$A$6:$A$925,MATCH(B1547,'15 Base de Dados'!$C$6:$C$925,0)),"Não encontrado"))</f>
        <v/>
      </c>
      <c r="M1547" s="123" t="str">
        <f>IF(A1547="","",EOMONTH(A1547,0))</f>
        <v/>
      </c>
      <c r="N1547" s="113" t="str">
        <f>IF(A1547="","",YEAR(A1547))</f>
        <v/>
      </c>
    </row>
    <row r="1548">
      <c r="A1548" s="116" t="n"/>
      <c r="B1548" s="97" t="n"/>
      <c r="C1548" s="97" t="n"/>
      <c r="D1548" s="132" t="n"/>
      <c r="E1548" s="99" t="n"/>
      <c r="F1548" s="117" t="n"/>
      <c r="G1548" s="101" t="n"/>
      <c r="H1548" s="103" t="str">
        <f>IF(OR(A1548="",B1548=""),"",N(D1548)*N(E1548))</f>
        <v/>
      </c>
      <c r="I1548" s="103" t="str">
        <f>IF(H1548="","",H1548-N(F1548))</f>
        <v/>
      </c>
      <c r="J1548" s="68" t="str">
        <f>IF(B1548="","",IFERROR(INDEX('15 Base de Dados'!$F$6:$F$925,MATCH(B1548,'15 Base de Dados'!$C$6:$C$925,0)),"BRL"))</f>
        <v/>
      </c>
      <c r="K1548" s="70" t="str">
        <f>IF(H1548="","",I1548*IF(N(G1548)&gt;0,G1548,IFERROR(INDEX(moeda_fx,MATCH(J1548,moeda_cod,0)),1)))</f>
        <v/>
      </c>
      <c r="L1548" s="133" t="str">
        <f>IF(B1548="","",IFERROR(INDEX('15 Base de Dados'!$A$6:$A$925,MATCH(B1548,'15 Base de Dados'!$C$6:$C$925,0)),"Não encontrado"))</f>
        <v/>
      </c>
      <c r="M1548" s="122" t="str">
        <f>IF(A1548="","",EOMONTH(A1548,0))</f>
        <v/>
      </c>
      <c r="N1548" s="69" t="str">
        <f>IF(A1548="","",YEAR(A1548))</f>
        <v/>
      </c>
    </row>
    <row r="1549">
      <c r="A1549" s="116" t="n"/>
      <c r="B1549" s="97" t="n"/>
      <c r="C1549" s="97" t="n"/>
      <c r="D1549" s="132" t="n"/>
      <c r="E1549" s="99" t="n"/>
      <c r="F1549" s="117" t="n"/>
      <c r="G1549" s="101" t="n"/>
      <c r="H1549" s="109" t="str">
        <f>IF(OR(A1549="",B1549=""),"",N(D1549)*N(E1549))</f>
        <v/>
      </c>
      <c r="I1549" s="109" t="str">
        <f>IF(H1549="","",H1549-N(F1549))</f>
        <v/>
      </c>
      <c r="J1549" s="108" t="str">
        <f>IF(B1549="","",IFERROR(INDEX('15 Base de Dados'!$F$6:$F$925,MATCH(B1549,'15 Base de Dados'!$C$6:$C$925,0)),"BRL"))</f>
        <v/>
      </c>
      <c r="K1549" s="134" t="str">
        <f>IF(H1549="","",I1549*IF(N(G1549)&gt;0,G1549,IFERROR(INDEX(moeda_fx,MATCH(J1549,moeda_cod,0)),1)))</f>
        <v/>
      </c>
      <c r="L1549" s="135" t="str">
        <f>IF(B1549="","",IFERROR(INDEX('15 Base de Dados'!$A$6:$A$925,MATCH(B1549,'15 Base de Dados'!$C$6:$C$925,0)),"Não encontrado"))</f>
        <v/>
      </c>
      <c r="M1549" s="123" t="str">
        <f>IF(A1549="","",EOMONTH(A1549,0))</f>
        <v/>
      </c>
      <c r="N1549" s="113" t="str">
        <f>IF(A1549="","",YEAR(A1549))</f>
        <v/>
      </c>
    </row>
    <row r="1550">
      <c r="A1550" s="116" t="n"/>
      <c r="B1550" s="97" t="n"/>
      <c r="C1550" s="97" t="n"/>
      <c r="D1550" s="132" t="n"/>
      <c r="E1550" s="99" t="n"/>
      <c r="F1550" s="117" t="n"/>
      <c r="G1550" s="101" t="n"/>
      <c r="H1550" s="103" t="str">
        <f>IF(OR(A1550="",B1550=""),"",N(D1550)*N(E1550))</f>
        <v/>
      </c>
      <c r="I1550" s="103" t="str">
        <f>IF(H1550="","",H1550-N(F1550))</f>
        <v/>
      </c>
      <c r="J1550" s="68" t="str">
        <f>IF(B1550="","",IFERROR(INDEX('15 Base de Dados'!$F$6:$F$925,MATCH(B1550,'15 Base de Dados'!$C$6:$C$925,0)),"BRL"))</f>
        <v/>
      </c>
      <c r="K1550" s="70" t="str">
        <f>IF(H1550="","",I1550*IF(N(G1550)&gt;0,G1550,IFERROR(INDEX(moeda_fx,MATCH(J1550,moeda_cod,0)),1)))</f>
        <v/>
      </c>
      <c r="L1550" s="133" t="str">
        <f>IF(B1550="","",IFERROR(INDEX('15 Base de Dados'!$A$6:$A$925,MATCH(B1550,'15 Base de Dados'!$C$6:$C$925,0)),"Não encontrado"))</f>
        <v/>
      </c>
      <c r="M1550" s="122" t="str">
        <f>IF(A1550="","",EOMONTH(A1550,0))</f>
        <v/>
      </c>
      <c r="N1550" s="69" t="str">
        <f>IF(A1550="","",YEAR(A1550))</f>
        <v/>
      </c>
    </row>
    <row r="1551">
      <c r="A1551" s="116" t="n"/>
      <c r="B1551" s="97" t="n"/>
      <c r="C1551" s="97" t="n"/>
      <c r="D1551" s="132" t="n"/>
      <c r="E1551" s="99" t="n"/>
      <c r="F1551" s="117" t="n"/>
      <c r="G1551" s="101" t="n"/>
      <c r="H1551" s="109" t="str">
        <f>IF(OR(A1551="",B1551=""),"",N(D1551)*N(E1551))</f>
        <v/>
      </c>
      <c r="I1551" s="109" t="str">
        <f>IF(H1551="","",H1551-N(F1551))</f>
        <v/>
      </c>
      <c r="J1551" s="108" t="str">
        <f>IF(B1551="","",IFERROR(INDEX('15 Base de Dados'!$F$6:$F$925,MATCH(B1551,'15 Base de Dados'!$C$6:$C$925,0)),"BRL"))</f>
        <v/>
      </c>
      <c r="K1551" s="134" t="str">
        <f>IF(H1551="","",I1551*IF(N(G1551)&gt;0,G1551,IFERROR(INDEX(moeda_fx,MATCH(J1551,moeda_cod,0)),1)))</f>
        <v/>
      </c>
      <c r="L1551" s="135" t="str">
        <f>IF(B1551="","",IFERROR(INDEX('15 Base de Dados'!$A$6:$A$925,MATCH(B1551,'15 Base de Dados'!$C$6:$C$925,0)),"Não encontrado"))</f>
        <v/>
      </c>
      <c r="M1551" s="123" t="str">
        <f>IF(A1551="","",EOMONTH(A1551,0))</f>
        <v/>
      </c>
      <c r="N1551" s="113" t="str">
        <f>IF(A1551="","",YEAR(A1551))</f>
        <v/>
      </c>
    </row>
    <row r="1552">
      <c r="A1552" s="116" t="n"/>
      <c r="B1552" s="97" t="n"/>
      <c r="C1552" s="97" t="n"/>
      <c r="D1552" s="132" t="n"/>
      <c r="E1552" s="99" t="n"/>
      <c r="F1552" s="117" t="n"/>
      <c r="G1552" s="101" t="n"/>
      <c r="H1552" s="103" t="str">
        <f>IF(OR(A1552="",B1552=""),"",N(D1552)*N(E1552))</f>
        <v/>
      </c>
      <c r="I1552" s="103" t="str">
        <f>IF(H1552="","",H1552-N(F1552))</f>
        <v/>
      </c>
      <c r="J1552" s="68" t="str">
        <f>IF(B1552="","",IFERROR(INDEX('15 Base de Dados'!$F$6:$F$925,MATCH(B1552,'15 Base de Dados'!$C$6:$C$925,0)),"BRL"))</f>
        <v/>
      </c>
      <c r="K1552" s="70" t="str">
        <f>IF(H1552="","",I1552*IF(N(G1552)&gt;0,G1552,IFERROR(INDEX(moeda_fx,MATCH(J1552,moeda_cod,0)),1)))</f>
        <v/>
      </c>
      <c r="L1552" s="133" t="str">
        <f>IF(B1552="","",IFERROR(INDEX('15 Base de Dados'!$A$6:$A$925,MATCH(B1552,'15 Base de Dados'!$C$6:$C$925,0)),"Não encontrado"))</f>
        <v/>
      </c>
      <c r="M1552" s="122" t="str">
        <f>IF(A1552="","",EOMONTH(A1552,0))</f>
        <v/>
      </c>
      <c r="N1552" s="69" t="str">
        <f>IF(A1552="","",YEAR(A1552))</f>
        <v/>
      </c>
    </row>
    <row r="1553">
      <c r="A1553" s="116" t="n"/>
      <c r="B1553" s="97" t="n"/>
      <c r="C1553" s="97" t="n"/>
      <c r="D1553" s="132" t="n"/>
      <c r="E1553" s="99" t="n"/>
      <c r="F1553" s="117" t="n"/>
      <c r="G1553" s="101" t="n"/>
      <c r="H1553" s="109" t="str">
        <f>IF(OR(A1553="",B1553=""),"",N(D1553)*N(E1553))</f>
        <v/>
      </c>
      <c r="I1553" s="109" t="str">
        <f>IF(H1553="","",H1553-N(F1553))</f>
        <v/>
      </c>
      <c r="J1553" s="108" t="str">
        <f>IF(B1553="","",IFERROR(INDEX('15 Base de Dados'!$F$6:$F$925,MATCH(B1553,'15 Base de Dados'!$C$6:$C$925,0)),"BRL"))</f>
        <v/>
      </c>
      <c r="K1553" s="134" t="str">
        <f>IF(H1553="","",I1553*IF(N(G1553)&gt;0,G1553,IFERROR(INDEX(moeda_fx,MATCH(J1553,moeda_cod,0)),1)))</f>
        <v/>
      </c>
      <c r="L1553" s="135" t="str">
        <f>IF(B1553="","",IFERROR(INDEX('15 Base de Dados'!$A$6:$A$925,MATCH(B1553,'15 Base de Dados'!$C$6:$C$925,0)),"Não encontrado"))</f>
        <v/>
      </c>
      <c r="M1553" s="123" t="str">
        <f>IF(A1553="","",EOMONTH(A1553,0))</f>
        <v/>
      </c>
      <c r="N1553" s="113" t="str">
        <f>IF(A1553="","",YEAR(A1553))</f>
        <v/>
      </c>
    </row>
    <row r="1554">
      <c r="A1554" s="116" t="n"/>
      <c r="B1554" s="97" t="n"/>
      <c r="C1554" s="97" t="n"/>
      <c r="D1554" s="132" t="n"/>
      <c r="E1554" s="99" t="n"/>
      <c r="F1554" s="117" t="n"/>
      <c r="G1554" s="101" t="n"/>
      <c r="H1554" s="103" t="str">
        <f>IF(OR(A1554="",B1554=""),"",N(D1554)*N(E1554))</f>
        <v/>
      </c>
      <c r="I1554" s="103" t="str">
        <f>IF(H1554="","",H1554-N(F1554))</f>
        <v/>
      </c>
      <c r="J1554" s="68" t="str">
        <f>IF(B1554="","",IFERROR(INDEX('15 Base de Dados'!$F$6:$F$925,MATCH(B1554,'15 Base de Dados'!$C$6:$C$925,0)),"BRL"))</f>
        <v/>
      </c>
      <c r="K1554" s="70" t="str">
        <f>IF(H1554="","",I1554*IF(N(G1554)&gt;0,G1554,IFERROR(INDEX(moeda_fx,MATCH(J1554,moeda_cod,0)),1)))</f>
        <v/>
      </c>
      <c r="L1554" s="133" t="str">
        <f>IF(B1554="","",IFERROR(INDEX('15 Base de Dados'!$A$6:$A$925,MATCH(B1554,'15 Base de Dados'!$C$6:$C$925,0)),"Não encontrado"))</f>
        <v/>
      </c>
      <c r="M1554" s="122" t="str">
        <f>IF(A1554="","",EOMONTH(A1554,0))</f>
        <v/>
      </c>
      <c r="N1554" s="69" t="str">
        <f>IF(A1554="","",YEAR(A1554))</f>
        <v/>
      </c>
    </row>
    <row r="1555">
      <c r="A1555" s="116" t="n"/>
      <c r="B1555" s="97" t="n"/>
      <c r="C1555" s="97" t="n"/>
      <c r="D1555" s="132" t="n"/>
      <c r="E1555" s="99" t="n"/>
      <c r="F1555" s="117" t="n"/>
      <c r="G1555" s="101" t="n"/>
      <c r="H1555" s="109" t="str">
        <f>IF(OR(A1555="",B1555=""),"",N(D1555)*N(E1555))</f>
        <v/>
      </c>
      <c r="I1555" s="109" t="str">
        <f>IF(H1555="","",H1555-N(F1555))</f>
        <v/>
      </c>
      <c r="J1555" s="108" t="str">
        <f>IF(B1555="","",IFERROR(INDEX('15 Base de Dados'!$F$6:$F$925,MATCH(B1555,'15 Base de Dados'!$C$6:$C$925,0)),"BRL"))</f>
        <v/>
      </c>
      <c r="K1555" s="134" t="str">
        <f>IF(H1555="","",I1555*IF(N(G1555)&gt;0,G1555,IFERROR(INDEX(moeda_fx,MATCH(J1555,moeda_cod,0)),1)))</f>
        <v/>
      </c>
      <c r="L1555" s="135" t="str">
        <f>IF(B1555="","",IFERROR(INDEX('15 Base de Dados'!$A$6:$A$925,MATCH(B1555,'15 Base de Dados'!$C$6:$C$925,0)),"Não encontrado"))</f>
        <v/>
      </c>
      <c r="M1555" s="123" t="str">
        <f>IF(A1555="","",EOMONTH(A1555,0))</f>
        <v/>
      </c>
      <c r="N1555" s="113" t="str">
        <f>IF(A1555="","",YEAR(A1555))</f>
        <v/>
      </c>
    </row>
    <row r="1556">
      <c r="A1556" s="116" t="n"/>
      <c r="B1556" s="97" t="n"/>
      <c r="C1556" s="97" t="n"/>
      <c r="D1556" s="132" t="n"/>
      <c r="E1556" s="99" t="n"/>
      <c r="F1556" s="117" t="n"/>
      <c r="G1556" s="101" t="n"/>
      <c r="H1556" s="103" t="str">
        <f>IF(OR(A1556="",B1556=""),"",N(D1556)*N(E1556))</f>
        <v/>
      </c>
      <c r="I1556" s="103" t="str">
        <f>IF(H1556="","",H1556-N(F1556))</f>
        <v/>
      </c>
      <c r="J1556" s="68" t="str">
        <f>IF(B1556="","",IFERROR(INDEX('15 Base de Dados'!$F$6:$F$925,MATCH(B1556,'15 Base de Dados'!$C$6:$C$925,0)),"BRL"))</f>
        <v/>
      </c>
      <c r="K1556" s="70" t="str">
        <f>IF(H1556="","",I1556*IF(N(G1556)&gt;0,G1556,IFERROR(INDEX(moeda_fx,MATCH(J1556,moeda_cod,0)),1)))</f>
        <v/>
      </c>
      <c r="L1556" s="133" t="str">
        <f>IF(B1556="","",IFERROR(INDEX('15 Base de Dados'!$A$6:$A$925,MATCH(B1556,'15 Base de Dados'!$C$6:$C$925,0)),"Não encontrado"))</f>
        <v/>
      </c>
      <c r="M1556" s="122" t="str">
        <f>IF(A1556="","",EOMONTH(A1556,0))</f>
        <v/>
      </c>
      <c r="N1556" s="69" t="str">
        <f>IF(A1556="","",YEAR(A1556))</f>
        <v/>
      </c>
    </row>
    <row r="1557">
      <c r="A1557" s="116" t="n"/>
      <c r="B1557" s="97" t="n"/>
      <c r="C1557" s="97" t="n"/>
      <c r="D1557" s="132" t="n"/>
      <c r="E1557" s="99" t="n"/>
      <c r="F1557" s="117" t="n"/>
      <c r="G1557" s="101" t="n"/>
      <c r="H1557" s="109" t="str">
        <f>IF(OR(A1557="",B1557=""),"",N(D1557)*N(E1557))</f>
        <v/>
      </c>
      <c r="I1557" s="109" t="str">
        <f>IF(H1557="","",H1557-N(F1557))</f>
        <v/>
      </c>
      <c r="J1557" s="108" t="str">
        <f>IF(B1557="","",IFERROR(INDEX('15 Base de Dados'!$F$6:$F$925,MATCH(B1557,'15 Base de Dados'!$C$6:$C$925,0)),"BRL"))</f>
        <v/>
      </c>
      <c r="K1557" s="134" t="str">
        <f>IF(H1557="","",I1557*IF(N(G1557)&gt;0,G1557,IFERROR(INDEX(moeda_fx,MATCH(J1557,moeda_cod,0)),1)))</f>
        <v/>
      </c>
      <c r="L1557" s="135" t="str">
        <f>IF(B1557="","",IFERROR(INDEX('15 Base de Dados'!$A$6:$A$925,MATCH(B1557,'15 Base de Dados'!$C$6:$C$925,0)),"Não encontrado"))</f>
        <v/>
      </c>
      <c r="M1557" s="123" t="str">
        <f>IF(A1557="","",EOMONTH(A1557,0))</f>
        <v/>
      </c>
      <c r="N1557" s="113" t="str">
        <f>IF(A1557="","",YEAR(A1557))</f>
        <v/>
      </c>
    </row>
    <row r="1558">
      <c r="A1558" s="116" t="n"/>
      <c r="B1558" s="97" t="n"/>
      <c r="C1558" s="97" t="n"/>
      <c r="D1558" s="132" t="n"/>
      <c r="E1558" s="99" t="n"/>
      <c r="F1558" s="117" t="n"/>
      <c r="G1558" s="101" t="n"/>
      <c r="H1558" s="103" t="str">
        <f>IF(OR(A1558="",B1558=""),"",N(D1558)*N(E1558))</f>
        <v/>
      </c>
      <c r="I1558" s="103" t="str">
        <f>IF(H1558="","",H1558-N(F1558))</f>
        <v/>
      </c>
      <c r="J1558" s="68" t="str">
        <f>IF(B1558="","",IFERROR(INDEX('15 Base de Dados'!$F$6:$F$925,MATCH(B1558,'15 Base de Dados'!$C$6:$C$925,0)),"BRL"))</f>
        <v/>
      </c>
      <c r="K1558" s="70" t="str">
        <f>IF(H1558="","",I1558*IF(N(G1558)&gt;0,G1558,IFERROR(INDEX(moeda_fx,MATCH(J1558,moeda_cod,0)),1)))</f>
        <v/>
      </c>
      <c r="L1558" s="133" t="str">
        <f>IF(B1558="","",IFERROR(INDEX('15 Base de Dados'!$A$6:$A$925,MATCH(B1558,'15 Base de Dados'!$C$6:$C$925,0)),"Não encontrado"))</f>
        <v/>
      </c>
      <c r="M1558" s="122" t="str">
        <f>IF(A1558="","",EOMONTH(A1558,0))</f>
        <v/>
      </c>
      <c r="N1558" s="69" t="str">
        <f>IF(A1558="","",YEAR(A1558))</f>
        <v/>
      </c>
    </row>
    <row r="1559">
      <c r="A1559" s="116" t="n"/>
      <c r="B1559" s="97" t="n"/>
      <c r="C1559" s="97" t="n"/>
      <c r="D1559" s="132" t="n"/>
      <c r="E1559" s="99" t="n"/>
      <c r="F1559" s="117" t="n"/>
      <c r="G1559" s="101" t="n"/>
      <c r="H1559" s="109" t="str">
        <f>IF(OR(A1559="",B1559=""),"",N(D1559)*N(E1559))</f>
        <v/>
      </c>
      <c r="I1559" s="109" t="str">
        <f>IF(H1559="","",H1559-N(F1559))</f>
        <v/>
      </c>
      <c r="J1559" s="108" t="str">
        <f>IF(B1559="","",IFERROR(INDEX('15 Base de Dados'!$F$6:$F$925,MATCH(B1559,'15 Base de Dados'!$C$6:$C$925,0)),"BRL"))</f>
        <v/>
      </c>
      <c r="K1559" s="134" t="str">
        <f>IF(H1559="","",I1559*IF(N(G1559)&gt;0,G1559,IFERROR(INDEX(moeda_fx,MATCH(J1559,moeda_cod,0)),1)))</f>
        <v/>
      </c>
      <c r="L1559" s="135" t="str">
        <f>IF(B1559="","",IFERROR(INDEX('15 Base de Dados'!$A$6:$A$925,MATCH(B1559,'15 Base de Dados'!$C$6:$C$925,0)),"Não encontrado"))</f>
        <v/>
      </c>
      <c r="M1559" s="123" t="str">
        <f>IF(A1559="","",EOMONTH(A1559,0))</f>
        <v/>
      </c>
      <c r="N1559" s="113" t="str">
        <f>IF(A1559="","",YEAR(A1559))</f>
        <v/>
      </c>
    </row>
    <row r="1560">
      <c r="A1560" s="116" t="n"/>
      <c r="B1560" s="97" t="n"/>
      <c r="C1560" s="97" t="n"/>
      <c r="D1560" s="132" t="n"/>
      <c r="E1560" s="99" t="n"/>
      <c r="F1560" s="117" t="n"/>
      <c r="G1560" s="101" t="n"/>
      <c r="H1560" s="103" t="str">
        <f>IF(OR(A1560="",B1560=""),"",N(D1560)*N(E1560))</f>
        <v/>
      </c>
      <c r="I1560" s="103" t="str">
        <f>IF(H1560="","",H1560-N(F1560))</f>
        <v/>
      </c>
      <c r="J1560" s="68" t="str">
        <f>IF(B1560="","",IFERROR(INDEX('15 Base de Dados'!$F$6:$F$925,MATCH(B1560,'15 Base de Dados'!$C$6:$C$925,0)),"BRL"))</f>
        <v/>
      </c>
      <c r="K1560" s="70" t="str">
        <f>IF(H1560="","",I1560*IF(N(G1560)&gt;0,G1560,IFERROR(INDEX(moeda_fx,MATCH(J1560,moeda_cod,0)),1)))</f>
        <v/>
      </c>
      <c r="L1560" s="133" t="str">
        <f>IF(B1560="","",IFERROR(INDEX('15 Base de Dados'!$A$6:$A$925,MATCH(B1560,'15 Base de Dados'!$C$6:$C$925,0)),"Não encontrado"))</f>
        <v/>
      </c>
      <c r="M1560" s="122" t="str">
        <f>IF(A1560="","",EOMONTH(A1560,0))</f>
        <v/>
      </c>
      <c r="N1560" s="69" t="str">
        <f>IF(A1560="","",YEAR(A1560))</f>
        <v/>
      </c>
    </row>
    <row r="1561">
      <c r="A1561" s="116" t="n"/>
      <c r="B1561" s="97" t="n"/>
      <c r="C1561" s="97" t="n"/>
      <c r="D1561" s="132" t="n"/>
      <c r="E1561" s="99" t="n"/>
      <c r="F1561" s="117" t="n"/>
      <c r="G1561" s="101" t="n"/>
      <c r="H1561" s="109" t="str">
        <f>IF(OR(A1561="",B1561=""),"",N(D1561)*N(E1561))</f>
        <v/>
      </c>
      <c r="I1561" s="109" t="str">
        <f>IF(H1561="","",H1561-N(F1561))</f>
        <v/>
      </c>
      <c r="J1561" s="108" t="str">
        <f>IF(B1561="","",IFERROR(INDEX('15 Base de Dados'!$F$6:$F$925,MATCH(B1561,'15 Base de Dados'!$C$6:$C$925,0)),"BRL"))</f>
        <v/>
      </c>
      <c r="K1561" s="134" t="str">
        <f>IF(H1561="","",I1561*IF(N(G1561)&gt;0,G1561,IFERROR(INDEX(moeda_fx,MATCH(J1561,moeda_cod,0)),1)))</f>
        <v/>
      </c>
      <c r="L1561" s="135" t="str">
        <f>IF(B1561="","",IFERROR(INDEX('15 Base de Dados'!$A$6:$A$925,MATCH(B1561,'15 Base de Dados'!$C$6:$C$925,0)),"Não encontrado"))</f>
        <v/>
      </c>
      <c r="M1561" s="123" t="str">
        <f>IF(A1561="","",EOMONTH(A1561,0))</f>
        <v/>
      </c>
      <c r="N1561" s="113" t="str">
        <f>IF(A1561="","",YEAR(A1561))</f>
        <v/>
      </c>
    </row>
    <row r="1562">
      <c r="A1562" s="116" t="n"/>
      <c r="B1562" s="97" t="n"/>
      <c r="C1562" s="97" t="n"/>
      <c r="D1562" s="132" t="n"/>
      <c r="E1562" s="99" t="n"/>
      <c r="F1562" s="117" t="n"/>
      <c r="G1562" s="101" t="n"/>
      <c r="H1562" s="103" t="str">
        <f>IF(OR(A1562="",B1562=""),"",N(D1562)*N(E1562))</f>
        <v/>
      </c>
      <c r="I1562" s="103" t="str">
        <f>IF(H1562="","",H1562-N(F1562))</f>
        <v/>
      </c>
      <c r="J1562" s="68" t="str">
        <f>IF(B1562="","",IFERROR(INDEX('15 Base de Dados'!$F$6:$F$925,MATCH(B1562,'15 Base de Dados'!$C$6:$C$925,0)),"BRL"))</f>
        <v/>
      </c>
      <c r="K1562" s="70" t="str">
        <f>IF(H1562="","",I1562*IF(N(G1562)&gt;0,G1562,IFERROR(INDEX(moeda_fx,MATCH(J1562,moeda_cod,0)),1)))</f>
        <v/>
      </c>
      <c r="L1562" s="133" t="str">
        <f>IF(B1562="","",IFERROR(INDEX('15 Base de Dados'!$A$6:$A$925,MATCH(B1562,'15 Base de Dados'!$C$6:$C$925,0)),"Não encontrado"))</f>
        <v/>
      </c>
      <c r="M1562" s="122" t="str">
        <f>IF(A1562="","",EOMONTH(A1562,0))</f>
        <v/>
      </c>
      <c r="N1562" s="69" t="str">
        <f>IF(A1562="","",YEAR(A1562))</f>
        <v/>
      </c>
    </row>
    <row r="1563">
      <c r="A1563" s="116" t="n"/>
      <c r="B1563" s="97" t="n"/>
      <c r="C1563" s="97" t="n"/>
      <c r="D1563" s="132" t="n"/>
      <c r="E1563" s="99" t="n"/>
      <c r="F1563" s="117" t="n"/>
      <c r="G1563" s="101" t="n"/>
      <c r="H1563" s="109" t="str">
        <f>IF(OR(A1563="",B1563=""),"",N(D1563)*N(E1563))</f>
        <v/>
      </c>
      <c r="I1563" s="109" t="str">
        <f>IF(H1563="","",H1563-N(F1563))</f>
        <v/>
      </c>
      <c r="J1563" s="108" t="str">
        <f>IF(B1563="","",IFERROR(INDEX('15 Base de Dados'!$F$6:$F$925,MATCH(B1563,'15 Base de Dados'!$C$6:$C$925,0)),"BRL"))</f>
        <v/>
      </c>
      <c r="K1563" s="134" t="str">
        <f>IF(H1563="","",I1563*IF(N(G1563)&gt;0,G1563,IFERROR(INDEX(moeda_fx,MATCH(J1563,moeda_cod,0)),1)))</f>
        <v/>
      </c>
      <c r="L1563" s="135" t="str">
        <f>IF(B1563="","",IFERROR(INDEX('15 Base de Dados'!$A$6:$A$925,MATCH(B1563,'15 Base de Dados'!$C$6:$C$925,0)),"Não encontrado"))</f>
        <v/>
      </c>
      <c r="M1563" s="123" t="str">
        <f>IF(A1563="","",EOMONTH(A1563,0))</f>
        <v/>
      </c>
      <c r="N1563" s="113" t="str">
        <f>IF(A1563="","",YEAR(A1563))</f>
        <v/>
      </c>
    </row>
    <row r="1564">
      <c r="A1564" s="116" t="n"/>
      <c r="B1564" s="97" t="n"/>
      <c r="C1564" s="97" t="n"/>
      <c r="D1564" s="132" t="n"/>
      <c r="E1564" s="99" t="n"/>
      <c r="F1564" s="117" t="n"/>
      <c r="G1564" s="101" t="n"/>
      <c r="H1564" s="103" t="str">
        <f>IF(OR(A1564="",B1564=""),"",N(D1564)*N(E1564))</f>
        <v/>
      </c>
      <c r="I1564" s="103" t="str">
        <f>IF(H1564="","",H1564-N(F1564))</f>
        <v/>
      </c>
      <c r="J1564" s="68" t="str">
        <f>IF(B1564="","",IFERROR(INDEX('15 Base de Dados'!$F$6:$F$925,MATCH(B1564,'15 Base de Dados'!$C$6:$C$925,0)),"BRL"))</f>
        <v/>
      </c>
      <c r="K1564" s="70" t="str">
        <f>IF(H1564="","",I1564*IF(N(G1564)&gt;0,G1564,IFERROR(INDEX(moeda_fx,MATCH(J1564,moeda_cod,0)),1)))</f>
        <v/>
      </c>
      <c r="L1564" s="133" t="str">
        <f>IF(B1564="","",IFERROR(INDEX('15 Base de Dados'!$A$6:$A$925,MATCH(B1564,'15 Base de Dados'!$C$6:$C$925,0)),"Não encontrado"))</f>
        <v/>
      </c>
      <c r="M1564" s="122" t="str">
        <f>IF(A1564="","",EOMONTH(A1564,0))</f>
        <v/>
      </c>
      <c r="N1564" s="69" t="str">
        <f>IF(A1564="","",YEAR(A1564))</f>
        <v/>
      </c>
    </row>
    <row r="1565">
      <c r="A1565" s="116" t="n"/>
      <c r="B1565" s="97" t="n"/>
      <c r="C1565" s="97" t="n"/>
      <c r="D1565" s="132" t="n"/>
      <c r="E1565" s="99" t="n"/>
      <c r="F1565" s="117" t="n"/>
      <c r="G1565" s="101" t="n"/>
      <c r="H1565" s="109" t="str">
        <f>IF(OR(A1565="",B1565=""),"",N(D1565)*N(E1565))</f>
        <v/>
      </c>
      <c r="I1565" s="109" t="str">
        <f>IF(H1565="","",H1565-N(F1565))</f>
        <v/>
      </c>
      <c r="J1565" s="108" t="str">
        <f>IF(B1565="","",IFERROR(INDEX('15 Base de Dados'!$F$6:$F$925,MATCH(B1565,'15 Base de Dados'!$C$6:$C$925,0)),"BRL"))</f>
        <v/>
      </c>
      <c r="K1565" s="134" t="str">
        <f>IF(H1565="","",I1565*IF(N(G1565)&gt;0,G1565,IFERROR(INDEX(moeda_fx,MATCH(J1565,moeda_cod,0)),1)))</f>
        <v/>
      </c>
      <c r="L1565" s="135" t="str">
        <f>IF(B1565="","",IFERROR(INDEX('15 Base de Dados'!$A$6:$A$925,MATCH(B1565,'15 Base de Dados'!$C$6:$C$925,0)),"Não encontrado"))</f>
        <v/>
      </c>
      <c r="M1565" s="123" t="str">
        <f>IF(A1565="","",EOMONTH(A1565,0))</f>
        <v/>
      </c>
      <c r="N1565" s="113" t="str">
        <f>IF(A1565="","",YEAR(A1565))</f>
        <v/>
      </c>
    </row>
    <row r="1566">
      <c r="A1566" s="116" t="n"/>
      <c r="B1566" s="97" t="n"/>
      <c r="C1566" s="97" t="n"/>
      <c r="D1566" s="132" t="n"/>
      <c r="E1566" s="99" t="n"/>
      <c r="F1566" s="117" t="n"/>
      <c r="G1566" s="101" t="n"/>
      <c r="H1566" s="103" t="str">
        <f>IF(OR(A1566="",B1566=""),"",N(D1566)*N(E1566))</f>
        <v/>
      </c>
      <c r="I1566" s="103" t="str">
        <f>IF(H1566="","",H1566-N(F1566))</f>
        <v/>
      </c>
      <c r="J1566" s="68" t="str">
        <f>IF(B1566="","",IFERROR(INDEX('15 Base de Dados'!$F$6:$F$925,MATCH(B1566,'15 Base de Dados'!$C$6:$C$925,0)),"BRL"))</f>
        <v/>
      </c>
      <c r="K1566" s="70" t="str">
        <f>IF(H1566="","",I1566*IF(N(G1566)&gt;0,G1566,IFERROR(INDEX(moeda_fx,MATCH(J1566,moeda_cod,0)),1)))</f>
        <v/>
      </c>
      <c r="L1566" s="133" t="str">
        <f>IF(B1566="","",IFERROR(INDEX('15 Base de Dados'!$A$6:$A$925,MATCH(B1566,'15 Base de Dados'!$C$6:$C$925,0)),"Não encontrado"))</f>
        <v/>
      </c>
      <c r="M1566" s="122" t="str">
        <f>IF(A1566="","",EOMONTH(A1566,0))</f>
        <v/>
      </c>
      <c r="N1566" s="69" t="str">
        <f>IF(A1566="","",YEAR(A1566))</f>
        <v/>
      </c>
    </row>
    <row r="1567">
      <c r="A1567" s="116" t="n"/>
      <c r="B1567" s="97" t="n"/>
      <c r="C1567" s="97" t="n"/>
      <c r="D1567" s="132" t="n"/>
      <c r="E1567" s="99" t="n"/>
      <c r="F1567" s="117" t="n"/>
      <c r="G1567" s="101" t="n"/>
      <c r="H1567" s="109" t="str">
        <f>IF(OR(A1567="",B1567=""),"",N(D1567)*N(E1567))</f>
        <v/>
      </c>
      <c r="I1567" s="109" t="str">
        <f>IF(H1567="","",H1567-N(F1567))</f>
        <v/>
      </c>
      <c r="J1567" s="108" t="str">
        <f>IF(B1567="","",IFERROR(INDEX('15 Base de Dados'!$F$6:$F$925,MATCH(B1567,'15 Base de Dados'!$C$6:$C$925,0)),"BRL"))</f>
        <v/>
      </c>
      <c r="K1567" s="134" t="str">
        <f>IF(H1567="","",I1567*IF(N(G1567)&gt;0,G1567,IFERROR(INDEX(moeda_fx,MATCH(J1567,moeda_cod,0)),1)))</f>
        <v/>
      </c>
      <c r="L1567" s="135" t="str">
        <f>IF(B1567="","",IFERROR(INDEX('15 Base de Dados'!$A$6:$A$925,MATCH(B1567,'15 Base de Dados'!$C$6:$C$925,0)),"Não encontrado"))</f>
        <v/>
      </c>
      <c r="M1567" s="123" t="str">
        <f>IF(A1567="","",EOMONTH(A1567,0))</f>
        <v/>
      </c>
      <c r="N1567" s="113" t="str">
        <f>IF(A1567="","",YEAR(A1567))</f>
        <v/>
      </c>
    </row>
    <row r="1568">
      <c r="A1568" s="116" t="n"/>
      <c r="B1568" s="97" t="n"/>
      <c r="C1568" s="97" t="n"/>
      <c r="D1568" s="132" t="n"/>
      <c r="E1568" s="99" t="n"/>
      <c r="F1568" s="117" t="n"/>
      <c r="G1568" s="101" t="n"/>
      <c r="H1568" s="103" t="str">
        <f>IF(OR(A1568="",B1568=""),"",N(D1568)*N(E1568))</f>
        <v/>
      </c>
      <c r="I1568" s="103" t="str">
        <f>IF(H1568="","",H1568-N(F1568))</f>
        <v/>
      </c>
      <c r="J1568" s="68" t="str">
        <f>IF(B1568="","",IFERROR(INDEX('15 Base de Dados'!$F$6:$F$925,MATCH(B1568,'15 Base de Dados'!$C$6:$C$925,0)),"BRL"))</f>
        <v/>
      </c>
      <c r="K1568" s="70" t="str">
        <f>IF(H1568="","",I1568*IF(N(G1568)&gt;0,G1568,IFERROR(INDEX(moeda_fx,MATCH(J1568,moeda_cod,0)),1)))</f>
        <v/>
      </c>
      <c r="L1568" s="133" t="str">
        <f>IF(B1568="","",IFERROR(INDEX('15 Base de Dados'!$A$6:$A$925,MATCH(B1568,'15 Base de Dados'!$C$6:$C$925,0)),"Não encontrado"))</f>
        <v/>
      </c>
      <c r="M1568" s="122" t="str">
        <f>IF(A1568="","",EOMONTH(A1568,0))</f>
        <v/>
      </c>
      <c r="N1568" s="69" t="str">
        <f>IF(A1568="","",YEAR(A1568))</f>
        <v/>
      </c>
    </row>
    <row r="1569">
      <c r="A1569" s="116" t="n"/>
      <c r="B1569" s="97" t="n"/>
      <c r="C1569" s="97" t="n"/>
      <c r="D1569" s="132" t="n"/>
      <c r="E1569" s="99" t="n"/>
      <c r="F1569" s="117" t="n"/>
      <c r="G1569" s="101" t="n"/>
      <c r="H1569" s="109" t="str">
        <f>IF(OR(A1569="",B1569=""),"",N(D1569)*N(E1569))</f>
        <v/>
      </c>
      <c r="I1569" s="109" t="str">
        <f>IF(H1569="","",H1569-N(F1569))</f>
        <v/>
      </c>
      <c r="J1569" s="108" t="str">
        <f>IF(B1569="","",IFERROR(INDEX('15 Base de Dados'!$F$6:$F$925,MATCH(B1569,'15 Base de Dados'!$C$6:$C$925,0)),"BRL"))</f>
        <v/>
      </c>
      <c r="K1569" s="134" t="str">
        <f>IF(H1569="","",I1569*IF(N(G1569)&gt;0,G1569,IFERROR(INDEX(moeda_fx,MATCH(J1569,moeda_cod,0)),1)))</f>
        <v/>
      </c>
      <c r="L1569" s="135" t="str">
        <f>IF(B1569="","",IFERROR(INDEX('15 Base de Dados'!$A$6:$A$925,MATCH(B1569,'15 Base de Dados'!$C$6:$C$925,0)),"Não encontrado"))</f>
        <v/>
      </c>
      <c r="M1569" s="123" t="str">
        <f>IF(A1569="","",EOMONTH(A1569,0))</f>
        <v/>
      </c>
      <c r="N1569" s="113" t="str">
        <f>IF(A1569="","",YEAR(A1569))</f>
        <v/>
      </c>
    </row>
    <row r="1570">
      <c r="A1570" s="116" t="n"/>
      <c r="B1570" s="97" t="n"/>
      <c r="C1570" s="97" t="n"/>
      <c r="D1570" s="132" t="n"/>
      <c r="E1570" s="99" t="n"/>
      <c r="F1570" s="117" t="n"/>
      <c r="G1570" s="101" t="n"/>
      <c r="H1570" s="103" t="str">
        <f>IF(OR(A1570="",B1570=""),"",N(D1570)*N(E1570))</f>
        <v/>
      </c>
      <c r="I1570" s="103" t="str">
        <f>IF(H1570="","",H1570-N(F1570))</f>
        <v/>
      </c>
      <c r="J1570" s="68" t="str">
        <f>IF(B1570="","",IFERROR(INDEX('15 Base de Dados'!$F$6:$F$925,MATCH(B1570,'15 Base de Dados'!$C$6:$C$925,0)),"BRL"))</f>
        <v/>
      </c>
      <c r="K1570" s="70" t="str">
        <f>IF(H1570="","",I1570*IF(N(G1570)&gt;0,G1570,IFERROR(INDEX(moeda_fx,MATCH(J1570,moeda_cod,0)),1)))</f>
        <v/>
      </c>
      <c r="L1570" s="133" t="str">
        <f>IF(B1570="","",IFERROR(INDEX('15 Base de Dados'!$A$6:$A$925,MATCH(B1570,'15 Base de Dados'!$C$6:$C$925,0)),"Não encontrado"))</f>
        <v/>
      </c>
      <c r="M1570" s="122" t="str">
        <f>IF(A1570="","",EOMONTH(A1570,0))</f>
        <v/>
      </c>
      <c r="N1570" s="69" t="str">
        <f>IF(A1570="","",YEAR(A1570))</f>
        <v/>
      </c>
    </row>
    <row r="1571">
      <c r="A1571" s="116" t="n"/>
      <c r="B1571" s="97" t="n"/>
      <c r="C1571" s="97" t="n"/>
      <c r="D1571" s="132" t="n"/>
      <c r="E1571" s="99" t="n"/>
      <c r="F1571" s="117" t="n"/>
      <c r="G1571" s="101" t="n"/>
      <c r="H1571" s="109" t="str">
        <f>IF(OR(A1571="",B1571=""),"",N(D1571)*N(E1571))</f>
        <v/>
      </c>
      <c r="I1571" s="109" t="str">
        <f>IF(H1571="","",H1571-N(F1571))</f>
        <v/>
      </c>
      <c r="J1571" s="108" t="str">
        <f>IF(B1571="","",IFERROR(INDEX('15 Base de Dados'!$F$6:$F$925,MATCH(B1571,'15 Base de Dados'!$C$6:$C$925,0)),"BRL"))</f>
        <v/>
      </c>
      <c r="K1571" s="134" t="str">
        <f>IF(H1571="","",I1571*IF(N(G1571)&gt;0,G1571,IFERROR(INDEX(moeda_fx,MATCH(J1571,moeda_cod,0)),1)))</f>
        <v/>
      </c>
      <c r="L1571" s="135" t="str">
        <f>IF(B1571="","",IFERROR(INDEX('15 Base de Dados'!$A$6:$A$925,MATCH(B1571,'15 Base de Dados'!$C$6:$C$925,0)),"Não encontrado"))</f>
        <v/>
      </c>
      <c r="M1571" s="123" t="str">
        <f>IF(A1571="","",EOMONTH(A1571,0))</f>
        <v/>
      </c>
      <c r="N1571" s="113" t="str">
        <f>IF(A1571="","",YEAR(A1571))</f>
        <v/>
      </c>
    </row>
    <row r="1572">
      <c r="A1572" s="116" t="n"/>
      <c r="B1572" s="97" t="n"/>
      <c r="C1572" s="97" t="n"/>
      <c r="D1572" s="132" t="n"/>
      <c r="E1572" s="99" t="n"/>
      <c r="F1572" s="117" t="n"/>
      <c r="G1572" s="101" t="n"/>
      <c r="H1572" s="103" t="str">
        <f>IF(OR(A1572="",B1572=""),"",N(D1572)*N(E1572))</f>
        <v/>
      </c>
      <c r="I1572" s="103" t="str">
        <f>IF(H1572="","",H1572-N(F1572))</f>
        <v/>
      </c>
      <c r="J1572" s="68" t="str">
        <f>IF(B1572="","",IFERROR(INDEX('15 Base de Dados'!$F$6:$F$925,MATCH(B1572,'15 Base de Dados'!$C$6:$C$925,0)),"BRL"))</f>
        <v/>
      </c>
      <c r="K1572" s="70" t="str">
        <f>IF(H1572="","",I1572*IF(N(G1572)&gt;0,G1572,IFERROR(INDEX(moeda_fx,MATCH(J1572,moeda_cod,0)),1)))</f>
        <v/>
      </c>
      <c r="L1572" s="133" t="str">
        <f>IF(B1572="","",IFERROR(INDEX('15 Base de Dados'!$A$6:$A$925,MATCH(B1572,'15 Base de Dados'!$C$6:$C$925,0)),"Não encontrado"))</f>
        <v/>
      </c>
      <c r="M1572" s="122" t="str">
        <f>IF(A1572="","",EOMONTH(A1572,0))</f>
        <v/>
      </c>
      <c r="N1572" s="69" t="str">
        <f>IF(A1572="","",YEAR(A1572))</f>
        <v/>
      </c>
    </row>
    <row r="1573">
      <c r="A1573" s="116" t="n"/>
      <c r="B1573" s="97" t="n"/>
      <c r="C1573" s="97" t="n"/>
      <c r="D1573" s="132" t="n"/>
      <c r="E1573" s="99" t="n"/>
      <c r="F1573" s="117" t="n"/>
      <c r="G1573" s="101" t="n"/>
      <c r="H1573" s="109" t="str">
        <f>IF(OR(A1573="",B1573=""),"",N(D1573)*N(E1573))</f>
        <v/>
      </c>
      <c r="I1573" s="109" t="str">
        <f>IF(H1573="","",H1573-N(F1573))</f>
        <v/>
      </c>
      <c r="J1573" s="108" t="str">
        <f>IF(B1573="","",IFERROR(INDEX('15 Base de Dados'!$F$6:$F$925,MATCH(B1573,'15 Base de Dados'!$C$6:$C$925,0)),"BRL"))</f>
        <v/>
      </c>
      <c r="K1573" s="134" t="str">
        <f>IF(H1573="","",I1573*IF(N(G1573)&gt;0,G1573,IFERROR(INDEX(moeda_fx,MATCH(J1573,moeda_cod,0)),1)))</f>
        <v/>
      </c>
      <c r="L1573" s="135" t="str">
        <f>IF(B1573="","",IFERROR(INDEX('15 Base de Dados'!$A$6:$A$925,MATCH(B1573,'15 Base de Dados'!$C$6:$C$925,0)),"Não encontrado"))</f>
        <v/>
      </c>
      <c r="M1573" s="123" t="str">
        <f>IF(A1573="","",EOMONTH(A1573,0))</f>
        <v/>
      </c>
      <c r="N1573" s="113" t="str">
        <f>IF(A1573="","",YEAR(A1573))</f>
        <v/>
      </c>
    </row>
    <row r="1574">
      <c r="A1574" s="116" t="n"/>
      <c r="B1574" s="97" t="n"/>
      <c r="C1574" s="97" t="n"/>
      <c r="D1574" s="132" t="n"/>
      <c r="E1574" s="99" t="n"/>
      <c r="F1574" s="117" t="n"/>
      <c r="G1574" s="101" t="n"/>
      <c r="H1574" s="103" t="str">
        <f>IF(OR(A1574="",B1574=""),"",N(D1574)*N(E1574))</f>
        <v/>
      </c>
      <c r="I1574" s="103" t="str">
        <f>IF(H1574="","",H1574-N(F1574))</f>
        <v/>
      </c>
      <c r="J1574" s="68" t="str">
        <f>IF(B1574="","",IFERROR(INDEX('15 Base de Dados'!$F$6:$F$925,MATCH(B1574,'15 Base de Dados'!$C$6:$C$925,0)),"BRL"))</f>
        <v/>
      </c>
      <c r="K1574" s="70" t="str">
        <f>IF(H1574="","",I1574*IF(N(G1574)&gt;0,G1574,IFERROR(INDEX(moeda_fx,MATCH(J1574,moeda_cod,0)),1)))</f>
        <v/>
      </c>
      <c r="L1574" s="133" t="str">
        <f>IF(B1574="","",IFERROR(INDEX('15 Base de Dados'!$A$6:$A$925,MATCH(B1574,'15 Base de Dados'!$C$6:$C$925,0)),"Não encontrado"))</f>
        <v/>
      </c>
      <c r="M1574" s="122" t="str">
        <f>IF(A1574="","",EOMONTH(A1574,0))</f>
        <v/>
      </c>
      <c r="N1574" s="69" t="str">
        <f>IF(A1574="","",YEAR(A1574))</f>
        <v/>
      </c>
    </row>
    <row r="1575">
      <c r="A1575" s="116" t="n"/>
      <c r="B1575" s="97" t="n"/>
      <c r="C1575" s="97" t="n"/>
      <c r="D1575" s="132" t="n"/>
      <c r="E1575" s="99" t="n"/>
      <c r="F1575" s="117" t="n"/>
      <c r="G1575" s="101" t="n"/>
      <c r="H1575" s="109" t="str">
        <f>IF(OR(A1575="",B1575=""),"",N(D1575)*N(E1575))</f>
        <v/>
      </c>
      <c r="I1575" s="109" t="str">
        <f>IF(H1575="","",H1575-N(F1575))</f>
        <v/>
      </c>
      <c r="J1575" s="108" t="str">
        <f>IF(B1575="","",IFERROR(INDEX('15 Base de Dados'!$F$6:$F$925,MATCH(B1575,'15 Base de Dados'!$C$6:$C$925,0)),"BRL"))</f>
        <v/>
      </c>
      <c r="K1575" s="134" t="str">
        <f>IF(H1575="","",I1575*IF(N(G1575)&gt;0,G1575,IFERROR(INDEX(moeda_fx,MATCH(J1575,moeda_cod,0)),1)))</f>
        <v/>
      </c>
      <c r="L1575" s="135" t="str">
        <f>IF(B1575="","",IFERROR(INDEX('15 Base de Dados'!$A$6:$A$925,MATCH(B1575,'15 Base de Dados'!$C$6:$C$925,0)),"Não encontrado"))</f>
        <v/>
      </c>
      <c r="M1575" s="123" t="str">
        <f>IF(A1575="","",EOMONTH(A1575,0))</f>
        <v/>
      </c>
      <c r="N1575" s="113" t="str">
        <f>IF(A1575="","",YEAR(A1575))</f>
        <v/>
      </c>
    </row>
    <row r="1576">
      <c r="A1576" s="116" t="n"/>
      <c r="B1576" s="97" t="n"/>
      <c r="C1576" s="97" t="n"/>
      <c r="D1576" s="132" t="n"/>
      <c r="E1576" s="99" t="n"/>
      <c r="F1576" s="117" t="n"/>
      <c r="G1576" s="101" t="n"/>
      <c r="H1576" s="103" t="str">
        <f>IF(OR(A1576="",B1576=""),"",N(D1576)*N(E1576))</f>
        <v/>
      </c>
      <c r="I1576" s="103" t="str">
        <f>IF(H1576="","",H1576-N(F1576))</f>
        <v/>
      </c>
      <c r="J1576" s="68" t="str">
        <f>IF(B1576="","",IFERROR(INDEX('15 Base de Dados'!$F$6:$F$925,MATCH(B1576,'15 Base de Dados'!$C$6:$C$925,0)),"BRL"))</f>
        <v/>
      </c>
      <c r="K1576" s="70" t="str">
        <f>IF(H1576="","",I1576*IF(N(G1576)&gt;0,G1576,IFERROR(INDEX(moeda_fx,MATCH(J1576,moeda_cod,0)),1)))</f>
        <v/>
      </c>
      <c r="L1576" s="133" t="str">
        <f>IF(B1576="","",IFERROR(INDEX('15 Base de Dados'!$A$6:$A$925,MATCH(B1576,'15 Base de Dados'!$C$6:$C$925,0)),"Não encontrado"))</f>
        <v/>
      </c>
      <c r="M1576" s="122" t="str">
        <f>IF(A1576="","",EOMONTH(A1576,0))</f>
        <v/>
      </c>
      <c r="N1576" s="69" t="str">
        <f>IF(A1576="","",YEAR(A1576))</f>
        <v/>
      </c>
    </row>
    <row r="1577">
      <c r="A1577" s="116" t="n"/>
      <c r="B1577" s="97" t="n"/>
      <c r="C1577" s="97" t="n"/>
      <c r="D1577" s="132" t="n"/>
      <c r="E1577" s="99" t="n"/>
      <c r="F1577" s="117" t="n"/>
      <c r="G1577" s="101" t="n"/>
      <c r="H1577" s="109" t="str">
        <f>IF(OR(A1577="",B1577=""),"",N(D1577)*N(E1577))</f>
        <v/>
      </c>
      <c r="I1577" s="109" t="str">
        <f>IF(H1577="","",H1577-N(F1577))</f>
        <v/>
      </c>
      <c r="J1577" s="108" t="str">
        <f>IF(B1577="","",IFERROR(INDEX('15 Base de Dados'!$F$6:$F$925,MATCH(B1577,'15 Base de Dados'!$C$6:$C$925,0)),"BRL"))</f>
        <v/>
      </c>
      <c r="K1577" s="134" t="str">
        <f>IF(H1577="","",I1577*IF(N(G1577)&gt;0,G1577,IFERROR(INDEX(moeda_fx,MATCH(J1577,moeda_cod,0)),1)))</f>
        <v/>
      </c>
      <c r="L1577" s="135" t="str">
        <f>IF(B1577="","",IFERROR(INDEX('15 Base de Dados'!$A$6:$A$925,MATCH(B1577,'15 Base de Dados'!$C$6:$C$925,0)),"Não encontrado"))</f>
        <v/>
      </c>
      <c r="M1577" s="123" t="str">
        <f>IF(A1577="","",EOMONTH(A1577,0))</f>
        <v/>
      </c>
      <c r="N1577" s="113" t="str">
        <f>IF(A1577="","",YEAR(A1577))</f>
        <v/>
      </c>
    </row>
    <row r="1578">
      <c r="A1578" s="116" t="n"/>
      <c r="B1578" s="97" t="n"/>
      <c r="C1578" s="97" t="n"/>
      <c r="D1578" s="132" t="n"/>
      <c r="E1578" s="99" t="n"/>
      <c r="F1578" s="117" t="n"/>
      <c r="G1578" s="101" t="n"/>
      <c r="H1578" s="103" t="str">
        <f>IF(OR(A1578="",B1578=""),"",N(D1578)*N(E1578))</f>
        <v/>
      </c>
      <c r="I1578" s="103" t="str">
        <f>IF(H1578="","",H1578-N(F1578))</f>
        <v/>
      </c>
      <c r="J1578" s="68" t="str">
        <f>IF(B1578="","",IFERROR(INDEX('15 Base de Dados'!$F$6:$F$925,MATCH(B1578,'15 Base de Dados'!$C$6:$C$925,0)),"BRL"))</f>
        <v/>
      </c>
      <c r="K1578" s="70" t="str">
        <f>IF(H1578="","",I1578*IF(N(G1578)&gt;0,G1578,IFERROR(INDEX(moeda_fx,MATCH(J1578,moeda_cod,0)),1)))</f>
        <v/>
      </c>
      <c r="L1578" s="133" t="str">
        <f>IF(B1578="","",IFERROR(INDEX('15 Base de Dados'!$A$6:$A$925,MATCH(B1578,'15 Base de Dados'!$C$6:$C$925,0)),"Não encontrado"))</f>
        <v/>
      </c>
      <c r="M1578" s="122" t="str">
        <f>IF(A1578="","",EOMONTH(A1578,0))</f>
        <v/>
      </c>
      <c r="N1578" s="69" t="str">
        <f>IF(A1578="","",YEAR(A1578))</f>
        <v/>
      </c>
    </row>
    <row r="1579">
      <c r="A1579" s="116" t="n"/>
      <c r="B1579" s="97" t="n"/>
      <c r="C1579" s="97" t="n"/>
      <c r="D1579" s="132" t="n"/>
      <c r="E1579" s="99" t="n"/>
      <c r="F1579" s="117" t="n"/>
      <c r="G1579" s="101" t="n"/>
      <c r="H1579" s="109" t="str">
        <f>IF(OR(A1579="",B1579=""),"",N(D1579)*N(E1579))</f>
        <v/>
      </c>
      <c r="I1579" s="109" t="str">
        <f>IF(H1579="","",H1579-N(F1579))</f>
        <v/>
      </c>
      <c r="J1579" s="108" t="str">
        <f>IF(B1579="","",IFERROR(INDEX('15 Base de Dados'!$F$6:$F$925,MATCH(B1579,'15 Base de Dados'!$C$6:$C$925,0)),"BRL"))</f>
        <v/>
      </c>
      <c r="K1579" s="134" t="str">
        <f>IF(H1579="","",I1579*IF(N(G1579)&gt;0,G1579,IFERROR(INDEX(moeda_fx,MATCH(J1579,moeda_cod,0)),1)))</f>
        <v/>
      </c>
      <c r="L1579" s="135" t="str">
        <f>IF(B1579="","",IFERROR(INDEX('15 Base de Dados'!$A$6:$A$925,MATCH(B1579,'15 Base de Dados'!$C$6:$C$925,0)),"Não encontrado"))</f>
        <v/>
      </c>
      <c r="M1579" s="123" t="str">
        <f>IF(A1579="","",EOMONTH(A1579,0))</f>
        <v/>
      </c>
      <c r="N1579" s="113" t="str">
        <f>IF(A1579="","",YEAR(A1579))</f>
        <v/>
      </c>
    </row>
    <row r="1580">
      <c r="A1580" s="116" t="n"/>
      <c r="B1580" s="97" t="n"/>
      <c r="C1580" s="97" t="n"/>
      <c r="D1580" s="132" t="n"/>
      <c r="E1580" s="99" t="n"/>
      <c r="F1580" s="117" t="n"/>
      <c r="G1580" s="101" t="n"/>
      <c r="H1580" s="103" t="str">
        <f>IF(OR(A1580="",B1580=""),"",N(D1580)*N(E1580))</f>
        <v/>
      </c>
      <c r="I1580" s="103" t="str">
        <f>IF(H1580="","",H1580-N(F1580))</f>
        <v/>
      </c>
      <c r="J1580" s="68" t="str">
        <f>IF(B1580="","",IFERROR(INDEX('15 Base de Dados'!$F$6:$F$925,MATCH(B1580,'15 Base de Dados'!$C$6:$C$925,0)),"BRL"))</f>
        <v/>
      </c>
      <c r="K1580" s="70" t="str">
        <f>IF(H1580="","",I1580*IF(N(G1580)&gt;0,G1580,IFERROR(INDEX(moeda_fx,MATCH(J1580,moeda_cod,0)),1)))</f>
        <v/>
      </c>
      <c r="L1580" s="133" t="str">
        <f>IF(B1580="","",IFERROR(INDEX('15 Base de Dados'!$A$6:$A$925,MATCH(B1580,'15 Base de Dados'!$C$6:$C$925,0)),"Não encontrado"))</f>
        <v/>
      </c>
      <c r="M1580" s="122" t="str">
        <f>IF(A1580="","",EOMONTH(A1580,0))</f>
        <v/>
      </c>
      <c r="N1580" s="69" t="str">
        <f>IF(A1580="","",YEAR(A1580))</f>
        <v/>
      </c>
    </row>
    <row r="1581">
      <c r="A1581" s="116" t="n"/>
      <c r="B1581" s="97" t="n"/>
      <c r="C1581" s="97" t="n"/>
      <c r="D1581" s="132" t="n"/>
      <c r="E1581" s="99" t="n"/>
      <c r="F1581" s="117" t="n"/>
      <c r="G1581" s="101" t="n"/>
      <c r="H1581" s="109" t="str">
        <f>IF(OR(A1581="",B1581=""),"",N(D1581)*N(E1581))</f>
        <v/>
      </c>
      <c r="I1581" s="109" t="str">
        <f>IF(H1581="","",H1581-N(F1581))</f>
        <v/>
      </c>
      <c r="J1581" s="108" t="str">
        <f>IF(B1581="","",IFERROR(INDEX('15 Base de Dados'!$F$6:$F$925,MATCH(B1581,'15 Base de Dados'!$C$6:$C$925,0)),"BRL"))</f>
        <v/>
      </c>
      <c r="K1581" s="134" t="str">
        <f>IF(H1581="","",I1581*IF(N(G1581)&gt;0,G1581,IFERROR(INDEX(moeda_fx,MATCH(J1581,moeda_cod,0)),1)))</f>
        <v/>
      </c>
      <c r="L1581" s="135" t="str">
        <f>IF(B1581="","",IFERROR(INDEX('15 Base de Dados'!$A$6:$A$925,MATCH(B1581,'15 Base de Dados'!$C$6:$C$925,0)),"Não encontrado"))</f>
        <v/>
      </c>
      <c r="M1581" s="123" t="str">
        <f>IF(A1581="","",EOMONTH(A1581,0))</f>
        <v/>
      </c>
      <c r="N1581" s="113" t="str">
        <f>IF(A1581="","",YEAR(A1581))</f>
        <v/>
      </c>
    </row>
    <row r="1582">
      <c r="A1582" s="116" t="n"/>
      <c r="B1582" s="97" t="n"/>
      <c r="C1582" s="97" t="n"/>
      <c r="D1582" s="132" t="n"/>
      <c r="E1582" s="99" t="n"/>
      <c r="F1582" s="117" t="n"/>
      <c r="G1582" s="101" t="n"/>
      <c r="H1582" s="103" t="str">
        <f>IF(OR(A1582="",B1582=""),"",N(D1582)*N(E1582))</f>
        <v/>
      </c>
      <c r="I1582" s="103" t="str">
        <f>IF(H1582="","",H1582-N(F1582))</f>
        <v/>
      </c>
      <c r="J1582" s="68" t="str">
        <f>IF(B1582="","",IFERROR(INDEX('15 Base de Dados'!$F$6:$F$925,MATCH(B1582,'15 Base de Dados'!$C$6:$C$925,0)),"BRL"))</f>
        <v/>
      </c>
      <c r="K1582" s="70" t="str">
        <f>IF(H1582="","",I1582*IF(N(G1582)&gt;0,G1582,IFERROR(INDEX(moeda_fx,MATCH(J1582,moeda_cod,0)),1)))</f>
        <v/>
      </c>
      <c r="L1582" s="133" t="str">
        <f>IF(B1582="","",IFERROR(INDEX('15 Base de Dados'!$A$6:$A$925,MATCH(B1582,'15 Base de Dados'!$C$6:$C$925,0)),"Não encontrado"))</f>
        <v/>
      </c>
      <c r="M1582" s="122" t="str">
        <f>IF(A1582="","",EOMONTH(A1582,0))</f>
        <v/>
      </c>
      <c r="N1582" s="69" t="str">
        <f>IF(A1582="","",YEAR(A1582))</f>
        <v/>
      </c>
    </row>
    <row r="1583">
      <c r="A1583" s="116" t="n"/>
      <c r="B1583" s="97" t="n"/>
      <c r="C1583" s="97" t="n"/>
      <c r="D1583" s="132" t="n"/>
      <c r="E1583" s="99" t="n"/>
      <c r="F1583" s="117" t="n"/>
      <c r="G1583" s="101" t="n"/>
      <c r="H1583" s="109" t="str">
        <f>IF(OR(A1583="",B1583=""),"",N(D1583)*N(E1583))</f>
        <v/>
      </c>
      <c r="I1583" s="109" t="str">
        <f>IF(H1583="","",H1583-N(F1583))</f>
        <v/>
      </c>
      <c r="J1583" s="108" t="str">
        <f>IF(B1583="","",IFERROR(INDEX('15 Base de Dados'!$F$6:$F$925,MATCH(B1583,'15 Base de Dados'!$C$6:$C$925,0)),"BRL"))</f>
        <v/>
      </c>
      <c r="K1583" s="134" t="str">
        <f>IF(H1583="","",I1583*IF(N(G1583)&gt;0,G1583,IFERROR(INDEX(moeda_fx,MATCH(J1583,moeda_cod,0)),1)))</f>
        <v/>
      </c>
      <c r="L1583" s="135" t="str">
        <f>IF(B1583="","",IFERROR(INDEX('15 Base de Dados'!$A$6:$A$925,MATCH(B1583,'15 Base de Dados'!$C$6:$C$925,0)),"Não encontrado"))</f>
        <v/>
      </c>
      <c r="M1583" s="123" t="str">
        <f>IF(A1583="","",EOMONTH(A1583,0))</f>
        <v/>
      </c>
      <c r="N1583" s="113" t="str">
        <f>IF(A1583="","",YEAR(A1583))</f>
        <v/>
      </c>
    </row>
    <row r="1584">
      <c r="A1584" s="116" t="n"/>
      <c r="B1584" s="97" t="n"/>
      <c r="C1584" s="97" t="n"/>
      <c r="D1584" s="132" t="n"/>
      <c r="E1584" s="99" t="n"/>
      <c r="F1584" s="117" t="n"/>
      <c r="G1584" s="101" t="n"/>
      <c r="H1584" s="103" t="str">
        <f>IF(OR(A1584="",B1584=""),"",N(D1584)*N(E1584))</f>
        <v/>
      </c>
      <c r="I1584" s="103" t="str">
        <f>IF(H1584="","",H1584-N(F1584))</f>
        <v/>
      </c>
      <c r="J1584" s="68" t="str">
        <f>IF(B1584="","",IFERROR(INDEX('15 Base de Dados'!$F$6:$F$925,MATCH(B1584,'15 Base de Dados'!$C$6:$C$925,0)),"BRL"))</f>
        <v/>
      </c>
      <c r="K1584" s="70" t="str">
        <f>IF(H1584="","",I1584*IF(N(G1584)&gt;0,G1584,IFERROR(INDEX(moeda_fx,MATCH(J1584,moeda_cod,0)),1)))</f>
        <v/>
      </c>
      <c r="L1584" s="133" t="str">
        <f>IF(B1584="","",IFERROR(INDEX('15 Base de Dados'!$A$6:$A$925,MATCH(B1584,'15 Base de Dados'!$C$6:$C$925,0)),"Não encontrado"))</f>
        <v/>
      </c>
      <c r="M1584" s="122" t="str">
        <f>IF(A1584="","",EOMONTH(A1584,0))</f>
        <v/>
      </c>
      <c r="N1584" s="69" t="str">
        <f>IF(A1584="","",YEAR(A1584))</f>
        <v/>
      </c>
    </row>
    <row r="1585">
      <c r="A1585" s="116" t="n"/>
      <c r="B1585" s="97" t="n"/>
      <c r="C1585" s="97" t="n"/>
      <c r="D1585" s="132" t="n"/>
      <c r="E1585" s="99" t="n"/>
      <c r="F1585" s="117" t="n"/>
      <c r="G1585" s="101" t="n"/>
      <c r="H1585" s="109" t="str">
        <f>IF(OR(A1585="",B1585=""),"",N(D1585)*N(E1585))</f>
        <v/>
      </c>
      <c r="I1585" s="109" t="str">
        <f>IF(H1585="","",H1585-N(F1585))</f>
        <v/>
      </c>
      <c r="J1585" s="108" t="str">
        <f>IF(B1585="","",IFERROR(INDEX('15 Base de Dados'!$F$6:$F$925,MATCH(B1585,'15 Base de Dados'!$C$6:$C$925,0)),"BRL"))</f>
        <v/>
      </c>
      <c r="K1585" s="134" t="str">
        <f>IF(H1585="","",I1585*IF(N(G1585)&gt;0,G1585,IFERROR(INDEX(moeda_fx,MATCH(J1585,moeda_cod,0)),1)))</f>
        <v/>
      </c>
      <c r="L1585" s="135" t="str">
        <f>IF(B1585="","",IFERROR(INDEX('15 Base de Dados'!$A$6:$A$925,MATCH(B1585,'15 Base de Dados'!$C$6:$C$925,0)),"Não encontrado"))</f>
        <v/>
      </c>
      <c r="M1585" s="123" t="str">
        <f>IF(A1585="","",EOMONTH(A1585,0))</f>
        <v/>
      </c>
      <c r="N1585" s="113" t="str">
        <f>IF(A1585="","",YEAR(A1585))</f>
        <v/>
      </c>
    </row>
    <row r="1586">
      <c r="A1586" s="116" t="n"/>
      <c r="B1586" s="97" t="n"/>
      <c r="C1586" s="97" t="n"/>
      <c r="D1586" s="132" t="n"/>
      <c r="E1586" s="99" t="n"/>
      <c r="F1586" s="117" t="n"/>
      <c r="G1586" s="101" t="n"/>
      <c r="H1586" s="103" t="str">
        <f>IF(OR(A1586="",B1586=""),"",N(D1586)*N(E1586))</f>
        <v/>
      </c>
      <c r="I1586" s="103" t="str">
        <f>IF(H1586="","",H1586-N(F1586))</f>
        <v/>
      </c>
      <c r="J1586" s="68" t="str">
        <f>IF(B1586="","",IFERROR(INDEX('15 Base de Dados'!$F$6:$F$925,MATCH(B1586,'15 Base de Dados'!$C$6:$C$925,0)),"BRL"))</f>
        <v/>
      </c>
      <c r="K1586" s="70" t="str">
        <f>IF(H1586="","",I1586*IF(N(G1586)&gt;0,G1586,IFERROR(INDEX(moeda_fx,MATCH(J1586,moeda_cod,0)),1)))</f>
        <v/>
      </c>
      <c r="L1586" s="133" t="str">
        <f>IF(B1586="","",IFERROR(INDEX('15 Base de Dados'!$A$6:$A$925,MATCH(B1586,'15 Base de Dados'!$C$6:$C$925,0)),"Não encontrado"))</f>
        <v/>
      </c>
      <c r="M1586" s="122" t="str">
        <f>IF(A1586="","",EOMONTH(A1586,0))</f>
        <v/>
      </c>
      <c r="N1586" s="69" t="str">
        <f>IF(A1586="","",YEAR(A1586))</f>
        <v/>
      </c>
    </row>
    <row r="1587">
      <c r="A1587" s="116" t="n"/>
      <c r="B1587" s="97" t="n"/>
      <c r="C1587" s="97" t="n"/>
      <c r="D1587" s="132" t="n"/>
      <c r="E1587" s="99" t="n"/>
      <c r="F1587" s="117" t="n"/>
      <c r="G1587" s="101" t="n"/>
      <c r="H1587" s="109" t="str">
        <f>IF(OR(A1587="",B1587=""),"",N(D1587)*N(E1587))</f>
        <v/>
      </c>
      <c r="I1587" s="109" t="str">
        <f>IF(H1587="","",H1587-N(F1587))</f>
        <v/>
      </c>
      <c r="J1587" s="108" t="str">
        <f>IF(B1587="","",IFERROR(INDEX('15 Base de Dados'!$F$6:$F$925,MATCH(B1587,'15 Base de Dados'!$C$6:$C$925,0)),"BRL"))</f>
        <v/>
      </c>
      <c r="K1587" s="134" t="str">
        <f>IF(H1587="","",I1587*IF(N(G1587)&gt;0,G1587,IFERROR(INDEX(moeda_fx,MATCH(J1587,moeda_cod,0)),1)))</f>
        <v/>
      </c>
      <c r="L1587" s="135" t="str">
        <f>IF(B1587="","",IFERROR(INDEX('15 Base de Dados'!$A$6:$A$925,MATCH(B1587,'15 Base de Dados'!$C$6:$C$925,0)),"Não encontrado"))</f>
        <v/>
      </c>
      <c r="M1587" s="123" t="str">
        <f>IF(A1587="","",EOMONTH(A1587,0))</f>
        <v/>
      </c>
      <c r="N1587" s="113" t="str">
        <f>IF(A1587="","",YEAR(A1587))</f>
        <v/>
      </c>
    </row>
    <row r="1588">
      <c r="A1588" s="116" t="n"/>
      <c r="B1588" s="97" t="n"/>
      <c r="C1588" s="97" t="n"/>
      <c r="D1588" s="132" t="n"/>
      <c r="E1588" s="99" t="n"/>
      <c r="F1588" s="117" t="n"/>
      <c r="G1588" s="101" t="n"/>
      <c r="H1588" s="103" t="str">
        <f>IF(OR(A1588="",B1588=""),"",N(D1588)*N(E1588))</f>
        <v/>
      </c>
      <c r="I1588" s="103" t="str">
        <f>IF(H1588="","",H1588-N(F1588))</f>
        <v/>
      </c>
      <c r="J1588" s="68" t="str">
        <f>IF(B1588="","",IFERROR(INDEX('15 Base de Dados'!$F$6:$F$925,MATCH(B1588,'15 Base de Dados'!$C$6:$C$925,0)),"BRL"))</f>
        <v/>
      </c>
      <c r="K1588" s="70" t="str">
        <f>IF(H1588="","",I1588*IF(N(G1588)&gt;0,G1588,IFERROR(INDEX(moeda_fx,MATCH(J1588,moeda_cod,0)),1)))</f>
        <v/>
      </c>
      <c r="L1588" s="133" t="str">
        <f>IF(B1588="","",IFERROR(INDEX('15 Base de Dados'!$A$6:$A$925,MATCH(B1588,'15 Base de Dados'!$C$6:$C$925,0)),"Não encontrado"))</f>
        <v/>
      </c>
      <c r="M1588" s="122" t="str">
        <f>IF(A1588="","",EOMONTH(A1588,0))</f>
        <v/>
      </c>
      <c r="N1588" s="69" t="str">
        <f>IF(A1588="","",YEAR(A1588))</f>
        <v/>
      </c>
    </row>
    <row r="1589">
      <c r="A1589" s="116" t="n"/>
      <c r="B1589" s="97" t="n"/>
      <c r="C1589" s="97" t="n"/>
      <c r="D1589" s="132" t="n"/>
      <c r="E1589" s="99" t="n"/>
      <c r="F1589" s="117" t="n"/>
      <c r="G1589" s="101" t="n"/>
      <c r="H1589" s="109" t="str">
        <f>IF(OR(A1589="",B1589=""),"",N(D1589)*N(E1589))</f>
        <v/>
      </c>
      <c r="I1589" s="109" t="str">
        <f>IF(H1589="","",H1589-N(F1589))</f>
        <v/>
      </c>
      <c r="J1589" s="108" t="str">
        <f>IF(B1589="","",IFERROR(INDEX('15 Base de Dados'!$F$6:$F$925,MATCH(B1589,'15 Base de Dados'!$C$6:$C$925,0)),"BRL"))</f>
        <v/>
      </c>
      <c r="K1589" s="134" t="str">
        <f>IF(H1589="","",I1589*IF(N(G1589)&gt;0,G1589,IFERROR(INDEX(moeda_fx,MATCH(J1589,moeda_cod,0)),1)))</f>
        <v/>
      </c>
      <c r="L1589" s="135" t="str">
        <f>IF(B1589="","",IFERROR(INDEX('15 Base de Dados'!$A$6:$A$925,MATCH(B1589,'15 Base de Dados'!$C$6:$C$925,0)),"Não encontrado"))</f>
        <v/>
      </c>
      <c r="M1589" s="123" t="str">
        <f>IF(A1589="","",EOMONTH(A1589,0))</f>
        <v/>
      </c>
      <c r="N1589" s="113" t="str">
        <f>IF(A1589="","",YEAR(A1589))</f>
        <v/>
      </c>
    </row>
    <row r="1590">
      <c r="A1590" s="116" t="n"/>
      <c r="B1590" s="97" t="n"/>
      <c r="C1590" s="97" t="n"/>
      <c r="D1590" s="132" t="n"/>
      <c r="E1590" s="99" t="n"/>
      <c r="F1590" s="117" t="n"/>
      <c r="G1590" s="101" t="n"/>
      <c r="H1590" s="103" t="str">
        <f>IF(OR(A1590="",B1590=""),"",N(D1590)*N(E1590))</f>
        <v/>
      </c>
      <c r="I1590" s="103" t="str">
        <f>IF(H1590="","",H1590-N(F1590))</f>
        <v/>
      </c>
      <c r="J1590" s="68" t="str">
        <f>IF(B1590="","",IFERROR(INDEX('15 Base de Dados'!$F$6:$F$925,MATCH(B1590,'15 Base de Dados'!$C$6:$C$925,0)),"BRL"))</f>
        <v/>
      </c>
      <c r="K1590" s="70" t="str">
        <f>IF(H1590="","",I1590*IF(N(G1590)&gt;0,G1590,IFERROR(INDEX(moeda_fx,MATCH(J1590,moeda_cod,0)),1)))</f>
        <v/>
      </c>
      <c r="L1590" s="133" t="str">
        <f>IF(B1590="","",IFERROR(INDEX('15 Base de Dados'!$A$6:$A$925,MATCH(B1590,'15 Base de Dados'!$C$6:$C$925,0)),"Não encontrado"))</f>
        <v/>
      </c>
      <c r="M1590" s="122" t="str">
        <f>IF(A1590="","",EOMONTH(A1590,0))</f>
        <v/>
      </c>
      <c r="N1590" s="69" t="str">
        <f>IF(A1590="","",YEAR(A1590))</f>
        <v/>
      </c>
    </row>
    <row r="1591">
      <c r="A1591" s="116" t="n"/>
      <c r="B1591" s="97" t="n"/>
      <c r="C1591" s="97" t="n"/>
      <c r="D1591" s="132" t="n"/>
      <c r="E1591" s="99" t="n"/>
      <c r="F1591" s="117" t="n"/>
      <c r="G1591" s="101" t="n"/>
      <c r="H1591" s="109" t="str">
        <f>IF(OR(A1591="",B1591=""),"",N(D1591)*N(E1591))</f>
        <v/>
      </c>
      <c r="I1591" s="109" t="str">
        <f>IF(H1591="","",H1591-N(F1591))</f>
        <v/>
      </c>
      <c r="J1591" s="108" t="str">
        <f>IF(B1591="","",IFERROR(INDEX('15 Base de Dados'!$F$6:$F$925,MATCH(B1591,'15 Base de Dados'!$C$6:$C$925,0)),"BRL"))</f>
        <v/>
      </c>
      <c r="K1591" s="134" t="str">
        <f>IF(H1591="","",I1591*IF(N(G1591)&gt;0,G1591,IFERROR(INDEX(moeda_fx,MATCH(J1591,moeda_cod,0)),1)))</f>
        <v/>
      </c>
      <c r="L1591" s="135" t="str">
        <f>IF(B1591="","",IFERROR(INDEX('15 Base de Dados'!$A$6:$A$925,MATCH(B1591,'15 Base de Dados'!$C$6:$C$925,0)),"Não encontrado"))</f>
        <v/>
      </c>
      <c r="M1591" s="123" t="str">
        <f>IF(A1591="","",EOMONTH(A1591,0))</f>
        <v/>
      </c>
      <c r="N1591" s="113" t="str">
        <f>IF(A1591="","",YEAR(A1591))</f>
        <v/>
      </c>
    </row>
    <row r="1592">
      <c r="A1592" s="116" t="n"/>
      <c r="B1592" s="97" t="n"/>
      <c r="C1592" s="97" t="n"/>
      <c r="D1592" s="132" t="n"/>
      <c r="E1592" s="99" t="n"/>
      <c r="F1592" s="117" t="n"/>
      <c r="G1592" s="101" t="n"/>
      <c r="H1592" s="103" t="str">
        <f>IF(OR(A1592="",B1592=""),"",N(D1592)*N(E1592))</f>
        <v/>
      </c>
      <c r="I1592" s="103" t="str">
        <f>IF(H1592="","",H1592-N(F1592))</f>
        <v/>
      </c>
      <c r="J1592" s="68" t="str">
        <f>IF(B1592="","",IFERROR(INDEX('15 Base de Dados'!$F$6:$F$925,MATCH(B1592,'15 Base de Dados'!$C$6:$C$925,0)),"BRL"))</f>
        <v/>
      </c>
      <c r="K1592" s="70" t="str">
        <f>IF(H1592="","",I1592*IF(N(G1592)&gt;0,G1592,IFERROR(INDEX(moeda_fx,MATCH(J1592,moeda_cod,0)),1)))</f>
        <v/>
      </c>
      <c r="L1592" s="133" t="str">
        <f>IF(B1592="","",IFERROR(INDEX('15 Base de Dados'!$A$6:$A$925,MATCH(B1592,'15 Base de Dados'!$C$6:$C$925,0)),"Não encontrado"))</f>
        <v/>
      </c>
      <c r="M1592" s="122" t="str">
        <f>IF(A1592="","",EOMONTH(A1592,0))</f>
        <v/>
      </c>
      <c r="N1592" s="69" t="str">
        <f>IF(A1592="","",YEAR(A1592))</f>
        <v/>
      </c>
    </row>
    <row r="1593">
      <c r="A1593" s="116" t="n"/>
      <c r="B1593" s="97" t="n"/>
      <c r="C1593" s="97" t="n"/>
      <c r="D1593" s="132" t="n"/>
      <c r="E1593" s="99" t="n"/>
      <c r="F1593" s="117" t="n"/>
      <c r="G1593" s="101" t="n"/>
      <c r="H1593" s="109" t="str">
        <f>IF(OR(A1593="",B1593=""),"",N(D1593)*N(E1593))</f>
        <v/>
      </c>
      <c r="I1593" s="109" t="str">
        <f>IF(H1593="","",H1593-N(F1593))</f>
        <v/>
      </c>
      <c r="J1593" s="108" t="str">
        <f>IF(B1593="","",IFERROR(INDEX('15 Base de Dados'!$F$6:$F$925,MATCH(B1593,'15 Base de Dados'!$C$6:$C$925,0)),"BRL"))</f>
        <v/>
      </c>
      <c r="K1593" s="134" t="str">
        <f>IF(H1593="","",I1593*IF(N(G1593)&gt;0,G1593,IFERROR(INDEX(moeda_fx,MATCH(J1593,moeda_cod,0)),1)))</f>
        <v/>
      </c>
      <c r="L1593" s="135" t="str">
        <f>IF(B1593="","",IFERROR(INDEX('15 Base de Dados'!$A$6:$A$925,MATCH(B1593,'15 Base de Dados'!$C$6:$C$925,0)),"Não encontrado"))</f>
        <v/>
      </c>
      <c r="M1593" s="123" t="str">
        <f>IF(A1593="","",EOMONTH(A1593,0))</f>
        <v/>
      </c>
      <c r="N1593" s="113" t="str">
        <f>IF(A1593="","",YEAR(A1593))</f>
        <v/>
      </c>
    </row>
    <row r="1594">
      <c r="A1594" s="116" t="n"/>
      <c r="B1594" s="97" t="n"/>
      <c r="C1594" s="97" t="n"/>
      <c r="D1594" s="132" t="n"/>
      <c r="E1594" s="99" t="n"/>
      <c r="F1594" s="117" t="n"/>
      <c r="G1594" s="101" t="n"/>
      <c r="H1594" s="103" t="str">
        <f>IF(OR(A1594="",B1594=""),"",N(D1594)*N(E1594))</f>
        <v/>
      </c>
      <c r="I1594" s="103" t="str">
        <f>IF(H1594="","",H1594-N(F1594))</f>
        <v/>
      </c>
      <c r="J1594" s="68" t="str">
        <f>IF(B1594="","",IFERROR(INDEX('15 Base de Dados'!$F$6:$F$925,MATCH(B1594,'15 Base de Dados'!$C$6:$C$925,0)),"BRL"))</f>
        <v/>
      </c>
      <c r="K1594" s="70" t="str">
        <f>IF(H1594="","",I1594*IF(N(G1594)&gt;0,G1594,IFERROR(INDEX(moeda_fx,MATCH(J1594,moeda_cod,0)),1)))</f>
        <v/>
      </c>
      <c r="L1594" s="133" t="str">
        <f>IF(B1594="","",IFERROR(INDEX('15 Base de Dados'!$A$6:$A$925,MATCH(B1594,'15 Base de Dados'!$C$6:$C$925,0)),"Não encontrado"))</f>
        <v/>
      </c>
      <c r="M1594" s="122" t="str">
        <f>IF(A1594="","",EOMONTH(A1594,0))</f>
        <v/>
      </c>
      <c r="N1594" s="69" t="str">
        <f>IF(A1594="","",YEAR(A1594))</f>
        <v/>
      </c>
    </row>
    <row r="1595">
      <c r="A1595" s="116" t="n"/>
      <c r="B1595" s="97" t="n"/>
      <c r="C1595" s="97" t="n"/>
      <c r="D1595" s="132" t="n"/>
      <c r="E1595" s="99" t="n"/>
      <c r="F1595" s="117" t="n"/>
      <c r="G1595" s="101" t="n"/>
      <c r="H1595" s="109" t="str">
        <f>IF(OR(A1595="",B1595=""),"",N(D1595)*N(E1595))</f>
        <v/>
      </c>
      <c r="I1595" s="109" t="str">
        <f>IF(H1595="","",H1595-N(F1595))</f>
        <v/>
      </c>
      <c r="J1595" s="108" t="str">
        <f>IF(B1595="","",IFERROR(INDEX('15 Base de Dados'!$F$6:$F$925,MATCH(B1595,'15 Base de Dados'!$C$6:$C$925,0)),"BRL"))</f>
        <v/>
      </c>
      <c r="K1595" s="134" t="str">
        <f>IF(H1595="","",I1595*IF(N(G1595)&gt;0,G1595,IFERROR(INDEX(moeda_fx,MATCH(J1595,moeda_cod,0)),1)))</f>
        <v/>
      </c>
      <c r="L1595" s="135" t="str">
        <f>IF(B1595="","",IFERROR(INDEX('15 Base de Dados'!$A$6:$A$925,MATCH(B1595,'15 Base de Dados'!$C$6:$C$925,0)),"Não encontrado"))</f>
        <v/>
      </c>
      <c r="M1595" s="123" t="str">
        <f>IF(A1595="","",EOMONTH(A1595,0))</f>
        <v/>
      </c>
      <c r="N1595" s="113" t="str">
        <f>IF(A1595="","",YEAR(A1595))</f>
        <v/>
      </c>
    </row>
    <row r="1596">
      <c r="A1596" s="116" t="n"/>
      <c r="B1596" s="97" t="n"/>
      <c r="C1596" s="97" t="n"/>
      <c r="D1596" s="132" t="n"/>
      <c r="E1596" s="99" t="n"/>
      <c r="F1596" s="117" t="n"/>
      <c r="G1596" s="101" t="n"/>
      <c r="H1596" s="103" t="str">
        <f>IF(OR(A1596="",B1596=""),"",N(D1596)*N(E1596))</f>
        <v/>
      </c>
      <c r="I1596" s="103" t="str">
        <f>IF(H1596="","",H1596-N(F1596))</f>
        <v/>
      </c>
      <c r="J1596" s="68" t="str">
        <f>IF(B1596="","",IFERROR(INDEX('15 Base de Dados'!$F$6:$F$925,MATCH(B1596,'15 Base de Dados'!$C$6:$C$925,0)),"BRL"))</f>
        <v/>
      </c>
      <c r="K1596" s="70" t="str">
        <f>IF(H1596="","",I1596*IF(N(G1596)&gt;0,G1596,IFERROR(INDEX(moeda_fx,MATCH(J1596,moeda_cod,0)),1)))</f>
        <v/>
      </c>
      <c r="L1596" s="133" t="str">
        <f>IF(B1596="","",IFERROR(INDEX('15 Base de Dados'!$A$6:$A$925,MATCH(B1596,'15 Base de Dados'!$C$6:$C$925,0)),"Não encontrado"))</f>
        <v/>
      </c>
      <c r="M1596" s="122" t="str">
        <f>IF(A1596="","",EOMONTH(A1596,0))</f>
        <v/>
      </c>
      <c r="N1596" s="69" t="str">
        <f>IF(A1596="","",YEAR(A1596))</f>
        <v/>
      </c>
    </row>
    <row r="1597">
      <c r="A1597" s="116" t="n"/>
      <c r="B1597" s="97" t="n"/>
      <c r="C1597" s="97" t="n"/>
      <c r="D1597" s="132" t="n"/>
      <c r="E1597" s="99" t="n"/>
      <c r="F1597" s="117" t="n"/>
      <c r="G1597" s="101" t="n"/>
      <c r="H1597" s="109" t="str">
        <f>IF(OR(A1597="",B1597=""),"",N(D1597)*N(E1597))</f>
        <v/>
      </c>
      <c r="I1597" s="109" t="str">
        <f>IF(H1597="","",H1597-N(F1597))</f>
        <v/>
      </c>
      <c r="J1597" s="108" t="str">
        <f>IF(B1597="","",IFERROR(INDEX('15 Base de Dados'!$F$6:$F$925,MATCH(B1597,'15 Base de Dados'!$C$6:$C$925,0)),"BRL"))</f>
        <v/>
      </c>
      <c r="K1597" s="134" t="str">
        <f>IF(H1597="","",I1597*IF(N(G1597)&gt;0,G1597,IFERROR(INDEX(moeda_fx,MATCH(J1597,moeda_cod,0)),1)))</f>
        <v/>
      </c>
      <c r="L1597" s="135" t="str">
        <f>IF(B1597="","",IFERROR(INDEX('15 Base de Dados'!$A$6:$A$925,MATCH(B1597,'15 Base de Dados'!$C$6:$C$925,0)),"Não encontrado"))</f>
        <v/>
      </c>
      <c r="M1597" s="123" t="str">
        <f>IF(A1597="","",EOMONTH(A1597,0))</f>
        <v/>
      </c>
      <c r="N1597" s="113" t="str">
        <f>IF(A1597="","",YEAR(A1597))</f>
        <v/>
      </c>
    </row>
    <row r="1598">
      <c r="A1598" s="116" t="n"/>
      <c r="B1598" s="97" t="n"/>
      <c r="C1598" s="97" t="n"/>
      <c r="D1598" s="132" t="n"/>
      <c r="E1598" s="99" t="n"/>
      <c r="F1598" s="117" t="n"/>
      <c r="G1598" s="101" t="n"/>
      <c r="H1598" s="103" t="str">
        <f>IF(OR(A1598="",B1598=""),"",N(D1598)*N(E1598))</f>
        <v/>
      </c>
      <c r="I1598" s="103" t="str">
        <f>IF(H1598="","",H1598-N(F1598))</f>
        <v/>
      </c>
      <c r="J1598" s="68" t="str">
        <f>IF(B1598="","",IFERROR(INDEX('15 Base de Dados'!$F$6:$F$925,MATCH(B1598,'15 Base de Dados'!$C$6:$C$925,0)),"BRL"))</f>
        <v/>
      </c>
      <c r="K1598" s="70" t="str">
        <f>IF(H1598="","",I1598*IF(N(G1598)&gt;0,G1598,IFERROR(INDEX(moeda_fx,MATCH(J1598,moeda_cod,0)),1)))</f>
        <v/>
      </c>
      <c r="L1598" s="133" t="str">
        <f>IF(B1598="","",IFERROR(INDEX('15 Base de Dados'!$A$6:$A$925,MATCH(B1598,'15 Base de Dados'!$C$6:$C$925,0)),"Não encontrado"))</f>
        <v/>
      </c>
      <c r="M1598" s="122" t="str">
        <f>IF(A1598="","",EOMONTH(A1598,0))</f>
        <v/>
      </c>
      <c r="N1598" s="69" t="str">
        <f>IF(A1598="","",YEAR(A1598))</f>
        <v/>
      </c>
    </row>
    <row r="1599">
      <c r="A1599" s="116" t="n"/>
      <c r="B1599" s="97" t="n"/>
      <c r="C1599" s="97" t="n"/>
      <c r="D1599" s="132" t="n"/>
      <c r="E1599" s="99" t="n"/>
      <c r="F1599" s="117" t="n"/>
      <c r="G1599" s="101" t="n"/>
      <c r="H1599" s="109" t="str">
        <f>IF(OR(A1599="",B1599=""),"",N(D1599)*N(E1599))</f>
        <v/>
      </c>
      <c r="I1599" s="109" t="str">
        <f>IF(H1599="","",H1599-N(F1599))</f>
        <v/>
      </c>
      <c r="J1599" s="108" t="str">
        <f>IF(B1599="","",IFERROR(INDEX('15 Base de Dados'!$F$6:$F$925,MATCH(B1599,'15 Base de Dados'!$C$6:$C$925,0)),"BRL"))</f>
        <v/>
      </c>
      <c r="K1599" s="134" t="str">
        <f>IF(H1599="","",I1599*IF(N(G1599)&gt;0,G1599,IFERROR(INDEX(moeda_fx,MATCH(J1599,moeda_cod,0)),1)))</f>
        <v/>
      </c>
      <c r="L1599" s="135" t="str">
        <f>IF(B1599="","",IFERROR(INDEX('15 Base de Dados'!$A$6:$A$925,MATCH(B1599,'15 Base de Dados'!$C$6:$C$925,0)),"Não encontrado"))</f>
        <v/>
      </c>
      <c r="M1599" s="123" t="str">
        <f>IF(A1599="","",EOMONTH(A1599,0))</f>
        <v/>
      </c>
      <c r="N1599" s="113" t="str">
        <f>IF(A1599="","",YEAR(A1599))</f>
        <v/>
      </c>
    </row>
    <row r="1600">
      <c r="A1600" s="116" t="n"/>
      <c r="B1600" s="97" t="n"/>
      <c r="C1600" s="97" t="n"/>
      <c r="D1600" s="132" t="n"/>
      <c r="E1600" s="99" t="n"/>
      <c r="F1600" s="117" t="n"/>
      <c r="G1600" s="101" t="n"/>
      <c r="H1600" s="103" t="str">
        <f>IF(OR(A1600="",B1600=""),"",N(D1600)*N(E1600))</f>
        <v/>
      </c>
      <c r="I1600" s="103" t="str">
        <f>IF(H1600="","",H1600-N(F1600))</f>
        <v/>
      </c>
      <c r="J1600" s="68" t="str">
        <f>IF(B1600="","",IFERROR(INDEX('15 Base de Dados'!$F$6:$F$925,MATCH(B1600,'15 Base de Dados'!$C$6:$C$925,0)),"BRL"))</f>
        <v/>
      </c>
      <c r="K1600" s="70" t="str">
        <f>IF(H1600="","",I1600*IF(N(G1600)&gt;0,G1600,IFERROR(INDEX(moeda_fx,MATCH(J1600,moeda_cod,0)),1)))</f>
        <v/>
      </c>
      <c r="L1600" s="133" t="str">
        <f>IF(B1600="","",IFERROR(INDEX('15 Base de Dados'!$A$6:$A$925,MATCH(B1600,'15 Base de Dados'!$C$6:$C$925,0)),"Não encontrado"))</f>
        <v/>
      </c>
      <c r="M1600" s="122" t="str">
        <f>IF(A1600="","",EOMONTH(A1600,0))</f>
        <v/>
      </c>
      <c r="N1600" s="69" t="str">
        <f>IF(A1600="","",YEAR(A1600))</f>
        <v/>
      </c>
    </row>
    <row r="1601">
      <c r="A1601" s="116" t="n"/>
      <c r="B1601" s="97" t="n"/>
      <c r="C1601" s="97" t="n"/>
      <c r="D1601" s="132" t="n"/>
      <c r="E1601" s="99" t="n"/>
      <c r="F1601" s="117" t="n"/>
      <c r="G1601" s="101" t="n"/>
      <c r="H1601" s="109" t="str">
        <f>IF(OR(A1601="",B1601=""),"",N(D1601)*N(E1601))</f>
        <v/>
      </c>
      <c r="I1601" s="109" t="str">
        <f>IF(H1601="","",H1601-N(F1601))</f>
        <v/>
      </c>
      <c r="J1601" s="108" t="str">
        <f>IF(B1601="","",IFERROR(INDEX('15 Base de Dados'!$F$6:$F$925,MATCH(B1601,'15 Base de Dados'!$C$6:$C$925,0)),"BRL"))</f>
        <v/>
      </c>
      <c r="K1601" s="134" t="str">
        <f>IF(H1601="","",I1601*IF(N(G1601)&gt;0,G1601,IFERROR(INDEX(moeda_fx,MATCH(J1601,moeda_cod,0)),1)))</f>
        <v/>
      </c>
      <c r="L1601" s="135" t="str">
        <f>IF(B1601="","",IFERROR(INDEX('15 Base de Dados'!$A$6:$A$925,MATCH(B1601,'15 Base de Dados'!$C$6:$C$925,0)),"Não encontrado"))</f>
        <v/>
      </c>
      <c r="M1601" s="123" t="str">
        <f>IF(A1601="","",EOMONTH(A1601,0))</f>
        <v/>
      </c>
      <c r="N1601" s="113" t="str">
        <f>IF(A1601="","",YEAR(A1601))</f>
        <v/>
      </c>
    </row>
    <row r="1602">
      <c r="A1602" s="116" t="n"/>
      <c r="B1602" s="97" t="n"/>
      <c r="C1602" s="97" t="n"/>
      <c r="D1602" s="132" t="n"/>
      <c r="E1602" s="99" t="n"/>
      <c r="F1602" s="117" t="n"/>
      <c r="G1602" s="101" t="n"/>
      <c r="H1602" s="103" t="str">
        <f>IF(OR(A1602="",B1602=""),"",N(D1602)*N(E1602))</f>
        <v/>
      </c>
      <c r="I1602" s="103" t="str">
        <f>IF(H1602="","",H1602-N(F1602))</f>
        <v/>
      </c>
      <c r="J1602" s="68" t="str">
        <f>IF(B1602="","",IFERROR(INDEX('15 Base de Dados'!$F$6:$F$925,MATCH(B1602,'15 Base de Dados'!$C$6:$C$925,0)),"BRL"))</f>
        <v/>
      </c>
      <c r="K1602" s="70" t="str">
        <f>IF(H1602="","",I1602*IF(N(G1602)&gt;0,G1602,IFERROR(INDEX(moeda_fx,MATCH(J1602,moeda_cod,0)),1)))</f>
        <v/>
      </c>
      <c r="L1602" s="133" t="str">
        <f>IF(B1602="","",IFERROR(INDEX('15 Base de Dados'!$A$6:$A$925,MATCH(B1602,'15 Base de Dados'!$C$6:$C$925,0)),"Não encontrado"))</f>
        <v/>
      </c>
      <c r="M1602" s="122" t="str">
        <f>IF(A1602="","",EOMONTH(A1602,0))</f>
        <v/>
      </c>
      <c r="N1602" s="69" t="str">
        <f>IF(A1602="","",YEAR(A1602))</f>
        <v/>
      </c>
    </row>
    <row r="1603">
      <c r="A1603" s="116" t="n"/>
      <c r="B1603" s="97" t="n"/>
      <c r="C1603" s="97" t="n"/>
      <c r="D1603" s="132" t="n"/>
      <c r="E1603" s="99" t="n"/>
      <c r="F1603" s="117" t="n"/>
      <c r="G1603" s="101" t="n"/>
      <c r="H1603" s="109" t="str">
        <f>IF(OR(A1603="",B1603=""),"",N(D1603)*N(E1603))</f>
        <v/>
      </c>
      <c r="I1603" s="109" t="str">
        <f>IF(H1603="","",H1603-N(F1603))</f>
        <v/>
      </c>
      <c r="J1603" s="108" t="str">
        <f>IF(B1603="","",IFERROR(INDEX('15 Base de Dados'!$F$6:$F$925,MATCH(B1603,'15 Base de Dados'!$C$6:$C$925,0)),"BRL"))</f>
        <v/>
      </c>
      <c r="K1603" s="134" t="str">
        <f>IF(H1603="","",I1603*IF(N(G1603)&gt;0,G1603,IFERROR(INDEX(moeda_fx,MATCH(J1603,moeda_cod,0)),1)))</f>
        <v/>
      </c>
      <c r="L1603" s="135" t="str">
        <f>IF(B1603="","",IFERROR(INDEX('15 Base de Dados'!$A$6:$A$925,MATCH(B1603,'15 Base de Dados'!$C$6:$C$925,0)),"Não encontrado"))</f>
        <v/>
      </c>
      <c r="M1603" s="123" t="str">
        <f>IF(A1603="","",EOMONTH(A1603,0))</f>
        <v/>
      </c>
      <c r="N1603" s="113" t="str">
        <f>IF(A1603="","",YEAR(A1603))</f>
        <v/>
      </c>
    </row>
    <row r="1604">
      <c r="A1604" s="116" t="n"/>
      <c r="B1604" s="97" t="n"/>
      <c r="C1604" s="97" t="n"/>
      <c r="D1604" s="132" t="n"/>
      <c r="E1604" s="99" t="n"/>
      <c r="F1604" s="117" t="n"/>
      <c r="G1604" s="101" t="n"/>
      <c r="H1604" s="103" t="str">
        <f>IF(OR(A1604="",B1604=""),"",N(D1604)*N(E1604))</f>
        <v/>
      </c>
      <c r="I1604" s="103" t="str">
        <f>IF(H1604="","",H1604-N(F1604))</f>
        <v/>
      </c>
      <c r="J1604" s="68" t="str">
        <f>IF(B1604="","",IFERROR(INDEX('15 Base de Dados'!$F$6:$F$925,MATCH(B1604,'15 Base de Dados'!$C$6:$C$925,0)),"BRL"))</f>
        <v/>
      </c>
      <c r="K1604" s="70" t="str">
        <f>IF(H1604="","",I1604*IF(N(G1604)&gt;0,G1604,IFERROR(INDEX(moeda_fx,MATCH(J1604,moeda_cod,0)),1)))</f>
        <v/>
      </c>
      <c r="L1604" s="133" t="str">
        <f>IF(B1604="","",IFERROR(INDEX('15 Base de Dados'!$A$6:$A$925,MATCH(B1604,'15 Base de Dados'!$C$6:$C$925,0)),"Não encontrado"))</f>
        <v/>
      </c>
      <c r="M1604" s="122" t="str">
        <f>IF(A1604="","",EOMONTH(A1604,0))</f>
        <v/>
      </c>
      <c r="N1604" s="69" t="str">
        <f>IF(A1604="","",YEAR(A1604))</f>
        <v/>
      </c>
    </row>
    <row r="1605">
      <c r="A1605" s="116" t="n"/>
      <c r="B1605" s="97" t="n"/>
      <c r="C1605" s="97" t="n"/>
      <c r="D1605" s="132" t="n"/>
      <c r="E1605" s="99" t="n"/>
      <c r="F1605" s="117" t="n"/>
      <c r="G1605" s="101" t="n"/>
      <c r="H1605" s="109" t="str">
        <f>IF(OR(A1605="",B1605=""),"",N(D1605)*N(E1605))</f>
        <v/>
      </c>
      <c r="I1605" s="109" t="str">
        <f>IF(H1605="","",H1605-N(F1605))</f>
        <v/>
      </c>
      <c r="J1605" s="108" t="str">
        <f>IF(B1605="","",IFERROR(INDEX('15 Base de Dados'!$F$6:$F$925,MATCH(B1605,'15 Base de Dados'!$C$6:$C$925,0)),"BRL"))</f>
        <v/>
      </c>
      <c r="K1605" s="134" t="str">
        <f>IF(H1605="","",I1605*IF(N(G1605)&gt;0,G1605,IFERROR(INDEX(moeda_fx,MATCH(J1605,moeda_cod,0)),1)))</f>
        <v/>
      </c>
      <c r="L1605" s="135" t="str">
        <f>IF(B1605="","",IFERROR(INDEX('15 Base de Dados'!$A$6:$A$925,MATCH(B1605,'15 Base de Dados'!$C$6:$C$925,0)),"Não encontrado"))</f>
        <v/>
      </c>
      <c r="M1605" s="123" t="str">
        <f>IF(A1605="","",EOMONTH(A1605,0))</f>
        <v/>
      </c>
      <c r="N1605" s="113" t="str">
        <f>IF(A1605="","",YEAR(A1605))</f>
        <v/>
      </c>
    </row>
    <row r="1606">
      <c r="A1606" s="116" t="n"/>
      <c r="B1606" s="97" t="n"/>
      <c r="C1606" s="97" t="n"/>
      <c r="D1606" s="132" t="n"/>
      <c r="E1606" s="99" t="n"/>
      <c r="F1606" s="117" t="n"/>
      <c r="G1606" s="101" t="n"/>
      <c r="H1606" s="103" t="str">
        <f>IF(OR(A1606="",B1606=""),"",N(D1606)*N(E1606))</f>
        <v/>
      </c>
      <c r="I1606" s="103" t="str">
        <f>IF(H1606="","",H1606-N(F1606))</f>
        <v/>
      </c>
      <c r="J1606" s="68" t="str">
        <f>IF(B1606="","",IFERROR(INDEX('15 Base de Dados'!$F$6:$F$925,MATCH(B1606,'15 Base de Dados'!$C$6:$C$925,0)),"BRL"))</f>
        <v/>
      </c>
      <c r="K1606" s="70" t="str">
        <f>IF(H1606="","",I1606*IF(N(G1606)&gt;0,G1606,IFERROR(INDEX(moeda_fx,MATCH(J1606,moeda_cod,0)),1)))</f>
        <v/>
      </c>
      <c r="L1606" s="133" t="str">
        <f>IF(B1606="","",IFERROR(INDEX('15 Base de Dados'!$A$6:$A$925,MATCH(B1606,'15 Base de Dados'!$C$6:$C$925,0)),"Não encontrado"))</f>
        <v/>
      </c>
      <c r="M1606" s="122" t="str">
        <f>IF(A1606="","",EOMONTH(A1606,0))</f>
        <v/>
      </c>
      <c r="N1606" s="69" t="str">
        <f>IF(A1606="","",YEAR(A1606))</f>
        <v/>
      </c>
    </row>
    <row r="1607">
      <c r="A1607" s="116" t="n"/>
      <c r="B1607" s="97" t="n"/>
      <c r="C1607" s="97" t="n"/>
      <c r="D1607" s="132" t="n"/>
      <c r="E1607" s="99" t="n"/>
      <c r="F1607" s="117" t="n"/>
      <c r="G1607" s="101" t="n"/>
      <c r="H1607" s="109" t="str">
        <f>IF(OR(A1607="",B1607=""),"",N(D1607)*N(E1607))</f>
        <v/>
      </c>
      <c r="I1607" s="109" t="str">
        <f>IF(H1607="","",H1607-N(F1607))</f>
        <v/>
      </c>
      <c r="J1607" s="108" t="str">
        <f>IF(B1607="","",IFERROR(INDEX('15 Base de Dados'!$F$6:$F$925,MATCH(B1607,'15 Base de Dados'!$C$6:$C$925,0)),"BRL"))</f>
        <v/>
      </c>
      <c r="K1607" s="134" t="str">
        <f>IF(H1607="","",I1607*IF(N(G1607)&gt;0,G1607,IFERROR(INDEX(moeda_fx,MATCH(J1607,moeda_cod,0)),1)))</f>
        <v/>
      </c>
      <c r="L1607" s="135" t="str">
        <f>IF(B1607="","",IFERROR(INDEX('15 Base de Dados'!$A$6:$A$925,MATCH(B1607,'15 Base de Dados'!$C$6:$C$925,0)),"Não encontrado"))</f>
        <v/>
      </c>
      <c r="M1607" s="123" t="str">
        <f>IF(A1607="","",EOMONTH(A1607,0))</f>
        <v/>
      </c>
      <c r="N1607" s="113" t="str">
        <f>IF(A1607="","",YEAR(A1607))</f>
        <v/>
      </c>
    </row>
    <row r="1608">
      <c r="A1608" s="116" t="n"/>
      <c r="B1608" s="97" t="n"/>
      <c r="C1608" s="97" t="n"/>
      <c r="D1608" s="132" t="n"/>
      <c r="E1608" s="99" t="n"/>
      <c r="F1608" s="117" t="n"/>
      <c r="G1608" s="101" t="n"/>
      <c r="H1608" s="103" t="str">
        <f>IF(OR(A1608="",B1608=""),"",N(D1608)*N(E1608))</f>
        <v/>
      </c>
      <c r="I1608" s="103" t="str">
        <f>IF(H1608="","",H1608-N(F1608))</f>
        <v/>
      </c>
      <c r="J1608" s="68" t="str">
        <f>IF(B1608="","",IFERROR(INDEX('15 Base de Dados'!$F$6:$F$925,MATCH(B1608,'15 Base de Dados'!$C$6:$C$925,0)),"BRL"))</f>
        <v/>
      </c>
      <c r="K1608" s="70" t="str">
        <f>IF(H1608="","",I1608*IF(N(G1608)&gt;0,G1608,IFERROR(INDEX(moeda_fx,MATCH(J1608,moeda_cod,0)),1)))</f>
        <v/>
      </c>
      <c r="L1608" s="133" t="str">
        <f>IF(B1608="","",IFERROR(INDEX('15 Base de Dados'!$A$6:$A$925,MATCH(B1608,'15 Base de Dados'!$C$6:$C$925,0)),"Não encontrado"))</f>
        <v/>
      </c>
      <c r="M1608" s="122" t="str">
        <f>IF(A1608="","",EOMONTH(A1608,0))</f>
        <v/>
      </c>
      <c r="N1608" s="69" t="str">
        <f>IF(A1608="","",YEAR(A1608))</f>
        <v/>
      </c>
    </row>
    <row r="1609">
      <c r="A1609" s="116" t="n"/>
      <c r="B1609" s="97" t="n"/>
      <c r="C1609" s="97" t="n"/>
      <c r="D1609" s="132" t="n"/>
      <c r="E1609" s="99" t="n"/>
      <c r="F1609" s="117" t="n"/>
      <c r="G1609" s="101" t="n"/>
      <c r="H1609" s="109" t="str">
        <f>IF(OR(A1609="",B1609=""),"",N(D1609)*N(E1609))</f>
        <v/>
      </c>
      <c r="I1609" s="109" t="str">
        <f>IF(H1609="","",H1609-N(F1609))</f>
        <v/>
      </c>
      <c r="J1609" s="108" t="str">
        <f>IF(B1609="","",IFERROR(INDEX('15 Base de Dados'!$F$6:$F$925,MATCH(B1609,'15 Base de Dados'!$C$6:$C$925,0)),"BRL"))</f>
        <v/>
      </c>
      <c r="K1609" s="134" t="str">
        <f>IF(H1609="","",I1609*IF(N(G1609)&gt;0,G1609,IFERROR(INDEX(moeda_fx,MATCH(J1609,moeda_cod,0)),1)))</f>
        <v/>
      </c>
      <c r="L1609" s="135" t="str">
        <f>IF(B1609="","",IFERROR(INDEX('15 Base de Dados'!$A$6:$A$925,MATCH(B1609,'15 Base de Dados'!$C$6:$C$925,0)),"Não encontrado"))</f>
        <v/>
      </c>
      <c r="M1609" s="123" t="str">
        <f>IF(A1609="","",EOMONTH(A1609,0))</f>
        <v/>
      </c>
      <c r="N1609" s="113" t="str">
        <f>IF(A1609="","",YEAR(A1609))</f>
        <v/>
      </c>
    </row>
    <row r="1610">
      <c r="A1610" s="116" t="n"/>
      <c r="B1610" s="97" t="n"/>
      <c r="C1610" s="97" t="n"/>
      <c r="D1610" s="132" t="n"/>
      <c r="E1610" s="99" t="n"/>
      <c r="F1610" s="117" t="n"/>
      <c r="G1610" s="101" t="n"/>
      <c r="H1610" s="103" t="str">
        <f>IF(OR(A1610="",B1610=""),"",N(D1610)*N(E1610))</f>
        <v/>
      </c>
      <c r="I1610" s="103" t="str">
        <f>IF(H1610="","",H1610-N(F1610))</f>
        <v/>
      </c>
      <c r="J1610" s="68" t="str">
        <f>IF(B1610="","",IFERROR(INDEX('15 Base de Dados'!$F$6:$F$925,MATCH(B1610,'15 Base de Dados'!$C$6:$C$925,0)),"BRL"))</f>
        <v/>
      </c>
      <c r="K1610" s="70" t="str">
        <f>IF(H1610="","",I1610*IF(N(G1610)&gt;0,G1610,IFERROR(INDEX(moeda_fx,MATCH(J1610,moeda_cod,0)),1)))</f>
        <v/>
      </c>
      <c r="L1610" s="133" t="str">
        <f>IF(B1610="","",IFERROR(INDEX('15 Base de Dados'!$A$6:$A$925,MATCH(B1610,'15 Base de Dados'!$C$6:$C$925,0)),"Não encontrado"))</f>
        <v/>
      </c>
      <c r="M1610" s="122" t="str">
        <f>IF(A1610="","",EOMONTH(A1610,0))</f>
        <v/>
      </c>
      <c r="N1610" s="69" t="str">
        <f>IF(A1610="","",YEAR(A1610))</f>
        <v/>
      </c>
    </row>
    <row r="1611">
      <c r="A1611" s="116" t="n"/>
      <c r="B1611" s="97" t="n"/>
      <c r="C1611" s="97" t="n"/>
      <c r="D1611" s="132" t="n"/>
      <c r="E1611" s="99" t="n"/>
      <c r="F1611" s="117" t="n"/>
      <c r="G1611" s="101" t="n"/>
      <c r="H1611" s="109" t="str">
        <f>IF(OR(A1611="",B1611=""),"",N(D1611)*N(E1611))</f>
        <v/>
      </c>
      <c r="I1611" s="109" t="str">
        <f>IF(H1611="","",H1611-N(F1611))</f>
        <v/>
      </c>
      <c r="J1611" s="108" t="str">
        <f>IF(B1611="","",IFERROR(INDEX('15 Base de Dados'!$F$6:$F$925,MATCH(B1611,'15 Base de Dados'!$C$6:$C$925,0)),"BRL"))</f>
        <v/>
      </c>
      <c r="K1611" s="134" t="str">
        <f>IF(H1611="","",I1611*IF(N(G1611)&gt;0,G1611,IFERROR(INDEX(moeda_fx,MATCH(J1611,moeda_cod,0)),1)))</f>
        <v/>
      </c>
      <c r="L1611" s="135" t="str">
        <f>IF(B1611="","",IFERROR(INDEX('15 Base de Dados'!$A$6:$A$925,MATCH(B1611,'15 Base de Dados'!$C$6:$C$925,0)),"Não encontrado"))</f>
        <v/>
      </c>
      <c r="M1611" s="123" t="str">
        <f>IF(A1611="","",EOMONTH(A1611,0))</f>
        <v/>
      </c>
      <c r="N1611" s="113" t="str">
        <f>IF(A1611="","",YEAR(A1611))</f>
        <v/>
      </c>
    </row>
    <row r="1612">
      <c r="A1612" s="116" t="n"/>
      <c r="B1612" s="97" t="n"/>
      <c r="C1612" s="97" t="n"/>
      <c r="D1612" s="132" t="n"/>
      <c r="E1612" s="99" t="n"/>
      <c r="F1612" s="117" t="n"/>
      <c r="G1612" s="101" t="n"/>
      <c r="H1612" s="103" t="str">
        <f>IF(OR(A1612="",B1612=""),"",N(D1612)*N(E1612))</f>
        <v/>
      </c>
      <c r="I1612" s="103" t="str">
        <f>IF(H1612="","",H1612-N(F1612))</f>
        <v/>
      </c>
      <c r="J1612" s="68" t="str">
        <f>IF(B1612="","",IFERROR(INDEX('15 Base de Dados'!$F$6:$F$925,MATCH(B1612,'15 Base de Dados'!$C$6:$C$925,0)),"BRL"))</f>
        <v/>
      </c>
      <c r="K1612" s="70" t="str">
        <f>IF(H1612="","",I1612*IF(N(G1612)&gt;0,G1612,IFERROR(INDEX(moeda_fx,MATCH(J1612,moeda_cod,0)),1)))</f>
        <v/>
      </c>
      <c r="L1612" s="133" t="str">
        <f>IF(B1612="","",IFERROR(INDEX('15 Base de Dados'!$A$6:$A$925,MATCH(B1612,'15 Base de Dados'!$C$6:$C$925,0)),"Não encontrado"))</f>
        <v/>
      </c>
      <c r="M1612" s="122" t="str">
        <f>IF(A1612="","",EOMONTH(A1612,0))</f>
        <v/>
      </c>
      <c r="N1612" s="69" t="str">
        <f>IF(A1612="","",YEAR(A1612))</f>
        <v/>
      </c>
    </row>
    <row r="1613">
      <c r="A1613" s="116" t="n"/>
      <c r="B1613" s="97" t="n"/>
      <c r="C1613" s="97" t="n"/>
      <c r="D1613" s="132" t="n"/>
      <c r="E1613" s="99" t="n"/>
      <c r="F1613" s="117" t="n"/>
      <c r="G1613" s="101" t="n"/>
      <c r="H1613" s="109" t="str">
        <f>IF(OR(A1613="",B1613=""),"",N(D1613)*N(E1613))</f>
        <v/>
      </c>
      <c r="I1613" s="109" t="str">
        <f>IF(H1613="","",H1613-N(F1613))</f>
        <v/>
      </c>
      <c r="J1613" s="108" t="str">
        <f>IF(B1613="","",IFERROR(INDEX('15 Base de Dados'!$F$6:$F$925,MATCH(B1613,'15 Base de Dados'!$C$6:$C$925,0)),"BRL"))</f>
        <v/>
      </c>
      <c r="K1613" s="134" t="str">
        <f>IF(H1613="","",I1613*IF(N(G1613)&gt;0,G1613,IFERROR(INDEX(moeda_fx,MATCH(J1613,moeda_cod,0)),1)))</f>
        <v/>
      </c>
      <c r="L1613" s="135" t="str">
        <f>IF(B1613="","",IFERROR(INDEX('15 Base de Dados'!$A$6:$A$925,MATCH(B1613,'15 Base de Dados'!$C$6:$C$925,0)),"Não encontrado"))</f>
        <v/>
      </c>
      <c r="M1613" s="123" t="str">
        <f>IF(A1613="","",EOMONTH(A1613,0))</f>
        <v/>
      </c>
      <c r="N1613" s="113" t="str">
        <f>IF(A1613="","",YEAR(A1613))</f>
        <v/>
      </c>
    </row>
    <row r="1614">
      <c r="A1614" s="116" t="n"/>
      <c r="B1614" s="97" t="n"/>
      <c r="C1614" s="97" t="n"/>
      <c r="D1614" s="132" t="n"/>
      <c r="E1614" s="99" t="n"/>
      <c r="F1614" s="117" t="n"/>
      <c r="G1614" s="101" t="n"/>
      <c r="H1614" s="103" t="str">
        <f>IF(OR(A1614="",B1614=""),"",N(D1614)*N(E1614))</f>
        <v/>
      </c>
      <c r="I1614" s="103" t="str">
        <f>IF(H1614="","",H1614-N(F1614))</f>
        <v/>
      </c>
      <c r="J1614" s="68" t="str">
        <f>IF(B1614="","",IFERROR(INDEX('15 Base de Dados'!$F$6:$F$925,MATCH(B1614,'15 Base de Dados'!$C$6:$C$925,0)),"BRL"))</f>
        <v/>
      </c>
      <c r="K1614" s="70" t="str">
        <f>IF(H1614="","",I1614*IF(N(G1614)&gt;0,G1614,IFERROR(INDEX(moeda_fx,MATCH(J1614,moeda_cod,0)),1)))</f>
        <v/>
      </c>
      <c r="L1614" s="133" t="str">
        <f>IF(B1614="","",IFERROR(INDEX('15 Base de Dados'!$A$6:$A$925,MATCH(B1614,'15 Base de Dados'!$C$6:$C$925,0)),"Não encontrado"))</f>
        <v/>
      </c>
      <c r="M1614" s="122" t="str">
        <f>IF(A1614="","",EOMONTH(A1614,0))</f>
        <v/>
      </c>
      <c r="N1614" s="69" t="str">
        <f>IF(A1614="","",YEAR(A1614))</f>
        <v/>
      </c>
    </row>
    <row r="1615">
      <c r="A1615" s="116" t="n"/>
      <c r="B1615" s="97" t="n"/>
      <c r="C1615" s="97" t="n"/>
      <c r="D1615" s="132" t="n"/>
      <c r="E1615" s="99" t="n"/>
      <c r="F1615" s="117" t="n"/>
      <c r="G1615" s="101" t="n"/>
      <c r="H1615" s="109" t="str">
        <f>IF(OR(A1615="",B1615=""),"",N(D1615)*N(E1615))</f>
        <v/>
      </c>
      <c r="I1615" s="109" t="str">
        <f>IF(H1615="","",H1615-N(F1615))</f>
        <v/>
      </c>
      <c r="J1615" s="108" t="str">
        <f>IF(B1615="","",IFERROR(INDEX('15 Base de Dados'!$F$6:$F$925,MATCH(B1615,'15 Base de Dados'!$C$6:$C$925,0)),"BRL"))</f>
        <v/>
      </c>
      <c r="K1615" s="134" t="str">
        <f>IF(H1615="","",I1615*IF(N(G1615)&gt;0,G1615,IFERROR(INDEX(moeda_fx,MATCH(J1615,moeda_cod,0)),1)))</f>
        <v/>
      </c>
      <c r="L1615" s="135" t="str">
        <f>IF(B1615="","",IFERROR(INDEX('15 Base de Dados'!$A$6:$A$925,MATCH(B1615,'15 Base de Dados'!$C$6:$C$925,0)),"Não encontrado"))</f>
        <v/>
      </c>
      <c r="M1615" s="123" t="str">
        <f>IF(A1615="","",EOMONTH(A1615,0))</f>
        <v/>
      </c>
      <c r="N1615" s="113" t="str">
        <f>IF(A1615="","",YEAR(A1615))</f>
        <v/>
      </c>
    </row>
    <row r="1616">
      <c r="A1616" s="116" t="n"/>
      <c r="B1616" s="97" t="n"/>
      <c r="C1616" s="97" t="n"/>
      <c r="D1616" s="132" t="n"/>
      <c r="E1616" s="99" t="n"/>
      <c r="F1616" s="117" t="n"/>
      <c r="G1616" s="101" t="n"/>
      <c r="H1616" s="103" t="str">
        <f>IF(OR(A1616="",B1616=""),"",N(D1616)*N(E1616))</f>
        <v/>
      </c>
      <c r="I1616" s="103" t="str">
        <f>IF(H1616="","",H1616-N(F1616))</f>
        <v/>
      </c>
      <c r="J1616" s="68" t="str">
        <f>IF(B1616="","",IFERROR(INDEX('15 Base de Dados'!$F$6:$F$925,MATCH(B1616,'15 Base de Dados'!$C$6:$C$925,0)),"BRL"))</f>
        <v/>
      </c>
      <c r="K1616" s="70" t="str">
        <f>IF(H1616="","",I1616*IF(N(G1616)&gt;0,G1616,IFERROR(INDEX(moeda_fx,MATCH(J1616,moeda_cod,0)),1)))</f>
        <v/>
      </c>
      <c r="L1616" s="133" t="str">
        <f>IF(B1616="","",IFERROR(INDEX('15 Base de Dados'!$A$6:$A$925,MATCH(B1616,'15 Base de Dados'!$C$6:$C$925,0)),"Não encontrado"))</f>
        <v/>
      </c>
      <c r="M1616" s="122" t="str">
        <f>IF(A1616="","",EOMONTH(A1616,0))</f>
        <v/>
      </c>
      <c r="N1616" s="69" t="str">
        <f>IF(A1616="","",YEAR(A1616))</f>
        <v/>
      </c>
    </row>
    <row r="1617">
      <c r="A1617" s="116" t="n"/>
      <c r="B1617" s="97" t="n"/>
      <c r="C1617" s="97" t="n"/>
      <c r="D1617" s="132" t="n"/>
      <c r="E1617" s="99" t="n"/>
      <c r="F1617" s="117" t="n"/>
      <c r="G1617" s="101" t="n"/>
      <c r="H1617" s="109" t="str">
        <f>IF(OR(A1617="",B1617=""),"",N(D1617)*N(E1617))</f>
        <v/>
      </c>
      <c r="I1617" s="109" t="str">
        <f>IF(H1617="","",H1617-N(F1617))</f>
        <v/>
      </c>
      <c r="J1617" s="108" t="str">
        <f>IF(B1617="","",IFERROR(INDEX('15 Base de Dados'!$F$6:$F$925,MATCH(B1617,'15 Base de Dados'!$C$6:$C$925,0)),"BRL"))</f>
        <v/>
      </c>
      <c r="K1617" s="134" t="str">
        <f>IF(H1617="","",I1617*IF(N(G1617)&gt;0,G1617,IFERROR(INDEX(moeda_fx,MATCH(J1617,moeda_cod,0)),1)))</f>
        <v/>
      </c>
      <c r="L1617" s="135" t="str">
        <f>IF(B1617="","",IFERROR(INDEX('15 Base de Dados'!$A$6:$A$925,MATCH(B1617,'15 Base de Dados'!$C$6:$C$925,0)),"Não encontrado"))</f>
        <v/>
      </c>
      <c r="M1617" s="123" t="str">
        <f>IF(A1617="","",EOMONTH(A1617,0))</f>
        <v/>
      </c>
      <c r="N1617" s="113" t="str">
        <f>IF(A1617="","",YEAR(A1617))</f>
        <v/>
      </c>
    </row>
    <row r="1618">
      <c r="A1618" s="116" t="n"/>
      <c r="B1618" s="97" t="n"/>
      <c r="C1618" s="97" t="n"/>
      <c r="D1618" s="132" t="n"/>
      <c r="E1618" s="99" t="n"/>
      <c r="F1618" s="117" t="n"/>
      <c r="G1618" s="101" t="n"/>
      <c r="H1618" s="103" t="str">
        <f>IF(OR(A1618="",B1618=""),"",N(D1618)*N(E1618))</f>
        <v/>
      </c>
      <c r="I1618" s="103" t="str">
        <f>IF(H1618="","",H1618-N(F1618))</f>
        <v/>
      </c>
      <c r="J1618" s="68" t="str">
        <f>IF(B1618="","",IFERROR(INDEX('15 Base de Dados'!$F$6:$F$925,MATCH(B1618,'15 Base de Dados'!$C$6:$C$925,0)),"BRL"))</f>
        <v/>
      </c>
      <c r="K1618" s="70" t="str">
        <f>IF(H1618="","",I1618*IF(N(G1618)&gt;0,G1618,IFERROR(INDEX(moeda_fx,MATCH(J1618,moeda_cod,0)),1)))</f>
        <v/>
      </c>
      <c r="L1618" s="133" t="str">
        <f>IF(B1618="","",IFERROR(INDEX('15 Base de Dados'!$A$6:$A$925,MATCH(B1618,'15 Base de Dados'!$C$6:$C$925,0)),"Não encontrado"))</f>
        <v/>
      </c>
      <c r="M1618" s="122" t="str">
        <f>IF(A1618="","",EOMONTH(A1618,0))</f>
        <v/>
      </c>
      <c r="N1618" s="69" t="str">
        <f>IF(A1618="","",YEAR(A1618))</f>
        <v/>
      </c>
    </row>
    <row r="1619">
      <c r="A1619" s="116" t="n"/>
      <c r="B1619" s="97" t="n"/>
      <c r="C1619" s="97" t="n"/>
      <c r="D1619" s="132" t="n"/>
      <c r="E1619" s="99" t="n"/>
      <c r="F1619" s="117" t="n"/>
      <c r="G1619" s="101" t="n"/>
      <c r="H1619" s="109" t="str">
        <f>IF(OR(A1619="",B1619=""),"",N(D1619)*N(E1619))</f>
        <v/>
      </c>
      <c r="I1619" s="109" t="str">
        <f>IF(H1619="","",H1619-N(F1619))</f>
        <v/>
      </c>
      <c r="J1619" s="108" t="str">
        <f>IF(B1619="","",IFERROR(INDEX('15 Base de Dados'!$F$6:$F$925,MATCH(B1619,'15 Base de Dados'!$C$6:$C$925,0)),"BRL"))</f>
        <v/>
      </c>
      <c r="K1619" s="134" t="str">
        <f>IF(H1619="","",I1619*IF(N(G1619)&gt;0,G1619,IFERROR(INDEX(moeda_fx,MATCH(J1619,moeda_cod,0)),1)))</f>
        <v/>
      </c>
      <c r="L1619" s="135" t="str">
        <f>IF(B1619="","",IFERROR(INDEX('15 Base de Dados'!$A$6:$A$925,MATCH(B1619,'15 Base de Dados'!$C$6:$C$925,0)),"Não encontrado"))</f>
        <v/>
      </c>
      <c r="M1619" s="123" t="str">
        <f>IF(A1619="","",EOMONTH(A1619,0))</f>
        <v/>
      </c>
      <c r="N1619" s="113" t="str">
        <f>IF(A1619="","",YEAR(A1619))</f>
        <v/>
      </c>
    </row>
    <row r="1620">
      <c r="A1620" s="116" t="n"/>
      <c r="B1620" s="97" t="n"/>
      <c r="C1620" s="97" t="n"/>
      <c r="D1620" s="132" t="n"/>
      <c r="E1620" s="99" t="n"/>
      <c r="F1620" s="117" t="n"/>
      <c r="G1620" s="101" t="n"/>
      <c r="H1620" s="103" t="str">
        <f>IF(OR(A1620="",B1620=""),"",N(D1620)*N(E1620))</f>
        <v/>
      </c>
      <c r="I1620" s="103" t="str">
        <f>IF(H1620="","",H1620-N(F1620))</f>
        <v/>
      </c>
      <c r="J1620" s="68" t="str">
        <f>IF(B1620="","",IFERROR(INDEX('15 Base de Dados'!$F$6:$F$925,MATCH(B1620,'15 Base de Dados'!$C$6:$C$925,0)),"BRL"))</f>
        <v/>
      </c>
      <c r="K1620" s="70" t="str">
        <f>IF(H1620="","",I1620*IF(N(G1620)&gt;0,G1620,IFERROR(INDEX(moeda_fx,MATCH(J1620,moeda_cod,0)),1)))</f>
        <v/>
      </c>
      <c r="L1620" s="133" t="str">
        <f>IF(B1620="","",IFERROR(INDEX('15 Base de Dados'!$A$6:$A$925,MATCH(B1620,'15 Base de Dados'!$C$6:$C$925,0)),"Não encontrado"))</f>
        <v/>
      </c>
      <c r="M1620" s="122" t="str">
        <f>IF(A1620="","",EOMONTH(A1620,0))</f>
        <v/>
      </c>
      <c r="N1620" s="69" t="str">
        <f>IF(A1620="","",YEAR(A1620))</f>
        <v/>
      </c>
    </row>
    <row r="1621">
      <c r="A1621" s="116" t="n"/>
      <c r="B1621" s="97" t="n"/>
      <c r="C1621" s="97" t="n"/>
      <c r="D1621" s="132" t="n"/>
      <c r="E1621" s="99" t="n"/>
      <c r="F1621" s="117" t="n"/>
      <c r="G1621" s="101" t="n"/>
      <c r="H1621" s="109" t="str">
        <f>IF(OR(A1621="",B1621=""),"",N(D1621)*N(E1621))</f>
        <v/>
      </c>
      <c r="I1621" s="109" t="str">
        <f>IF(H1621="","",H1621-N(F1621))</f>
        <v/>
      </c>
      <c r="J1621" s="108" t="str">
        <f>IF(B1621="","",IFERROR(INDEX('15 Base de Dados'!$F$6:$F$925,MATCH(B1621,'15 Base de Dados'!$C$6:$C$925,0)),"BRL"))</f>
        <v/>
      </c>
      <c r="K1621" s="134" t="str">
        <f>IF(H1621="","",I1621*IF(N(G1621)&gt;0,G1621,IFERROR(INDEX(moeda_fx,MATCH(J1621,moeda_cod,0)),1)))</f>
        <v/>
      </c>
      <c r="L1621" s="135" t="str">
        <f>IF(B1621="","",IFERROR(INDEX('15 Base de Dados'!$A$6:$A$925,MATCH(B1621,'15 Base de Dados'!$C$6:$C$925,0)),"Não encontrado"))</f>
        <v/>
      </c>
      <c r="M1621" s="123" t="str">
        <f>IF(A1621="","",EOMONTH(A1621,0))</f>
        <v/>
      </c>
      <c r="N1621" s="113" t="str">
        <f>IF(A1621="","",YEAR(A1621))</f>
        <v/>
      </c>
    </row>
    <row r="1622">
      <c r="A1622" s="116" t="n"/>
      <c r="B1622" s="97" t="n"/>
      <c r="C1622" s="97" t="n"/>
      <c r="D1622" s="132" t="n"/>
      <c r="E1622" s="99" t="n"/>
      <c r="F1622" s="117" t="n"/>
      <c r="G1622" s="101" t="n"/>
      <c r="H1622" s="103" t="str">
        <f>IF(OR(A1622="",B1622=""),"",N(D1622)*N(E1622))</f>
        <v/>
      </c>
      <c r="I1622" s="103" t="str">
        <f>IF(H1622="","",H1622-N(F1622))</f>
        <v/>
      </c>
      <c r="J1622" s="68" t="str">
        <f>IF(B1622="","",IFERROR(INDEX('15 Base de Dados'!$F$6:$F$925,MATCH(B1622,'15 Base de Dados'!$C$6:$C$925,0)),"BRL"))</f>
        <v/>
      </c>
      <c r="K1622" s="70" t="str">
        <f>IF(H1622="","",I1622*IF(N(G1622)&gt;0,G1622,IFERROR(INDEX(moeda_fx,MATCH(J1622,moeda_cod,0)),1)))</f>
        <v/>
      </c>
      <c r="L1622" s="133" t="str">
        <f>IF(B1622="","",IFERROR(INDEX('15 Base de Dados'!$A$6:$A$925,MATCH(B1622,'15 Base de Dados'!$C$6:$C$925,0)),"Não encontrado"))</f>
        <v/>
      </c>
      <c r="M1622" s="122" t="str">
        <f>IF(A1622="","",EOMONTH(A1622,0))</f>
        <v/>
      </c>
      <c r="N1622" s="69" t="str">
        <f>IF(A1622="","",YEAR(A1622))</f>
        <v/>
      </c>
    </row>
    <row r="1623">
      <c r="A1623" s="116" t="n"/>
      <c r="B1623" s="97" t="n"/>
      <c r="C1623" s="97" t="n"/>
      <c r="D1623" s="132" t="n"/>
      <c r="E1623" s="99" t="n"/>
      <c r="F1623" s="117" t="n"/>
      <c r="G1623" s="101" t="n"/>
      <c r="H1623" s="109" t="str">
        <f>IF(OR(A1623="",B1623=""),"",N(D1623)*N(E1623))</f>
        <v/>
      </c>
      <c r="I1623" s="109" t="str">
        <f>IF(H1623="","",H1623-N(F1623))</f>
        <v/>
      </c>
      <c r="J1623" s="108" t="str">
        <f>IF(B1623="","",IFERROR(INDEX('15 Base de Dados'!$F$6:$F$925,MATCH(B1623,'15 Base de Dados'!$C$6:$C$925,0)),"BRL"))</f>
        <v/>
      </c>
      <c r="K1623" s="134" t="str">
        <f>IF(H1623="","",I1623*IF(N(G1623)&gt;0,G1623,IFERROR(INDEX(moeda_fx,MATCH(J1623,moeda_cod,0)),1)))</f>
        <v/>
      </c>
      <c r="L1623" s="135" t="str">
        <f>IF(B1623="","",IFERROR(INDEX('15 Base de Dados'!$A$6:$A$925,MATCH(B1623,'15 Base de Dados'!$C$6:$C$925,0)),"Não encontrado"))</f>
        <v/>
      </c>
      <c r="M1623" s="123" t="str">
        <f>IF(A1623="","",EOMONTH(A1623,0))</f>
        <v/>
      </c>
      <c r="N1623" s="113" t="str">
        <f>IF(A1623="","",YEAR(A1623))</f>
        <v/>
      </c>
    </row>
    <row r="1624">
      <c r="A1624" s="116" t="n"/>
      <c r="B1624" s="97" t="n"/>
      <c r="C1624" s="97" t="n"/>
      <c r="D1624" s="132" t="n"/>
      <c r="E1624" s="99" t="n"/>
      <c r="F1624" s="117" t="n"/>
      <c r="G1624" s="101" t="n"/>
      <c r="H1624" s="103" t="str">
        <f>IF(OR(A1624="",B1624=""),"",N(D1624)*N(E1624))</f>
        <v/>
      </c>
      <c r="I1624" s="103" t="str">
        <f>IF(H1624="","",H1624-N(F1624))</f>
        <v/>
      </c>
      <c r="J1624" s="68" t="str">
        <f>IF(B1624="","",IFERROR(INDEX('15 Base de Dados'!$F$6:$F$925,MATCH(B1624,'15 Base de Dados'!$C$6:$C$925,0)),"BRL"))</f>
        <v/>
      </c>
      <c r="K1624" s="70" t="str">
        <f>IF(H1624="","",I1624*IF(N(G1624)&gt;0,G1624,IFERROR(INDEX(moeda_fx,MATCH(J1624,moeda_cod,0)),1)))</f>
        <v/>
      </c>
      <c r="L1624" s="133" t="str">
        <f>IF(B1624="","",IFERROR(INDEX('15 Base de Dados'!$A$6:$A$925,MATCH(B1624,'15 Base de Dados'!$C$6:$C$925,0)),"Não encontrado"))</f>
        <v/>
      </c>
      <c r="M1624" s="122" t="str">
        <f>IF(A1624="","",EOMONTH(A1624,0))</f>
        <v/>
      </c>
      <c r="N1624" s="69" t="str">
        <f>IF(A1624="","",YEAR(A1624))</f>
        <v/>
      </c>
    </row>
    <row r="1625">
      <c r="A1625" s="116" t="n"/>
      <c r="B1625" s="97" t="n"/>
      <c r="C1625" s="97" t="n"/>
      <c r="D1625" s="132" t="n"/>
      <c r="E1625" s="99" t="n"/>
      <c r="F1625" s="117" t="n"/>
      <c r="G1625" s="101" t="n"/>
      <c r="H1625" s="109" t="str">
        <f>IF(OR(A1625="",B1625=""),"",N(D1625)*N(E1625))</f>
        <v/>
      </c>
      <c r="I1625" s="109" t="str">
        <f>IF(H1625="","",H1625-N(F1625))</f>
        <v/>
      </c>
      <c r="J1625" s="108" t="str">
        <f>IF(B1625="","",IFERROR(INDEX('15 Base de Dados'!$F$6:$F$925,MATCH(B1625,'15 Base de Dados'!$C$6:$C$925,0)),"BRL"))</f>
        <v/>
      </c>
      <c r="K1625" s="134" t="str">
        <f>IF(H1625="","",I1625*IF(N(G1625)&gt;0,G1625,IFERROR(INDEX(moeda_fx,MATCH(J1625,moeda_cod,0)),1)))</f>
        <v/>
      </c>
      <c r="L1625" s="135" t="str">
        <f>IF(B1625="","",IFERROR(INDEX('15 Base de Dados'!$A$6:$A$925,MATCH(B1625,'15 Base de Dados'!$C$6:$C$925,0)),"Não encontrado"))</f>
        <v/>
      </c>
      <c r="M1625" s="123" t="str">
        <f>IF(A1625="","",EOMONTH(A1625,0))</f>
        <v/>
      </c>
      <c r="N1625" s="113" t="str">
        <f>IF(A1625="","",YEAR(A1625))</f>
        <v/>
      </c>
    </row>
    <row r="1626">
      <c r="A1626" s="116" t="n"/>
      <c r="B1626" s="97" t="n"/>
      <c r="C1626" s="97" t="n"/>
      <c r="D1626" s="132" t="n"/>
      <c r="E1626" s="99" t="n"/>
      <c r="F1626" s="117" t="n"/>
      <c r="G1626" s="101" t="n"/>
      <c r="H1626" s="103" t="str">
        <f>IF(OR(A1626="",B1626=""),"",N(D1626)*N(E1626))</f>
        <v/>
      </c>
      <c r="I1626" s="103" t="str">
        <f>IF(H1626="","",H1626-N(F1626))</f>
        <v/>
      </c>
      <c r="J1626" s="68" t="str">
        <f>IF(B1626="","",IFERROR(INDEX('15 Base de Dados'!$F$6:$F$925,MATCH(B1626,'15 Base de Dados'!$C$6:$C$925,0)),"BRL"))</f>
        <v/>
      </c>
      <c r="K1626" s="70" t="str">
        <f>IF(H1626="","",I1626*IF(N(G1626)&gt;0,G1626,IFERROR(INDEX(moeda_fx,MATCH(J1626,moeda_cod,0)),1)))</f>
        <v/>
      </c>
      <c r="L1626" s="133" t="str">
        <f>IF(B1626="","",IFERROR(INDEX('15 Base de Dados'!$A$6:$A$925,MATCH(B1626,'15 Base de Dados'!$C$6:$C$925,0)),"Não encontrado"))</f>
        <v/>
      </c>
      <c r="M1626" s="122" t="str">
        <f>IF(A1626="","",EOMONTH(A1626,0))</f>
        <v/>
      </c>
      <c r="N1626" s="69" t="str">
        <f>IF(A1626="","",YEAR(A1626))</f>
        <v/>
      </c>
    </row>
    <row r="1627">
      <c r="A1627" s="116" t="n"/>
      <c r="B1627" s="97" t="n"/>
      <c r="C1627" s="97" t="n"/>
      <c r="D1627" s="132" t="n"/>
      <c r="E1627" s="99" t="n"/>
      <c r="F1627" s="117" t="n"/>
      <c r="G1627" s="101" t="n"/>
      <c r="H1627" s="109" t="str">
        <f>IF(OR(A1627="",B1627=""),"",N(D1627)*N(E1627))</f>
        <v/>
      </c>
      <c r="I1627" s="109" t="str">
        <f>IF(H1627="","",H1627-N(F1627))</f>
        <v/>
      </c>
      <c r="J1627" s="108" t="str">
        <f>IF(B1627="","",IFERROR(INDEX('15 Base de Dados'!$F$6:$F$925,MATCH(B1627,'15 Base de Dados'!$C$6:$C$925,0)),"BRL"))</f>
        <v/>
      </c>
      <c r="K1627" s="134" t="str">
        <f>IF(H1627="","",I1627*IF(N(G1627)&gt;0,G1627,IFERROR(INDEX(moeda_fx,MATCH(J1627,moeda_cod,0)),1)))</f>
        <v/>
      </c>
      <c r="L1627" s="135" t="str">
        <f>IF(B1627="","",IFERROR(INDEX('15 Base de Dados'!$A$6:$A$925,MATCH(B1627,'15 Base de Dados'!$C$6:$C$925,0)),"Não encontrado"))</f>
        <v/>
      </c>
      <c r="M1627" s="123" t="str">
        <f>IF(A1627="","",EOMONTH(A1627,0))</f>
        <v/>
      </c>
      <c r="N1627" s="113" t="str">
        <f>IF(A1627="","",YEAR(A1627))</f>
        <v/>
      </c>
    </row>
    <row r="1628">
      <c r="A1628" s="116" t="n"/>
      <c r="B1628" s="97" t="n"/>
      <c r="C1628" s="97" t="n"/>
      <c r="D1628" s="132" t="n"/>
      <c r="E1628" s="99" t="n"/>
      <c r="F1628" s="117" t="n"/>
      <c r="G1628" s="101" t="n"/>
      <c r="H1628" s="103" t="str">
        <f>IF(OR(A1628="",B1628=""),"",N(D1628)*N(E1628))</f>
        <v/>
      </c>
      <c r="I1628" s="103" t="str">
        <f>IF(H1628="","",H1628-N(F1628))</f>
        <v/>
      </c>
      <c r="J1628" s="68" t="str">
        <f>IF(B1628="","",IFERROR(INDEX('15 Base de Dados'!$F$6:$F$925,MATCH(B1628,'15 Base de Dados'!$C$6:$C$925,0)),"BRL"))</f>
        <v/>
      </c>
      <c r="K1628" s="70" t="str">
        <f>IF(H1628="","",I1628*IF(N(G1628)&gt;0,G1628,IFERROR(INDEX(moeda_fx,MATCH(J1628,moeda_cod,0)),1)))</f>
        <v/>
      </c>
      <c r="L1628" s="133" t="str">
        <f>IF(B1628="","",IFERROR(INDEX('15 Base de Dados'!$A$6:$A$925,MATCH(B1628,'15 Base de Dados'!$C$6:$C$925,0)),"Não encontrado"))</f>
        <v/>
      </c>
      <c r="M1628" s="122" t="str">
        <f>IF(A1628="","",EOMONTH(A1628,0))</f>
        <v/>
      </c>
      <c r="N1628" s="69" t="str">
        <f>IF(A1628="","",YEAR(A1628))</f>
        <v/>
      </c>
    </row>
    <row r="1629">
      <c r="A1629" s="116" t="n"/>
      <c r="B1629" s="97" t="n"/>
      <c r="C1629" s="97" t="n"/>
      <c r="D1629" s="132" t="n"/>
      <c r="E1629" s="99" t="n"/>
      <c r="F1629" s="117" t="n"/>
      <c r="G1629" s="101" t="n"/>
      <c r="H1629" s="109" t="str">
        <f>IF(OR(A1629="",B1629=""),"",N(D1629)*N(E1629))</f>
        <v/>
      </c>
      <c r="I1629" s="109" t="str">
        <f>IF(H1629="","",H1629-N(F1629))</f>
        <v/>
      </c>
      <c r="J1629" s="108" t="str">
        <f>IF(B1629="","",IFERROR(INDEX('15 Base de Dados'!$F$6:$F$925,MATCH(B1629,'15 Base de Dados'!$C$6:$C$925,0)),"BRL"))</f>
        <v/>
      </c>
      <c r="K1629" s="134" t="str">
        <f>IF(H1629="","",I1629*IF(N(G1629)&gt;0,G1629,IFERROR(INDEX(moeda_fx,MATCH(J1629,moeda_cod,0)),1)))</f>
        <v/>
      </c>
      <c r="L1629" s="135" t="str">
        <f>IF(B1629="","",IFERROR(INDEX('15 Base de Dados'!$A$6:$A$925,MATCH(B1629,'15 Base de Dados'!$C$6:$C$925,0)),"Não encontrado"))</f>
        <v/>
      </c>
      <c r="M1629" s="123" t="str">
        <f>IF(A1629="","",EOMONTH(A1629,0))</f>
        <v/>
      </c>
      <c r="N1629" s="113" t="str">
        <f>IF(A1629="","",YEAR(A1629))</f>
        <v/>
      </c>
    </row>
    <row r="1630">
      <c r="A1630" s="116" t="n"/>
      <c r="B1630" s="97" t="n"/>
      <c r="C1630" s="97" t="n"/>
      <c r="D1630" s="132" t="n"/>
      <c r="E1630" s="99" t="n"/>
      <c r="F1630" s="117" t="n"/>
      <c r="G1630" s="101" t="n"/>
      <c r="H1630" s="103" t="str">
        <f>IF(OR(A1630="",B1630=""),"",N(D1630)*N(E1630))</f>
        <v/>
      </c>
      <c r="I1630" s="103" t="str">
        <f>IF(H1630="","",H1630-N(F1630))</f>
        <v/>
      </c>
      <c r="J1630" s="68" t="str">
        <f>IF(B1630="","",IFERROR(INDEX('15 Base de Dados'!$F$6:$F$925,MATCH(B1630,'15 Base de Dados'!$C$6:$C$925,0)),"BRL"))</f>
        <v/>
      </c>
      <c r="K1630" s="70" t="str">
        <f>IF(H1630="","",I1630*IF(N(G1630)&gt;0,G1630,IFERROR(INDEX(moeda_fx,MATCH(J1630,moeda_cod,0)),1)))</f>
        <v/>
      </c>
      <c r="L1630" s="133" t="str">
        <f>IF(B1630="","",IFERROR(INDEX('15 Base de Dados'!$A$6:$A$925,MATCH(B1630,'15 Base de Dados'!$C$6:$C$925,0)),"Não encontrado"))</f>
        <v/>
      </c>
      <c r="M1630" s="122" t="str">
        <f>IF(A1630="","",EOMONTH(A1630,0))</f>
        <v/>
      </c>
      <c r="N1630" s="69" t="str">
        <f>IF(A1630="","",YEAR(A1630))</f>
        <v/>
      </c>
    </row>
    <row r="1631">
      <c r="A1631" s="116" t="n"/>
      <c r="B1631" s="97" t="n"/>
      <c r="C1631" s="97" t="n"/>
      <c r="D1631" s="132" t="n"/>
      <c r="E1631" s="99" t="n"/>
      <c r="F1631" s="117" t="n"/>
      <c r="G1631" s="101" t="n"/>
      <c r="H1631" s="109" t="str">
        <f>IF(OR(A1631="",B1631=""),"",N(D1631)*N(E1631))</f>
        <v/>
      </c>
      <c r="I1631" s="109" t="str">
        <f>IF(H1631="","",H1631-N(F1631))</f>
        <v/>
      </c>
      <c r="J1631" s="108" t="str">
        <f>IF(B1631="","",IFERROR(INDEX('15 Base de Dados'!$F$6:$F$925,MATCH(B1631,'15 Base de Dados'!$C$6:$C$925,0)),"BRL"))</f>
        <v/>
      </c>
      <c r="K1631" s="134" t="str">
        <f>IF(H1631="","",I1631*IF(N(G1631)&gt;0,G1631,IFERROR(INDEX(moeda_fx,MATCH(J1631,moeda_cod,0)),1)))</f>
        <v/>
      </c>
      <c r="L1631" s="135" t="str">
        <f>IF(B1631="","",IFERROR(INDEX('15 Base de Dados'!$A$6:$A$925,MATCH(B1631,'15 Base de Dados'!$C$6:$C$925,0)),"Não encontrado"))</f>
        <v/>
      </c>
      <c r="M1631" s="123" t="str">
        <f>IF(A1631="","",EOMONTH(A1631,0))</f>
        <v/>
      </c>
      <c r="N1631" s="113" t="str">
        <f>IF(A1631="","",YEAR(A1631))</f>
        <v/>
      </c>
    </row>
    <row r="1632">
      <c r="A1632" s="116" t="n"/>
      <c r="B1632" s="97" t="n"/>
      <c r="C1632" s="97" t="n"/>
      <c r="D1632" s="132" t="n"/>
      <c r="E1632" s="99" t="n"/>
      <c r="F1632" s="117" t="n"/>
      <c r="G1632" s="101" t="n"/>
      <c r="H1632" s="103" t="str">
        <f>IF(OR(A1632="",B1632=""),"",N(D1632)*N(E1632))</f>
        <v/>
      </c>
      <c r="I1632" s="103" t="str">
        <f>IF(H1632="","",H1632-N(F1632))</f>
        <v/>
      </c>
      <c r="J1632" s="68" t="str">
        <f>IF(B1632="","",IFERROR(INDEX('15 Base de Dados'!$F$6:$F$925,MATCH(B1632,'15 Base de Dados'!$C$6:$C$925,0)),"BRL"))</f>
        <v/>
      </c>
      <c r="K1632" s="70" t="str">
        <f>IF(H1632="","",I1632*IF(N(G1632)&gt;0,G1632,IFERROR(INDEX(moeda_fx,MATCH(J1632,moeda_cod,0)),1)))</f>
        <v/>
      </c>
      <c r="L1632" s="133" t="str">
        <f>IF(B1632="","",IFERROR(INDEX('15 Base de Dados'!$A$6:$A$925,MATCH(B1632,'15 Base de Dados'!$C$6:$C$925,0)),"Não encontrado"))</f>
        <v/>
      </c>
      <c r="M1632" s="122" t="str">
        <f>IF(A1632="","",EOMONTH(A1632,0))</f>
        <v/>
      </c>
      <c r="N1632" s="69" t="str">
        <f>IF(A1632="","",YEAR(A1632))</f>
        <v/>
      </c>
    </row>
    <row r="1633">
      <c r="A1633" s="116" t="n"/>
      <c r="B1633" s="97" t="n"/>
      <c r="C1633" s="97" t="n"/>
      <c r="D1633" s="132" t="n"/>
      <c r="E1633" s="99" t="n"/>
      <c r="F1633" s="117" t="n"/>
      <c r="G1633" s="101" t="n"/>
      <c r="H1633" s="109" t="str">
        <f>IF(OR(A1633="",B1633=""),"",N(D1633)*N(E1633))</f>
        <v/>
      </c>
      <c r="I1633" s="109" t="str">
        <f>IF(H1633="","",H1633-N(F1633))</f>
        <v/>
      </c>
      <c r="J1633" s="108" t="str">
        <f>IF(B1633="","",IFERROR(INDEX('15 Base de Dados'!$F$6:$F$925,MATCH(B1633,'15 Base de Dados'!$C$6:$C$925,0)),"BRL"))</f>
        <v/>
      </c>
      <c r="K1633" s="134" t="str">
        <f>IF(H1633="","",I1633*IF(N(G1633)&gt;0,G1633,IFERROR(INDEX(moeda_fx,MATCH(J1633,moeda_cod,0)),1)))</f>
        <v/>
      </c>
      <c r="L1633" s="135" t="str">
        <f>IF(B1633="","",IFERROR(INDEX('15 Base de Dados'!$A$6:$A$925,MATCH(B1633,'15 Base de Dados'!$C$6:$C$925,0)),"Não encontrado"))</f>
        <v/>
      </c>
      <c r="M1633" s="123" t="str">
        <f>IF(A1633="","",EOMONTH(A1633,0))</f>
        <v/>
      </c>
      <c r="N1633" s="113" t="str">
        <f>IF(A1633="","",YEAR(A1633))</f>
        <v/>
      </c>
    </row>
    <row r="1634">
      <c r="A1634" s="116" t="n"/>
      <c r="B1634" s="97" t="n"/>
      <c r="C1634" s="97" t="n"/>
      <c r="D1634" s="132" t="n"/>
      <c r="E1634" s="99" t="n"/>
      <c r="F1634" s="117" t="n"/>
      <c r="G1634" s="101" t="n"/>
      <c r="H1634" s="103" t="str">
        <f>IF(OR(A1634="",B1634=""),"",N(D1634)*N(E1634))</f>
        <v/>
      </c>
      <c r="I1634" s="103" t="str">
        <f>IF(H1634="","",H1634-N(F1634))</f>
        <v/>
      </c>
      <c r="J1634" s="68" t="str">
        <f>IF(B1634="","",IFERROR(INDEX('15 Base de Dados'!$F$6:$F$925,MATCH(B1634,'15 Base de Dados'!$C$6:$C$925,0)),"BRL"))</f>
        <v/>
      </c>
      <c r="K1634" s="70" t="str">
        <f>IF(H1634="","",I1634*IF(N(G1634)&gt;0,G1634,IFERROR(INDEX(moeda_fx,MATCH(J1634,moeda_cod,0)),1)))</f>
        <v/>
      </c>
      <c r="L1634" s="133" t="str">
        <f>IF(B1634="","",IFERROR(INDEX('15 Base de Dados'!$A$6:$A$925,MATCH(B1634,'15 Base de Dados'!$C$6:$C$925,0)),"Não encontrado"))</f>
        <v/>
      </c>
      <c r="M1634" s="122" t="str">
        <f>IF(A1634="","",EOMONTH(A1634,0))</f>
        <v/>
      </c>
      <c r="N1634" s="69" t="str">
        <f>IF(A1634="","",YEAR(A1634))</f>
        <v/>
      </c>
    </row>
    <row r="1635">
      <c r="A1635" s="116" t="n"/>
      <c r="B1635" s="97" t="n"/>
      <c r="C1635" s="97" t="n"/>
      <c r="D1635" s="132" t="n"/>
      <c r="E1635" s="99" t="n"/>
      <c r="F1635" s="117" t="n"/>
      <c r="G1635" s="101" t="n"/>
      <c r="H1635" s="109" t="str">
        <f>IF(OR(A1635="",B1635=""),"",N(D1635)*N(E1635))</f>
        <v/>
      </c>
      <c r="I1635" s="109" t="str">
        <f>IF(H1635="","",H1635-N(F1635))</f>
        <v/>
      </c>
      <c r="J1635" s="108" t="str">
        <f>IF(B1635="","",IFERROR(INDEX('15 Base de Dados'!$F$6:$F$925,MATCH(B1635,'15 Base de Dados'!$C$6:$C$925,0)),"BRL"))</f>
        <v/>
      </c>
      <c r="K1635" s="134" t="str">
        <f>IF(H1635="","",I1635*IF(N(G1635)&gt;0,G1635,IFERROR(INDEX(moeda_fx,MATCH(J1635,moeda_cod,0)),1)))</f>
        <v/>
      </c>
      <c r="L1635" s="135" t="str">
        <f>IF(B1635="","",IFERROR(INDEX('15 Base de Dados'!$A$6:$A$925,MATCH(B1635,'15 Base de Dados'!$C$6:$C$925,0)),"Não encontrado"))</f>
        <v/>
      </c>
      <c r="M1635" s="123" t="str">
        <f>IF(A1635="","",EOMONTH(A1635,0))</f>
        <v/>
      </c>
      <c r="N1635" s="113" t="str">
        <f>IF(A1635="","",YEAR(A1635))</f>
        <v/>
      </c>
    </row>
    <row r="1636">
      <c r="A1636" s="116" t="n"/>
      <c r="B1636" s="97" t="n"/>
      <c r="C1636" s="97" t="n"/>
      <c r="D1636" s="132" t="n"/>
      <c r="E1636" s="99" t="n"/>
      <c r="F1636" s="117" t="n"/>
      <c r="G1636" s="101" t="n"/>
      <c r="H1636" s="103" t="str">
        <f>IF(OR(A1636="",B1636=""),"",N(D1636)*N(E1636))</f>
        <v/>
      </c>
      <c r="I1636" s="103" t="str">
        <f>IF(H1636="","",H1636-N(F1636))</f>
        <v/>
      </c>
      <c r="J1636" s="68" t="str">
        <f>IF(B1636="","",IFERROR(INDEX('15 Base de Dados'!$F$6:$F$925,MATCH(B1636,'15 Base de Dados'!$C$6:$C$925,0)),"BRL"))</f>
        <v/>
      </c>
      <c r="K1636" s="70" t="str">
        <f>IF(H1636="","",I1636*IF(N(G1636)&gt;0,G1636,IFERROR(INDEX(moeda_fx,MATCH(J1636,moeda_cod,0)),1)))</f>
        <v/>
      </c>
      <c r="L1636" s="133" t="str">
        <f>IF(B1636="","",IFERROR(INDEX('15 Base de Dados'!$A$6:$A$925,MATCH(B1636,'15 Base de Dados'!$C$6:$C$925,0)),"Não encontrado"))</f>
        <v/>
      </c>
      <c r="M1636" s="122" t="str">
        <f>IF(A1636="","",EOMONTH(A1636,0))</f>
        <v/>
      </c>
      <c r="N1636" s="69" t="str">
        <f>IF(A1636="","",YEAR(A1636))</f>
        <v/>
      </c>
    </row>
    <row r="1637">
      <c r="A1637" s="116" t="n"/>
      <c r="B1637" s="97" t="n"/>
      <c r="C1637" s="97" t="n"/>
      <c r="D1637" s="132" t="n"/>
      <c r="E1637" s="99" t="n"/>
      <c r="F1637" s="117" t="n"/>
      <c r="G1637" s="101" t="n"/>
      <c r="H1637" s="109" t="str">
        <f>IF(OR(A1637="",B1637=""),"",N(D1637)*N(E1637))</f>
        <v/>
      </c>
      <c r="I1637" s="109" t="str">
        <f>IF(H1637="","",H1637-N(F1637))</f>
        <v/>
      </c>
      <c r="J1637" s="108" t="str">
        <f>IF(B1637="","",IFERROR(INDEX('15 Base de Dados'!$F$6:$F$925,MATCH(B1637,'15 Base de Dados'!$C$6:$C$925,0)),"BRL"))</f>
        <v/>
      </c>
      <c r="K1637" s="134" t="str">
        <f>IF(H1637="","",I1637*IF(N(G1637)&gt;0,G1637,IFERROR(INDEX(moeda_fx,MATCH(J1637,moeda_cod,0)),1)))</f>
        <v/>
      </c>
      <c r="L1637" s="135" t="str">
        <f>IF(B1637="","",IFERROR(INDEX('15 Base de Dados'!$A$6:$A$925,MATCH(B1637,'15 Base de Dados'!$C$6:$C$925,0)),"Não encontrado"))</f>
        <v/>
      </c>
      <c r="M1637" s="123" t="str">
        <f>IF(A1637="","",EOMONTH(A1637,0))</f>
        <v/>
      </c>
      <c r="N1637" s="113" t="str">
        <f>IF(A1637="","",YEAR(A1637))</f>
        <v/>
      </c>
    </row>
    <row r="1638">
      <c r="A1638" s="116" t="n"/>
      <c r="B1638" s="97" t="n"/>
      <c r="C1638" s="97" t="n"/>
      <c r="D1638" s="132" t="n"/>
      <c r="E1638" s="99" t="n"/>
      <c r="F1638" s="117" t="n"/>
      <c r="G1638" s="101" t="n"/>
      <c r="H1638" s="103" t="str">
        <f>IF(OR(A1638="",B1638=""),"",N(D1638)*N(E1638))</f>
        <v/>
      </c>
      <c r="I1638" s="103" t="str">
        <f>IF(H1638="","",H1638-N(F1638))</f>
        <v/>
      </c>
      <c r="J1638" s="68" t="str">
        <f>IF(B1638="","",IFERROR(INDEX('15 Base de Dados'!$F$6:$F$925,MATCH(B1638,'15 Base de Dados'!$C$6:$C$925,0)),"BRL"))</f>
        <v/>
      </c>
      <c r="K1638" s="70" t="str">
        <f>IF(H1638="","",I1638*IF(N(G1638)&gt;0,G1638,IFERROR(INDEX(moeda_fx,MATCH(J1638,moeda_cod,0)),1)))</f>
        <v/>
      </c>
      <c r="L1638" s="133" t="str">
        <f>IF(B1638="","",IFERROR(INDEX('15 Base de Dados'!$A$6:$A$925,MATCH(B1638,'15 Base de Dados'!$C$6:$C$925,0)),"Não encontrado"))</f>
        <v/>
      </c>
      <c r="M1638" s="122" t="str">
        <f>IF(A1638="","",EOMONTH(A1638,0))</f>
        <v/>
      </c>
      <c r="N1638" s="69" t="str">
        <f>IF(A1638="","",YEAR(A1638))</f>
        <v/>
      </c>
    </row>
    <row r="1639">
      <c r="A1639" s="116" t="n"/>
      <c r="B1639" s="97" t="n"/>
      <c r="C1639" s="97" t="n"/>
      <c r="D1639" s="132" t="n"/>
      <c r="E1639" s="99" t="n"/>
      <c r="F1639" s="117" t="n"/>
      <c r="G1639" s="101" t="n"/>
      <c r="H1639" s="109" t="str">
        <f>IF(OR(A1639="",B1639=""),"",N(D1639)*N(E1639))</f>
        <v/>
      </c>
      <c r="I1639" s="109" t="str">
        <f>IF(H1639="","",H1639-N(F1639))</f>
        <v/>
      </c>
      <c r="J1639" s="108" t="str">
        <f>IF(B1639="","",IFERROR(INDEX('15 Base de Dados'!$F$6:$F$925,MATCH(B1639,'15 Base de Dados'!$C$6:$C$925,0)),"BRL"))</f>
        <v/>
      </c>
      <c r="K1639" s="134" t="str">
        <f>IF(H1639="","",I1639*IF(N(G1639)&gt;0,G1639,IFERROR(INDEX(moeda_fx,MATCH(J1639,moeda_cod,0)),1)))</f>
        <v/>
      </c>
      <c r="L1639" s="135" t="str">
        <f>IF(B1639="","",IFERROR(INDEX('15 Base de Dados'!$A$6:$A$925,MATCH(B1639,'15 Base de Dados'!$C$6:$C$925,0)),"Não encontrado"))</f>
        <v/>
      </c>
      <c r="M1639" s="123" t="str">
        <f>IF(A1639="","",EOMONTH(A1639,0))</f>
        <v/>
      </c>
      <c r="N1639" s="113" t="str">
        <f>IF(A1639="","",YEAR(A1639))</f>
        <v/>
      </c>
    </row>
    <row r="1640">
      <c r="A1640" s="116" t="n"/>
      <c r="B1640" s="97" t="n"/>
      <c r="C1640" s="97" t="n"/>
      <c r="D1640" s="132" t="n"/>
      <c r="E1640" s="99" t="n"/>
      <c r="F1640" s="117" t="n"/>
      <c r="G1640" s="101" t="n"/>
      <c r="H1640" s="103" t="str">
        <f>IF(OR(A1640="",B1640=""),"",N(D1640)*N(E1640))</f>
        <v/>
      </c>
      <c r="I1640" s="103" t="str">
        <f>IF(H1640="","",H1640-N(F1640))</f>
        <v/>
      </c>
      <c r="J1640" s="68" t="str">
        <f>IF(B1640="","",IFERROR(INDEX('15 Base de Dados'!$F$6:$F$925,MATCH(B1640,'15 Base de Dados'!$C$6:$C$925,0)),"BRL"))</f>
        <v/>
      </c>
      <c r="K1640" s="70" t="str">
        <f>IF(H1640="","",I1640*IF(N(G1640)&gt;0,G1640,IFERROR(INDEX(moeda_fx,MATCH(J1640,moeda_cod,0)),1)))</f>
        <v/>
      </c>
      <c r="L1640" s="133" t="str">
        <f>IF(B1640="","",IFERROR(INDEX('15 Base de Dados'!$A$6:$A$925,MATCH(B1640,'15 Base de Dados'!$C$6:$C$925,0)),"Não encontrado"))</f>
        <v/>
      </c>
      <c r="M1640" s="122" t="str">
        <f>IF(A1640="","",EOMONTH(A1640,0))</f>
        <v/>
      </c>
      <c r="N1640" s="69" t="str">
        <f>IF(A1640="","",YEAR(A1640))</f>
        <v/>
      </c>
    </row>
    <row r="1641">
      <c r="A1641" s="116" t="n"/>
      <c r="B1641" s="97" t="n"/>
      <c r="C1641" s="97" t="n"/>
      <c r="D1641" s="132" t="n"/>
      <c r="E1641" s="99" t="n"/>
      <c r="F1641" s="117" t="n"/>
      <c r="G1641" s="101" t="n"/>
      <c r="H1641" s="109" t="str">
        <f>IF(OR(A1641="",B1641=""),"",N(D1641)*N(E1641))</f>
        <v/>
      </c>
      <c r="I1641" s="109" t="str">
        <f>IF(H1641="","",H1641-N(F1641))</f>
        <v/>
      </c>
      <c r="J1641" s="108" t="str">
        <f>IF(B1641="","",IFERROR(INDEX('15 Base de Dados'!$F$6:$F$925,MATCH(B1641,'15 Base de Dados'!$C$6:$C$925,0)),"BRL"))</f>
        <v/>
      </c>
      <c r="K1641" s="134" t="str">
        <f>IF(H1641="","",I1641*IF(N(G1641)&gt;0,G1641,IFERROR(INDEX(moeda_fx,MATCH(J1641,moeda_cod,0)),1)))</f>
        <v/>
      </c>
      <c r="L1641" s="135" t="str">
        <f>IF(B1641="","",IFERROR(INDEX('15 Base de Dados'!$A$6:$A$925,MATCH(B1641,'15 Base de Dados'!$C$6:$C$925,0)),"Não encontrado"))</f>
        <v/>
      </c>
      <c r="M1641" s="123" t="str">
        <f>IF(A1641="","",EOMONTH(A1641,0))</f>
        <v/>
      </c>
      <c r="N1641" s="113" t="str">
        <f>IF(A1641="","",YEAR(A1641))</f>
        <v/>
      </c>
    </row>
    <row r="1642">
      <c r="A1642" s="116" t="n"/>
      <c r="B1642" s="97" t="n"/>
      <c r="C1642" s="97" t="n"/>
      <c r="D1642" s="132" t="n"/>
      <c r="E1642" s="99" t="n"/>
      <c r="F1642" s="117" t="n"/>
      <c r="G1642" s="101" t="n"/>
      <c r="H1642" s="103" t="str">
        <f>IF(OR(A1642="",B1642=""),"",N(D1642)*N(E1642))</f>
        <v/>
      </c>
      <c r="I1642" s="103" t="str">
        <f>IF(H1642="","",H1642-N(F1642))</f>
        <v/>
      </c>
      <c r="J1642" s="68" t="str">
        <f>IF(B1642="","",IFERROR(INDEX('15 Base de Dados'!$F$6:$F$925,MATCH(B1642,'15 Base de Dados'!$C$6:$C$925,0)),"BRL"))</f>
        <v/>
      </c>
      <c r="K1642" s="70" t="str">
        <f>IF(H1642="","",I1642*IF(N(G1642)&gt;0,G1642,IFERROR(INDEX(moeda_fx,MATCH(J1642,moeda_cod,0)),1)))</f>
        <v/>
      </c>
      <c r="L1642" s="133" t="str">
        <f>IF(B1642="","",IFERROR(INDEX('15 Base de Dados'!$A$6:$A$925,MATCH(B1642,'15 Base de Dados'!$C$6:$C$925,0)),"Não encontrado"))</f>
        <v/>
      </c>
      <c r="M1642" s="122" t="str">
        <f>IF(A1642="","",EOMONTH(A1642,0))</f>
        <v/>
      </c>
      <c r="N1642" s="69" t="str">
        <f>IF(A1642="","",YEAR(A1642))</f>
        <v/>
      </c>
    </row>
    <row r="1643">
      <c r="A1643" s="116" t="n"/>
      <c r="B1643" s="97" t="n"/>
      <c r="C1643" s="97" t="n"/>
      <c r="D1643" s="132" t="n"/>
      <c r="E1643" s="99" t="n"/>
      <c r="F1643" s="117" t="n"/>
      <c r="G1643" s="101" t="n"/>
      <c r="H1643" s="109" t="str">
        <f>IF(OR(A1643="",B1643=""),"",N(D1643)*N(E1643))</f>
        <v/>
      </c>
      <c r="I1643" s="109" t="str">
        <f>IF(H1643="","",H1643-N(F1643))</f>
        <v/>
      </c>
      <c r="J1643" s="108" t="str">
        <f>IF(B1643="","",IFERROR(INDEX('15 Base de Dados'!$F$6:$F$925,MATCH(B1643,'15 Base de Dados'!$C$6:$C$925,0)),"BRL"))</f>
        <v/>
      </c>
      <c r="K1643" s="134" t="str">
        <f>IF(H1643="","",I1643*IF(N(G1643)&gt;0,G1643,IFERROR(INDEX(moeda_fx,MATCH(J1643,moeda_cod,0)),1)))</f>
        <v/>
      </c>
      <c r="L1643" s="135" t="str">
        <f>IF(B1643="","",IFERROR(INDEX('15 Base de Dados'!$A$6:$A$925,MATCH(B1643,'15 Base de Dados'!$C$6:$C$925,0)),"Não encontrado"))</f>
        <v/>
      </c>
      <c r="M1643" s="123" t="str">
        <f>IF(A1643="","",EOMONTH(A1643,0))</f>
        <v/>
      </c>
      <c r="N1643" s="113" t="str">
        <f>IF(A1643="","",YEAR(A1643))</f>
        <v/>
      </c>
    </row>
    <row r="1644">
      <c r="A1644" s="116" t="n"/>
      <c r="B1644" s="97" t="n"/>
      <c r="C1644" s="97" t="n"/>
      <c r="D1644" s="132" t="n"/>
      <c r="E1644" s="99" t="n"/>
      <c r="F1644" s="117" t="n"/>
      <c r="G1644" s="101" t="n"/>
      <c r="H1644" s="103" t="str">
        <f>IF(OR(A1644="",B1644=""),"",N(D1644)*N(E1644))</f>
        <v/>
      </c>
      <c r="I1644" s="103" t="str">
        <f>IF(H1644="","",H1644-N(F1644))</f>
        <v/>
      </c>
      <c r="J1644" s="68" t="str">
        <f>IF(B1644="","",IFERROR(INDEX('15 Base de Dados'!$F$6:$F$925,MATCH(B1644,'15 Base de Dados'!$C$6:$C$925,0)),"BRL"))</f>
        <v/>
      </c>
      <c r="K1644" s="70" t="str">
        <f>IF(H1644="","",I1644*IF(N(G1644)&gt;0,G1644,IFERROR(INDEX(moeda_fx,MATCH(J1644,moeda_cod,0)),1)))</f>
        <v/>
      </c>
      <c r="L1644" s="133" t="str">
        <f>IF(B1644="","",IFERROR(INDEX('15 Base de Dados'!$A$6:$A$925,MATCH(B1644,'15 Base de Dados'!$C$6:$C$925,0)),"Não encontrado"))</f>
        <v/>
      </c>
      <c r="M1644" s="122" t="str">
        <f>IF(A1644="","",EOMONTH(A1644,0))</f>
        <v/>
      </c>
      <c r="N1644" s="69" t="str">
        <f>IF(A1644="","",YEAR(A1644))</f>
        <v/>
      </c>
    </row>
    <row r="1645">
      <c r="A1645" s="116" t="n"/>
      <c r="B1645" s="97" t="n"/>
      <c r="C1645" s="97" t="n"/>
      <c r="D1645" s="132" t="n"/>
      <c r="E1645" s="99" t="n"/>
      <c r="F1645" s="117" t="n"/>
      <c r="G1645" s="101" t="n"/>
      <c r="H1645" s="109" t="str">
        <f>IF(OR(A1645="",B1645=""),"",N(D1645)*N(E1645))</f>
        <v/>
      </c>
      <c r="I1645" s="109" t="str">
        <f>IF(H1645="","",H1645-N(F1645))</f>
        <v/>
      </c>
      <c r="J1645" s="108" t="str">
        <f>IF(B1645="","",IFERROR(INDEX('15 Base de Dados'!$F$6:$F$925,MATCH(B1645,'15 Base de Dados'!$C$6:$C$925,0)),"BRL"))</f>
        <v/>
      </c>
      <c r="K1645" s="134" t="str">
        <f>IF(H1645="","",I1645*IF(N(G1645)&gt;0,G1645,IFERROR(INDEX(moeda_fx,MATCH(J1645,moeda_cod,0)),1)))</f>
        <v/>
      </c>
      <c r="L1645" s="135" t="str">
        <f>IF(B1645="","",IFERROR(INDEX('15 Base de Dados'!$A$6:$A$925,MATCH(B1645,'15 Base de Dados'!$C$6:$C$925,0)),"Não encontrado"))</f>
        <v/>
      </c>
      <c r="M1645" s="123" t="str">
        <f>IF(A1645="","",EOMONTH(A1645,0))</f>
        <v/>
      </c>
      <c r="N1645" s="113" t="str">
        <f>IF(A1645="","",YEAR(A1645))</f>
        <v/>
      </c>
    </row>
    <row r="1646">
      <c r="A1646" s="116" t="n"/>
      <c r="B1646" s="97" t="n"/>
      <c r="C1646" s="97" t="n"/>
      <c r="D1646" s="132" t="n"/>
      <c r="E1646" s="99" t="n"/>
      <c r="F1646" s="117" t="n"/>
      <c r="G1646" s="101" t="n"/>
      <c r="H1646" s="103" t="str">
        <f>IF(OR(A1646="",B1646=""),"",N(D1646)*N(E1646))</f>
        <v/>
      </c>
      <c r="I1646" s="103" t="str">
        <f>IF(H1646="","",H1646-N(F1646))</f>
        <v/>
      </c>
      <c r="J1646" s="68" t="str">
        <f>IF(B1646="","",IFERROR(INDEX('15 Base de Dados'!$F$6:$F$925,MATCH(B1646,'15 Base de Dados'!$C$6:$C$925,0)),"BRL"))</f>
        <v/>
      </c>
      <c r="K1646" s="70" t="str">
        <f>IF(H1646="","",I1646*IF(N(G1646)&gt;0,G1646,IFERROR(INDEX(moeda_fx,MATCH(J1646,moeda_cod,0)),1)))</f>
        <v/>
      </c>
      <c r="L1646" s="133" t="str">
        <f>IF(B1646="","",IFERROR(INDEX('15 Base de Dados'!$A$6:$A$925,MATCH(B1646,'15 Base de Dados'!$C$6:$C$925,0)),"Não encontrado"))</f>
        <v/>
      </c>
      <c r="M1646" s="122" t="str">
        <f>IF(A1646="","",EOMONTH(A1646,0))</f>
        <v/>
      </c>
      <c r="N1646" s="69" t="str">
        <f>IF(A1646="","",YEAR(A1646))</f>
        <v/>
      </c>
    </row>
    <row r="1647">
      <c r="A1647" s="116" t="n"/>
      <c r="B1647" s="97" t="n"/>
      <c r="C1647" s="97" t="n"/>
      <c r="D1647" s="132" t="n"/>
      <c r="E1647" s="99" t="n"/>
      <c r="F1647" s="117" t="n"/>
      <c r="G1647" s="101" t="n"/>
      <c r="H1647" s="109" t="str">
        <f>IF(OR(A1647="",B1647=""),"",N(D1647)*N(E1647))</f>
        <v/>
      </c>
      <c r="I1647" s="109" t="str">
        <f>IF(H1647="","",H1647-N(F1647))</f>
        <v/>
      </c>
      <c r="J1647" s="108" t="str">
        <f>IF(B1647="","",IFERROR(INDEX('15 Base de Dados'!$F$6:$F$925,MATCH(B1647,'15 Base de Dados'!$C$6:$C$925,0)),"BRL"))</f>
        <v/>
      </c>
      <c r="K1647" s="134" t="str">
        <f>IF(H1647="","",I1647*IF(N(G1647)&gt;0,G1647,IFERROR(INDEX(moeda_fx,MATCH(J1647,moeda_cod,0)),1)))</f>
        <v/>
      </c>
      <c r="L1647" s="135" t="str">
        <f>IF(B1647="","",IFERROR(INDEX('15 Base de Dados'!$A$6:$A$925,MATCH(B1647,'15 Base de Dados'!$C$6:$C$925,0)),"Não encontrado"))</f>
        <v/>
      </c>
      <c r="M1647" s="123" t="str">
        <f>IF(A1647="","",EOMONTH(A1647,0))</f>
        <v/>
      </c>
      <c r="N1647" s="113" t="str">
        <f>IF(A1647="","",YEAR(A1647))</f>
        <v/>
      </c>
    </row>
    <row r="1648">
      <c r="A1648" s="116" t="n"/>
      <c r="B1648" s="97" t="n"/>
      <c r="C1648" s="97" t="n"/>
      <c r="D1648" s="132" t="n"/>
      <c r="E1648" s="99" t="n"/>
      <c r="F1648" s="117" t="n"/>
      <c r="G1648" s="101" t="n"/>
      <c r="H1648" s="103" t="str">
        <f>IF(OR(A1648="",B1648=""),"",N(D1648)*N(E1648))</f>
        <v/>
      </c>
      <c r="I1648" s="103" t="str">
        <f>IF(H1648="","",H1648-N(F1648))</f>
        <v/>
      </c>
      <c r="J1648" s="68" t="str">
        <f>IF(B1648="","",IFERROR(INDEX('15 Base de Dados'!$F$6:$F$925,MATCH(B1648,'15 Base de Dados'!$C$6:$C$925,0)),"BRL"))</f>
        <v/>
      </c>
      <c r="K1648" s="70" t="str">
        <f>IF(H1648="","",I1648*IF(N(G1648)&gt;0,G1648,IFERROR(INDEX(moeda_fx,MATCH(J1648,moeda_cod,0)),1)))</f>
        <v/>
      </c>
      <c r="L1648" s="133" t="str">
        <f>IF(B1648="","",IFERROR(INDEX('15 Base de Dados'!$A$6:$A$925,MATCH(B1648,'15 Base de Dados'!$C$6:$C$925,0)),"Não encontrado"))</f>
        <v/>
      </c>
      <c r="M1648" s="122" t="str">
        <f>IF(A1648="","",EOMONTH(A1648,0))</f>
        <v/>
      </c>
      <c r="N1648" s="69" t="str">
        <f>IF(A1648="","",YEAR(A1648))</f>
        <v/>
      </c>
    </row>
    <row r="1649">
      <c r="A1649" s="116" t="n"/>
      <c r="B1649" s="97" t="n"/>
      <c r="C1649" s="97" t="n"/>
      <c r="D1649" s="132" t="n"/>
      <c r="E1649" s="99" t="n"/>
      <c r="F1649" s="117" t="n"/>
      <c r="G1649" s="101" t="n"/>
      <c r="H1649" s="109" t="str">
        <f>IF(OR(A1649="",B1649=""),"",N(D1649)*N(E1649))</f>
        <v/>
      </c>
      <c r="I1649" s="109" t="str">
        <f>IF(H1649="","",H1649-N(F1649))</f>
        <v/>
      </c>
      <c r="J1649" s="108" t="str">
        <f>IF(B1649="","",IFERROR(INDEX('15 Base de Dados'!$F$6:$F$925,MATCH(B1649,'15 Base de Dados'!$C$6:$C$925,0)),"BRL"))</f>
        <v/>
      </c>
      <c r="K1649" s="134" t="str">
        <f>IF(H1649="","",I1649*IF(N(G1649)&gt;0,G1649,IFERROR(INDEX(moeda_fx,MATCH(J1649,moeda_cod,0)),1)))</f>
        <v/>
      </c>
      <c r="L1649" s="135" t="str">
        <f>IF(B1649="","",IFERROR(INDEX('15 Base de Dados'!$A$6:$A$925,MATCH(B1649,'15 Base de Dados'!$C$6:$C$925,0)),"Não encontrado"))</f>
        <v/>
      </c>
      <c r="M1649" s="123" t="str">
        <f>IF(A1649="","",EOMONTH(A1649,0))</f>
        <v/>
      </c>
      <c r="N1649" s="113" t="str">
        <f>IF(A1649="","",YEAR(A1649))</f>
        <v/>
      </c>
    </row>
    <row r="1650">
      <c r="A1650" s="116" t="n"/>
      <c r="B1650" s="97" t="n"/>
      <c r="C1650" s="97" t="n"/>
      <c r="D1650" s="132" t="n"/>
      <c r="E1650" s="99" t="n"/>
      <c r="F1650" s="117" t="n"/>
      <c r="G1650" s="101" t="n"/>
      <c r="H1650" s="103" t="str">
        <f>IF(OR(A1650="",B1650=""),"",N(D1650)*N(E1650))</f>
        <v/>
      </c>
      <c r="I1650" s="103" t="str">
        <f>IF(H1650="","",H1650-N(F1650))</f>
        <v/>
      </c>
      <c r="J1650" s="68" t="str">
        <f>IF(B1650="","",IFERROR(INDEX('15 Base de Dados'!$F$6:$F$925,MATCH(B1650,'15 Base de Dados'!$C$6:$C$925,0)),"BRL"))</f>
        <v/>
      </c>
      <c r="K1650" s="70" t="str">
        <f>IF(H1650="","",I1650*IF(N(G1650)&gt;0,G1650,IFERROR(INDEX(moeda_fx,MATCH(J1650,moeda_cod,0)),1)))</f>
        <v/>
      </c>
      <c r="L1650" s="133" t="str">
        <f>IF(B1650="","",IFERROR(INDEX('15 Base de Dados'!$A$6:$A$925,MATCH(B1650,'15 Base de Dados'!$C$6:$C$925,0)),"Não encontrado"))</f>
        <v/>
      </c>
      <c r="M1650" s="122" t="str">
        <f>IF(A1650="","",EOMONTH(A1650,0))</f>
        <v/>
      </c>
      <c r="N1650" s="69" t="str">
        <f>IF(A1650="","",YEAR(A1650))</f>
        <v/>
      </c>
    </row>
    <row r="1651">
      <c r="A1651" s="116" t="n"/>
      <c r="B1651" s="97" t="n"/>
      <c r="C1651" s="97" t="n"/>
      <c r="D1651" s="132" t="n"/>
      <c r="E1651" s="99" t="n"/>
      <c r="F1651" s="117" t="n"/>
      <c r="G1651" s="101" t="n"/>
      <c r="H1651" s="109" t="str">
        <f>IF(OR(A1651="",B1651=""),"",N(D1651)*N(E1651))</f>
        <v/>
      </c>
      <c r="I1651" s="109" t="str">
        <f>IF(H1651="","",H1651-N(F1651))</f>
        <v/>
      </c>
      <c r="J1651" s="108" t="str">
        <f>IF(B1651="","",IFERROR(INDEX('15 Base de Dados'!$F$6:$F$925,MATCH(B1651,'15 Base de Dados'!$C$6:$C$925,0)),"BRL"))</f>
        <v/>
      </c>
      <c r="K1651" s="134" t="str">
        <f>IF(H1651="","",I1651*IF(N(G1651)&gt;0,G1651,IFERROR(INDEX(moeda_fx,MATCH(J1651,moeda_cod,0)),1)))</f>
        <v/>
      </c>
      <c r="L1651" s="135" t="str">
        <f>IF(B1651="","",IFERROR(INDEX('15 Base de Dados'!$A$6:$A$925,MATCH(B1651,'15 Base de Dados'!$C$6:$C$925,0)),"Não encontrado"))</f>
        <v/>
      </c>
      <c r="M1651" s="123" t="str">
        <f>IF(A1651="","",EOMONTH(A1651,0))</f>
        <v/>
      </c>
      <c r="N1651" s="113" t="str">
        <f>IF(A1651="","",YEAR(A1651))</f>
        <v/>
      </c>
    </row>
    <row r="1652">
      <c r="A1652" s="116" t="n"/>
      <c r="B1652" s="97" t="n"/>
      <c r="C1652" s="97" t="n"/>
      <c r="D1652" s="132" t="n"/>
      <c r="E1652" s="99" t="n"/>
      <c r="F1652" s="117" t="n"/>
      <c r="G1652" s="101" t="n"/>
      <c r="H1652" s="103" t="str">
        <f>IF(OR(A1652="",B1652=""),"",N(D1652)*N(E1652))</f>
        <v/>
      </c>
      <c r="I1652" s="103" t="str">
        <f>IF(H1652="","",H1652-N(F1652))</f>
        <v/>
      </c>
      <c r="J1652" s="68" t="str">
        <f>IF(B1652="","",IFERROR(INDEX('15 Base de Dados'!$F$6:$F$925,MATCH(B1652,'15 Base de Dados'!$C$6:$C$925,0)),"BRL"))</f>
        <v/>
      </c>
      <c r="K1652" s="70" t="str">
        <f>IF(H1652="","",I1652*IF(N(G1652)&gt;0,G1652,IFERROR(INDEX(moeda_fx,MATCH(J1652,moeda_cod,0)),1)))</f>
        <v/>
      </c>
      <c r="L1652" s="133" t="str">
        <f>IF(B1652="","",IFERROR(INDEX('15 Base de Dados'!$A$6:$A$925,MATCH(B1652,'15 Base de Dados'!$C$6:$C$925,0)),"Não encontrado"))</f>
        <v/>
      </c>
      <c r="M1652" s="122" t="str">
        <f>IF(A1652="","",EOMONTH(A1652,0))</f>
        <v/>
      </c>
      <c r="N1652" s="69" t="str">
        <f>IF(A1652="","",YEAR(A1652))</f>
        <v/>
      </c>
    </row>
    <row r="1653">
      <c r="A1653" s="116" t="n"/>
      <c r="B1653" s="97" t="n"/>
      <c r="C1653" s="97" t="n"/>
      <c r="D1653" s="132" t="n"/>
      <c r="E1653" s="99" t="n"/>
      <c r="F1653" s="117" t="n"/>
      <c r="G1653" s="101" t="n"/>
      <c r="H1653" s="109" t="str">
        <f>IF(OR(A1653="",B1653=""),"",N(D1653)*N(E1653))</f>
        <v/>
      </c>
      <c r="I1653" s="109" t="str">
        <f>IF(H1653="","",H1653-N(F1653))</f>
        <v/>
      </c>
      <c r="J1653" s="108" t="str">
        <f>IF(B1653="","",IFERROR(INDEX('15 Base de Dados'!$F$6:$F$925,MATCH(B1653,'15 Base de Dados'!$C$6:$C$925,0)),"BRL"))</f>
        <v/>
      </c>
      <c r="K1653" s="134" t="str">
        <f>IF(H1653="","",I1653*IF(N(G1653)&gt;0,G1653,IFERROR(INDEX(moeda_fx,MATCH(J1653,moeda_cod,0)),1)))</f>
        <v/>
      </c>
      <c r="L1653" s="135" t="str">
        <f>IF(B1653="","",IFERROR(INDEX('15 Base de Dados'!$A$6:$A$925,MATCH(B1653,'15 Base de Dados'!$C$6:$C$925,0)),"Não encontrado"))</f>
        <v/>
      </c>
      <c r="M1653" s="123" t="str">
        <f>IF(A1653="","",EOMONTH(A1653,0))</f>
        <v/>
      </c>
      <c r="N1653" s="113" t="str">
        <f>IF(A1653="","",YEAR(A1653))</f>
        <v/>
      </c>
    </row>
    <row r="1654">
      <c r="A1654" s="116" t="n"/>
      <c r="B1654" s="97" t="n"/>
      <c r="C1654" s="97" t="n"/>
      <c r="D1654" s="132" t="n"/>
      <c r="E1654" s="99" t="n"/>
      <c r="F1654" s="117" t="n"/>
      <c r="G1654" s="101" t="n"/>
      <c r="H1654" s="103" t="str">
        <f>IF(OR(A1654="",B1654=""),"",N(D1654)*N(E1654))</f>
        <v/>
      </c>
      <c r="I1654" s="103" t="str">
        <f>IF(H1654="","",H1654-N(F1654))</f>
        <v/>
      </c>
      <c r="J1654" s="68" t="str">
        <f>IF(B1654="","",IFERROR(INDEX('15 Base de Dados'!$F$6:$F$925,MATCH(B1654,'15 Base de Dados'!$C$6:$C$925,0)),"BRL"))</f>
        <v/>
      </c>
      <c r="K1654" s="70" t="str">
        <f>IF(H1654="","",I1654*IF(N(G1654)&gt;0,G1654,IFERROR(INDEX(moeda_fx,MATCH(J1654,moeda_cod,0)),1)))</f>
        <v/>
      </c>
      <c r="L1654" s="133" t="str">
        <f>IF(B1654="","",IFERROR(INDEX('15 Base de Dados'!$A$6:$A$925,MATCH(B1654,'15 Base de Dados'!$C$6:$C$925,0)),"Não encontrado"))</f>
        <v/>
      </c>
      <c r="M1654" s="122" t="str">
        <f>IF(A1654="","",EOMONTH(A1654,0))</f>
        <v/>
      </c>
      <c r="N1654" s="69" t="str">
        <f>IF(A1654="","",YEAR(A1654))</f>
        <v/>
      </c>
    </row>
    <row r="1655">
      <c r="A1655" s="116" t="n"/>
      <c r="B1655" s="97" t="n"/>
      <c r="C1655" s="97" t="n"/>
      <c r="D1655" s="132" t="n"/>
      <c r="E1655" s="99" t="n"/>
      <c r="F1655" s="117" t="n"/>
      <c r="G1655" s="101" t="n"/>
      <c r="H1655" s="109" t="str">
        <f>IF(OR(A1655="",B1655=""),"",N(D1655)*N(E1655))</f>
        <v/>
      </c>
      <c r="I1655" s="109" t="str">
        <f>IF(H1655="","",H1655-N(F1655))</f>
        <v/>
      </c>
      <c r="J1655" s="108" t="str">
        <f>IF(B1655="","",IFERROR(INDEX('15 Base de Dados'!$F$6:$F$925,MATCH(B1655,'15 Base de Dados'!$C$6:$C$925,0)),"BRL"))</f>
        <v/>
      </c>
      <c r="K1655" s="134" t="str">
        <f>IF(H1655="","",I1655*IF(N(G1655)&gt;0,G1655,IFERROR(INDEX(moeda_fx,MATCH(J1655,moeda_cod,0)),1)))</f>
        <v/>
      </c>
      <c r="L1655" s="135" t="str">
        <f>IF(B1655="","",IFERROR(INDEX('15 Base de Dados'!$A$6:$A$925,MATCH(B1655,'15 Base de Dados'!$C$6:$C$925,0)),"Não encontrado"))</f>
        <v/>
      </c>
      <c r="M1655" s="123" t="str">
        <f>IF(A1655="","",EOMONTH(A1655,0))</f>
        <v/>
      </c>
      <c r="N1655" s="113" t="str">
        <f>IF(A1655="","",YEAR(A1655))</f>
        <v/>
      </c>
    </row>
    <row r="1656">
      <c r="A1656" s="116" t="n"/>
      <c r="B1656" s="97" t="n"/>
      <c r="C1656" s="97" t="n"/>
      <c r="D1656" s="132" t="n"/>
      <c r="E1656" s="99" t="n"/>
      <c r="F1656" s="117" t="n"/>
      <c r="G1656" s="101" t="n"/>
      <c r="H1656" s="103" t="str">
        <f>IF(OR(A1656="",B1656=""),"",N(D1656)*N(E1656))</f>
        <v/>
      </c>
      <c r="I1656" s="103" t="str">
        <f>IF(H1656="","",H1656-N(F1656))</f>
        <v/>
      </c>
      <c r="J1656" s="68" t="str">
        <f>IF(B1656="","",IFERROR(INDEX('15 Base de Dados'!$F$6:$F$925,MATCH(B1656,'15 Base de Dados'!$C$6:$C$925,0)),"BRL"))</f>
        <v/>
      </c>
      <c r="K1656" s="70" t="str">
        <f>IF(H1656="","",I1656*IF(N(G1656)&gt;0,G1656,IFERROR(INDEX(moeda_fx,MATCH(J1656,moeda_cod,0)),1)))</f>
        <v/>
      </c>
      <c r="L1656" s="133" t="str">
        <f>IF(B1656="","",IFERROR(INDEX('15 Base de Dados'!$A$6:$A$925,MATCH(B1656,'15 Base de Dados'!$C$6:$C$925,0)),"Não encontrado"))</f>
        <v/>
      </c>
      <c r="M1656" s="122" t="str">
        <f>IF(A1656="","",EOMONTH(A1656,0))</f>
        <v/>
      </c>
      <c r="N1656" s="69" t="str">
        <f>IF(A1656="","",YEAR(A1656))</f>
        <v/>
      </c>
    </row>
    <row r="1657">
      <c r="A1657" s="116" t="n"/>
      <c r="B1657" s="97" t="n"/>
      <c r="C1657" s="97" t="n"/>
      <c r="D1657" s="132" t="n"/>
      <c r="E1657" s="99" t="n"/>
      <c r="F1657" s="117" t="n"/>
      <c r="G1657" s="101" t="n"/>
      <c r="H1657" s="109" t="str">
        <f>IF(OR(A1657="",B1657=""),"",N(D1657)*N(E1657))</f>
        <v/>
      </c>
      <c r="I1657" s="109" t="str">
        <f>IF(H1657="","",H1657-N(F1657))</f>
        <v/>
      </c>
      <c r="J1657" s="108" t="str">
        <f>IF(B1657="","",IFERROR(INDEX('15 Base de Dados'!$F$6:$F$925,MATCH(B1657,'15 Base de Dados'!$C$6:$C$925,0)),"BRL"))</f>
        <v/>
      </c>
      <c r="K1657" s="134" t="str">
        <f>IF(H1657="","",I1657*IF(N(G1657)&gt;0,G1657,IFERROR(INDEX(moeda_fx,MATCH(J1657,moeda_cod,0)),1)))</f>
        <v/>
      </c>
      <c r="L1657" s="135" t="str">
        <f>IF(B1657="","",IFERROR(INDEX('15 Base de Dados'!$A$6:$A$925,MATCH(B1657,'15 Base de Dados'!$C$6:$C$925,0)),"Não encontrado"))</f>
        <v/>
      </c>
      <c r="M1657" s="123" t="str">
        <f>IF(A1657="","",EOMONTH(A1657,0))</f>
        <v/>
      </c>
      <c r="N1657" s="113" t="str">
        <f>IF(A1657="","",YEAR(A1657))</f>
        <v/>
      </c>
    </row>
    <row r="1658">
      <c r="A1658" s="116" t="n"/>
      <c r="B1658" s="97" t="n"/>
      <c r="C1658" s="97" t="n"/>
      <c r="D1658" s="132" t="n"/>
      <c r="E1658" s="99" t="n"/>
      <c r="F1658" s="117" t="n"/>
      <c r="G1658" s="101" t="n"/>
      <c r="H1658" s="103" t="str">
        <f>IF(OR(A1658="",B1658=""),"",N(D1658)*N(E1658))</f>
        <v/>
      </c>
      <c r="I1658" s="103" t="str">
        <f>IF(H1658="","",H1658-N(F1658))</f>
        <v/>
      </c>
      <c r="J1658" s="68" t="str">
        <f>IF(B1658="","",IFERROR(INDEX('15 Base de Dados'!$F$6:$F$925,MATCH(B1658,'15 Base de Dados'!$C$6:$C$925,0)),"BRL"))</f>
        <v/>
      </c>
      <c r="K1658" s="70" t="str">
        <f>IF(H1658="","",I1658*IF(N(G1658)&gt;0,G1658,IFERROR(INDEX(moeda_fx,MATCH(J1658,moeda_cod,0)),1)))</f>
        <v/>
      </c>
      <c r="L1658" s="133" t="str">
        <f>IF(B1658="","",IFERROR(INDEX('15 Base de Dados'!$A$6:$A$925,MATCH(B1658,'15 Base de Dados'!$C$6:$C$925,0)),"Não encontrado"))</f>
        <v/>
      </c>
      <c r="M1658" s="122" t="str">
        <f>IF(A1658="","",EOMONTH(A1658,0))</f>
        <v/>
      </c>
      <c r="N1658" s="69" t="str">
        <f>IF(A1658="","",YEAR(A1658))</f>
        <v/>
      </c>
    </row>
    <row r="1659">
      <c r="A1659" s="116" t="n"/>
      <c r="B1659" s="97" t="n"/>
      <c r="C1659" s="97" t="n"/>
      <c r="D1659" s="132" t="n"/>
      <c r="E1659" s="99" t="n"/>
      <c r="F1659" s="117" t="n"/>
      <c r="G1659" s="101" t="n"/>
      <c r="H1659" s="109" t="str">
        <f>IF(OR(A1659="",B1659=""),"",N(D1659)*N(E1659))</f>
        <v/>
      </c>
      <c r="I1659" s="109" t="str">
        <f>IF(H1659="","",H1659-N(F1659))</f>
        <v/>
      </c>
      <c r="J1659" s="108" t="str">
        <f>IF(B1659="","",IFERROR(INDEX('15 Base de Dados'!$F$6:$F$925,MATCH(B1659,'15 Base de Dados'!$C$6:$C$925,0)),"BRL"))</f>
        <v/>
      </c>
      <c r="K1659" s="134" t="str">
        <f>IF(H1659="","",I1659*IF(N(G1659)&gt;0,G1659,IFERROR(INDEX(moeda_fx,MATCH(J1659,moeda_cod,0)),1)))</f>
        <v/>
      </c>
      <c r="L1659" s="135" t="str">
        <f>IF(B1659="","",IFERROR(INDEX('15 Base de Dados'!$A$6:$A$925,MATCH(B1659,'15 Base de Dados'!$C$6:$C$925,0)),"Não encontrado"))</f>
        <v/>
      </c>
      <c r="M1659" s="123" t="str">
        <f>IF(A1659="","",EOMONTH(A1659,0))</f>
        <v/>
      </c>
      <c r="N1659" s="113" t="str">
        <f>IF(A1659="","",YEAR(A1659))</f>
        <v/>
      </c>
    </row>
    <row r="1660">
      <c r="A1660" s="116" t="n"/>
      <c r="B1660" s="97" t="n"/>
      <c r="C1660" s="97" t="n"/>
      <c r="D1660" s="132" t="n"/>
      <c r="E1660" s="99" t="n"/>
      <c r="F1660" s="117" t="n"/>
      <c r="G1660" s="101" t="n"/>
      <c r="H1660" s="103" t="str">
        <f>IF(OR(A1660="",B1660=""),"",N(D1660)*N(E1660))</f>
        <v/>
      </c>
      <c r="I1660" s="103" t="str">
        <f>IF(H1660="","",H1660-N(F1660))</f>
        <v/>
      </c>
      <c r="J1660" s="68" t="str">
        <f>IF(B1660="","",IFERROR(INDEX('15 Base de Dados'!$F$6:$F$925,MATCH(B1660,'15 Base de Dados'!$C$6:$C$925,0)),"BRL"))</f>
        <v/>
      </c>
      <c r="K1660" s="70" t="str">
        <f>IF(H1660="","",I1660*IF(N(G1660)&gt;0,G1660,IFERROR(INDEX(moeda_fx,MATCH(J1660,moeda_cod,0)),1)))</f>
        <v/>
      </c>
      <c r="L1660" s="133" t="str">
        <f>IF(B1660="","",IFERROR(INDEX('15 Base de Dados'!$A$6:$A$925,MATCH(B1660,'15 Base de Dados'!$C$6:$C$925,0)),"Não encontrado"))</f>
        <v/>
      </c>
      <c r="M1660" s="122" t="str">
        <f>IF(A1660="","",EOMONTH(A1660,0))</f>
        <v/>
      </c>
      <c r="N1660" s="69" t="str">
        <f>IF(A1660="","",YEAR(A1660))</f>
        <v/>
      </c>
    </row>
    <row r="1661">
      <c r="A1661" s="116" t="n"/>
      <c r="B1661" s="97" t="n"/>
      <c r="C1661" s="97" t="n"/>
      <c r="D1661" s="132" t="n"/>
      <c r="E1661" s="99" t="n"/>
      <c r="F1661" s="117" t="n"/>
      <c r="G1661" s="101" t="n"/>
      <c r="H1661" s="109" t="str">
        <f>IF(OR(A1661="",B1661=""),"",N(D1661)*N(E1661))</f>
        <v/>
      </c>
      <c r="I1661" s="109" t="str">
        <f>IF(H1661="","",H1661-N(F1661))</f>
        <v/>
      </c>
      <c r="J1661" s="108" t="str">
        <f>IF(B1661="","",IFERROR(INDEX('15 Base de Dados'!$F$6:$F$925,MATCH(B1661,'15 Base de Dados'!$C$6:$C$925,0)),"BRL"))</f>
        <v/>
      </c>
      <c r="K1661" s="134" t="str">
        <f>IF(H1661="","",I1661*IF(N(G1661)&gt;0,G1661,IFERROR(INDEX(moeda_fx,MATCH(J1661,moeda_cod,0)),1)))</f>
        <v/>
      </c>
      <c r="L1661" s="135" t="str">
        <f>IF(B1661="","",IFERROR(INDEX('15 Base de Dados'!$A$6:$A$925,MATCH(B1661,'15 Base de Dados'!$C$6:$C$925,0)),"Não encontrado"))</f>
        <v/>
      </c>
      <c r="M1661" s="123" t="str">
        <f>IF(A1661="","",EOMONTH(A1661,0))</f>
        <v/>
      </c>
      <c r="N1661" s="113" t="str">
        <f>IF(A1661="","",YEAR(A1661))</f>
        <v/>
      </c>
    </row>
    <row r="1662">
      <c r="A1662" s="116" t="n"/>
      <c r="B1662" s="97" t="n"/>
      <c r="C1662" s="97" t="n"/>
      <c r="D1662" s="132" t="n"/>
      <c r="E1662" s="99" t="n"/>
      <c r="F1662" s="117" t="n"/>
      <c r="G1662" s="101" t="n"/>
      <c r="H1662" s="103" t="str">
        <f>IF(OR(A1662="",B1662=""),"",N(D1662)*N(E1662))</f>
        <v/>
      </c>
      <c r="I1662" s="103" t="str">
        <f>IF(H1662="","",H1662-N(F1662))</f>
        <v/>
      </c>
      <c r="J1662" s="68" t="str">
        <f>IF(B1662="","",IFERROR(INDEX('15 Base de Dados'!$F$6:$F$925,MATCH(B1662,'15 Base de Dados'!$C$6:$C$925,0)),"BRL"))</f>
        <v/>
      </c>
      <c r="K1662" s="70" t="str">
        <f>IF(H1662="","",I1662*IF(N(G1662)&gt;0,G1662,IFERROR(INDEX(moeda_fx,MATCH(J1662,moeda_cod,0)),1)))</f>
        <v/>
      </c>
      <c r="L1662" s="133" t="str">
        <f>IF(B1662="","",IFERROR(INDEX('15 Base de Dados'!$A$6:$A$925,MATCH(B1662,'15 Base de Dados'!$C$6:$C$925,0)),"Não encontrado"))</f>
        <v/>
      </c>
      <c r="M1662" s="122" t="str">
        <f>IF(A1662="","",EOMONTH(A1662,0))</f>
        <v/>
      </c>
      <c r="N1662" s="69" t="str">
        <f>IF(A1662="","",YEAR(A1662))</f>
        <v/>
      </c>
    </row>
    <row r="1663">
      <c r="A1663" s="116" t="n"/>
      <c r="B1663" s="97" t="n"/>
      <c r="C1663" s="97" t="n"/>
      <c r="D1663" s="132" t="n"/>
      <c r="E1663" s="99" t="n"/>
      <c r="F1663" s="117" t="n"/>
      <c r="G1663" s="101" t="n"/>
      <c r="H1663" s="109" t="str">
        <f>IF(OR(A1663="",B1663=""),"",N(D1663)*N(E1663))</f>
        <v/>
      </c>
      <c r="I1663" s="109" t="str">
        <f>IF(H1663="","",H1663-N(F1663))</f>
        <v/>
      </c>
      <c r="J1663" s="108" t="str">
        <f>IF(B1663="","",IFERROR(INDEX('15 Base de Dados'!$F$6:$F$925,MATCH(B1663,'15 Base de Dados'!$C$6:$C$925,0)),"BRL"))</f>
        <v/>
      </c>
      <c r="K1663" s="134" t="str">
        <f>IF(H1663="","",I1663*IF(N(G1663)&gt;0,G1663,IFERROR(INDEX(moeda_fx,MATCH(J1663,moeda_cod,0)),1)))</f>
        <v/>
      </c>
      <c r="L1663" s="135" t="str">
        <f>IF(B1663="","",IFERROR(INDEX('15 Base de Dados'!$A$6:$A$925,MATCH(B1663,'15 Base de Dados'!$C$6:$C$925,0)),"Não encontrado"))</f>
        <v/>
      </c>
      <c r="M1663" s="123" t="str">
        <f>IF(A1663="","",EOMONTH(A1663,0))</f>
        <v/>
      </c>
      <c r="N1663" s="113" t="str">
        <f>IF(A1663="","",YEAR(A1663))</f>
        <v/>
      </c>
    </row>
    <row r="1664">
      <c r="A1664" s="116" t="n"/>
      <c r="B1664" s="97" t="n"/>
      <c r="C1664" s="97" t="n"/>
      <c r="D1664" s="132" t="n"/>
      <c r="E1664" s="99" t="n"/>
      <c r="F1664" s="117" t="n"/>
      <c r="G1664" s="101" t="n"/>
      <c r="H1664" s="103" t="str">
        <f>IF(OR(A1664="",B1664=""),"",N(D1664)*N(E1664))</f>
        <v/>
      </c>
      <c r="I1664" s="103" t="str">
        <f>IF(H1664="","",H1664-N(F1664))</f>
        <v/>
      </c>
      <c r="J1664" s="68" t="str">
        <f>IF(B1664="","",IFERROR(INDEX('15 Base de Dados'!$F$6:$F$925,MATCH(B1664,'15 Base de Dados'!$C$6:$C$925,0)),"BRL"))</f>
        <v/>
      </c>
      <c r="K1664" s="70" t="str">
        <f>IF(H1664="","",I1664*IF(N(G1664)&gt;0,G1664,IFERROR(INDEX(moeda_fx,MATCH(J1664,moeda_cod,0)),1)))</f>
        <v/>
      </c>
      <c r="L1664" s="133" t="str">
        <f>IF(B1664="","",IFERROR(INDEX('15 Base de Dados'!$A$6:$A$925,MATCH(B1664,'15 Base de Dados'!$C$6:$C$925,0)),"Não encontrado"))</f>
        <v/>
      </c>
      <c r="M1664" s="122" t="str">
        <f>IF(A1664="","",EOMONTH(A1664,0))</f>
        <v/>
      </c>
      <c r="N1664" s="69" t="str">
        <f>IF(A1664="","",YEAR(A1664))</f>
        <v/>
      </c>
    </row>
    <row r="1665">
      <c r="A1665" s="116" t="n"/>
      <c r="B1665" s="97" t="n"/>
      <c r="C1665" s="97" t="n"/>
      <c r="D1665" s="132" t="n"/>
      <c r="E1665" s="99" t="n"/>
      <c r="F1665" s="117" t="n"/>
      <c r="G1665" s="101" t="n"/>
      <c r="H1665" s="109" t="str">
        <f>IF(OR(A1665="",B1665=""),"",N(D1665)*N(E1665))</f>
        <v/>
      </c>
      <c r="I1665" s="109" t="str">
        <f>IF(H1665="","",H1665-N(F1665))</f>
        <v/>
      </c>
      <c r="J1665" s="108" t="str">
        <f>IF(B1665="","",IFERROR(INDEX('15 Base de Dados'!$F$6:$F$925,MATCH(B1665,'15 Base de Dados'!$C$6:$C$925,0)),"BRL"))</f>
        <v/>
      </c>
      <c r="K1665" s="134" t="str">
        <f>IF(H1665="","",I1665*IF(N(G1665)&gt;0,G1665,IFERROR(INDEX(moeda_fx,MATCH(J1665,moeda_cod,0)),1)))</f>
        <v/>
      </c>
      <c r="L1665" s="135" t="str">
        <f>IF(B1665="","",IFERROR(INDEX('15 Base de Dados'!$A$6:$A$925,MATCH(B1665,'15 Base de Dados'!$C$6:$C$925,0)),"Não encontrado"))</f>
        <v/>
      </c>
      <c r="M1665" s="123" t="str">
        <f>IF(A1665="","",EOMONTH(A1665,0))</f>
        <v/>
      </c>
      <c r="N1665" s="113" t="str">
        <f>IF(A1665="","",YEAR(A1665))</f>
        <v/>
      </c>
    </row>
    <row r="1666">
      <c r="A1666" s="116" t="n"/>
      <c r="B1666" s="97" t="n"/>
      <c r="C1666" s="97" t="n"/>
      <c r="D1666" s="132" t="n"/>
      <c r="E1666" s="99" t="n"/>
      <c r="F1666" s="117" t="n"/>
      <c r="G1666" s="101" t="n"/>
      <c r="H1666" s="103" t="str">
        <f>IF(OR(A1666="",B1666=""),"",N(D1666)*N(E1666))</f>
        <v/>
      </c>
      <c r="I1666" s="103" t="str">
        <f>IF(H1666="","",H1666-N(F1666))</f>
        <v/>
      </c>
      <c r="J1666" s="68" t="str">
        <f>IF(B1666="","",IFERROR(INDEX('15 Base de Dados'!$F$6:$F$925,MATCH(B1666,'15 Base de Dados'!$C$6:$C$925,0)),"BRL"))</f>
        <v/>
      </c>
      <c r="K1666" s="70" t="str">
        <f>IF(H1666="","",I1666*IF(N(G1666)&gt;0,G1666,IFERROR(INDEX(moeda_fx,MATCH(J1666,moeda_cod,0)),1)))</f>
        <v/>
      </c>
      <c r="L1666" s="133" t="str">
        <f>IF(B1666="","",IFERROR(INDEX('15 Base de Dados'!$A$6:$A$925,MATCH(B1666,'15 Base de Dados'!$C$6:$C$925,0)),"Não encontrado"))</f>
        <v/>
      </c>
      <c r="M1666" s="122" t="str">
        <f>IF(A1666="","",EOMONTH(A1666,0))</f>
        <v/>
      </c>
      <c r="N1666" s="69" t="str">
        <f>IF(A1666="","",YEAR(A1666))</f>
        <v/>
      </c>
    </row>
    <row r="1667">
      <c r="A1667" s="116" t="n"/>
      <c r="B1667" s="97" t="n"/>
      <c r="C1667" s="97" t="n"/>
      <c r="D1667" s="132" t="n"/>
      <c r="E1667" s="99" t="n"/>
      <c r="F1667" s="117" t="n"/>
      <c r="G1667" s="101" t="n"/>
      <c r="H1667" s="109" t="str">
        <f>IF(OR(A1667="",B1667=""),"",N(D1667)*N(E1667))</f>
        <v/>
      </c>
      <c r="I1667" s="109" t="str">
        <f>IF(H1667="","",H1667-N(F1667))</f>
        <v/>
      </c>
      <c r="J1667" s="108" t="str">
        <f>IF(B1667="","",IFERROR(INDEX('15 Base de Dados'!$F$6:$F$925,MATCH(B1667,'15 Base de Dados'!$C$6:$C$925,0)),"BRL"))</f>
        <v/>
      </c>
      <c r="K1667" s="134" t="str">
        <f>IF(H1667="","",I1667*IF(N(G1667)&gt;0,G1667,IFERROR(INDEX(moeda_fx,MATCH(J1667,moeda_cod,0)),1)))</f>
        <v/>
      </c>
      <c r="L1667" s="135" t="str">
        <f>IF(B1667="","",IFERROR(INDEX('15 Base de Dados'!$A$6:$A$925,MATCH(B1667,'15 Base de Dados'!$C$6:$C$925,0)),"Não encontrado"))</f>
        <v/>
      </c>
      <c r="M1667" s="123" t="str">
        <f>IF(A1667="","",EOMONTH(A1667,0))</f>
        <v/>
      </c>
      <c r="N1667" s="113" t="str">
        <f>IF(A1667="","",YEAR(A1667))</f>
        <v/>
      </c>
    </row>
    <row r="1668">
      <c r="A1668" s="116" t="n"/>
      <c r="B1668" s="97" t="n"/>
      <c r="C1668" s="97" t="n"/>
      <c r="D1668" s="132" t="n"/>
      <c r="E1668" s="99" t="n"/>
      <c r="F1668" s="117" t="n"/>
      <c r="G1668" s="101" t="n"/>
      <c r="H1668" s="103" t="str">
        <f>IF(OR(A1668="",B1668=""),"",N(D1668)*N(E1668))</f>
        <v/>
      </c>
      <c r="I1668" s="103" t="str">
        <f>IF(H1668="","",H1668-N(F1668))</f>
        <v/>
      </c>
      <c r="J1668" s="68" t="str">
        <f>IF(B1668="","",IFERROR(INDEX('15 Base de Dados'!$F$6:$F$925,MATCH(B1668,'15 Base de Dados'!$C$6:$C$925,0)),"BRL"))</f>
        <v/>
      </c>
      <c r="K1668" s="70" t="str">
        <f>IF(H1668="","",I1668*IF(N(G1668)&gt;0,G1668,IFERROR(INDEX(moeda_fx,MATCH(J1668,moeda_cod,0)),1)))</f>
        <v/>
      </c>
      <c r="L1668" s="133" t="str">
        <f>IF(B1668="","",IFERROR(INDEX('15 Base de Dados'!$A$6:$A$925,MATCH(B1668,'15 Base de Dados'!$C$6:$C$925,0)),"Não encontrado"))</f>
        <v/>
      </c>
      <c r="M1668" s="122" t="str">
        <f>IF(A1668="","",EOMONTH(A1668,0))</f>
        <v/>
      </c>
      <c r="N1668" s="69" t="str">
        <f>IF(A1668="","",YEAR(A1668))</f>
        <v/>
      </c>
    </row>
    <row r="1669">
      <c r="A1669" s="116" t="n"/>
      <c r="B1669" s="97" t="n"/>
      <c r="C1669" s="97" t="n"/>
      <c r="D1669" s="132" t="n"/>
      <c r="E1669" s="99" t="n"/>
      <c r="F1669" s="117" t="n"/>
      <c r="G1669" s="101" t="n"/>
      <c r="H1669" s="109" t="str">
        <f>IF(OR(A1669="",B1669=""),"",N(D1669)*N(E1669))</f>
        <v/>
      </c>
      <c r="I1669" s="109" t="str">
        <f>IF(H1669="","",H1669-N(F1669))</f>
        <v/>
      </c>
      <c r="J1669" s="108" t="str">
        <f>IF(B1669="","",IFERROR(INDEX('15 Base de Dados'!$F$6:$F$925,MATCH(B1669,'15 Base de Dados'!$C$6:$C$925,0)),"BRL"))</f>
        <v/>
      </c>
      <c r="K1669" s="134" t="str">
        <f>IF(H1669="","",I1669*IF(N(G1669)&gt;0,G1669,IFERROR(INDEX(moeda_fx,MATCH(J1669,moeda_cod,0)),1)))</f>
        <v/>
      </c>
      <c r="L1669" s="135" t="str">
        <f>IF(B1669="","",IFERROR(INDEX('15 Base de Dados'!$A$6:$A$925,MATCH(B1669,'15 Base de Dados'!$C$6:$C$925,0)),"Não encontrado"))</f>
        <v/>
      </c>
      <c r="M1669" s="123" t="str">
        <f>IF(A1669="","",EOMONTH(A1669,0))</f>
        <v/>
      </c>
      <c r="N1669" s="113" t="str">
        <f>IF(A1669="","",YEAR(A1669))</f>
        <v/>
      </c>
    </row>
    <row r="1670">
      <c r="A1670" s="116" t="n"/>
      <c r="B1670" s="97" t="n"/>
      <c r="C1670" s="97" t="n"/>
      <c r="D1670" s="132" t="n"/>
      <c r="E1670" s="99" t="n"/>
      <c r="F1670" s="117" t="n"/>
      <c r="G1670" s="101" t="n"/>
      <c r="H1670" s="103" t="str">
        <f>IF(OR(A1670="",B1670=""),"",N(D1670)*N(E1670))</f>
        <v/>
      </c>
      <c r="I1670" s="103" t="str">
        <f>IF(H1670="","",H1670-N(F1670))</f>
        <v/>
      </c>
      <c r="J1670" s="68" t="str">
        <f>IF(B1670="","",IFERROR(INDEX('15 Base de Dados'!$F$6:$F$925,MATCH(B1670,'15 Base de Dados'!$C$6:$C$925,0)),"BRL"))</f>
        <v/>
      </c>
      <c r="K1670" s="70" t="str">
        <f>IF(H1670="","",I1670*IF(N(G1670)&gt;0,G1670,IFERROR(INDEX(moeda_fx,MATCH(J1670,moeda_cod,0)),1)))</f>
        <v/>
      </c>
      <c r="L1670" s="133" t="str">
        <f>IF(B1670="","",IFERROR(INDEX('15 Base de Dados'!$A$6:$A$925,MATCH(B1670,'15 Base de Dados'!$C$6:$C$925,0)),"Não encontrado"))</f>
        <v/>
      </c>
      <c r="M1670" s="122" t="str">
        <f>IF(A1670="","",EOMONTH(A1670,0))</f>
        <v/>
      </c>
      <c r="N1670" s="69" t="str">
        <f>IF(A1670="","",YEAR(A1670))</f>
        <v/>
      </c>
    </row>
    <row r="1671">
      <c r="A1671" s="116" t="n"/>
      <c r="B1671" s="97" t="n"/>
      <c r="C1671" s="97" t="n"/>
      <c r="D1671" s="132" t="n"/>
      <c r="E1671" s="99" t="n"/>
      <c r="F1671" s="117" t="n"/>
      <c r="G1671" s="101" t="n"/>
      <c r="H1671" s="109" t="str">
        <f>IF(OR(A1671="",B1671=""),"",N(D1671)*N(E1671))</f>
        <v/>
      </c>
      <c r="I1671" s="109" t="str">
        <f>IF(H1671="","",H1671-N(F1671))</f>
        <v/>
      </c>
      <c r="J1671" s="108" t="str">
        <f>IF(B1671="","",IFERROR(INDEX('15 Base de Dados'!$F$6:$F$925,MATCH(B1671,'15 Base de Dados'!$C$6:$C$925,0)),"BRL"))</f>
        <v/>
      </c>
      <c r="K1671" s="134" t="str">
        <f>IF(H1671="","",I1671*IF(N(G1671)&gt;0,G1671,IFERROR(INDEX(moeda_fx,MATCH(J1671,moeda_cod,0)),1)))</f>
        <v/>
      </c>
      <c r="L1671" s="135" t="str">
        <f>IF(B1671="","",IFERROR(INDEX('15 Base de Dados'!$A$6:$A$925,MATCH(B1671,'15 Base de Dados'!$C$6:$C$925,0)),"Não encontrado"))</f>
        <v/>
      </c>
      <c r="M1671" s="123" t="str">
        <f>IF(A1671="","",EOMONTH(A1671,0))</f>
        <v/>
      </c>
      <c r="N1671" s="113" t="str">
        <f>IF(A1671="","",YEAR(A1671))</f>
        <v/>
      </c>
    </row>
    <row r="1672">
      <c r="A1672" s="116" t="n"/>
      <c r="B1672" s="97" t="n"/>
      <c r="C1672" s="97" t="n"/>
      <c r="D1672" s="132" t="n"/>
      <c r="E1672" s="99" t="n"/>
      <c r="F1672" s="117" t="n"/>
      <c r="G1672" s="101" t="n"/>
      <c r="H1672" s="103" t="str">
        <f>IF(OR(A1672="",B1672=""),"",N(D1672)*N(E1672))</f>
        <v/>
      </c>
      <c r="I1672" s="103" t="str">
        <f>IF(H1672="","",H1672-N(F1672))</f>
        <v/>
      </c>
      <c r="J1672" s="68" t="str">
        <f>IF(B1672="","",IFERROR(INDEX('15 Base de Dados'!$F$6:$F$925,MATCH(B1672,'15 Base de Dados'!$C$6:$C$925,0)),"BRL"))</f>
        <v/>
      </c>
      <c r="K1672" s="70" t="str">
        <f>IF(H1672="","",I1672*IF(N(G1672)&gt;0,G1672,IFERROR(INDEX(moeda_fx,MATCH(J1672,moeda_cod,0)),1)))</f>
        <v/>
      </c>
      <c r="L1672" s="133" t="str">
        <f>IF(B1672="","",IFERROR(INDEX('15 Base de Dados'!$A$6:$A$925,MATCH(B1672,'15 Base de Dados'!$C$6:$C$925,0)),"Não encontrado"))</f>
        <v/>
      </c>
      <c r="M1672" s="122" t="str">
        <f>IF(A1672="","",EOMONTH(A1672,0))</f>
        <v/>
      </c>
      <c r="N1672" s="69" t="str">
        <f>IF(A1672="","",YEAR(A1672))</f>
        <v/>
      </c>
    </row>
    <row r="1673">
      <c r="A1673" s="116" t="n"/>
      <c r="B1673" s="97" t="n"/>
      <c r="C1673" s="97" t="n"/>
      <c r="D1673" s="132" t="n"/>
      <c r="E1673" s="99" t="n"/>
      <c r="F1673" s="117" t="n"/>
      <c r="G1673" s="101" t="n"/>
      <c r="H1673" s="109" t="str">
        <f>IF(OR(A1673="",B1673=""),"",N(D1673)*N(E1673))</f>
        <v/>
      </c>
      <c r="I1673" s="109" t="str">
        <f>IF(H1673="","",H1673-N(F1673))</f>
        <v/>
      </c>
      <c r="J1673" s="108" t="str">
        <f>IF(B1673="","",IFERROR(INDEX('15 Base de Dados'!$F$6:$F$925,MATCH(B1673,'15 Base de Dados'!$C$6:$C$925,0)),"BRL"))</f>
        <v/>
      </c>
      <c r="K1673" s="134" t="str">
        <f>IF(H1673="","",I1673*IF(N(G1673)&gt;0,G1673,IFERROR(INDEX(moeda_fx,MATCH(J1673,moeda_cod,0)),1)))</f>
        <v/>
      </c>
      <c r="L1673" s="135" t="str">
        <f>IF(B1673="","",IFERROR(INDEX('15 Base de Dados'!$A$6:$A$925,MATCH(B1673,'15 Base de Dados'!$C$6:$C$925,0)),"Não encontrado"))</f>
        <v/>
      </c>
      <c r="M1673" s="123" t="str">
        <f>IF(A1673="","",EOMONTH(A1673,0))</f>
        <v/>
      </c>
      <c r="N1673" s="113" t="str">
        <f>IF(A1673="","",YEAR(A1673))</f>
        <v/>
      </c>
    </row>
    <row r="1674">
      <c r="A1674" s="116" t="n"/>
      <c r="B1674" s="97" t="n"/>
      <c r="C1674" s="97" t="n"/>
      <c r="D1674" s="132" t="n"/>
      <c r="E1674" s="99" t="n"/>
      <c r="F1674" s="117" t="n"/>
      <c r="G1674" s="101" t="n"/>
      <c r="H1674" s="103" t="str">
        <f>IF(OR(A1674="",B1674=""),"",N(D1674)*N(E1674))</f>
        <v/>
      </c>
      <c r="I1674" s="103" t="str">
        <f>IF(H1674="","",H1674-N(F1674))</f>
        <v/>
      </c>
      <c r="J1674" s="68" t="str">
        <f>IF(B1674="","",IFERROR(INDEX('15 Base de Dados'!$F$6:$F$925,MATCH(B1674,'15 Base de Dados'!$C$6:$C$925,0)),"BRL"))</f>
        <v/>
      </c>
      <c r="K1674" s="70" t="str">
        <f>IF(H1674="","",I1674*IF(N(G1674)&gt;0,G1674,IFERROR(INDEX(moeda_fx,MATCH(J1674,moeda_cod,0)),1)))</f>
        <v/>
      </c>
      <c r="L1674" s="133" t="str">
        <f>IF(B1674="","",IFERROR(INDEX('15 Base de Dados'!$A$6:$A$925,MATCH(B1674,'15 Base de Dados'!$C$6:$C$925,0)),"Não encontrado"))</f>
        <v/>
      </c>
      <c r="M1674" s="122" t="str">
        <f>IF(A1674="","",EOMONTH(A1674,0))</f>
        <v/>
      </c>
      <c r="N1674" s="69" t="str">
        <f>IF(A1674="","",YEAR(A1674))</f>
        <v/>
      </c>
    </row>
    <row r="1675">
      <c r="A1675" s="116" t="n"/>
      <c r="B1675" s="97" t="n"/>
      <c r="C1675" s="97" t="n"/>
      <c r="D1675" s="132" t="n"/>
      <c r="E1675" s="99" t="n"/>
      <c r="F1675" s="117" t="n"/>
      <c r="G1675" s="101" t="n"/>
      <c r="H1675" s="109" t="str">
        <f>IF(OR(A1675="",B1675=""),"",N(D1675)*N(E1675))</f>
        <v/>
      </c>
      <c r="I1675" s="109" t="str">
        <f>IF(H1675="","",H1675-N(F1675))</f>
        <v/>
      </c>
      <c r="J1675" s="108" t="str">
        <f>IF(B1675="","",IFERROR(INDEX('15 Base de Dados'!$F$6:$F$925,MATCH(B1675,'15 Base de Dados'!$C$6:$C$925,0)),"BRL"))</f>
        <v/>
      </c>
      <c r="K1675" s="134" t="str">
        <f>IF(H1675="","",I1675*IF(N(G1675)&gt;0,G1675,IFERROR(INDEX(moeda_fx,MATCH(J1675,moeda_cod,0)),1)))</f>
        <v/>
      </c>
      <c r="L1675" s="135" t="str">
        <f>IF(B1675="","",IFERROR(INDEX('15 Base de Dados'!$A$6:$A$925,MATCH(B1675,'15 Base de Dados'!$C$6:$C$925,0)),"Não encontrado"))</f>
        <v/>
      </c>
      <c r="M1675" s="123" t="str">
        <f>IF(A1675="","",EOMONTH(A1675,0))</f>
        <v/>
      </c>
      <c r="N1675" s="113" t="str">
        <f>IF(A1675="","",YEAR(A1675))</f>
        <v/>
      </c>
    </row>
    <row r="1676">
      <c r="A1676" s="116" t="n"/>
      <c r="B1676" s="97" t="n"/>
      <c r="C1676" s="97" t="n"/>
      <c r="D1676" s="132" t="n"/>
      <c r="E1676" s="99" t="n"/>
      <c r="F1676" s="117" t="n"/>
      <c r="G1676" s="101" t="n"/>
      <c r="H1676" s="103" t="str">
        <f>IF(OR(A1676="",B1676=""),"",N(D1676)*N(E1676))</f>
        <v/>
      </c>
      <c r="I1676" s="103" t="str">
        <f>IF(H1676="","",H1676-N(F1676))</f>
        <v/>
      </c>
      <c r="J1676" s="68" t="str">
        <f>IF(B1676="","",IFERROR(INDEX('15 Base de Dados'!$F$6:$F$925,MATCH(B1676,'15 Base de Dados'!$C$6:$C$925,0)),"BRL"))</f>
        <v/>
      </c>
      <c r="K1676" s="70" t="str">
        <f>IF(H1676="","",I1676*IF(N(G1676)&gt;0,G1676,IFERROR(INDEX(moeda_fx,MATCH(J1676,moeda_cod,0)),1)))</f>
        <v/>
      </c>
      <c r="L1676" s="133" t="str">
        <f>IF(B1676="","",IFERROR(INDEX('15 Base de Dados'!$A$6:$A$925,MATCH(B1676,'15 Base de Dados'!$C$6:$C$925,0)),"Não encontrado"))</f>
        <v/>
      </c>
      <c r="M1676" s="122" t="str">
        <f>IF(A1676="","",EOMONTH(A1676,0))</f>
        <v/>
      </c>
      <c r="N1676" s="69" t="str">
        <f>IF(A1676="","",YEAR(A1676))</f>
        <v/>
      </c>
    </row>
    <row r="1677">
      <c r="A1677" s="116" t="n"/>
      <c r="B1677" s="97" t="n"/>
      <c r="C1677" s="97" t="n"/>
      <c r="D1677" s="132" t="n"/>
      <c r="E1677" s="99" t="n"/>
      <c r="F1677" s="117" t="n"/>
      <c r="G1677" s="101" t="n"/>
      <c r="H1677" s="109" t="str">
        <f>IF(OR(A1677="",B1677=""),"",N(D1677)*N(E1677))</f>
        <v/>
      </c>
      <c r="I1677" s="109" t="str">
        <f>IF(H1677="","",H1677-N(F1677))</f>
        <v/>
      </c>
      <c r="J1677" s="108" t="str">
        <f>IF(B1677="","",IFERROR(INDEX('15 Base de Dados'!$F$6:$F$925,MATCH(B1677,'15 Base de Dados'!$C$6:$C$925,0)),"BRL"))</f>
        <v/>
      </c>
      <c r="K1677" s="134" t="str">
        <f>IF(H1677="","",I1677*IF(N(G1677)&gt;0,G1677,IFERROR(INDEX(moeda_fx,MATCH(J1677,moeda_cod,0)),1)))</f>
        <v/>
      </c>
      <c r="L1677" s="135" t="str">
        <f>IF(B1677="","",IFERROR(INDEX('15 Base de Dados'!$A$6:$A$925,MATCH(B1677,'15 Base de Dados'!$C$6:$C$925,0)),"Não encontrado"))</f>
        <v/>
      </c>
      <c r="M1677" s="123" t="str">
        <f>IF(A1677="","",EOMONTH(A1677,0))</f>
        <v/>
      </c>
      <c r="N1677" s="113" t="str">
        <f>IF(A1677="","",YEAR(A1677))</f>
        <v/>
      </c>
    </row>
    <row r="1678">
      <c r="A1678" s="116" t="n"/>
      <c r="B1678" s="97" t="n"/>
      <c r="C1678" s="97" t="n"/>
      <c r="D1678" s="132" t="n"/>
      <c r="E1678" s="99" t="n"/>
      <c r="F1678" s="117" t="n"/>
      <c r="G1678" s="101" t="n"/>
      <c r="H1678" s="103" t="str">
        <f>IF(OR(A1678="",B1678=""),"",N(D1678)*N(E1678))</f>
        <v/>
      </c>
      <c r="I1678" s="103" t="str">
        <f>IF(H1678="","",H1678-N(F1678))</f>
        <v/>
      </c>
      <c r="J1678" s="68" t="str">
        <f>IF(B1678="","",IFERROR(INDEX('15 Base de Dados'!$F$6:$F$925,MATCH(B1678,'15 Base de Dados'!$C$6:$C$925,0)),"BRL"))</f>
        <v/>
      </c>
      <c r="K1678" s="70" t="str">
        <f>IF(H1678="","",I1678*IF(N(G1678)&gt;0,G1678,IFERROR(INDEX(moeda_fx,MATCH(J1678,moeda_cod,0)),1)))</f>
        <v/>
      </c>
      <c r="L1678" s="133" t="str">
        <f>IF(B1678="","",IFERROR(INDEX('15 Base de Dados'!$A$6:$A$925,MATCH(B1678,'15 Base de Dados'!$C$6:$C$925,0)),"Não encontrado"))</f>
        <v/>
      </c>
      <c r="M1678" s="122" t="str">
        <f>IF(A1678="","",EOMONTH(A1678,0))</f>
        <v/>
      </c>
      <c r="N1678" s="69" t="str">
        <f>IF(A1678="","",YEAR(A1678))</f>
        <v/>
      </c>
    </row>
    <row r="1679">
      <c r="A1679" s="116" t="n"/>
      <c r="B1679" s="97" t="n"/>
      <c r="C1679" s="97" t="n"/>
      <c r="D1679" s="132" t="n"/>
      <c r="E1679" s="99" t="n"/>
      <c r="F1679" s="117" t="n"/>
      <c r="G1679" s="101" t="n"/>
      <c r="H1679" s="109" t="str">
        <f>IF(OR(A1679="",B1679=""),"",N(D1679)*N(E1679))</f>
        <v/>
      </c>
      <c r="I1679" s="109" t="str">
        <f>IF(H1679="","",H1679-N(F1679))</f>
        <v/>
      </c>
      <c r="J1679" s="108" t="str">
        <f>IF(B1679="","",IFERROR(INDEX('15 Base de Dados'!$F$6:$F$925,MATCH(B1679,'15 Base de Dados'!$C$6:$C$925,0)),"BRL"))</f>
        <v/>
      </c>
      <c r="K1679" s="134" t="str">
        <f>IF(H1679="","",I1679*IF(N(G1679)&gt;0,G1679,IFERROR(INDEX(moeda_fx,MATCH(J1679,moeda_cod,0)),1)))</f>
        <v/>
      </c>
      <c r="L1679" s="135" t="str">
        <f>IF(B1679="","",IFERROR(INDEX('15 Base de Dados'!$A$6:$A$925,MATCH(B1679,'15 Base de Dados'!$C$6:$C$925,0)),"Não encontrado"))</f>
        <v/>
      </c>
      <c r="M1679" s="123" t="str">
        <f>IF(A1679="","",EOMONTH(A1679,0))</f>
        <v/>
      </c>
      <c r="N1679" s="113" t="str">
        <f>IF(A1679="","",YEAR(A1679))</f>
        <v/>
      </c>
    </row>
    <row r="1680">
      <c r="A1680" s="116" t="n"/>
      <c r="B1680" s="97" t="n"/>
      <c r="C1680" s="97" t="n"/>
      <c r="D1680" s="132" t="n"/>
      <c r="E1680" s="99" t="n"/>
      <c r="F1680" s="117" t="n"/>
      <c r="G1680" s="101" t="n"/>
      <c r="H1680" s="103" t="str">
        <f>IF(OR(A1680="",B1680=""),"",N(D1680)*N(E1680))</f>
        <v/>
      </c>
      <c r="I1680" s="103" t="str">
        <f>IF(H1680="","",H1680-N(F1680))</f>
        <v/>
      </c>
      <c r="J1680" s="68" t="str">
        <f>IF(B1680="","",IFERROR(INDEX('15 Base de Dados'!$F$6:$F$925,MATCH(B1680,'15 Base de Dados'!$C$6:$C$925,0)),"BRL"))</f>
        <v/>
      </c>
      <c r="K1680" s="70" t="str">
        <f>IF(H1680="","",I1680*IF(N(G1680)&gt;0,G1680,IFERROR(INDEX(moeda_fx,MATCH(J1680,moeda_cod,0)),1)))</f>
        <v/>
      </c>
      <c r="L1680" s="133" t="str">
        <f>IF(B1680="","",IFERROR(INDEX('15 Base de Dados'!$A$6:$A$925,MATCH(B1680,'15 Base de Dados'!$C$6:$C$925,0)),"Não encontrado"))</f>
        <v/>
      </c>
      <c r="M1680" s="122" t="str">
        <f>IF(A1680="","",EOMONTH(A1680,0))</f>
        <v/>
      </c>
      <c r="N1680" s="69" t="str">
        <f>IF(A1680="","",YEAR(A1680))</f>
        <v/>
      </c>
    </row>
    <row r="1681">
      <c r="A1681" s="116" t="n"/>
      <c r="B1681" s="97" t="n"/>
      <c r="C1681" s="97" t="n"/>
      <c r="D1681" s="132" t="n"/>
      <c r="E1681" s="99" t="n"/>
      <c r="F1681" s="117" t="n"/>
      <c r="G1681" s="101" t="n"/>
      <c r="H1681" s="109" t="str">
        <f>IF(OR(A1681="",B1681=""),"",N(D1681)*N(E1681))</f>
        <v/>
      </c>
      <c r="I1681" s="109" t="str">
        <f>IF(H1681="","",H1681-N(F1681))</f>
        <v/>
      </c>
      <c r="J1681" s="108" t="str">
        <f>IF(B1681="","",IFERROR(INDEX('15 Base de Dados'!$F$6:$F$925,MATCH(B1681,'15 Base de Dados'!$C$6:$C$925,0)),"BRL"))</f>
        <v/>
      </c>
      <c r="K1681" s="134" t="str">
        <f>IF(H1681="","",I1681*IF(N(G1681)&gt;0,G1681,IFERROR(INDEX(moeda_fx,MATCH(J1681,moeda_cod,0)),1)))</f>
        <v/>
      </c>
      <c r="L1681" s="135" t="str">
        <f>IF(B1681="","",IFERROR(INDEX('15 Base de Dados'!$A$6:$A$925,MATCH(B1681,'15 Base de Dados'!$C$6:$C$925,0)),"Não encontrado"))</f>
        <v/>
      </c>
      <c r="M1681" s="123" t="str">
        <f>IF(A1681="","",EOMONTH(A1681,0))</f>
        <v/>
      </c>
      <c r="N1681" s="113" t="str">
        <f>IF(A1681="","",YEAR(A1681))</f>
        <v/>
      </c>
    </row>
    <row r="1682">
      <c r="A1682" s="116" t="n"/>
      <c r="B1682" s="97" t="n"/>
      <c r="C1682" s="97" t="n"/>
      <c r="D1682" s="132" t="n"/>
      <c r="E1682" s="99" t="n"/>
      <c r="F1682" s="117" t="n"/>
      <c r="G1682" s="101" t="n"/>
      <c r="H1682" s="103" t="str">
        <f>IF(OR(A1682="",B1682=""),"",N(D1682)*N(E1682))</f>
        <v/>
      </c>
      <c r="I1682" s="103" t="str">
        <f>IF(H1682="","",H1682-N(F1682))</f>
        <v/>
      </c>
      <c r="J1682" s="68" t="str">
        <f>IF(B1682="","",IFERROR(INDEX('15 Base de Dados'!$F$6:$F$925,MATCH(B1682,'15 Base de Dados'!$C$6:$C$925,0)),"BRL"))</f>
        <v/>
      </c>
      <c r="K1682" s="70" t="str">
        <f>IF(H1682="","",I1682*IF(N(G1682)&gt;0,G1682,IFERROR(INDEX(moeda_fx,MATCH(J1682,moeda_cod,0)),1)))</f>
        <v/>
      </c>
      <c r="L1682" s="133" t="str">
        <f>IF(B1682="","",IFERROR(INDEX('15 Base de Dados'!$A$6:$A$925,MATCH(B1682,'15 Base de Dados'!$C$6:$C$925,0)),"Não encontrado"))</f>
        <v/>
      </c>
      <c r="M1682" s="122" t="str">
        <f>IF(A1682="","",EOMONTH(A1682,0))</f>
        <v/>
      </c>
      <c r="N1682" s="69" t="str">
        <f>IF(A1682="","",YEAR(A1682))</f>
        <v/>
      </c>
    </row>
    <row r="1683">
      <c r="A1683" s="116" t="n"/>
      <c r="B1683" s="97" t="n"/>
      <c r="C1683" s="97" t="n"/>
      <c r="D1683" s="132" t="n"/>
      <c r="E1683" s="99" t="n"/>
      <c r="F1683" s="117" t="n"/>
      <c r="G1683" s="101" t="n"/>
      <c r="H1683" s="109" t="str">
        <f>IF(OR(A1683="",B1683=""),"",N(D1683)*N(E1683))</f>
        <v/>
      </c>
      <c r="I1683" s="109" t="str">
        <f>IF(H1683="","",H1683-N(F1683))</f>
        <v/>
      </c>
      <c r="J1683" s="108" t="str">
        <f>IF(B1683="","",IFERROR(INDEX('15 Base de Dados'!$F$6:$F$925,MATCH(B1683,'15 Base de Dados'!$C$6:$C$925,0)),"BRL"))</f>
        <v/>
      </c>
      <c r="K1683" s="134" t="str">
        <f>IF(H1683="","",I1683*IF(N(G1683)&gt;0,G1683,IFERROR(INDEX(moeda_fx,MATCH(J1683,moeda_cod,0)),1)))</f>
        <v/>
      </c>
      <c r="L1683" s="135" t="str">
        <f>IF(B1683="","",IFERROR(INDEX('15 Base de Dados'!$A$6:$A$925,MATCH(B1683,'15 Base de Dados'!$C$6:$C$925,0)),"Não encontrado"))</f>
        <v/>
      </c>
      <c r="M1683" s="123" t="str">
        <f>IF(A1683="","",EOMONTH(A1683,0))</f>
        <v/>
      </c>
      <c r="N1683" s="113" t="str">
        <f>IF(A1683="","",YEAR(A1683))</f>
        <v/>
      </c>
    </row>
    <row r="1684">
      <c r="A1684" s="116" t="n"/>
      <c r="B1684" s="97" t="n"/>
      <c r="C1684" s="97" t="n"/>
      <c r="D1684" s="132" t="n"/>
      <c r="E1684" s="99" t="n"/>
      <c r="F1684" s="117" t="n"/>
      <c r="G1684" s="101" t="n"/>
      <c r="H1684" s="103" t="str">
        <f>IF(OR(A1684="",B1684=""),"",N(D1684)*N(E1684))</f>
        <v/>
      </c>
      <c r="I1684" s="103" t="str">
        <f>IF(H1684="","",H1684-N(F1684))</f>
        <v/>
      </c>
      <c r="J1684" s="68" t="str">
        <f>IF(B1684="","",IFERROR(INDEX('15 Base de Dados'!$F$6:$F$925,MATCH(B1684,'15 Base de Dados'!$C$6:$C$925,0)),"BRL"))</f>
        <v/>
      </c>
      <c r="K1684" s="70" t="str">
        <f>IF(H1684="","",I1684*IF(N(G1684)&gt;0,G1684,IFERROR(INDEX(moeda_fx,MATCH(J1684,moeda_cod,0)),1)))</f>
        <v/>
      </c>
      <c r="L1684" s="133" t="str">
        <f>IF(B1684="","",IFERROR(INDEX('15 Base de Dados'!$A$6:$A$925,MATCH(B1684,'15 Base de Dados'!$C$6:$C$925,0)),"Não encontrado"))</f>
        <v/>
      </c>
      <c r="M1684" s="122" t="str">
        <f>IF(A1684="","",EOMONTH(A1684,0))</f>
        <v/>
      </c>
      <c r="N1684" s="69" t="str">
        <f>IF(A1684="","",YEAR(A1684))</f>
        <v/>
      </c>
    </row>
    <row r="1685">
      <c r="A1685" s="116" t="n"/>
      <c r="B1685" s="97" t="n"/>
      <c r="C1685" s="97" t="n"/>
      <c r="D1685" s="132" t="n"/>
      <c r="E1685" s="99" t="n"/>
      <c r="F1685" s="117" t="n"/>
      <c r="G1685" s="101" t="n"/>
      <c r="H1685" s="109" t="str">
        <f>IF(OR(A1685="",B1685=""),"",N(D1685)*N(E1685))</f>
        <v/>
      </c>
      <c r="I1685" s="109" t="str">
        <f>IF(H1685="","",H1685-N(F1685))</f>
        <v/>
      </c>
      <c r="J1685" s="108" t="str">
        <f>IF(B1685="","",IFERROR(INDEX('15 Base de Dados'!$F$6:$F$925,MATCH(B1685,'15 Base de Dados'!$C$6:$C$925,0)),"BRL"))</f>
        <v/>
      </c>
      <c r="K1685" s="134" t="str">
        <f>IF(H1685="","",I1685*IF(N(G1685)&gt;0,G1685,IFERROR(INDEX(moeda_fx,MATCH(J1685,moeda_cod,0)),1)))</f>
        <v/>
      </c>
      <c r="L1685" s="135" t="str">
        <f>IF(B1685="","",IFERROR(INDEX('15 Base de Dados'!$A$6:$A$925,MATCH(B1685,'15 Base de Dados'!$C$6:$C$925,0)),"Não encontrado"))</f>
        <v/>
      </c>
      <c r="M1685" s="123" t="str">
        <f>IF(A1685="","",EOMONTH(A1685,0))</f>
        <v/>
      </c>
      <c r="N1685" s="113" t="str">
        <f>IF(A1685="","",YEAR(A1685))</f>
        <v/>
      </c>
    </row>
    <row r="1686">
      <c r="A1686" s="116" t="n"/>
      <c r="B1686" s="97" t="n"/>
      <c r="C1686" s="97" t="n"/>
      <c r="D1686" s="132" t="n"/>
      <c r="E1686" s="99" t="n"/>
      <c r="F1686" s="117" t="n"/>
      <c r="G1686" s="101" t="n"/>
      <c r="H1686" s="103" t="str">
        <f>IF(OR(A1686="",B1686=""),"",N(D1686)*N(E1686))</f>
        <v/>
      </c>
      <c r="I1686" s="103" t="str">
        <f>IF(H1686="","",H1686-N(F1686))</f>
        <v/>
      </c>
      <c r="J1686" s="68" t="str">
        <f>IF(B1686="","",IFERROR(INDEX('15 Base de Dados'!$F$6:$F$925,MATCH(B1686,'15 Base de Dados'!$C$6:$C$925,0)),"BRL"))</f>
        <v/>
      </c>
      <c r="K1686" s="70" t="str">
        <f>IF(H1686="","",I1686*IF(N(G1686)&gt;0,G1686,IFERROR(INDEX(moeda_fx,MATCH(J1686,moeda_cod,0)),1)))</f>
        <v/>
      </c>
      <c r="L1686" s="133" t="str">
        <f>IF(B1686="","",IFERROR(INDEX('15 Base de Dados'!$A$6:$A$925,MATCH(B1686,'15 Base de Dados'!$C$6:$C$925,0)),"Não encontrado"))</f>
        <v/>
      </c>
      <c r="M1686" s="122" t="str">
        <f>IF(A1686="","",EOMONTH(A1686,0))</f>
        <v/>
      </c>
      <c r="N1686" s="69" t="str">
        <f>IF(A1686="","",YEAR(A1686))</f>
        <v/>
      </c>
    </row>
    <row r="1687">
      <c r="A1687" s="116" t="n"/>
      <c r="B1687" s="97" t="n"/>
      <c r="C1687" s="97" t="n"/>
      <c r="D1687" s="132" t="n"/>
      <c r="E1687" s="99" t="n"/>
      <c r="F1687" s="117" t="n"/>
      <c r="G1687" s="101" t="n"/>
      <c r="H1687" s="109" t="str">
        <f>IF(OR(A1687="",B1687=""),"",N(D1687)*N(E1687))</f>
        <v/>
      </c>
      <c r="I1687" s="109" t="str">
        <f>IF(H1687="","",H1687-N(F1687))</f>
        <v/>
      </c>
      <c r="J1687" s="108" t="str">
        <f>IF(B1687="","",IFERROR(INDEX('15 Base de Dados'!$F$6:$F$925,MATCH(B1687,'15 Base de Dados'!$C$6:$C$925,0)),"BRL"))</f>
        <v/>
      </c>
      <c r="K1687" s="134" t="str">
        <f>IF(H1687="","",I1687*IF(N(G1687)&gt;0,G1687,IFERROR(INDEX(moeda_fx,MATCH(J1687,moeda_cod,0)),1)))</f>
        <v/>
      </c>
      <c r="L1687" s="135" t="str">
        <f>IF(B1687="","",IFERROR(INDEX('15 Base de Dados'!$A$6:$A$925,MATCH(B1687,'15 Base de Dados'!$C$6:$C$925,0)),"Não encontrado"))</f>
        <v/>
      </c>
      <c r="M1687" s="123" t="str">
        <f>IF(A1687="","",EOMONTH(A1687,0))</f>
        <v/>
      </c>
      <c r="N1687" s="113" t="str">
        <f>IF(A1687="","",YEAR(A1687))</f>
        <v/>
      </c>
    </row>
    <row r="1688">
      <c r="A1688" s="116" t="n"/>
      <c r="B1688" s="97" t="n"/>
      <c r="C1688" s="97" t="n"/>
      <c r="D1688" s="132" t="n"/>
      <c r="E1688" s="99" t="n"/>
      <c r="F1688" s="117" t="n"/>
      <c r="G1688" s="101" t="n"/>
      <c r="H1688" s="103" t="str">
        <f>IF(OR(A1688="",B1688=""),"",N(D1688)*N(E1688))</f>
        <v/>
      </c>
      <c r="I1688" s="103" t="str">
        <f>IF(H1688="","",H1688-N(F1688))</f>
        <v/>
      </c>
      <c r="J1688" s="68" t="str">
        <f>IF(B1688="","",IFERROR(INDEX('15 Base de Dados'!$F$6:$F$925,MATCH(B1688,'15 Base de Dados'!$C$6:$C$925,0)),"BRL"))</f>
        <v/>
      </c>
      <c r="K1688" s="70" t="str">
        <f>IF(H1688="","",I1688*IF(N(G1688)&gt;0,G1688,IFERROR(INDEX(moeda_fx,MATCH(J1688,moeda_cod,0)),1)))</f>
        <v/>
      </c>
      <c r="L1688" s="133" t="str">
        <f>IF(B1688="","",IFERROR(INDEX('15 Base de Dados'!$A$6:$A$925,MATCH(B1688,'15 Base de Dados'!$C$6:$C$925,0)),"Não encontrado"))</f>
        <v/>
      </c>
      <c r="M1688" s="122" t="str">
        <f>IF(A1688="","",EOMONTH(A1688,0))</f>
        <v/>
      </c>
      <c r="N1688" s="69" t="str">
        <f>IF(A1688="","",YEAR(A1688))</f>
        <v/>
      </c>
    </row>
    <row r="1689">
      <c r="A1689" s="116" t="n"/>
      <c r="B1689" s="97" t="n"/>
      <c r="C1689" s="97" t="n"/>
      <c r="D1689" s="132" t="n"/>
      <c r="E1689" s="99" t="n"/>
      <c r="F1689" s="117" t="n"/>
      <c r="G1689" s="101" t="n"/>
      <c r="H1689" s="109" t="str">
        <f>IF(OR(A1689="",B1689=""),"",N(D1689)*N(E1689))</f>
        <v/>
      </c>
      <c r="I1689" s="109" t="str">
        <f>IF(H1689="","",H1689-N(F1689))</f>
        <v/>
      </c>
      <c r="J1689" s="108" t="str">
        <f>IF(B1689="","",IFERROR(INDEX('15 Base de Dados'!$F$6:$F$925,MATCH(B1689,'15 Base de Dados'!$C$6:$C$925,0)),"BRL"))</f>
        <v/>
      </c>
      <c r="K1689" s="134" t="str">
        <f>IF(H1689="","",I1689*IF(N(G1689)&gt;0,G1689,IFERROR(INDEX(moeda_fx,MATCH(J1689,moeda_cod,0)),1)))</f>
        <v/>
      </c>
      <c r="L1689" s="135" t="str">
        <f>IF(B1689="","",IFERROR(INDEX('15 Base de Dados'!$A$6:$A$925,MATCH(B1689,'15 Base de Dados'!$C$6:$C$925,0)),"Não encontrado"))</f>
        <v/>
      </c>
      <c r="M1689" s="123" t="str">
        <f>IF(A1689="","",EOMONTH(A1689,0))</f>
        <v/>
      </c>
      <c r="N1689" s="113" t="str">
        <f>IF(A1689="","",YEAR(A1689))</f>
        <v/>
      </c>
    </row>
    <row r="1690">
      <c r="A1690" s="116" t="n"/>
      <c r="B1690" s="97" t="n"/>
      <c r="C1690" s="97" t="n"/>
      <c r="D1690" s="132" t="n"/>
      <c r="E1690" s="99" t="n"/>
      <c r="F1690" s="117" t="n"/>
      <c r="G1690" s="101" t="n"/>
      <c r="H1690" s="103" t="str">
        <f>IF(OR(A1690="",B1690=""),"",N(D1690)*N(E1690))</f>
        <v/>
      </c>
      <c r="I1690" s="103" t="str">
        <f>IF(H1690="","",H1690-N(F1690))</f>
        <v/>
      </c>
      <c r="J1690" s="68" t="str">
        <f>IF(B1690="","",IFERROR(INDEX('15 Base de Dados'!$F$6:$F$925,MATCH(B1690,'15 Base de Dados'!$C$6:$C$925,0)),"BRL"))</f>
        <v/>
      </c>
      <c r="K1690" s="70" t="str">
        <f>IF(H1690="","",I1690*IF(N(G1690)&gt;0,G1690,IFERROR(INDEX(moeda_fx,MATCH(J1690,moeda_cod,0)),1)))</f>
        <v/>
      </c>
      <c r="L1690" s="133" t="str">
        <f>IF(B1690="","",IFERROR(INDEX('15 Base de Dados'!$A$6:$A$925,MATCH(B1690,'15 Base de Dados'!$C$6:$C$925,0)),"Não encontrado"))</f>
        <v/>
      </c>
      <c r="M1690" s="122" t="str">
        <f>IF(A1690="","",EOMONTH(A1690,0))</f>
        <v/>
      </c>
      <c r="N1690" s="69" t="str">
        <f>IF(A1690="","",YEAR(A1690))</f>
        <v/>
      </c>
    </row>
    <row r="1691">
      <c r="A1691" s="116" t="n"/>
      <c r="B1691" s="97" t="n"/>
      <c r="C1691" s="97" t="n"/>
      <c r="D1691" s="132" t="n"/>
      <c r="E1691" s="99" t="n"/>
      <c r="F1691" s="117" t="n"/>
      <c r="G1691" s="101" t="n"/>
      <c r="H1691" s="109" t="str">
        <f>IF(OR(A1691="",B1691=""),"",N(D1691)*N(E1691))</f>
        <v/>
      </c>
      <c r="I1691" s="109" t="str">
        <f>IF(H1691="","",H1691-N(F1691))</f>
        <v/>
      </c>
      <c r="J1691" s="108" t="str">
        <f>IF(B1691="","",IFERROR(INDEX('15 Base de Dados'!$F$6:$F$925,MATCH(B1691,'15 Base de Dados'!$C$6:$C$925,0)),"BRL"))</f>
        <v/>
      </c>
      <c r="K1691" s="134" t="str">
        <f>IF(H1691="","",I1691*IF(N(G1691)&gt;0,G1691,IFERROR(INDEX(moeda_fx,MATCH(J1691,moeda_cod,0)),1)))</f>
        <v/>
      </c>
      <c r="L1691" s="135" t="str">
        <f>IF(B1691="","",IFERROR(INDEX('15 Base de Dados'!$A$6:$A$925,MATCH(B1691,'15 Base de Dados'!$C$6:$C$925,0)),"Não encontrado"))</f>
        <v/>
      </c>
      <c r="M1691" s="123" t="str">
        <f>IF(A1691="","",EOMONTH(A1691,0))</f>
        <v/>
      </c>
      <c r="N1691" s="113" t="str">
        <f>IF(A1691="","",YEAR(A1691))</f>
        <v/>
      </c>
    </row>
    <row r="1692">
      <c r="A1692" s="116" t="n"/>
      <c r="B1692" s="97" t="n"/>
      <c r="C1692" s="97" t="n"/>
      <c r="D1692" s="132" t="n"/>
      <c r="E1692" s="99" t="n"/>
      <c r="F1692" s="117" t="n"/>
      <c r="G1692" s="101" t="n"/>
      <c r="H1692" s="103" t="str">
        <f>IF(OR(A1692="",B1692=""),"",N(D1692)*N(E1692))</f>
        <v/>
      </c>
      <c r="I1692" s="103" t="str">
        <f>IF(H1692="","",H1692-N(F1692))</f>
        <v/>
      </c>
      <c r="J1692" s="68" t="str">
        <f>IF(B1692="","",IFERROR(INDEX('15 Base de Dados'!$F$6:$F$925,MATCH(B1692,'15 Base de Dados'!$C$6:$C$925,0)),"BRL"))</f>
        <v/>
      </c>
      <c r="K1692" s="70" t="str">
        <f>IF(H1692="","",I1692*IF(N(G1692)&gt;0,G1692,IFERROR(INDEX(moeda_fx,MATCH(J1692,moeda_cod,0)),1)))</f>
        <v/>
      </c>
      <c r="L1692" s="133" t="str">
        <f>IF(B1692="","",IFERROR(INDEX('15 Base de Dados'!$A$6:$A$925,MATCH(B1692,'15 Base de Dados'!$C$6:$C$925,0)),"Não encontrado"))</f>
        <v/>
      </c>
      <c r="M1692" s="122" t="str">
        <f>IF(A1692="","",EOMONTH(A1692,0))</f>
        <v/>
      </c>
      <c r="N1692" s="69" t="str">
        <f>IF(A1692="","",YEAR(A1692))</f>
        <v/>
      </c>
    </row>
    <row r="1693">
      <c r="A1693" s="116" t="n"/>
      <c r="B1693" s="97" t="n"/>
      <c r="C1693" s="97" t="n"/>
      <c r="D1693" s="132" t="n"/>
      <c r="E1693" s="99" t="n"/>
      <c r="F1693" s="117" t="n"/>
      <c r="G1693" s="101" t="n"/>
      <c r="H1693" s="109" t="str">
        <f>IF(OR(A1693="",B1693=""),"",N(D1693)*N(E1693))</f>
        <v/>
      </c>
      <c r="I1693" s="109" t="str">
        <f>IF(H1693="","",H1693-N(F1693))</f>
        <v/>
      </c>
      <c r="J1693" s="108" t="str">
        <f>IF(B1693="","",IFERROR(INDEX('15 Base de Dados'!$F$6:$F$925,MATCH(B1693,'15 Base de Dados'!$C$6:$C$925,0)),"BRL"))</f>
        <v/>
      </c>
      <c r="K1693" s="134" t="str">
        <f>IF(H1693="","",I1693*IF(N(G1693)&gt;0,G1693,IFERROR(INDEX(moeda_fx,MATCH(J1693,moeda_cod,0)),1)))</f>
        <v/>
      </c>
      <c r="L1693" s="135" t="str">
        <f>IF(B1693="","",IFERROR(INDEX('15 Base de Dados'!$A$6:$A$925,MATCH(B1693,'15 Base de Dados'!$C$6:$C$925,0)),"Não encontrado"))</f>
        <v/>
      </c>
      <c r="M1693" s="123" t="str">
        <f>IF(A1693="","",EOMONTH(A1693,0))</f>
        <v/>
      </c>
      <c r="N1693" s="113" t="str">
        <f>IF(A1693="","",YEAR(A1693))</f>
        <v/>
      </c>
    </row>
    <row r="1694">
      <c r="A1694" s="116" t="n"/>
      <c r="B1694" s="97" t="n"/>
      <c r="C1694" s="97" t="n"/>
      <c r="D1694" s="132" t="n"/>
      <c r="E1694" s="99" t="n"/>
      <c r="F1694" s="117" t="n"/>
      <c r="G1694" s="101" t="n"/>
      <c r="H1694" s="103" t="str">
        <f>IF(OR(A1694="",B1694=""),"",N(D1694)*N(E1694))</f>
        <v/>
      </c>
      <c r="I1694" s="103" t="str">
        <f>IF(H1694="","",H1694-N(F1694))</f>
        <v/>
      </c>
      <c r="J1694" s="68" t="str">
        <f>IF(B1694="","",IFERROR(INDEX('15 Base de Dados'!$F$6:$F$925,MATCH(B1694,'15 Base de Dados'!$C$6:$C$925,0)),"BRL"))</f>
        <v/>
      </c>
      <c r="K1694" s="70" t="str">
        <f>IF(H1694="","",I1694*IF(N(G1694)&gt;0,G1694,IFERROR(INDEX(moeda_fx,MATCH(J1694,moeda_cod,0)),1)))</f>
        <v/>
      </c>
      <c r="L1694" s="133" t="str">
        <f>IF(B1694="","",IFERROR(INDEX('15 Base de Dados'!$A$6:$A$925,MATCH(B1694,'15 Base de Dados'!$C$6:$C$925,0)),"Não encontrado"))</f>
        <v/>
      </c>
      <c r="M1694" s="122" t="str">
        <f>IF(A1694="","",EOMONTH(A1694,0))</f>
        <v/>
      </c>
      <c r="N1694" s="69" t="str">
        <f>IF(A1694="","",YEAR(A1694))</f>
        <v/>
      </c>
    </row>
    <row r="1695">
      <c r="A1695" s="116" t="n"/>
      <c r="B1695" s="97" t="n"/>
      <c r="C1695" s="97" t="n"/>
      <c r="D1695" s="132" t="n"/>
      <c r="E1695" s="99" t="n"/>
      <c r="F1695" s="117" t="n"/>
      <c r="G1695" s="101" t="n"/>
      <c r="H1695" s="109" t="str">
        <f>IF(OR(A1695="",B1695=""),"",N(D1695)*N(E1695))</f>
        <v/>
      </c>
      <c r="I1695" s="109" t="str">
        <f>IF(H1695="","",H1695-N(F1695))</f>
        <v/>
      </c>
      <c r="J1695" s="108" t="str">
        <f>IF(B1695="","",IFERROR(INDEX('15 Base de Dados'!$F$6:$F$925,MATCH(B1695,'15 Base de Dados'!$C$6:$C$925,0)),"BRL"))</f>
        <v/>
      </c>
      <c r="K1695" s="134" t="str">
        <f>IF(H1695="","",I1695*IF(N(G1695)&gt;0,G1695,IFERROR(INDEX(moeda_fx,MATCH(J1695,moeda_cod,0)),1)))</f>
        <v/>
      </c>
      <c r="L1695" s="135" t="str">
        <f>IF(B1695="","",IFERROR(INDEX('15 Base de Dados'!$A$6:$A$925,MATCH(B1695,'15 Base de Dados'!$C$6:$C$925,0)),"Não encontrado"))</f>
        <v/>
      </c>
      <c r="M1695" s="123" t="str">
        <f>IF(A1695="","",EOMONTH(A1695,0))</f>
        <v/>
      </c>
      <c r="N1695" s="113" t="str">
        <f>IF(A1695="","",YEAR(A1695))</f>
        <v/>
      </c>
    </row>
    <row r="1696">
      <c r="A1696" s="116" t="n"/>
      <c r="B1696" s="97" t="n"/>
      <c r="C1696" s="97" t="n"/>
      <c r="D1696" s="132" t="n"/>
      <c r="E1696" s="99" t="n"/>
      <c r="F1696" s="117" t="n"/>
      <c r="G1696" s="101" t="n"/>
      <c r="H1696" s="103" t="str">
        <f>IF(OR(A1696="",B1696=""),"",N(D1696)*N(E1696))</f>
        <v/>
      </c>
      <c r="I1696" s="103" t="str">
        <f>IF(H1696="","",H1696-N(F1696))</f>
        <v/>
      </c>
      <c r="J1696" s="68" t="str">
        <f>IF(B1696="","",IFERROR(INDEX('15 Base de Dados'!$F$6:$F$925,MATCH(B1696,'15 Base de Dados'!$C$6:$C$925,0)),"BRL"))</f>
        <v/>
      </c>
      <c r="K1696" s="70" t="str">
        <f>IF(H1696="","",I1696*IF(N(G1696)&gt;0,G1696,IFERROR(INDEX(moeda_fx,MATCH(J1696,moeda_cod,0)),1)))</f>
        <v/>
      </c>
      <c r="L1696" s="133" t="str">
        <f>IF(B1696="","",IFERROR(INDEX('15 Base de Dados'!$A$6:$A$925,MATCH(B1696,'15 Base de Dados'!$C$6:$C$925,0)),"Não encontrado"))</f>
        <v/>
      </c>
      <c r="M1696" s="122" t="str">
        <f>IF(A1696="","",EOMONTH(A1696,0))</f>
        <v/>
      </c>
      <c r="N1696" s="69" t="str">
        <f>IF(A1696="","",YEAR(A1696))</f>
        <v/>
      </c>
    </row>
    <row r="1697">
      <c r="A1697" s="116" t="n"/>
      <c r="B1697" s="97" t="n"/>
      <c r="C1697" s="97" t="n"/>
      <c r="D1697" s="132" t="n"/>
      <c r="E1697" s="99" t="n"/>
      <c r="F1697" s="117" t="n"/>
      <c r="G1697" s="101" t="n"/>
      <c r="H1697" s="109" t="str">
        <f>IF(OR(A1697="",B1697=""),"",N(D1697)*N(E1697))</f>
        <v/>
      </c>
      <c r="I1697" s="109" t="str">
        <f>IF(H1697="","",H1697-N(F1697))</f>
        <v/>
      </c>
      <c r="J1697" s="108" t="str">
        <f>IF(B1697="","",IFERROR(INDEX('15 Base de Dados'!$F$6:$F$925,MATCH(B1697,'15 Base de Dados'!$C$6:$C$925,0)),"BRL"))</f>
        <v/>
      </c>
      <c r="K1697" s="134" t="str">
        <f>IF(H1697="","",I1697*IF(N(G1697)&gt;0,G1697,IFERROR(INDEX(moeda_fx,MATCH(J1697,moeda_cod,0)),1)))</f>
        <v/>
      </c>
      <c r="L1697" s="135" t="str">
        <f>IF(B1697="","",IFERROR(INDEX('15 Base de Dados'!$A$6:$A$925,MATCH(B1697,'15 Base de Dados'!$C$6:$C$925,0)),"Não encontrado"))</f>
        <v/>
      </c>
      <c r="M1697" s="123" t="str">
        <f>IF(A1697="","",EOMONTH(A1697,0))</f>
        <v/>
      </c>
      <c r="N1697" s="113" t="str">
        <f>IF(A1697="","",YEAR(A1697))</f>
        <v/>
      </c>
    </row>
    <row r="1698">
      <c r="A1698" s="116" t="n"/>
      <c r="B1698" s="97" t="n"/>
      <c r="C1698" s="97" t="n"/>
      <c r="D1698" s="132" t="n"/>
      <c r="E1698" s="99" t="n"/>
      <c r="F1698" s="117" t="n"/>
      <c r="G1698" s="101" t="n"/>
      <c r="H1698" s="103" t="str">
        <f>IF(OR(A1698="",B1698=""),"",N(D1698)*N(E1698))</f>
        <v/>
      </c>
      <c r="I1698" s="103" t="str">
        <f>IF(H1698="","",H1698-N(F1698))</f>
        <v/>
      </c>
      <c r="J1698" s="68" t="str">
        <f>IF(B1698="","",IFERROR(INDEX('15 Base de Dados'!$F$6:$F$925,MATCH(B1698,'15 Base de Dados'!$C$6:$C$925,0)),"BRL"))</f>
        <v/>
      </c>
      <c r="K1698" s="70" t="str">
        <f>IF(H1698="","",I1698*IF(N(G1698)&gt;0,G1698,IFERROR(INDEX(moeda_fx,MATCH(J1698,moeda_cod,0)),1)))</f>
        <v/>
      </c>
      <c r="L1698" s="133" t="str">
        <f>IF(B1698="","",IFERROR(INDEX('15 Base de Dados'!$A$6:$A$925,MATCH(B1698,'15 Base de Dados'!$C$6:$C$925,0)),"Não encontrado"))</f>
        <v/>
      </c>
      <c r="M1698" s="122" t="str">
        <f>IF(A1698="","",EOMONTH(A1698,0))</f>
        <v/>
      </c>
      <c r="N1698" s="69" t="str">
        <f>IF(A1698="","",YEAR(A1698))</f>
        <v/>
      </c>
    </row>
    <row r="1699">
      <c r="A1699" s="116" t="n"/>
      <c r="B1699" s="97" t="n"/>
      <c r="C1699" s="97" t="n"/>
      <c r="D1699" s="132" t="n"/>
      <c r="E1699" s="99" t="n"/>
      <c r="F1699" s="117" t="n"/>
      <c r="G1699" s="101" t="n"/>
      <c r="H1699" s="109" t="str">
        <f>IF(OR(A1699="",B1699=""),"",N(D1699)*N(E1699))</f>
        <v/>
      </c>
      <c r="I1699" s="109" t="str">
        <f>IF(H1699="","",H1699-N(F1699))</f>
        <v/>
      </c>
      <c r="J1699" s="108" t="str">
        <f>IF(B1699="","",IFERROR(INDEX('15 Base de Dados'!$F$6:$F$925,MATCH(B1699,'15 Base de Dados'!$C$6:$C$925,0)),"BRL"))</f>
        <v/>
      </c>
      <c r="K1699" s="134" t="str">
        <f>IF(H1699="","",I1699*IF(N(G1699)&gt;0,G1699,IFERROR(INDEX(moeda_fx,MATCH(J1699,moeda_cod,0)),1)))</f>
        <v/>
      </c>
      <c r="L1699" s="135" t="str">
        <f>IF(B1699="","",IFERROR(INDEX('15 Base de Dados'!$A$6:$A$925,MATCH(B1699,'15 Base de Dados'!$C$6:$C$925,0)),"Não encontrado"))</f>
        <v/>
      </c>
      <c r="M1699" s="123" t="str">
        <f>IF(A1699="","",EOMONTH(A1699,0))</f>
        <v/>
      </c>
      <c r="N1699" s="113" t="str">
        <f>IF(A1699="","",YEAR(A1699))</f>
        <v/>
      </c>
    </row>
    <row r="1700">
      <c r="A1700" s="116" t="n"/>
      <c r="B1700" s="97" t="n"/>
      <c r="C1700" s="97" t="n"/>
      <c r="D1700" s="132" t="n"/>
      <c r="E1700" s="99" t="n"/>
      <c r="F1700" s="117" t="n"/>
      <c r="G1700" s="101" t="n"/>
      <c r="H1700" s="103" t="str">
        <f>IF(OR(A1700="",B1700=""),"",N(D1700)*N(E1700))</f>
        <v/>
      </c>
      <c r="I1700" s="103" t="str">
        <f>IF(H1700="","",H1700-N(F1700))</f>
        <v/>
      </c>
      <c r="J1700" s="68" t="str">
        <f>IF(B1700="","",IFERROR(INDEX('15 Base de Dados'!$F$6:$F$925,MATCH(B1700,'15 Base de Dados'!$C$6:$C$925,0)),"BRL"))</f>
        <v/>
      </c>
      <c r="K1700" s="70" t="str">
        <f>IF(H1700="","",I1700*IF(N(G1700)&gt;0,G1700,IFERROR(INDEX(moeda_fx,MATCH(J1700,moeda_cod,0)),1)))</f>
        <v/>
      </c>
      <c r="L1700" s="133" t="str">
        <f>IF(B1700="","",IFERROR(INDEX('15 Base de Dados'!$A$6:$A$925,MATCH(B1700,'15 Base de Dados'!$C$6:$C$925,0)),"Não encontrado"))</f>
        <v/>
      </c>
      <c r="M1700" s="122" t="str">
        <f>IF(A1700="","",EOMONTH(A1700,0))</f>
        <v/>
      </c>
      <c r="N1700" s="69" t="str">
        <f>IF(A1700="","",YEAR(A1700))</f>
        <v/>
      </c>
    </row>
    <row r="1701">
      <c r="A1701" s="116" t="n"/>
      <c r="B1701" s="97" t="n"/>
      <c r="C1701" s="97" t="n"/>
      <c r="D1701" s="132" t="n"/>
      <c r="E1701" s="99" t="n"/>
      <c r="F1701" s="117" t="n"/>
      <c r="G1701" s="101" t="n"/>
      <c r="H1701" s="109" t="str">
        <f>IF(OR(A1701="",B1701=""),"",N(D1701)*N(E1701))</f>
        <v/>
      </c>
      <c r="I1701" s="109" t="str">
        <f>IF(H1701="","",H1701-N(F1701))</f>
        <v/>
      </c>
      <c r="J1701" s="108" t="str">
        <f>IF(B1701="","",IFERROR(INDEX('15 Base de Dados'!$F$6:$F$925,MATCH(B1701,'15 Base de Dados'!$C$6:$C$925,0)),"BRL"))</f>
        <v/>
      </c>
      <c r="K1701" s="134" t="str">
        <f>IF(H1701="","",I1701*IF(N(G1701)&gt;0,G1701,IFERROR(INDEX(moeda_fx,MATCH(J1701,moeda_cod,0)),1)))</f>
        <v/>
      </c>
      <c r="L1701" s="135" t="str">
        <f>IF(B1701="","",IFERROR(INDEX('15 Base de Dados'!$A$6:$A$925,MATCH(B1701,'15 Base de Dados'!$C$6:$C$925,0)),"Não encontrado"))</f>
        <v/>
      </c>
      <c r="M1701" s="123" t="str">
        <f>IF(A1701="","",EOMONTH(A1701,0))</f>
        <v/>
      </c>
      <c r="N1701" s="113" t="str">
        <f>IF(A1701="","",YEAR(A1701))</f>
        <v/>
      </c>
    </row>
    <row r="1702">
      <c r="A1702" s="116" t="n"/>
      <c r="B1702" s="97" t="n"/>
      <c r="C1702" s="97" t="n"/>
      <c r="D1702" s="132" t="n"/>
      <c r="E1702" s="99" t="n"/>
      <c r="F1702" s="117" t="n"/>
      <c r="G1702" s="101" t="n"/>
      <c r="H1702" s="103" t="str">
        <f>IF(OR(A1702="",B1702=""),"",N(D1702)*N(E1702))</f>
        <v/>
      </c>
      <c r="I1702" s="103" t="str">
        <f>IF(H1702="","",H1702-N(F1702))</f>
        <v/>
      </c>
      <c r="J1702" s="68" t="str">
        <f>IF(B1702="","",IFERROR(INDEX('15 Base de Dados'!$F$6:$F$925,MATCH(B1702,'15 Base de Dados'!$C$6:$C$925,0)),"BRL"))</f>
        <v/>
      </c>
      <c r="K1702" s="70" t="str">
        <f>IF(H1702="","",I1702*IF(N(G1702)&gt;0,G1702,IFERROR(INDEX(moeda_fx,MATCH(J1702,moeda_cod,0)),1)))</f>
        <v/>
      </c>
      <c r="L1702" s="133" t="str">
        <f>IF(B1702="","",IFERROR(INDEX('15 Base de Dados'!$A$6:$A$925,MATCH(B1702,'15 Base de Dados'!$C$6:$C$925,0)),"Não encontrado"))</f>
        <v/>
      </c>
      <c r="M1702" s="122" t="str">
        <f>IF(A1702="","",EOMONTH(A1702,0))</f>
        <v/>
      </c>
      <c r="N1702" s="69" t="str">
        <f>IF(A1702="","",YEAR(A1702))</f>
        <v/>
      </c>
    </row>
    <row r="1703">
      <c r="A1703" s="116" t="n"/>
      <c r="B1703" s="97" t="n"/>
      <c r="C1703" s="97" t="n"/>
      <c r="D1703" s="132" t="n"/>
      <c r="E1703" s="99" t="n"/>
      <c r="F1703" s="117" t="n"/>
      <c r="G1703" s="101" t="n"/>
      <c r="H1703" s="109" t="str">
        <f>IF(OR(A1703="",B1703=""),"",N(D1703)*N(E1703))</f>
        <v/>
      </c>
      <c r="I1703" s="109" t="str">
        <f>IF(H1703="","",H1703-N(F1703))</f>
        <v/>
      </c>
      <c r="J1703" s="108" t="str">
        <f>IF(B1703="","",IFERROR(INDEX('15 Base de Dados'!$F$6:$F$925,MATCH(B1703,'15 Base de Dados'!$C$6:$C$925,0)),"BRL"))</f>
        <v/>
      </c>
      <c r="K1703" s="134" t="str">
        <f>IF(H1703="","",I1703*IF(N(G1703)&gt;0,G1703,IFERROR(INDEX(moeda_fx,MATCH(J1703,moeda_cod,0)),1)))</f>
        <v/>
      </c>
      <c r="L1703" s="135" t="str">
        <f>IF(B1703="","",IFERROR(INDEX('15 Base de Dados'!$A$6:$A$925,MATCH(B1703,'15 Base de Dados'!$C$6:$C$925,0)),"Não encontrado"))</f>
        <v/>
      </c>
      <c r="M1703" s="123" t="str">
        <f>IF(A1703="","",EOMONTH(A1703,0))</f>
        <v/>
      </c>
      <c r="N1703" s="113" t="str">
        <f>IF(A1703="","",YEAR(A1703))</f>
        <v/>
      </c>
    </row>
    <row r="1704">
      <c r="A1704" s="116" t="n"/>
      <c r="B1704" s="97" t="n"/>
      <c r="C1704" s="97" t="n"/>
      <c r="D1704" s="132" t="n"/>
      <c r="E1704" s="99" t="n"/>
      <c r="F1704" s="117" t="n"/>
      <c r="G1704" s="101" t="n"/>
      <c r="H1704" s="103" t="str">
        <f>IF(OR(A1704="",B1704=""),"",N(D1704)*N(E1704))</f>
        <v/>
      </c>
      <c r="I1704" s="103" t="str">
        <f>IF(H1704="","",H1704-N(F1704))</f>
        <v/>
      </c>
      <c r="J1704" s="68" t="str">
        <f>IF(B1704="","",IFERROR(INDEX('15 Base de Dados'!$F$6:$F$925,MATCH(B1704,'15 Base de Dados'!$C$6:$C$925,0)),"BRL"))</f>
        <v/>
      </c>
      <c r="K1704" s="70" t="str">
        <f>IF(H1704="","",I1704*IF(N(G1704)&gt;0,G1704,IFERROR(INDEX(moeda_fx,MATCH(J1704,moeda_cod,0)),1)))</f>
        <v/>
      </c>
      <c r="L1704" s="133" t="str">
        <f>IF(B1704="","",IFERROR(INDEX('15 Base de Dados'!$A$6:$A$925,MATCH(B1704,'15 Base de Dados'!$C$6:$C$925,0)),"Não encontrado"))</f>
        <v/>
      </c>
      <c r="M1704" s="122" t="str">
        <f>IF(A1704="","",EOMONTH(A1704,0))</f>
        <v/>
      </c>
      <c r="N1704" s="69" t="str">
        <f>IF(A1704="","",YEAR(A1704))</f>
        <v/>
      </c>
    </row>
    <row r="1705">
      <c r="A1705" s="116" t="n"/>
      <c r="B1705" s="97" t="n"/>
      <c r="C1705" s="97" t="n"/>
      <c r="D1705" s="132" t="n"/>
      <c r="E1705" s="99" t="n"/>
      <c r="F1705" s="117" t="n"/>
      <c r="G1705" s="101" t="n"/>
      <c r="H1705" s="109" t="str">
        <f>IF(OR(A1705="",B1705=""),"",N(D1705)*N(E1705))</f>
        <v/>
      </c>
      <c r="I1705" s="109" t="str">
        <f>IF(H1705="","",H1705-N(F1705))</f>
        <v/>
      </c>
      <c r="J1705" s="108" t="str">
        <f>IF(B1705="","",IFERROR(INDEX('15 Base de Dados'!$F$6:$F$925,MATCH(B1705,'15 Base de Dados'!$C$6:$C$925,0)),"BRL"))</f>
        <v/>
      </c>
      <c r="K1705" s="134" t="str">
        <f>IF(H1705="","",I1705*IF(N(G1705)&gt;0,G1705,IFERROR(INDEX(moeda_fx,MATCH(J1705,moeda_cod,0)),1)))</f>
        <v/>
      </c>
      <c r="L1705" s="135" t="str">
        <f>IF(B1705="","",IFERROR(INDEX('15 Base de Dados'!$A$6:$A$925,MATCH(B1705,'15 Base de Dados'!$C$6:$C$925,0)),"Não encontrado"))</f>
        <v/>
      </c>
      <c r="M1705" s="123" t="str">
        <f>IF(A1705="","",EOMONTH(A1705,0))</f>
        <v/>
      </c>
      <c r="N1705" s="113" t="str">
        <f>IF(A1705="","",YEAR(A1705))</f>
        <v/>
      </c>
    </row>
    <row r="1706">
      <c r="A1706" s="116" t="n"/>
      <c r="B1706" s="97" t="n"/>
      <c r="C1706" s="97" t="n"/>
      <c r="D1706" s="132" t="n"/>
      <c r="E1706" s="99" t="n"/>
      <c r="F1706" s="117" t="n"/>
      <c r="G1706" s="101" t="n"/>
      <c r="H1706" s="103" t="str">
        <f>IF(OR(A1706="",B1706=""),"",N(D1706)*N(E1706))</f>
        <v/>
      </c>
      <c r="I1706" s="103" t="str">
        <f>IF(H1706="","",H1706-N(F1706))</f>
        <v/>
      </c>
      <c r="J1706" s="68" t="str">
        <f>IF(B1706="","",IFERROR(INDEX('15 Base de Dados'!$F$6:$F$925,MATCH(B1706,'15 Base de Dados'!$C$6:$C$925,0)),"BRL"))</f>
        <v/>
      </c>
      <c r="K1706" s="70" t="str">
        <f>IF(H1706="","",I1706*IF(N(G1706)&gt;0,G1706,IFERROR(INDEX(moeda_fx,MATCH(J1706,moeda_cod,0)),1)))</f>
        <v/>
      </c>
      <c r="L1706" s="133" t="str">
        <f>IF(B1706="","",IFERROR(INDEX('15 Base de Dados'!$A$6:$A$925,MATCH(B1706,'15 Base de Dados'!$C$6:$C$925,0)),"Não encontrado"))</f>
        <v/>
      </c>
      <c r="M1706" s="122" t="str">
        <f>IF(A1706="","",EOMONTH(A1706,0))</f>
        <v/>
      </c>
      <c r="N1706" s="69" t="str">
        <f>IF(A1706="","",YEAR(A1706))</f>
        <v/>
      </c>
    </row>
    <row r="1707">
      <c r="A1707" s="116" t="n"/>
      <c r="B1707" s="97" t="n"/>
      <c r="C1707" s="97" t="n"/>
      <c r="D1707" s="132" t="n"/>
      <c r="E1707" s="99" t="n"/>
      <c r="F1707" s="117" t="n"/>
      <c r="G1707" s="101" t="n"/>
      <c r="H1707" s="109" t="str">
        <f>IF(OR(A1707="",B1707=""),"",N(D1707)*N(E1707))</f>
        <v/>
      </c>
      <c r="I1707" s="109" t="str">
        <f>IF(H1707="","",H1707-N(F1707))</f>
        <v/>
      </c>
      <c r="J1707" s="108" t="str">
        <f>IF(B1707="","",IFERROR(INDEX('15 Base de Dados'!$F$6:$F$925,MATCH(B1707,'15 Base de Dados'!$C$6:$C$925,0)),"BRL"))</f>
        <v/>
      </c>
      <c r="K1707" s="134" t="str">
        <f>IF(H1707="","",I1707*IF(N(G1707)&gt;0,G1707,IFERROR(INDEX(moeda_fx,MATCH(J1707,moeda_cod,0)),1)))</f>
        <v/>
      </c>
      <c r="L1707" s="135" t="str">
        <f>IF(B1707="","",IFERROR(INDEX('15 Base de Dados'!$A$6:$A$925,MATCH(B1707,'15 Base de Dados'!$C$6:$C$925,0)),"Não encontrado"))</f>
        <v/>
      </c>
      <c r="M1707" s="123" t="str">
        <f>IF(A1707="","",EOMONTH(A1707,0))</f>
        <v/>
      </c>
      <c r="N1707" s="113" t="str">
        <f>IF(A1707="","",YEAR(A1707))</f>
        <v/>
      </c>
    </row>
    <row r="1708">
      <c r="A1708" s="116" t="n"/>
      <c r="B1708" s="97" t="n"/>
      <c r="C1708" s="97" t="n"/>
      <c r="D1708" s="132" t="n"/>
      <c r="E1708" s="99" t="n"/>
      <c r="F1708" s="117" t="n"/>
      <c r="G1708" s="101" t="n"/>
      <c r="H1708" s="103" t="str">
        <f>IF(OR(A1708="",B1708=""),"",N(D1708)*N(E1708))</f>
        <v/>
      </c>
      <c r="I1708" s="103" t="str">
        <f>IF(H1708="","",H1708-N(F1708))</f>
        <v/>
      </c>
      <c r="J1708" s="68" t="str">
        <f>IF(B1708="","",IFERROR(INDEX('15 Base de Dados'!$F$6:$F$925,MATCH(B1708,'15 Base de Dados'!$C$6:$C$925,0)),"BRL"))</f>
        <v/>
      </c>
      <c r="K1708" s="70" t="str">
        <f>IF(H1708="","",I1708*IF(N(G1708)&gt;0,G1708,IFERROR(INDEX(moeda_fx,MATCH(J1708,moeda_cod,0)),1)))</f>
        <v/>
      </c>
      <c r="L1708" s="133" t="str">
        <f>IF(B1708="","",IFERROR(INDEX('15 Base de Dados'!$A$6:$A$925,MATCH(B1708,'15 Base de Dados'!$C$6:$C$925,0)),"Não encontrado"))</f>
        <v/>
      </c>
      <c r="M1708" s="122" t="str">
        <f>IF(A1708="","",EOMONTH(A1708,0))</f>
        <v/>
      </c>
      <c r="N1708" s="69" t="str">
        <f>IF(A1708="","",YEAR(A1708))</f>
        <v/>
      </c>
    </row>
    <row r="1709">
      <c r="A1709" s="116" t="n"/>
      <c r="B1709" s="97" t="n"/>
      <c r="C1709" s="97" t="n"/>
      <c r="D1709" s="132" t="n"/>
      <c r="E1709" s="99" t="n"/>
      <c r="F1709" s="117" t="n"/>
      <c r="G1709" s="101" t="n"/>
      <c r="H1709" s="109" t="str">
        <f>IF(OR(A1709="",B1709=""),"",N(D1709)*N(E1709))</f>
        <v/>
      </c>
      <c r="I1709" s="109" t="str">
        <f>IF(H1709="","",H1709-N(F1709))</f>
        <v/>
      </c>
      <c r="J1709" s="108" t="str">
        <f>IF(B1709="","",IFERROR(INDEX('15 Base de Dados'!$F$6:$F$925,MATCH(B1709,'15 Base de Dados'!$C$6:$C$925,0)),"BRL"))</f>
        <v/>
      </c>
      <c r="K1709" s="134" t="str">
        <f>IF(H1709="","",I1709*IF(N(G1709)&gt;0,G1709,IFERROR(INDEX(moeda_fx,MATCH(J1709,moeda_cod,0)),1)))</f>
        <v/>
      </c>
      <c r="L1709" s="135" t="str">
        <f>IF(B1709="","",IFERROR(INDEX('15 Base de Dados'!$A$6:$A$925,MATCH(B1709,'15 Base de Dados'!$C$6:$C$925,0)),"Não encontrado"))</f>
        <v/>
      </c>
      <c r="M1709" s="123" t="str">
        <f>IF(A1709="","",EOMONTH(A1709,0))</f>
        <v/>
      </c>
      <c r="N1709" s="113" t="str">
        <f>IF(A1709="","",YEAR(A1709))</f>
        <v/>
      </c>
    </row>
    <row r="1710">
      <c r="A1710" s="116" t="n"/>
      <c r="B1710" s="97" t="n"/>
      <c r="C1710" s="97" t="n"/>
      <c r="D1710" s="132" t="n"/>
      <c r="E1710" s="99" t="n"/>
      <c r="F1710" s="117" t="n"/>
      <c r="G1710" s="101" t="n"/>
      <c r="H1710" s="103" t="str">
        <f>IF(OR(A1710="",B1710=""),"",N(D1710)*N(E1710))</f>
        <v/>
      </c>
      <c r="I1710" s="103" t="str">
        <f>IF(H1710="","",H1710-N(F1710))</f>
        <v/>
      </c>
      <c r="J1710" s="68" t="str">
        <f>IF(B1710="","",IFERROR(INDEX('15 Base de Dados'!$F$6:$F$925,MATCH(B1710,'15 Base de Dados'!$C$6:$C$925,0)),"BRL"))</f>
        <v/>
      </c>
      <c r="K1710" s="70" t="str">
        <f>IF(H1710="","",I1710*IF(N(G1710)&gt;0,G1710,IFERROR(INDEX(moeda_fx,MATCH(J1710,moeda_cod,0)),1)))</f>
        <v/>
      </c>
      <c r="L1710" s="133" t="str">
        <f>IF(B1710="","",IFERROR(INDEX('15 Base de Dados'!$A$6:$A$925,MATCH(B1710,'15 Base de Dados'!$C$6:$C$925,0)),"Não encontrado"))</f>
        <v/>
      </c>
      <c r="M1710" s="122" t="str">
        <f>IF(A1710="","",EOMONTH(A1710,0))</f>
        <v/>
      </c>
      <c r="N1710" s="69" t="str">
        <f>IF(A1710="","",YEAR(A1710))</f>
        <v/>
      </c>
    </row>
    <row r="1711">
      <c r="A1711" s="116" t="n"/>
      <c r="B1711" s="97" t="n"/>
      <c r="C1711" s="97" t="n"/>
      <c r="D1711" s="132" t="n"/>
      <c r="E1711" s="99" t="n"/>
      <c r="F1711" s="117" t="n"/>
      <c r="G1711" s="101" t="n"/>
      <c r="H1711" s="109" t="str">
        <f>IF(OR(A1711="",B1711=""),"",N(D1711)*N(E1711))</f>
        <v/>
      </c>
      <c r="I1711" s="109" t="str">
        <f>IF(H1711="","",H1711-N(F1711))</f>
        <v/>
      </c>
      <c r="J1711" s="108" t="str">
        <f>IF(B1711="","",IFERROR(INDEX('15 Base de Dados'!$F$6:$F$925,MATCH(B1711,'15 Base de Dados'!$C$6:$C$925,0)),"BRL"))</f>
        <v/>
      </c>
      <c r="K1711" s="134" t="str">
        <f>IF(H1711="","",I1711*IF(N(G1711)&gt;0,G1711,IFERROR(INDEX(moeda_fx,MATCH(J1711,moeda_cod,0)),1)))</f>
        <v/>
      </c>
      <c r="L1711" s="135" t="str">
        <f>IF(B1711="","",IFERROR(INDEX('15 Base de Dados'!$A$6:$A$925,MATCH(B1711,'15 Base de Dados'!$C$6:$C$925,0)),"Não encontrado"))</f>
        <v/>
      </c>
      <c r="M1711" s="123" t="str">
        <f>IF(A1711="","",EOMONTH(A1711,0))</f>
        <v/>
      </c>
      <c r="N1711" s="113" t="str">
        <f>IF(A1711="","",YEAR(A1711))</f>
        <v/>
      </c>
    </row>
    <row r="1712">
      <c r="A1712" s="116" t="n"/>
      <c r="B1712" s="97" t="n"/>
      <c r="C1712" s="97" t="n"/>
      <c r="D1712" s="132" t="n"/>
      <c r="E1712" s="99" t="n"/>
      <c r="F1712" s="117" t="n"/>
      <c r="G1712" s="101" t="n"/>
      <c r="H1712" s="103" t="str">
        <f>IF(OR(A1712="",B1712=""),"",N(D1712)*N(E1712))</f>
        <v/>
      </c>
      <c r="I1712" s="103" t="str">
        <f>IF(H1712="","",H1712-N(F1712))</f>
        <v/>
      </c>
      <c r="J1712" s="68" t="str">
        <f>IF(B1712="","",IFERROR(INDEX('15 Base de Dados'!$F$6:$F$925,MATCH(B1712,'15 Base de Dados'!$C$6:$C$925,0)),"BRL"))</f>
        <v/>
      </c>
      <c r="K1712" s="70" t="str">
        <f>IF(H1712="","",I1712*IF(N(G1712)&gt;0,G1712,IFERROR(INDEX(moeda_fx,MATCH(J1712,moeda_cod,0)),1)))</f>
        <v/>
      </c>
      <c r="L1712" s="133" t="str">
        <f>IF(B1712="","",IFERROR(INDEX('15 Base de Dados'!$A$6:$A$925,MATCH(B1712,'15 Base de Dados'!$C$6:$C$925,0)),"Não encontrado"))</f>
        <v/>
      </c>
      <c r="M1712" s="122" t="str">
        <f>IF(A1712="","",EOMONTH(A1712,0))</f>
        <v/>
      </c>
      <c r="N1712" s="69" t="str">
        <f>IF(A1712="","",YEAR(A1712))</f>
        <v/>
      </c>
    </row>
    <row r="1713">
      <c r="A1713" s="116" t="n"/>
      <c r="B1713" s="97" t="n"/>
      <c r="C1713" s="97" t="n"/>
      <c r="D1713" s="132" t="n"/>
      <c r="E1713" s="99" t="n"/>
      <c r="F1713" s="117" t="n"/>
      <c r="G1713" s="101" t="n"/>
      <c r="H1713" s="109" t="str">
        <f>IF(OR(A1713="",B1713=""),"",N(D1713)*N(E1713))</f>
        <v/>
      </c>
      <c r="I1713" s="109" t="str">
        <f>IF(H1713="","",H1713-N(F1713))</f>
        <v/>
      </c>
      <c r="J1713" s="108" t="str">
        <f>IF(B1713="","",IFERROR(INDEX('15 Base de Dados'!$F$6:$F$925,MATCH(B1713,'15 Base de Dados'!$C$6:$C$925,0)),"BRL"))</f>
        <v/>
      </c>
      <c r="K1713" s="134" t="str">
        <f>IF(H1713="","",I1713*IF(N(G1713)&gt;0,G1713,IFERROR(INDEX(moeda_fx,MATCH(J1713,moeda_cod,0)),1)))</f>
        <v/>
      </c>
      <c r="L1713" s="135" t="str">
        <f>IF(B1713="","",IFERROR(INDEX('15 Base de Dados'!$A$6:$A$925,MATCH(B1713,'15 Base de Dados'!$C$6:$C$925,0)),"Não encontrado"))</f>
        <v/>
      </c>
      <c r="M1713" s="123" t="str">
        <f>IF(A1713="","",EOMONTH(A1713,0))</f>
        <v/>
      </c>
      <c r="N1713" s="113" t="str">
        <f>IF(A1713="","",YEAR(A1713))</f>
        <v/>
      </c>
    </row>
    <row r="1714">
      <c r="A1714" s="116" t="n"/>
      <c r="B1714" s="97" t="n"/>
      <c r="C1714" s="97" t="n"/>
      <c r="D1714" s="132" t="n"/>
      <c r="E1714" s="99" t="n"/>
      <c r="F1714" s="117" t="n"/>
      <c r="G1714" s="101" t="n"/>
      <c r="H1714" s="103" t="str">
        <f>IF(OR(A1714="",B1714=""),"",N(D1714)*N(E1714))</f>
        <v/>
      </c>
      <c r="I1714" s="103" t="str">
        <f>IF(H1714="","",H1714-N(F1714))</f>
        <v/>
      </c>
      <c r="J1714" s="68" t="str">
        <f>IF(B1714="","",IFERROR(INDEX('15 Base de Dados'!$F$6:$F$925,MATCH(B1714,'15 Base de Dados'!$C$6:$C$925,0)),"BRL"))</f>
        <v/>
      </c>
      <c r="K1714" s="70" t="str">
        <f>IF(H1714="","",I1714*IF(N(G1714)&gt;0,G1714,IFERROR(INDEX(moeda_fx,MATCH(J1714,moeda_cod,0)),1)))</f>
        <v/>
      </c>
      <c r="L1714" s="133" t="str">
        <f>IF(B1714="","",IFERROR(INDEX('15 Base de Dados'!$A$6:$A$925,MATCH(B1714,'15 Base de Dados'!$C$6:$C$925,0)),"Não encontrado"))</f>
        <v/>
      </c>
      <c r="M1714" s="122" t="str">
        <f>IF(A1714="","",EOMONTH(A1714,0))</f>
        <v/>
      </c>
      <c r="N1714" s="69" t="str">
        <f>IF(A1714="","",YEAR(A1714))</f>
        <v/>
      </c>
    </row>
    <row r="1715">
      <c r="A1715" s="116" t="n"/>
      <c r="B1715" s="97" t="n"/>
      <c r="C1715" s="97" t="n"/>
      <c r="D1715" s="132" t="n"/>
      <c r="E1715" s="99" t="n"/>
      <c r="F1715" s="117" t="n"/>
      <c r="G1715" s="101" t="n"/>
      <c r="H1715" s="109" t="str">
        <f>IF(OR(A1715="",B1715=""),"",N(D1715)*N(E1715))</f>
        <v/>
      </c>
      <c r="I1715" s="109" t="str">
        <f>IF(H1715="","",H1715-N(F1715))</f>
        <v/>
      </c>
      <c r="J1715" s="108" t="str">
        <f>IF(B1715="","",IFERROR(INDEX('15 Base de Dados'!$F$6:$F$925,MATCH(B1715,'15 Base de Dados'!$C$6:$C$925,0)),"BRL"))</f>
        <v/>
      </c>
      <c r="K1715" s="134" t="str">
        <f>IF(H1715="","",I1715*IF(N(G1715)&gt;0,G1715,IFERROR(INDEX(moeda_fx,MATCH(J1715,moeda_cod,0)),1)))</f>
        <v/>
      </c>
      <c r="L1715" s="135" t="str">
        <f>IF(B1715="","",IFERROR(INDEX('15 Base de Dados'!$A$6:$A$925,MATCH(B1715,'15 Base de Dados'!$C$6:$C$925,0)),"Não encontrado"))</f>
        <v/>
      </c>
      <c r="M1715" s="123" t="str">
        <f>IF(A1715="","",EOMONTH(A1715,0))</f>
        <v/>
      </c>
      <c r="N1715" s="113" t="str">
        <f>IF(A1715="","",YEAR(A1715))</f>
        <v/>
      </c>
    </row>
    <row r="1716">
      <c r="A1716" s="116" t="n"/>
      <c r="B1716" s="97" t="n"/>
      <c r="C1716" s="97" t="n"/>
      <c r="D1716" s="132" t="n"/>
      <c r="E1716" s="99" t="n"/>
      <c r="F1716" s="117" t="n"/>
      <c r="G1716" s="101" t="n"/>
      <c r="H1716" s="103" t="str">
        <f>IF(OR(A1716="",B1716=""),"",N(D1716)*N(E1716))</f>
        <v/>
      </c>
      <c r="I1716" s="103" t="str">
        <f>IF(H1716="","",H1716-N(F1716))</f>
        <v/>
      </c>
      <c r="J1716" s="68" t="str">
        <f>IF(B1716="","",IFERROR(INDEX('15 Base de Dados'!$F$6:$F$925,MATCH(B1716,'15 Base de Dados'!$C$6:$C$925,0)),"BRL"))</f>
        <v/>
      </c>
      <c r="K1716" s="70" t="str">
        <f>IF(H1716="","",I1716*IF(N(G1716)&gt;0,G1716,IFERROR(INDEX(moeda_fx,MATCH(J1716,moeda_cod,0)),1)))</f>
        <v/>
      </c>
      <c r="L1716" s="133" t="str">
        <f>IF(B1716="","",IFERROR(INDEX('15 Base de Dados'!$A$6:$A$925,MATCH(B1716,'15 Base de Dados'!$C$6:$C$925,0)),"Não encontrado"))</f>
        <v/>
      </c>
      <c r="M1716" s="122" t="str">
        <f>IF(A1716="","",EOMONTH(A1716,0))</f>
        <v/>
      </c>
      <c r="N1716" s="69" t="str">
        <f>IF(A1716="","",YEAR(A1716))</f>
        <v/>
      </c>
    </row>
    <row r="1717">
      <c r="A1717" s="116" t="n"/>
      <c r="B1717" s="97" t="n"/>
      <c r="C1717" s="97" t="n"/>
      <c r="D1717" s="132" t="n"/>
      <c r="E1717" s="99" t="n"/>
      <c r="F1717" s="117" t="n"/>
      <c r="G1717" s="101" t="n"/>
      <c r="H1717" s="109" t="str">
        <f>IF(OR(A1717="",B1717=""),"",N(D1717)*N(E1717))</f>
        <v/>
      </c>
      <c r="I1717" s="109" t="str">
        <f>IF(H1717="","",H1717-N(F1717))</f>
        <v/>
      </c>
      <c r="J1717" s="108" t="str">
        <f>IF(B1717="","",IFERROR(INDEX('15 Base de Dados'!$F$6:$F$925,MATCH(B1717,'15 Base de Dados'!$C$6:$C$925,0)),"BRL"))</f>
        <v/>
      </c>
      <c r="K1717" s="134" t="str">
        <f>IF(H1717="","",I1717*IF(N(G1717)&gt;0,G1717,IFERROR(INDEX(moeda_fx,MATCH(J1717,moeda_cod,0)),1)))</f>
        <v/>
      </c>
      <c r="L1717" s="135" t="str">
        <f>IF(B1717="","",IFERROR(INDEX('15 Base de Dados'!$A$6:$A$925,MATCH(B1717,'15 Base de Dados'!$C$6:$C$925,0)),"Não encontrado"))</f>
        <v/>
      </c>
      <c r="M1717" s="123" t="str">
        <f>IF(A1717="","",EOMONTH(A1717,0))</f>
        <v/>
      </c>
      <c r="N1717" s="113" t="str">
        <f>IF(A1717="","",YEAR(A1717))</f>
        <v/>
      </c>
    </row>
    <row r="1718">
      <c r="A1718" s="116" t="n"/>
      <c r="B1718" s="97" t="n"/>
      <c r="C1718" s="97" t="n"/>
      <c r="D1718" s="132" t="n"/>
      <c r="E1718" s="99" t="n"/>
      <c r="F1718" s="117" t="n"/>
      <c r="G1718" s="101" t="n"/>
      <c r="H1718" s="103" t="str">
        <f>IF(OR(A1718="",B1718=""),"",N(D1718)*N(E1718))</f>
        <v/>
      </c>
      <c r="I1718" s="103" t="str">
        <f>IF(H1718="","",H1718-N(F1718))</f>
        <v/>
      </c>
      <c r="J1718" s="68" t="str">
        <f>IF(B1718="","",IFERROR(INDEX('15 Base de Dados'!$F$6:$F$925,MATCH(B1718,'15 Base de Dados'!$C$6:$C$925,0)),"BRL"))</f>
        <v/>
      </c>
      <c r="K1718" s="70" t="str">
        <f>IF(H1718="","",I1718*IF(N(G1718)&gt;0,G1718,IFERROR(INDEX(moeda_fx,MATCH(J1718,moeda_cod,0)),1)))</f>
        <v/>
      </c>
      <c r="L1718" s="133" t="str">
        <f>IF(B1718="","",IFERROR(INDEX('15 Base de Dados'!$A$6:$A$925,MATCH(B1718,'15 Base de Dados'!$C$6:$C$925,0)),"Não encontrado"))</f>
        <v/>
      </c>
      <c r="M1718" s="122" t="str">
        <f>IF(A1718="","",EOMONTH(A1718,0))</f>
        <v/>
      </c>
      <c r="N1718" s="69" t="str">
        <f>IF(A1718="","",YEAR(A1718))</f>
        <v/>
      </c>
    </row>
    <row r="1719">
      <c r="A1719" s="116" t="n"/>
      <c r="B1719" s="97" t="n"/>
      <c r="C1719" s="97" t="n"/>
      <c r="D1719" s="132" t="n"/>
      <c r="E1719" s="99" t="n"/>
      <c r="F1719" s="117" t="n"/>
      <c r="G1719" s="101" t="n"/>
      <c r="H1719" s="109" t="str">
        <f>IF(OR(A1719="",B1719=""),"",N(D1719)*N(E1719))</f>
        <v/>
      </c>
      <c r="I1719" s="109" t="str">
        <f>IF(H1719="","",H1719-N(F1719))</f>
        <v/>
      </c>
      <c r="J1719" s="108" t="str">
        <f>IF(B1719="","",IFERROR(INDEX('15 Base de Dados'!$F$6:$F$925,MATCH(B1719,'15 Base de Dados'!$C$6:$C$925,0)),"BRL"))</f>
        <v/>
      </c>
      <c r="K1719" s="134" t="str">
        <f>IF(H1719="","",I1719*IF(N(G1719)&gt;0,G1719,IFERROR(INDEX(moeda_fx,MATCH(J1719,moeda_cod,0)),1)))</f>
        <v/>
      </c>
      <c r="L1719" s="135" t="str">
        <f>IF(B1719="","",IFERROR(INDEX('15 Base de Dados'!$A$6:$A$925,MATCH(B1719,'15 Base de Dados'!$C$6:$C$925,0)),"Não encontrado"))</f>
        <v/>
      </c>
      <c r="M1719" s="123" t="str">
        <f>IF(A1719="","",EOMONTH(A1719,0))</f>
        <v/>
      </c>
      <c r="N1719" s="113" t="str">
        <f>IF(A1719="","",YEAR(A1719))</f>
        <v/>
      </c>
    </row>
    <row r="1720">
      <c r="A1720" s="116" t="n"/>
      <c r="B1720" s="97" t="n"/>
      <c r="C1720" s="97" t="n"/>
      <c r="D1720" s="132" t="n"/>
      <c r="E1720" s="99" t="n"/>
      <c r="F1720" s="117" t="n"/>
      <c r="G1720" s="101" t="n"/>
      <c r="H1720" s="103" t="str">
        <f>IF(OR(A1720="",B1720=""),"",N(D1720)*N(E1720))</f>
        <v/>
      </c>
      <c r="I1720" s="103" t="str">
        <f>IF(H1720="","",H1720-N(F1720))</f>
        <v/>
      </c>
      <c r="J1720" s="68" t="str">
        <f>IF(B1720="","",IFERROR(INDEX('15 Base de Dados'!$F$6:$F$925,MATCH(B1720,'15 Base de Dados'!$C$6:$C$925,0)),"BRL"))</f>
        <v/>
      </c>
      <c r="K1720" s="70" t="str">
        <f>IF(H1720="","",I1720*IF(N(G1720)&gt;0,G1720,IFERROR(INDEX(moeda_fx,MATCH(J1720,moeda_cod,0)),1)))</f>
        <v/>
      </c>
      <c r="L1720" s="133" t="str">
        <f>IF(B1720="","",IFERROR(INDEX('15 Base de Dados'!$A$6:$A$925,MATCH(B1720,'15 Base de Dados'!$C$6:$C$925,0)),"Não encontrado"))</f>
        <v/>
      </c>
      <c r="M1720" s="122" t="str">
        <f>IF(A1720="","",EOMONTH(A1720,0))</f>
        <v/>
      </c>
      <c r="N1720" s="69" t="str">
        <f>IF(A1720="","",YEAR(A1720))</f>
        <v/>
      </c>
    </row>
    <row r="1721">
      <c r="A1721" s="116" t="n"/>
      <c r="B1721" s="97" t="n"/>
      <c r="C1721" s="97" t="n"/>
      <c r="D1721" s="132" t="n"/>
      <c r="E1721" s="99" t="n"/>
      <c r="F1721" s="117" t="n"/>
      <c r="G1721" s="101" t="n"/>
      <c r="H1721" s="109" t="str">
        <f>IF(OR(A1721="",B1721=""),"",N(D1721)*N(E1721))</f>
        <v/>
      </c>
      <c r="I1721" s="109" t="str">
        <f>IF(H1721="","",H1721-N(F1721))</f>
        <v/>
      </c>
      <c r="J1721" s="108" t="str">
        <f>IF(B1721="","",IFERROR(INDEX('15 Base de Dados'!$F$6:$F$925,MATCH(B1721,'15 Base de Dados'!$C$6:$C$925,0)),"BRL"))</f>
        <v/>
      </c>
      <c r="K1721" s="134" t="str">
        <f>IF(H1721="","",I1721*IF(N(G1721)&gt;0,G1721,IFERROR(INDEX(moeda_fx,MATCH(J1721,moeda_cod,0)),1)))</f>
        <v/>
      </c>
      <c r="L1721" s="135" t="str">
        <f>IF(B1721="","",IFERROR(INDEX('15 Base de Dados'!$A$6:$A$925,MATCH(B1721,'15 Base de Dados'!$C$6:$C$925,0)),"Não encontrado"))</f>
        <v/>
      </c>
      <c r="M1721" s="123" t="str">
        <f>IF(A1721="","",EOMONTH(A1721,0))</f>
        <v/>
      </c>
      <c r="N1721" s="113" t="str">
        <f>IF(A1721="","",YEAR(A1721))</f>
        <v/>
      </c>
    </row>
    <row r="1722">
      <c r="A1722" s="116" t="n"/>
      <c r="B1722" s="97" t="n"/>
      <c r="C1722" s="97" t="n"/>
      <c r="D1722" s="132" t="n"/>
      <c r="E1722" s="99" t="n"/>
      <c r="F1722" s="117" t="n"/>
      <c r="G1722" s="101" t="n"/>
      <c r="H1722" s="103" t="str">
        <f>IF(OR(A1722="",B1722=""),"",N(D1722)*N(E1722))</f>
        <v/>
      </c>
      <c r="I1722" s="103" t="str">
        <f>IF(H1722="","",H1722-N(F1722))</f>
        <v/>
      </c>
      <c r="J1722" s="68" t="str">
        <f>IF(B1722="","",IFERROR(INDEX('15 Base de Dados'!$F$6:$F$925,MATCH(B1722,'15 Base de Dados'!$C$6:$C$925,0)),"BRL"))</f>
        <v/>
      </c>
      <c r="K1722" s="70" t="str">
        <f>IF(H1722="","",I1722*IF(N(G1722)&gt;0,G1722,IFERROR(INDEX(moeda_fx,MATCH(J1722,moeda_cod,0)),1)))</f>
        <v/>
      </c>
      <c r="L1722" s="133" t="str">
        <f>IF(B1722="","",IFERROR(INDEX('15 Base de Dados'!$A$6:$A$925,MATCH(B1722,'15 Base de Dados'!$C$6:$C$925,0)),"Não encontrado"))</f>
        <v/>
      </c>
      <c r="M1722" s="122" t="str">
        <f>IF(A1722="","",EOMONTH(A1722,0))</f>
        <v/>
      </c>
      <c r="N1722" s="69" t="str">
        <f>IF(A1722="","",YEAR(A1722))</f>
        <v/>
      </c>
    </row>
    <row r="1723">
      <c r="A1723" s="116" t="n"/>
      <c r="B1723" s="97" t="n"/>
      <c r="C1723" s="97" t="n"/>
      <c r="D1723" s="132" t="n"/>
      <c r="E1723" s="99" t="n"/>
      <c r="F1723" s="117" t="n"/>
      <c r="G1723" s="101" t="n"/>
      <c r="H1723" s="109" t="str">
        <f>IF(OR(A1723="",B1723=""),"",N(D1723)*N(E1723))</f>
        <v/>
      </c>
      <c r="I1723" s="109" t="str">
        <f>IF(H1723="","",H1723-N(F1723))</f>
        <v/>
      </c>
      <c r="J1723" s="108" t="str">
        <f>IF(B1723="","",IFERROR(INDEX('15 Base de Dados'!$F$6:$F$925,MATCH(B1723,'15 Base de Dados'!$C$6:$C$925,0)),"BRL"))</f>
        <v/>
      </c>
      <c r="K1723" s="134" t="str">
        <f>IF(H1723="","",I1723*IF(N(G1723)&gt;0,G1723,IFERROR(INDEX(moeda_fx,MATCH(J1723,moeda_cod,0)),1)))</f>
        <v/>
      </c>
      <c r="L1723" s="135" t="str">
        <f>IF(B1723="","",IFERROR(INDEX('15 Base de Dados'!$A$6:$A$925,MATCH(B1723,'15 Base de Dados'!$C$6:$C$925,0)),"Não encontrado"))</f>
        <v/>
      </c>
      <c r="M1723" s="123" t="str">
        <f>IF(A1723="","",EOMONTH(A1723,0))</f>
        <v/>
      </c>
      <c r="N1723" s="113" t="str">
        <f>IF(A1723="","",YEAR(A1723))</f>
        <v/>
      </c>
    </row>
    <row r="1724">
      <c r="A1724" s="116" t="n"/>
      <c r="B1724" s="97" t="n"/>
      <c r="C1724" s="97" t="n"/>
      <c r="D1724" s="132" t="n"/>
      <c r="E1724" s="99" t="n"/>
      <c r="F1724" s="117" t="n"/>
      <c r="G1724" s="101" t="n"/>
      <c r="H1724" s="103" t="str">
        <f>IF(OR(A1724="",B1724=""),"",N(D1724)*N(E1724))</f>
        <v/>
      </c>
      <c r="I1724" s="103" t="str">
        <f>IF(H1724="","",H1724-N(F1724))</f>
        <v/>
      </c>
      <c r="J1724" s="68" t="str">
        <f>IF(B1724="","",IFERROR(INDEX('15 Base de Dados'!$F$6:$F$925,MATCH(B1724,'15 Base de Dados'!$C$6:$C$925,0)),"BRL"))</f>
        <v/>
      </c>
      <c r="K1724" s="70" t="str">
        <f>IF(H1724="","",I1724*IF(N(G1724)&gt;0,G1724,IFERROR(INDEX(moeda_fx,MATCH(J1724,moeda_cod,0)),1)))</f>
        <v/>
      </c>
      <c r="L1724" s="133" t="str">
        <f>IF(B1724="","",IFERROR(INDEX('15 Base de Dados'!$A$6:$A$925,MATCH(B1724,'15 Base de Dados'!$C$6:$C$925,0)),"Não encontrado"))</f>
        <v/>
      </c>
      <c r="M1724" s="122" t="str">
        <f>IF(A1724="","",EOMONTH(A1724,0))</f>
        <v/>
      </c>
      <c r="N1724" s="69" t="str">
        <f>IF(A1724="","",YEAR(A1724))</f>
        <v/>
      </c>
    </row>
    <row r="1725">
      <c r="A1725" s="116" t="n"/>
      <c r="B1725" s="97" t="n"/>
      <c r="C1725" s="97" t="n"/>
      <c r="D1725" s="132" t="n"/>
      <c r="E1725" s="99" t="n"/>
      <c r="F1725" s="117" t="n"/>
      <c r="G1725" s="101" t="n"/>
      <c r="H1725" s="109" t="str">
        <f>IF(OR(A1725="",B1725=""),"",N(D1725)*N(E1725))</f>
        <v/>
      </c>
      <c r="I1725" s="109" t="str">
        <f>IF(H1725="","",H1725-N(F1725))</f>
        <v/>
      </c>
      <c r="J1725" s="108" t="str">
        <f>IF(B1725="","",IFERROR(INDEX('15 Base de Dados'!$F$6:$F$925,MATCH(B1725,'15 Base de Dados'!$C$6:$C$925,0)),"BRL"))</f>
        <v/>
      </c>
      <c r="K1725" s="134" t="str">
        <f>IF(H1725="","",I1725*IF(N(G1725)&gt;0,G1725,IFERROR(INDEX(moeda_fx,MATCH(J1725,moeda_cod,0)),1)))</f>
        <v/>
      </c>
      <c r="L1725" s="135" t="str">
        <f>IF(B1725="","",IFERROR(INDEX('15 Base de Dados'!$A$6:$A$925,MATCH(B1725,'15 Base de Dados'!$C$6:$C$925,0)),"Não encontrado"))</f>
        <v/>
      </c>
      <c r="M1725" s="123" t="str">
        <f>IF(A1725="","",EOMONTH(A1725,0))</f>
        <v/>
      </c>
      <c r="N1725" s="113" t="str">
        <f>IF(A1725="","",YEAR(A1725))</f>
        <v/>
      </c>
    </row>
    <row r="1726">
      <c r="A1726" s="116" t="n"/>
      <c r="B1726" s="97" t="n"/>
      <c r="C1726" s="97" t="n"/>
      <c r="D1726" s="132" t="n"/>
      <c r="E1726" s="99" t="n"/>
      <c r="F1726" s="117" t="n"/>
      <c r="G1726" s="101" t="n"/>
      <c r="H1726" s="103" t="str">
        <f>IF(OR(A1726="",B1726=""),"",N(D1726)*N(E1726))</f>
        <v/>
      </c>
      <c r="I1726" s="103" t="str">
        <f>IF(H1726="","",H1726-N(F1726))</f>
        <v/>
      </c>
      <c r="J1726" s="68" t="str">
        <f>IF(B1726="","",IFERROR(INDEX('15 Base de Dados'!$F$6:$F$925,MATCH(B1726,'15 Base de Dados'!$C$6:$C$925,0)),"BRL"))</f>
        <v/>
      </c>
      <c r="K1726" s="70" t="str">
        <f>IF(H1726="","",I1726*IF(N(G1726)&gt;0,G1726,IFERROR(INDEX(moeda_fx,MATCH(J1726,moeda_cod,0)),1)))</f>
        <v/>
      </c>
      <c r="L1726" s="133" t="str">
        <f>IF(B1726="","",IFERROR(INDEX('15 Base de Dados'!$A$6:$A$925,MATCH(B1726,'15 Base de Dados'!$C$6:$C$925,0)),"Não encontrado"))</f>
        <v/>
      </c>
      <c r="M1726" s="122" t="str">
        <f>IF(A1726="","",EOMONTH(A1726,0))</f>
        <v/>
      </c>
      <c r="N1726" s="69" t="str">
        <f>IF(A1726="","",YEAR(A1726))</f>
        <v/>
      </c>
    </row>
    <row r="1727">
      <c r="A1727" s="116" t="n"/>
      <c r="B1727" s="97" t="n"/>
      <c r="C1727" s="97" t="n"/>
      <c r="D1727" s="132" t="n"/>
      <c r="E1727" s="99" t="n"/>
      <c r="F1727" s="117" t="n"/>
      <c r="G1727" s="101" t="n"/>
      <c r="H1727" s="109" t="str">
        <f>IF(OR(A1727="",B1727=""),"",N(D1727)*N(E1727))</f>
        <v/>
      </c>
      <c r="I1727" s="109" t="str">
        <f>IF(H1727="","",H1727-N(F1727))</f>
        <v/>
      </c>
      <c r="J1727" s="108" t="str">
        <f>IF(B1727="","",IFERROR(INDEX('15 Base de Dados'!$F$6:$F$925,MATCH(B1727,'15 Base de Dados'!$C$6:$C$925,0)),"BRL"))</f>
        <v/>
      </c>
      <c r="K1727" s="134" t="str">
        <f>IF(H1727="","",I1727*IF(N(G1727)&gt;0,G1727,IFERROR(INDEX(moeda_fx,MATCH(J1727,moeda_cod,0)),1)))</f>
        <v/>
      </c>
      <c r="L1727" s="135" t="str">
        <f>IF(B1727="","",IFERROR(INDEX('15 Base de Dados'!$A$6:$A$925,MATCH(B1727,'15 Base de Dados'!$C$6:$C$925,0)),"Não encontrado"))</f>
        <v/>
      </c>
      <c r="M1727" s="123" t="str">
        <f>IF(A1727="","",EOMONTH(A1727,0))</f>
        <v/>
      </c>
      <c r="N1727" s="113" t="str">
        <f>IF(A1727="","",YEAR(A1727))</f>
        <v/>
      </c>
    </row>
    <row r="1728">
      <c r="A1728" s="116" t="n"/>
      <c r="B1728" s="97" t="n"/>
      <c r="C1728" s="97" t="n"/>
      <c r="D1728" s="132" t="n"/>
      <c r="E1728" s="99" t="n"/>
      <c r="F1728" s="117" t="n"/>
      <c r="G1728" s="101" t="n"/>
      <c r="H1728" s="103" t="str">
        <f>IF(OR(A1728="",B1728=""),"",N(D1728)*N(E1728))</f>
        <v/>
      </c>
      <c r="I1728" s="103" t="str">
        <f>IF(H1728="","",H1728-N(F1728))</f>
        <v/>
      </c>
      <c r="J1728" s="68" t="str">
        <f>IF(B1728="","",IFERROR(INDEX('15 Base de Dados'!$F$6:$F$925,MATCH(B1728,'15 Base de Dados'!$C$6:$C$925,0)),"BRL"))</f>
        <v/>
      </c>
      <c r="K1728" s="70" t="str">
        <f>IF(H1728="","",I1728*IF(N(G1728)&gt;0,G1728,IFERROR(INDEX(moeda_fx,MATCH(J1728,moeda_cod,0)),1)))</f>
        <v/>
      </c>
      <c r="L1728" s="133" t="str">
        <f>IF(B1728="","",IFERROR(INDEX('15 Base de Dados'!$A$6:$A$925,MATCH(B1728,'15 Base de Dados'!$C$6:$C$925,0)),"Não encontrado"))</f>
        <v/>
      </c>
      <c r="M1728" s="122" t="str">
        <f>IF(A1728="","",EOMONTH(A1728,0))</f>
        <v/>
      </c>
      <c r="N1728" s="69" t="str">
        <f>IF(A1728="","",YEAR(A1728))</f>
        <v/>
      </c>
    </row>
    <row r="1729">
      <c r="A1729" s="116" t="n"/>
      <c r="B1729" s="97" t="n"/>
      <c r="C1729" s="97" t="n"/>
      <c r="D1729" s="132" t="n"/>
      <c r="E1729" s="99" t="n"/>
      <c r="F1729" s="117" t="n"/>
      <c r="G1729" s="101" t="n"/>
      <c r="H1729" s="109" t="str">
        <f>IF(OR(A1729="",B1729=""),"",N(D1729)*N(E1729))</f>
        <v/>
      </c>
      <c r="I1729" s="109" t="str">
        <f>IF(H1729="","",H1729-N(F1729))</f>
        <v/>
      </c>
      <c r="J1729" s="108" t="str">
        <f>IF(B1729="","",IFERROR(INDEX('15 Base de Dados'!$F$6:$F$925,MATCH(B1729,'15 Base de Dados'!$C$6:$C$925,0)),"BRL"))</f>
        <v/>
      </c>
      <c r="K1729" s="134" t="str">
        <f>IF(H1729="","",I1729*IF(N(G1729)&gt;0,G1729,IFERROR(INDEX(moeda_fx,MATCH(J1729,moeda_cod,0)),1)))</f>
        <v/>
      </c>
      <c r="L1729" s="135" t="str">
        <f>IF(B1729="","",IFERROR(INDEX('15 Base de Dados'!$A$6:$A$925,MATCH(B1729,'15 Base de Dados'!$C$6:$C$925,0)),"Não encontrado"))</f>
        <v/>
      </c>
      <c r="M1729" s="123" t="str">
        <f>IF(A1729="","",EOMONTH(A1729,0))</f>
        <v/>
      </c>
      <c r="N1729" s="113" t="str">
        <f>IF(A1729="","",YEAR(A1729))</f>
        <v/>
      </c>
    </row>
    <row r="1730">
      <c r="A1730" s="116" t="n"/>
      <c r="B1730" s="97" t="n"/>
      <c r="C1730" s="97" t="n"/>
      <c r="D1730" s="132" t="n"/>
      <c r="E1730" s="99" t="n"/>
      <c r="F1730" s="117" t="n"/>
      <c r="G1730" s="101" t="n"/>
      <c r="H1730" s="103" t="str">
        <f>IF(OR(A1730="",B1730=""),"",N(D1730)*N(E1730))</f>
        <v/>
      </c>
      <c r="I1730" s="103" t="str">
        <f>IF(H1730="","",H1730-N(F1730))</f>
        <v/>
      </c>
      <c r="J1730" s="68" t="str">
        <f>IF(B1730="","",IFERROR(INDEX('15 Base de Dados'!$F$6:$F$925,MATCH(B1730,'15 Base de Dados'!$C$6:$C$925,0)),"BRL"))</f>
        <v/>
      </c>
      <c r="K1730" s="70" t="str">
        <f>IF(H1730="","",I1730*IF(N(G1730)&gt;0,G1730,IFERROR(INDEX(moeda_fx,MATCH(J1730,moeda_cod,0)),1)))</f>
        <v/>
      </c>
      <c r="L1730" s="133" t="str">
        <f>IF(B1730="","",IFERROR(INDEX('15 Base de Dados'!$A$6:$A$925,MATCH(B1730,'15 Base de Dados'!$C$6:$C$925,0)),"Não encontrado"))</f>
        <v/>
      </c>
      <c r="M1730" s="122" t="str">
        <f>IF(A1730="","",EOMONTH(A1730,0))</f>
        <v/>
      </c>
      <c r="N1730" s="69" t="str">
        <f>IF(A1730="","",YEAR(A1730))</f>
        <v/>
      </c>
    </row>
    <row r="1731">
      <c r="A1731" s="116" t="n"/>
      <c r="B1731" s="97" t="n"/>
      <c r="C1731" s="97" t="n"/>
      <c r="D1731" s="132" t="n"/>
      <c r="E1731" s="99" t="n"/>
      <c r="F1731" s="117" t="n"/>
      <c r="G1731" s="101" t="n"/>
      <c r="H1731" s="109" t="str">
        <f>IF(OR(A1731="",B1731=""),"",N(D1731)*N(E1731))</f>
        <v/>
      </c>
      <c r="I1731" s="109" t="str">
        <f>IF(H1731="","",H1731-N(F1731))</f>
        <v/>
      </c>
      <c r="J1731" s="108" t="str">
        <f>IF(B1731="","",IFERROR(INDEX('15 Base de Dados'!$F$6:$F$925,MATCH(B1731,'15 Base de Dados'!$C$6:$C$925,0)),"BRL"))</f>
        <v/>
      </c>
      <c r="K1731" s="134" t="str">
        <f>IF(H1731="","",I1731*IF(N(G1731)&gt;0,G1731,IFERROR(INDEX(moeda_fx,MATCH(J1731,moeda_cod,0)),1)))</f>
        <v/>
      </c>
      <c r="L1731" s="135" t="str">
        <f>IF(B1731="","",IFERROR(INDEX('15 Base de Dados'!$A$6:$A$925,MATCH(B1731,'15 Base de Dados'!$C$6:$C$925,0)),"Não encontrado"))</f>
        <v/>
      </c>
      <c r="M1731" s="123" t="str">
        <f>IF(A1731="","",EOMONTH(A1731,0))</f>
        <v/>
      </c>
      <c r="N1731" s="113" t="str">
        <f>IF(A1731="","",YEAR(A1731))</f>
        <v/>
      </c>
    </row>
    <row r="1732">
      <c r="A1732" s="116" t="n"/>
      <c r="B1732" s="97" t="n"/>
      <c r="C1732" s="97" t="n"/>
      <c r="D1732" s="132" t="n"/>
      <c r="E1732" s="99" t="n"/>
      <c r="F1732" s="117" t="n"/>
      <c r="G1732" s="101" t="n"/>
      <c r="H1732" s="103" t="str">
        <f>IF(OR(A1732="",B1732=""),"",N(D1732)*N(E1732))</f>
        <v/>
      </c>
      <c r="I1732" s="103" t="str">
        <f>IF(H1732="","",H1732-N(F1732))</f>
        <v/>
      </c>
      <c r="J1732" s="68" t="str">
        <f>IF(B1732="","",IFERROR(INDEX('15 Base de Dados'!$F$6:$F$925,MATCH(B1732,'15 Base de Dados'!$C$6:$C$925,0)),"BRL"))</f>
        <v/>
      </c>
      <c r="K1732" s="70" t="str">
        <f>IF(H1732="","",I1732*IF(N(G1732)&gt;0,G1732,IFERROR(INDEX(moeda_fx,MATCH(J1732,moeda_cod,0)),1)))</f>
        <v/>
      </c>
      <c r="L1732" s="133" t="str">
        <f>IF(B1732="","",IFERROR(INDEX('15 Base de Dados'!$A$6:$A$925,MATCH(B1732,'15 Base de Dados'!$C$6:$C$925,0)),"Não encontrado"))</f>
        <v/>
      </c>
      <c r="M1732" s="122" t="str">
        <f>IF(A1732="","",EOMONTH(A1732,0))</f>
        <v/>
      </c>
      <c r="N1732" s="69" t="str">
        <f>IF(A1732="","",YEAR(A1732))</f>
        <v/>
      </c>
    </row>
    <row r="1733">
      <c r="A1733" s="116" t="n"/>
      <c r="B1733" s="97" t="n"/>
      <c r="C1733" s="97" t="n"/>
      <c r="D1733" s="132" t="n"/>
      <c r="E1733" s="99" t="n"/>
      <c r="F1733" s="117" t="n"/>
      <c r="G1733" s="101" t="n"/>
      <c r="H1733" s="109" t="str">
        <f>IF(OR(A1733="",B1733=""),"",N(D1733)*N(E1733))</f>
        <v/>
      </c>
      <c r="I1733" s="109" t="str">
        <f>IF(H1733="","",H1733-N(F1733))</f>
        <v/>
      </c>
      <c r="J1733" s="108" t="str">
        <f>IF(B1733="","",IFERROR(INDEX('15 Base de Dados'!$F$6:$F$925,MATCH(B1733,'15 Base de Dados'!$C$6:$C$925,0)),"BRL"))</f>
        <v/>
      </c>
      <c r="K1733" s="134" t="str">
        <f>IF(H1733="","",I1733*IF(N(G1733)&gt;0,G1733,IFERROR(INDEX(moeda_fx,MATCH(J1733,moeda_cod,0)),1)))</f>
        <v/>
      </c>
      <c r="L1733" s="135" t="str">
        <f>IF(B1733="","",IFERROR(INDEX('15 Base de Dados'!$A$6:$A$925,MATCH(B1733,'15 Base de Dados'!$C$6:$C$925,0)),"Não encontrado"))</f>
        <v/>
      </c>
      <c r="M1733" s="123" t="str">
        <f>IF(A1733="","",EOMONTH(A1733,0))</f>
        <v/>
      </c>
      <c r="N1733" s="113" t="str">
        <f>IF(A1733="","",YEAR(A1733))</f>
        <v/>
      </c>
    </row>
    <row r="1734">
      <c r="A1734" s="116" t="n"/>
      <c r="B1734" s="97" t="n"/>
      <c r="C1734" s="97" t="n"/>
      <c r="D1734" s="132" t="n"/>
      <c r="E1734" s="99" t="n"/>
      <c r="F1734" s="117" t="n"/>
      <c r="G1734" s="101" t="n"/>
      <c r="H1734" s="103" t="str">
        <f>IF(OR(A1734="",B1734=""),"",N(D1734)*N(E1734))</f>
        <v/>
      </c>
      <c r="I1734" s="103" t="str">
        <f>IF(H1734="","",H1734-N(F1734))</f>
        <v/>
      </c>
      <c r="J1734" s="68" t="str">
        <f>IF(B1734="","",IFERROR(INDEX('15 Base de Dados'!$F$6:$F$925,MATCH(B1734,'15 Base de Dados'!$C$6:$C$925,0)),"BRL"))</f>
        <v/>
      </c>
      <c r="K1734" s="70" t="str">
        <f>IF(H1734="","",I1734*IF(N(G1734)&gt;0,G1734,IFERROR(INDEX(moeda_fx,MATCH(J1734,moeda_cod,0)),1)))</f>
        <v/>
      </c>
      <c r="L1734" s="133" t="str">
        <f>IF(B1734="","",IFERROR(INDEX('15 Base de Dados'!$A$6:$A$925,MATCH(B1734,'15 Base de Dados'!$C$6:$C$925,0)),"Não encontrado"))</f>
        <v/>
      </c>
      <c r="M1734" s="122" t="str">
        <f>IF(A1734="","",EOMONTH(A1734,0))</f>
        <v/>
      </c>
      <c r="N1734" s="69" t="str">
        <f>IF(A1734="","",YEAR(A1734))</f>
        <v/>
      </c>
    </row>
    <row r="1735">
      <c r="A1735" s="116" t="n"/>
      <c r="B1735" s="97" t="n"/>
      <c r="C1735" s="97" t="n"/>
      <c r="D1735" s="132" t="n"/>
      <c r="E1735" s="99" t="n"/>
      <c r="F1735" s="117" t="n"/>
      <c r="G1735" s="101" t="n"/>
      <c r="H1735" s="109" t="str">
        <f>IF(OR(A1735="",B1735=""),"",N(D1735)*N(E1735))</f>
        <v/>
      </c>
      <c r="I1735" s="109" t="str">
        <f>IF(H1735="","",H1735-N(F1735))</f>
        <v/>
      </c>
      <c r="J1735" s="108" t="str">
        <f>IF(B1735="","",IFERROR(INDEX('15 Base de Dados'!$F$6:$F$925,MATCH(B1735,'15 Base de Dados'!$C$6:$C$925,0)),"BRL"))</f>
        <v/>
      </c>
      <c r="K1735" s="134" t="str">
        <f>IF(H1735="","",I1735*IF(N(G1735)&gt;0,G1735,IFERROR(INDEX(moeda_fx,MATCH(J1735,moeda_cod,0)),1)))</f>
        <v/>
      </c>
      <c r="L1735" s="135" t="str">
        <f>IF(B1735="","",IFERROR(INDEX('15 Base de Dados'!$A$6:$A$925,MATCH(B1735,'15 Base de Dados'!$C$6:$C$925,0)),"Não encontrado"))</f>
        <v/>
      </c>
      <c r="M1735" s="123" t="str">
        <f>IF(A1735="","",EOMONTH(A1735,0))</f>
        <v/>
      </c>
      <c r="N1735" s="113" t="str">
        <f>IF(A1735="","",YEAR(A1735))</f>
        <v/>
      </c>
    </row>
    <row r="1736">
      <c r="A1736" s="116" t="n"/>
      <c r="B1736" s="97" t="n"/>
      <c r="C1736" s="97" t="n"/>
      <c r="D1736" s="132" t="n"/>
      <c r="E1736" s="99" t="n"/>
      <c r="F1736" s="117" t="n"/>
      <c r="G1736" s="101" t="n"/>
      <c r="H1736" s="103" t="str">
        <f>IF(OR(A1736="",B1736=""),"",N(D1736)*N(E1736))</f>
        <v/>
      </c>
      <c r="I1736" s="103" t="str">
        <f>IF(H1736="","",H1736-N(F1736))</f>
        <v/>
      </c>
      <c r="J1736" s="68" t="str">
        <f>IF(B1736="","",IFERROR(INDEX('15 Base de Dados'!$F$6:$F$925,MATCH(B1736,'15 Base de Dados'!$C$6:$C$925,0)),"BRL"))</f>
        <v/>
      </c>
      <c r="K1736" s="70" t="str">
        <f>IF(H1736="","",I1736*IF(N(G1736)&gt;0,G1736,IFERROR(INDEX(moeda_fx,MATCH(J1736,moeda_cod,0)),1)))</f>
        <v/>
      </c>
      <c r="L1736" s="133" t="str">
        <f>IF(B1736="","",IFERROR(INDEX('15 Base de Dados'!$A$6:$A$925,MATCH(B1736,'15 Base de Dados'!$C$6:$C$925,0)),"Não encontrado"))</f>
        <v/>
      </c>
      <c r="M1736" s="122" t="str">
        <f>IF(A1736="","",EOMONTH(A1736,0))</f>
        <v/>
      </c>
      <c r="N1736" s="69" t="str">
        <f>IF(A1736="","",YEAR(A1736))</f>
        <v/>
      </c>
    </row>
    <row r="1737">
      <c r="A1737" s="116" t="n"/>
      <c r="B1737" s="97" t="n"/>
      <c r="C1737" s="97" t="n"/>
      <c r="D1737" s="132" t="n"/>
      <c r="E1737" s="99" t="n"/>
      <c r="F1737" s="117" t="n"/>
      <c r="G1737" s="101" t="n"/>
      <c r="H1737" s="109" t="str">
        <f>IF(OR(A1737="",B1737=""),"",N(D1737)*N(E1737))</f>
        <v/>
      </c>
      <c r="I1737" s="109" t="str">
        <f>IF(H1737="","",H1737-N(F1737))</f>
        <v/>
      </c>
      <c r="J1737" s="108" t="str">
        <f>IF(B1737="","",IFERROR(INDEX('15 Base de Dados'!$F$6:$F$925,MATCH(B1737,'15 Base de Dados'!$C$6:$C$925,0)),"BRL"))</f>
        <v/>
      </c>
      <c r="K1737" s="134" t="str">
        <f>IF(H1737="","",I1737*IF(N(G1737)&gt;0,G1737,IFERROR(INDEX(moeda_fx,MATCH(J1737,moeda_cod,0)),1)))</f>
        <v/>
      </c>
      <c r="L1737" s="135" t="str">
        <f>IF(B1737="","",IFERROR(INDEX('15 Base de Dados'!$A$6:$A$925,MATCH(B1737,'15 Base de Dados'!$C$6:$C$925,0)),"Não encontrado"))</f>
        <v/>
      </c>
      <c r="M1737" s="123" t="str">
        <f>IF(A1737="","",EOMONTH(A1737,0))</f>
        <v/>
      </c>
      <c r="N1737" s="113" t="str">
        <f>IF(A1737="","",YEAR(A1737))</f>
        <v/>
      </c>
    </row>
    <row r="1738">
      <c r="A1738" s="116" t="n"/>
      <c r="B1738" s="97" t="n"/>
      <c r="C1738" s="97" t="n"/>
      <c r="D1738" s="132" t="n"/>
      <c r="E1738" s="99" t="n"/>
      <c r="F1738" s="117" t="n"/>
      <c r="G1738" s="101" t="n"/>
      <c r="H1738" s="103" t="str">
        <f>IF(OR(A1738="",B1738=""),"",N(D1738)*N(E1738))</f>
        <v/>
      </c>
      <c r="I1738" s="103" t="str">
        <f>IF(H1738="","",H1738-N(F1738))</f>
        <v/>
      </c>
      <c r="J1738" s="68" t="str">
        <f>IF(B1738="","",IFERROR(INDEX('15 Base de Dados'!$F$6:$F$925,MATCH(B1738,'15 Base de Dados'!$C$6:$C$925,0)),"BRL"))</f>
        <v/>
      </c>
      <c r="K1738" s="70" t="str">
        <f>IF(H1738="","",I1738*IF(N(G1738)&gt;0,G1738,IFERROR(INDEX(moeda_fx,MATCH(J1738,moeda_cod,0)),1)))</f>
        <v/>
      </c>
      <c r="L1738" s="133" t="str">
        <f>IF(B1738="","",IFERROR(INDEX('15 Base de Dados'!$A$6:$A$925,MATCH(B1738,'15 Base de Dados'!$C$6:$C$925,0)),"Não encontrado"))</f>
        <v/>
      </c>
      <c r="M1738" s="122" t="str">
        <f>IF(A1738="","",EOMONTH(A1738,0))</f>
        <v/>
      </c>
      <c r="N1738" s="69" t="str">
        <f>IF(A1738="","",YEAR(A1738))</f>
        <v/>
      </c>
    </row>
    <row r="1739">
      <c r="A1739" s="116" t="n"/>
      <c r="B1739" s="97" t="n"/>
      <c r="C1739" s="97" t="n"/>
      <c r="D1739" s="132" t="n"/>
      <c r="E1739" s="99" t="n"/>
      <c r="F1739" s="117" t="n"/>
      <c r="G1739" s="101" t="n"/>
      <c r="H1739" s="109" t="str">
        <f>IF(OR(A1739="",B1739=""),"",N(D1739)*N(E1739))</f>
        <v/>
      </c>
      <c r="I1739" s="109" t="str">
        <f>IF(H1739="","",H1739-N(F1739))</f>
        <v/>
      </c>
      <c r="J1739" s="108" t="str">
        <f>IF(B1739="","",IFERROR(INDEX('15 Base de Dados'!$F$6:$F$925,MATCH(B1739,'15 Base de Dados'!$C$6:$C$925,0)),"BRL"))</f>
        <v/>
      </c>
      <c r="K1739" s="134" t="str">
        <f>IF(H1739="","",I1739*IF(N(G1739)&gt;0,G1739,IFERROR(INDEX(moeda_fx,MATCH(J1739,moeda_cod,0)),1)))</f>
        <v/>
      </c>
      <c r="L1739" s="135" t="str">
        <f>IF(B1739="","",IFERROR(INDEX('15 Base de Dados'!$A$6:$A$925,MATCH(B1739,'15 Base de Dados'!$C$6:$C$925,0)),"Não encontrado"))</f>
        <v/>
      </c>
      <c r="M1739" s="123" t="str">
        <f>IF(A1739="","",EOMONTH(A1739,0))</f>
        <v/>
      </c>
      <c r="N1739" s="113" t="str">
        <f>IF(A1739="","",YEAR(A1739))</f>
        <v/>
      </c>
    </row>
    <row r="1740">
      <c r="A1740" s="116" t="n"/>
      <c r="B1740" s="97" t="n"/>
      <c r="C1740" s="97" t="n"/>
      <c r="D1740" s="132" t="n"/>
      <c r="E1740" s="99" t="n"/>
      <c r="F1740" s="117" t="n"/>
      <c r="G1740" s="101" t="n"/>
      <c r="H1740" s="103" t="str">
        <f>IF(OR(A1740="",B1740=""),"",N(D1740)*N(E1740))</f>
        <v/>
      </c>
      <c r="I1740" s="103" t="str">
        <f>IF(H1740="","",H1740-N(F1740))</f>
        <v/>
      </c>
      <c r="J1740" s="68" t="str">
        <f>IF(B1740="","",IFERROR(INDEX('15 Base de Dados'!$F$6:$F$925,MATCH(B1740,'15 Base de Dados'!$C$6:$C$925,0)),"BRL"))</f>
        <v/>
      </c>
      <c r="K1740" s="70" t="str">
        <f>IF(H1740="","",I1740*IF(N(G1740)&gt;0,G1740,IFERROR(INDEX(moeda_fx,MATCH(J1740,moeda_cod,0)),1)))</f>
        <v/>
      </c>
      <c r="L1740" s="133" t="str">
        <f>IF(B1740="","",IFERROR(INDEX('15 Base de Dados'!$A$6:$A$925,MATCH(B1740,'15 Base de Dados'!$C$6:$C$925,0)),"Não encontrado"))</f>
        <v/>
      </c>
      <c r="M1740" s="122" t="str">
        <f>IF(A1740="","",EOMONTH(A1740,0))</f>
        <v/>
      </c>
      <c r="N1740" s="69" t="str">
        <f>IF(A1740="","",YEAR(A1740))</f>
        <v/>
      </c>
    </row>
    <row r="1741">
      <c r="A1741" s="116" t="n"/>
      <c r="B1741" s="97" t="n"/>
      <c r="C1741" s="97" t="n"/>
      <c r="D1741" s="132" t="n"/>
      <c r="E1741" s="99" t="n"/>
      <c r="F1741" s="117" t="n"/>
      <c r="G1741" s="101" t="n"/>
      <c r="H1741" s="109" t="str">
        <f>IF(OR(A1741="",B1741=""),"",N(D1741)*N(E1741))</f>
        <v/>
      </c>
      <c r="I1741" s="109" t="str">
        <f>IF(H1741="","",H1741-N(F1741))</f>
        <v/>
      </c>
      <c r="J1741" s="108" t="str">
        <f>IF(B1741="","",IFERROR(INDEX('15 Base de Dados'!$F$6:$F$925,MATCH(B1741,'15 Base de Dados'!$C$6:$C$925,0)),"BRL"))</f>
        <v/>
      </c>
      <c r="K1741" s="134" t="str">
        <f>IF(H1741="","",I1741*IF(N(G1741)&gt;0,G1741,IFERROR(INDEX(moeda_fx,MATCH(J1741,moeda_cod,0)),1)))</f>
        <v/>
      </c>
      <c r="L1741" s="135" t="str">
        <f>IF(B1741="","",IFERROR(INDEX('15 Base de Dados'!$A$6:$A$925,MATCH(B1741,'15 Base de Dados'!$C$6:$C$925,0)),"Não encontrado"))</f>
        <v/>
      </c>
      <c r="M1741" s="123" t="str">
        <f>IF(A1741="","",EOMONTH(A1741,0))</f>
        <v/>
      </c>
      <c r="N1741" s="113" t="str">
        <f>IF(A1741="","",YEAR(A1741))</f>
        <v/>
      </c>
    </row>
    <row r="1742">
      <c r="A1742" s="116" t="n"/>
      <c r="B1742" s="97" t="n"/>
      <c r="C1742" s="97" t="n"/>
      <c r="D1742" s="132" t="n"/>
      <c r="E1742" s="99" t="n"/>
      <c r="F1742" s="117" t="n"/>
      <c r="G1742" s="101" t="n"/>
      <c r="H1742" s="103" t="str">
        <f>IF(OR(A1742="",B1742=""),"",N(D1742)*N(E1742))</f>
        <v/>
      </c>
      <c r="I1742" s="103" t="str">
        <f>IF(H1742="","",H1742-N(F1742))</f>
        <v/>
      </c>
      <c r="J1742" s="68" t="str">
        <f>IF(B1742="","",IFERROR(INDEX('15 Base de Dados'!$F$6:$F$925,MATCH(B1742,'15 Base de Dados'!$C$6:$C$925,0)),"BRL"))</f>
        <v/>
      </c>
      <c r="K1742" s="70" t="str">
        <f>IF(H1742="","",I1742*IF(N(G1742)&gt;0,G1742,IFERROR(INDEX(moeda_fx,MATCH(J1742,moeda_cod,0)),1)))</f>
        <v/>
      </c>
      <c r="L1742" s="133" t="str">
        <f>IF(B1742="","",IFERROR(INDEX('15 Base de Dados'!$A$6:$A$925,MATCH(B1742,'15 Base de Dados'!$C$6:$C$925,0)),"Não encontrado"))</f>
        <v/>
      </c>
      <c r="M1742" s="122" t="str">
        <f>IF(A1742="","",EOMONTH(A1742,0))</f>
        <v/>
      </c>
      <c r="N1742" s="69" t="str">
        <f>IF(A1742="","",YEAR(A1742))</f>
        <v/>
      </c>
    </row>
    <row r="1743">
      <c r="A1743" s="116" t="n"/>
      <c r="B1743" s="97" t="n"/>
      <c r="C1743" s="97" t="n"/>
      <c r="D1743" s="132" t="n"/>
      <c r="E1743" s="99" t="n"/>
      <c r="F1743" s="117" t="n"/>
      <c r="G1743" s="101" t="n"/>
      <c r="H1743" s="109" t="str">
        <f>IF(OR(A1743="",B1743=""),"",N(D1743)*N(E1743))</f>
        <v/>
      </c>
      <c r="I1743" s="109" t="str">
        <f>IF(H1743="","",H1743-N(F1743))</f>
        <v/>
      </c>
      <c r="J1743" s="108" t="str">
        <f>IF(B1743="","",IFERROR(INDEX('15 Base de Dados'!$F$6:$F$925,MATCH(B1743,'15 Base de Dados'!$C$6:$C$925,0)),"BRL"))</f>
        <v/>
      </c>
      <c r="K1743" s="134" t="str">
        <f>IF(H1743="","",I1743*IF(N(G1743)&gt;0,G1743,IFERROR(INDEX(moeda_fx,MATCH(J1743,moeda_cod,0)),1)))</f>
        <v/>
      </c>
      <c r="L1743" s="135" t="str">
        <f>IF(B1743="","",IFERROR(INDEX('15 Base de Dados'!$A$6:$A$925,MATCH(B1743,'15 Base de Dados'!$C$6:$C$925,0)),"Não encontrado"))</f>
        <v/>
      </c>
      <c r="M1743" s="123" t="str">
        <f>IF(A1743="","",EOMONTH(A1743,0))</f>
        <v/>
      </c>
      <c r="N1743" s="113" t="str">
        <f>IF(A1743="","",YEAR(A1743))</f>
        <v/>
      </c>
    </row>
    <row r="1744">
      <c r="A1744" s="116" t="n"/>
      <c r="B1744" s="97" t="n"/>
      <c r="C1744" s="97" t="n"/>
      <c r="D1744" s="132" t="n"/>
      <c r="E1744" s="99" t="n"/>
      <c r="F1744" s="117" t="n"/>
      <c r="G1744" s="101" t="n"/>
      <c r="H1744" s="103" t="str">
        <f>IF(OR(A1744="",B1744=""),"",N(D1744)*N(E1744))</f>
        <v/>
      </c>
      <c r="I1744" s="103" t="str">
        <f>IF(H1744="","",H1744-N(F1744))</f>
        <v/>
      </c>
      <c r="J1744" s="68" t="str">
        <f>IF(B1744="","",IFERROR(INDEX('15 Base de Dados'!$F$6:$F$925,MATCH(B1744,'15 Base de Dados'!$C$6:$C$925,0)),"BRL"))</f>
        <v/>
      </c>
      <c r="K1744" s="70" t="str">
        <f>IF(H1744="","",I1744*IF(N(G1744)&gt;0,G1744,IFERROR(INDEX(moeda_fx,MATCH(J1744,moeda_cod,0)),1)))</f>
        <v/>
      </c>
      <c r="L1744" s="133" t="str">
        <f>IF(B1744="","",IFERROR(INDEX('15 Base de Dados'!$A$6:$A$925,MATCH(B1744,'15 Base de Dados'!$C$6:$C$925,0)),"Não encontrado"))</f>
        <v/>
      </c>
      <c r="M1744" s="122" t="str">
        <f>IF(A1744="","",EOMONTH(A1744,0))</f>
        <v/>
      </c>
      <c r="N1744" s="69" t="str">
        <f>IF(A1744="","",YEAR(A1744))</f>
        <v/>
      </c>
    </row>
    <row r="1745">
      <c r="A1745" s="116" t="n"/>
      <c r="B1745" s="97" t="n"/>
      <c r="C1745" s="97" t="n"/>
      <c r="D1745" s="132" t="n"/>
      <c r="E1745" s="99" t="n"/>
      <c r="F1745" s="117" t="n"/>
      <c r="G1745" s="101" t="n"/>
      <c r="H1745" s="109" t="str">
        <f>IF(OR(A1745="",B1745=""),"",N(D1745)*N(E1745))</f>
        <v/>
      </c>
      <c r="I1745" s="109" t="str">
        <f>IF(H1745="","",H1745-N(F1745))</f>
        <v/>
      </c>
      <c r="J1745" s="108" t="str">
        <f>IF(B1745="","",IFERROR(INDEX('15 Base de Dados'!$F$6:$F$925,MATCH(B1745,'15 Base de Dados'!$C$6:$C$925,0)),"BRL"))</f>
        <v/>
      </c>
      <c r="K1745" s="134" t="str">
        <f>IF(H1745="","",I1745*IF(N(G1745)&gt;0,G1745,IFERROR(INDEX(moeda_fx,MATCH(J1745,moeda_cod,0)),1)))</f>
        <v/>
      </c>
      <c r="L1745" s="135" t="str">
        <f>IF(B1745="","",IFERROR(INDEX('15 Base de Dados'!$A$6:$A$925,MATCH(B1745,'15 Base de Dados'!$C$6:$C$925,0)),"Não encontrado"))</f>
        <v/>
      </c>
      <c r="M1745" s="123" t="str">
        <f>IF(A1745="","",EOMONTH(A1745,0))</f>
        <v/>
      </c>
      <c r="N1745" s="113" t="str">
        <f>IF(A1745="","",YEAR(A1745))</f>
        <v/>
      </c>
    </row>
    <row r="1746">
      <c r="A1746" s="116" t="n"/>
      <c r="B1746" s="97" t="n"/>
      <c r="C1746" s="97" t="n"/>
      <c r="D1746" s="132" t="n"/>
      <c r="E1746" s="99" t="n"/>
      <c r="F1746" s="117" t="n"/>
      <c r="G1746" s="101" t="n"/>
      <c r="H1746" s="103" t="str">
        <f>IF(OR(A1746="",B1746=""),"",N(D1746)*N(E1746))</f>
        <v/>
      </c>
      <c r="I1746" s="103" t="str">
        <f>IF(H1746="","",H1746-N(F1746))</f>
        <v/>
      </c>
      <c r="J1746" s="68" t="str">
        <f>IF(B1746="","",IFERROR(INDEX('15 Base de Dados'!$F$6:$F$925,MATCH(B1746,'15 Base de Dados'!$C$6:$C$925,0)),"BRL"))</f>
        <v/>
      </c>
      <c r="K1746" s="70" t="str">
        <f>IF(H1746="","",I1746*IF(N(G1746)&gt;0,G1746,IFERROR(INDEX(moeda_fx,MATCH(J1746,moeda_cod,0)),1)))</f>
        <v/>
      </c>
      <c r="L1746" s="133" t="str">
        <f>IF(B1746="","",IFERROR(INDEX('15 Base de Dados'!$A$6:$A$925,MATCH(B1746,'15 Base de Dados'!$C$6:$C$925,0)),"Não encontrado"))</f>
        <v/>
      </c>
      <c r="M1746" s="122" t="str">
        <f>IF(A1746="","",EOMONTH(A1746,0))</f>
        <v/>
      </c>
      <c r="N1746" s="69" t="str">
        <f>IF(A1746="","",YEAR(A1746))</f>
        <v/>
      </c>
    </row>
    <row r="1747">
      <c r="A1747" s="116" t="n"/>
      <c r="B1747" s="97" t="n"/>
      <c r="C1747" s="97" t="n"/>
      <c r="D1747" s="132" t="n"/>
      <c r="E1747" s="99" t="n"/>
      <c r="F1747" s="117" t="n"/>
      <c r="G1747" s="101" t="n"/>
      <c r="H1747" s="109" t="str">
        <f>IF(OR(A1747="",B1747=""),"",N(D1747)*N(E1747))</f>
        <v/>
      </c>
      <c r="I1747" s="109" t="str">
        <f>IF(H1747="","",H1747-N(F1747))</f>
        <v/>
      </c>
      <c r="J1747" s="108" t="str">
        <f>IF(B1747="","",IFERROR(INDEX('15 Base de Dados'!$F$6:$F$925,MATCH(B1747,'15 Base de Dados'!$C$6:$C$925,0)),"BRL"))</f>
        <v/>
      </c>
      <c r="K1747" s="134" t="str">
        <f>IF(H1747="","",I1747*IF(N(G1747)&gt;0,G1747,IFERROR(INDEX(moeda_fx,MATCH(J1747,moeda_cod,0)),1)))</f>
        <v/>
      </c>
      <c r="L1747" s="135" t="str">
        <f>IF(B1747="","",IFERROR(INDEX('15 Base de Dados'!$A$6:$A$925,MATCH(B1747,'15 Base de Dados'!$C$6:$C$925,0)),"Não encontrado"))</f>
        <v/>
      </c>
      <c r="M1747" s="123" t="str">
        <f>IF(A1747="","",EOMONTH(A1747,0))</f>
        <v/>
      </c>
      <c r="N1747" s="113" t="str">
        <f>IF(A1747="","",YEAR(A1747))</f>
        <v/>
      </c>
    </row>
    <row r="1748">
      <c r="A1748" s="116" t="n"/>
      <c r="B1748" s="97" t="n"/>
      <c r="C1748" s="97" t="n"/>
      <c r="D1748" s="132" t="n"/>
      <c r="E1748" s="99" t="n"/>
      <c r="F1748" s="117" t="n"/>
      <c r="G1748" s="101" t="n"/>
      <c r="H1748" s="103" t="str">
        <f>IF(OR(A1748="",B1748=""),"",N(D1748)*N(E1748))</f>
        <v/>
      </c>
      <c r="I1748" s="103" t="str">
        <f>IF(H1748="","",H1748-N(F1748))</f>
        <v/>
      </c>
      <c r="J1748" s="68" t="str">
        <f>IF(B1748="","",IFERROR(INDEX('15 Base de Dados'!$F$6:$F$925,MATCH(B1748,'15 Base de Dados'!$C$6:$C$925,0)),"BRL"))</f>
        <v/>
      </c>
      <c r="K1748" s="70" t="str">
        <f>IF(H1748="","",I1748*IF(N(G1748)&gt;0,G1748,IFERROR(INDEX(moeda_fx,MATCH(J1748,moeda_cod,0)),1)))</f>
        <v/>
      </c>
      <c r="L1748" s="133" t="str">
        <f>IF(B1748="","",IFERROR(INDEX('15 Base de Dados'!$A$6:$A$925,MATCH(B1748,'15 Base de Dados'!$C$6:$C$925,0)),"Não encontrado"))</f>
        <v/>
      </c>
      <c r="M1748" s="122" t="str">
        <f>IF(A1748="","",EOMONTH(A1748,0))</f>
        <v/>
      </c>
      <c r="N1748" s="69" t="str">
        <f>IF(A1748="","",YEAR(A1748))</f>
        <v/>
      </c>
    </row>
    <row r="1749">
      <c r="A1749" s="116" t="n"/>
      <c r="B1749" s="97" t="n"/>
      <c r="C1749" s="97" t="n"/>
      <c r="D1749" s="132" t="n"/>
      <c r="E1749" s="99" t="n"/>
      <c r="F1749" s="117" t="n"/>
      <c r="G1749" s="101" t="n"/>
      <c r="H1749" s="109" t="str">
        <f>IF(OR(A1749="",B1749=""),"",N(D1749)*N(E1749))</f>
        <v/>
      </c>
      <c r="I1749" s="109" t="str">
        <f>IF(H1749="","",H1749-N(F1749))</f>
        <v/>
      </c>
      <c r="J1749" s="108" t="str">
        <f>IF(B1749="","",IFERROR(INDEX('15 Base de Dados'!$F$6:$F$925,MATCH(B1749,'15 Base de Dados'!$C$6:$C$925,0)),"BRL"))</f>
        <v/>
      </c>
      <c r="K1749" s="134" t="str">
        <f>IF(H1749="","",I1749*IF(N(G1749)&gt;0,G1749,IFERROR(INDEX(moeda_fx,MATCH(J1749,moeda_cod,0)),1)))</f>
        <v/>
      </c>
      <c r="L1749" s="135" t="str">
        <f>IF(B1749="","",IFERROR(INDEX('15 Base de Dados'!$A$6:$A$925,MATCH(B1749,'15 Base de Dados'!$C$6:$C$925,0)),"Não encontrado"))</f>
        <v/>
      </c>
      <c r="M1749" s="123" t="str">
        <f>IF(A1749="","",EOMONTH(A1749,0))</f>
        <v/>
      </c>
      <c r="N1749" s="113" t="str">
        <f>IF(A1749="","",YEAR(A1749))</f>
        <v/>
      </c>
    </row>
    <row r="1750">
      <c r="A1750" s="116" t="n"/>
      <c r="B1750" s="97" t="n"/>
      <c r="C1750" s="97" t="n"/>
      <c r="D1750" s="132" t="n"/>
      <c r="E1750" s="99" t="n"/>
      <c r="F1750" s="117" t="n"/>
      <c r="G1750" s="101" t="n"/>
      <c r="H1750" s="103" t="str">
        <f>IF(OR(A1750="",B1750=""),"",N(D1750)*N(E1750))</f>
        <v/>
      </c>
      <c r="I1750" s="103" t="str">
        <f>IF(H1750="","",H1750-N(F1750))</f>
        <v/>
      </c>
      <c r="J1750" s="68" t="str">
        <f>IF(B1750="","",IFERROR(INDEX('15 Base de Dados'!$F$6:$F$925,MATCH(B1750,'15 Base de Dados'!$C$6:$C$925,0)),"BRL"))</f>
        <v/>
      </c>
      <c r="K1750" s="70" t="str">
        <f>IF(H1750="","",I1750*IF(N(G1750)&gt;0,G1750,IFERROR(INDEX(moeda_fx,MATCH(J1750,moeda_cod,0)),1)))</f>
        <v/>
      </c>
      <c r="L1750" s="133" t="str">
        <f>IF(B1750="","",IFERROR(INDEX('15 Base de Dados'!$A$6:$A$925,MATCH(B1750,'15 Base de Dados'!$C$6:$C$925,0)),"Não encontrado"))</f>
        <v/>
      </c>
      <c r="M1750" s="122" t="str">
        <f>IF(A1750="","",EOMONTH(A1750,0))</f>
        <v/>
      </c>
      <c r="N1750" s="69" t="str">
        <f>IF(A1750="","",YEAR(A1750))</f>
        <v/>
      </c>
    </row>
    <row r="1751">
      <c r="A1751" s="116" t="n"/>
      <c r="B1751" s="97" t="n"/>
      <c r="C1751" s="97" t="n"/>
      <c r="D1751" s="132" t="n"/>
      <c r="E1751" s="99" t="n"/>
      <c r="F1751" s="117" t="n"/>
      <c r="G1751" s="101" t="n"/>
      <c r="H1751" s="109" t="str">
        <f>IF(OR(A1751="",B1751=""),"",N(D1751)*N(E1751))</f>
        <v/>
      </c>
      <c r="I1751" s="109" t="str">
        <f>IF(H1751="","",H1751-N(F1751))</f>
        <v/>
      </c>
      <c r="J1751" s="108" t="str">
        <f>IF(B1751="","",IFERROR(INDEX('15 Base de Dados'!$F$6:$F$925,MATCH(B1751,'15 Base de Dados'!$C$6:$C$925,0)),"BRL"))</f>
        <v/>
      </c>
      <c r="K1751" s="134" t="str">
        <f>IF(H1751="","",I1751*IF(N(G1751)&gt;0,G1751,IFERROR(INDEX(moeda_fx,MATCH(J1751,moeda_cod,0)),1)))</f>
        <v/>
      </c>
      <c r="L1751" s="135" t="str">
        <f>IF(B1751="","",IFERROR(INDEX('15 Base de Dados'!$A$6:$A$925,MATCH(B1751,'15 Base de Dados'!$C$6:$C$925,0)),"Não encontrado"))</f>
        <v/>
      </c>
      <c r="M1751" s="123" t="str">
        <f>IF(A1751="","",EOMONTH(A1751,0))</f>
        <v/>
      </c>
      <c r="N1751" s="113" t="str">
        <f>IF(A1751="","",YEAR(A1751))</f>
        <v/>
      </c>
    </row>
    <row r="1752">
      <c r="A1752" s="116" t="n"/>
      <c r="B1752" s="97" t="n"/>
      <c r="C1752" s="97" t="n"/>
      <c r="D1752" s="132" t="n"/>
      <c r="E1752" s="99" t="n"/>
      <c r="F1752" s="117" t="n"/>
      <c r="G1752" s="101" t="n"/>
      <c r="H1752" s="103" t="str">
        <f>IF(OR(A1752="",B1752=""),"",N(D1752)*N(E1752))</f>
        <v/>
      </c>
      <c r="I1752" s="103" t="str">
        <f>IF(H1752="","",H1752-N(F1752))</f>
        <v/>
      </c>
      <c r="J1752" s="68" t="str">
        <f>IF(B1752="","",IFERROR(INDEX('15 Base de Dados'!$F$6:$F$925,MATCH(B1752,'15 Base de Dados'!$C$6:$C$925,0)),"BRL"))</f>
        <v/>
      </c>
      <c r="K1752" s="70" t="str">
        <f>IF(H1752="","",I1752*IF(N(G1752)&gt;0,G1752,IFERROR(INDEX(moeda_fx,MATCH(J1752,moeda_cod,0)),1)))</f>
        <v/>
      </c>
      <c r="L1752" s="133" t="str">
        <f>IF(B1752="","",IFERROR(INDEX('15 Base de Dados'!$A$6:$A$925,MATCH(B1752,'15 Base de Dados'!$C$6:$C$925,0)),"Não encontrado"))</f>
        <v/>
      </c>
      <c r="M1752" s="122" t="str">
        <f>IF(A1752="","",EOMONTH(A1752,0))</f>
        <v/>
      </c>
      <c r="N1752" s="69" t="str">
        <f>IF(A1752="","",YEAR(A1752))</f>
        <v/>
      </c>
    </row>
    <row r="1753">
      <c r="A1753" s="116" t="n"/>
      <c r="B1753" s="97" t="n"/>
      <c r="C1753" s="97" t="n"/>
      <c r="D1753" s="132" t="n"/>
      <c r="E1753" s="99" t="n"/>
      <c r="F1753" s="117" t="n"/>
      <c r="G1753" s="101" t="n"/>
      <c r="H1753" s="109" t="str">
        <f>IF(OR(A1753="",B1753=""),"",N(D1753)*N(E1753))</f>
        <v/>
      </c>
      <c r="I1753" s="109" t="str">
        <f>IF(H1753="","",H1753-N(F1753))</f>
        <v/>
      </c>
      <c r="J1753" s="108" t="str">
        <f>IF(B1753="","",IFERROR(INDEX('15 Base de Dados'!$F$6:$F$925,MATCH(B1753,'15 Base de Dados'!$C$6:$C$925,0)),"BRL"))</f>
        <v/>
      </c>
      <c r="K1753" s="134" t="str">
        <f>IF(H1753="","",I1753*IF(N(G1753)&gt;0,G1753,IFERROR(INDEX(moeda_fx,MATCH(J1753,moeda_cod,0)),1)))</f>
        <v/>
      </c>
      <c r="L1753" s="135" t="str">
        <f>IF(B1753="","",IFERROR(INDEX('15 Base de Dados'!$A$6:$A$925,MATCH(B1753,'15 Base de Dados'!$C$6:$C$925,0)),"Não encontrado"))</f>
        <v/>
      </c>
      <c r="M1753" s="123" t="str">
        <f>IF(A1753="","",EOMONTH(A1753,0))</f>
        <v/>
      </c>
      <c r="N1753" s="113" t="str">
        <f>IF(A1753="","",YEAR(A1753))</f>
        <v/>
      </c>
    </row>
    <row r="1754">
      <c r="A1754" s="116" t="n"/>
      <c r="B1754" s="97" t="n"/>
      <c r="C1754" s="97" t="n"/>
      <c r="D1754" s="132" t="n"/>
      <c r="E1754" s="99" t="n"/>
      <c r="F1754" s="117" t="n"/>
      <c r="G1754" s="101" t="n"/>
      <c r="H1754" s="103" t="str">
        <f>IF(OR(A1754="",B1754=""),"",N(D1754)*N(E1754))</f>
        <v/>
      </c>
      <c r="I1754" s="103" t="str">
        <f>IF(H1754="","",H1754-N(F1754))</f>
        <v/>
      </c>
      <c r="J1754" s="68" t="str">
        <f>IF(B1754="","",IFERROR(INDEX('15 Base de Dados'!$F$6:$F$925,MATCH(B1754,'15 Base de Dados'!$C$6:$C$925,0)),"BRL"))</f>
        <v/>
      </c>
      <c r="K1754" s="70" t="str">
        <f>IF(H1754="","",I1754*IF(N(G1754)&gt;0,G1754,IFERROR(INDEX(moeda_fx,MATCH(J1754,moeda_cod,0)),1)))</f>
        <v/>
      </c>
      <c r="L1754" s="133" t="str">
        <f>IF(B1754="","",IFERROR(INDEX('15 Base de Dados'!$A$6:$A$925,MATCH(B1754,'15 Base de Dados'!$C$6:$C$925,0)),"Não encontrado"))</f>
        <v/>
      </c>
      <c r="M1754" s="122" t="str">
        <f>IF(A1754="","",EOMONTH(A1754,0))</f>
        <v/>
      </c>
      <c r="N1754" s="69" t="str">
        <f>IF(A1754="","",YEAR(A1754))</f>
        <v/>
      </c>
    </row>
    <row r="1755">
      <c r="A1755" s="116" t="n"/>
      <c r="B1755" s="97" t="n"/>
      <c r="C1755" s="97" t="n"/>
      <c r="D1755" s="132" t="n"/>
      <c r="E1755" s="99" t="n"/>
      <c r="F1755" s="117" t="n"/>
      <c r="G1755" s="101" t="n"/>
      <c r="H1755" s="109" t="str">
        <f>IF(OR(A1755="",B1755=""),"",N(D1755)*N(E1755))</f>
        <v/>
      </c>
      <c r="I1755" s="109" t="str">
        <f>IF(H1755="","",H1755-N(F1755))</f>
        <v/>
      </c>
      <c r="J1755" s="108" t="str">
        <f>IF(B1755="","",IFERROR(INDEX('15 Base de Dados'!$F$6:$F$925,MATCH(B1755,'15 Base de Dados'!$C$6:$C$925,0)),"BRL"))</f>
        <v/>
      </c>
      <c r="K1755" s="134" t="str">
        <f>IF(H1755="","",I1755*IF(N(G1755)&gt;0,G1755,IFERROR(INDEX(moeda_fx,MATCH(J1755,moeda_cod,0)),1)))</f>
        <v/>
      </c>
      <c r="L1755" s="135" t="str">
        <f>IF(B1755="","",IFERROR(INDEX('15 Base de Dados'!$A$6:$A$925,MATCH(B1755,'15 Base de Dados'!$C$6:$C$925,0)),"Não encontrado"))</f>
        <v/>
      </c>
      <c r="M1755" s="123" t="str">
        <f>IF(A1755="","",EOMONTH(A1755,0))</f>
        <v/>
      </c>
      <c r="N1755" s="113" t="str">
        <f>IF(A1755="","",YEAR(A1755))</f>
        <v/>
      </c>
    </row>
    <row r="1756">
      <c r="A1756" s="116" t="n"/>
      <c r="B1756" s="97" t="n"/>
      <c r="C1756" s="97" t="n"/>
      <c r="D1756" s="132" t="n"/>
      <c r="E1756" s="99" t="n"/>
      <c r="F1756" s="117" t="n"/>
      <c r="G1756" s="101" t="n"/>
      <c r="H1756" s="103" t="str">
        <f>IF(OR(A1756="",B1756=""),"",N(D1756)*N(E1756))</f>
        <v/>
      </c>
      <c r="I1756" s="103" t="str">
        <f>IF(H1756="","",H1756-N(F1756))</f>
        <v/>
      </c>
      <c r="J1756" s="68" t="str">
        <f>IF(B1756="","",IFERROR(INDEX('15 Base de Dados'!$F$6:$F$925,MATCH(B1756,'15 Base de Dados'!$C$6:$C$925,0)),"BRL"))</f>
        <v/>
      </c>
      <c r="K1756" s="70" t="str">
        <f>IF(H1756="","",I1756*IF(N(G1756)&gt;0,G1756,IFERROR(INDEX(moeda_fx,MATCH(J1756,moeda_cod,0)),1)))</f>
        <v/>
      </c>
      <c r="L1756" s="133" t="str">
        <f>IF(B1756="","",IFERROR(INDEX('15 Base de Dados'!$A$6:$A$925,MATCH(B1756,'15 Base de Dados'!$C$6:$C$925,0)),"Não encontrado"))</f>
        <v/>
      </c>
      <c r="M1756" s="122" t="str">
        <f>IF(A1756="","",EOMONTH(A1756,0))</f>
        <v/>
      </c>
      <c r="N1756" s="69" t="str">
        <f>IF(A1756="","",YEAR(A1756))</f>
        <v/>
      </c>
    </row>
    <row r="1757">
      <c r="A1757" s="116" t="n"/>
      <c r="B1757" s="97" t="n"/>
      <c r="C1757" s="97" t="n"/>
      <c r="D1757" s="132" t="n"/>
      <c r="E1757" s="99" t="n"/>
      <c r="F1757" s="117" t="n"/>
      <c r="G1757" s="101" t="n"/>
      <c r="H1757" s="109" t="str">
        <f>IF(OR(A1757="",B1757=""),"",N(D1757)*N(E1757))</f>
        <v/>
      </c>
      <c r="I1757" s="109" t="str">
        <f>IF(H1757="","",H1757-N(F1757))</f>
        <v/>
      </c>
      <c r="J1757" s="108" t="str">
        <f>IF(B1757="","",IFERROR(INDEX('15 Base de Dados'!$F$6:$F$925,MATCH(B1757,'15 Base de Dados'!$C$6:$C$925,0)),"BRL"))</f>
        <v/>
      </c>
      <c r="K1757" s="134" t="str">
        <f>IF(H1757="","",I1757*IF(N(G1757)&gt;0,G1757,IFERROR(INDEX(moeda_fx,MATCH(J1757,moeda_cod,0)),1)))</f>
        <v/>
      </c>
      <c r="L1757" s="135" t="str">
        <f>IF(B1757="","",IFERROR(INDEX('15 Base de Dados'!$A$6:$A$925,MATCH(B1757,'15 Base de Dados'!$C$6:$C$925,0)),"Não encontrado"))</f>
        <v/>
      </c>
      <c r="M1757" s="123" t="str">
        <f>IF(A1757="","",EOMONTH(A1757,0))</f>
        <v/>
      </c>
      <c r="N1757" s="113" t="str">
        <f>IF(A1757="","",YEAR(A1757))</f>
        <v/>
      </c>
    </row>
    <row r="1758">
      <c r="A1758" s="116" t="n"/>
      <c r="B1758" s="97" t="n"/>
      <c r="C1758" s="97" t="n"/>
      <c r="D1758" s="132" t="n"/>
      <c r="E1758" s="99" t="n"/>
      <c r="F1758" s="117" t="n"/>
      <c r="G1758" s="101" t="n"/>
      <c r="H1758" s="103" t="str">
        <f>IF(OR(A1758="",B1758=""),"",N(D1758)*N(E1758))</f>
        <v/>
      </c>
      <c r="I1758" s="103" t="str">
        <f>IF(H1758="","",H1758-N(F1758))</f>
        <v/>
      </c>
      <c r="J1758" s="68" t="str">
        <f>IF(B1758="","",IFERROR(INDEX('15 Base de Dados'!$F$6:$F$925,MATCH(B1758,'15 Base de Dados'!$C$6:$C$925,0)),"BRL"))</f>
        <v/>
      </c>
      <c r="K1758" s="70" t="str">
        <f>IF(H1758="","",I1758*IF(N(G1758)&gt;0,G1758,IFERROR(INDEX(moeda_fx,MATCH(J1758,moeda_cod,0)),1)))</f>
        <v/>
      </c>
      <c r="L1758" s="133" t="str">
        <f>IF(B1758="","",IFERROR(INDEX('15 Base de Dados'!$A$6:$A$925,MATCH(B1758,'15 Base de Dados'!$C$6:$C$925,0)),"Não encontrado"))</f>
        <v/>
      </c>
      <c r="M1758" s="122" t="str">
        <f>IF(A1758="","",EOMONTH(A1758,0))</f>
        <v/>
      </c>
      <c r="N1758" s="69" t="str">
        <f>IF(A1758="","",YEAR(A1758))</f>
        <v/>
      </c>
    </row>
    <row r="1759">
      <c r="A1759" s="116" t="n"/>
      <c r="B1759" s="97" t="n"/>
      <c r="C1759" s="97" t="n"/>
      <c r="D1759" s="132" t="n"/>
      <c r="E1759" s="99" t="n"/>
      <c r="F1759" s="117" t="n"/>
      <c r="G1759" s="101" t="n"/>
      <c r="H1759" s="109" t="str">
        <f>IF(OR(A1759="",B1759=""),"",N(D1759)*N(E1759))</f>
        <v/>
      </c>
      <c r="I1759" s="109" t="str">
        <f>IF(H1759="","",H1759-N(F1759))</f>
        <v/>
      </c>
      <c r="J1759" s="108" t="str">
        <f>IF(B1759="","",IFERROR(INDEX('15 Base de Dados'!$F$6:$F$925,MATCH(B1759,'15 Base de Dados'!$C$6:$C$925,0)),"BRL"))</f>
        <v/>
      </c>
      <c r="K1759" s="134" t="str">
        <f>IF(H1759="","",I1759*IF(N(G1759)&gt;0,G1759,IFERROR(INDEX(moeda_fx,MATCH(J1759,moeda_cod,0)),1)))</f>
        <v/>
      </c>
      <c r="L1759" s="135" t="str">
        <f>IF(B1759="","",IFERROR(INDEX('15 Base de Dados'!$A$6:$A$925,MATCH(B1759,'15 Base de Dados'!$C$6:$C$925,0)),"Não encontrado"))</f>
        <v/>
      </c>
      <c r="M1759" s="123" t="str">
        <f>IF(A1759="","",EOMONTH(A1759,0))</f>
        <v/>
      </c>
      <c r="N1759" s="113" t="str">
        <f>IF(A1759="","",YEAR(A1759))</f>
        <v/>
      </c>
    </row>
    <row r="1760">
      <c r="A1760" s="116" t="n"/>
      <c r="B1760" s="97" t="n"/>
      <c r="C1760" s="97" t="n"/>
      <c r="D1760" s="132" t="n"/>
      <c r="E1760" s="99" t="n"/>
      <c r="F1760" s="117" t="n"/>
      <c r="G1760" s="101" t="n"/>
      <c r="H1760" s="103" t="str">
        <f>IF(OR(A1760="",B1760=""),"",N(D1760)*N(E1760))</f>
        <v/>
      </c>
      <c r="I1760" s="103" t="str">
        <f>IF(H1760="","",H1760-N(F1760))</f>
        <v/>
      </c>
      <c r="J1760" s="68" t="str">
        <f>IF(B1760="","",IFERROR(INDEX('15 Base de Dados'!$F$6:$F$925,MATCH(B1760,'15 Base de Dados'!$C$6:$C$925,0)),"BRL"))</f>
        <v/>
      </c>
      <c r="K1760" s="70" t="str">
        <f>IF(H1760="","",I1760*IF(N(G1760)&gt;0,G1760,IFERROR(INDEX(moeda_fx,MATCH(J1760,moeda_cod,0)),1)))</f>
        <v/>
      </c>
      <c r="L1760" s="133" t="str">
        <f>IF(B1760="","",IFERROR(INDEX('15 Base de Dados'!$A$6:$A$925,MATCH(B1760,'15 Base de Dados'!$C$6:$C$925,0)),"Não encontrado"))</f>
        <v/>
      </c>
      <c r="M1760" s="122" t="str">
        <f>IF(A1760="","",EOMONTH(A1760,0))</f>
        <v/>
      </c>
      <c r="N1760" s="69" t="str">
        <f>IF(A1760="","",YEAR(A1760))</f>
        <v/>
      </c>
    </row>
    <row r="1761">
      <c r="A1761" s="116" t="n"/>
      <c r="B1761" s="97" t="n"/>
      <c r="C1761" s="97" t="n"/>
      <c r="D1761" s="132" t="n"/>
      <c r="E1761" s="99" t="n"/>
      <c r="F1761" s="117" t="n"/>
      <c r="G1761" s="101" t="n"/>
      <c r="H1761" s="109" t="str">
        <f>IF(OR(A1761="",B1761=""),"",N(D1761)*N(E1761))</f>
        <v/>
      </c>
      <c r="I1761" s="109" t="str">
        <f>IF(H1761="","",H1761-N(F1761))</f>
        <v/>
      </c>
      <c r="J1761" s="108" t="str">
        <f>IF(B1761="","",IFERROR(INDEX('15 Base de Dados'!$F$6:$F$925,MATCH(B1761,'15 Base de Dados'!$C$6:$C$925,0)),"BRL"))</f>
        <v/>
      </c>
      <c r="K1761" s="134" t="str">
        <f>IF(H1761="","",I1761*IF(N(G1761)&gt;0,G1761,IFERROR(INDEX(moeda_fx,MATCH(J1761,moeda_cod,0)),1)))</f>
        <v/>
      </c>
      <c r="L1761" s="135" t="str">
        <f>IF(B1761="","",IFERROR(INDEX('15 Base de Dados'!$A$6:$A$925,MATCH(B1761,'15 Base de Dados'!$C$6:$C$925,0)),"Não encontrado"))</f>
        <v/>
      </c>
      <c r="M1761" s="123" t="str">
        <f>IF(A1761="","",EOMONTH(A1761,0))</f>
        <v/>
      </c>
      <c r="N1761" s="113" t="str">
        <f>IF(A1761="","",YEAR(A1761))</f>
        <v/>
      </c>
    </row>
    <row r="1762">
      <c r="A1762" s="116" t="n"/>
      <c r="B1762" s="97" t="n"/>
      <c r="C1762" s="97" t="n"/>
      <c r="D1762" s="132" t="n"/>
      <c r="E1762" s="99" t="n"/>
      <c r="F1762" s="117" t="n"/>
      <c r="G1762" s="101" t="n"/>
      <c r="H1762" s="103" t="str">
        <f>IF(OR(A1762="",B1762=""),"",N(D1762)*N(E1762))</f>
        <v/>
      </c>
      <c r="I1762" s="103" t="str">
        <f>IF(H1762="","",H1762-N(F1762))</f>
        <v/>
      </c>
      <c r="J1762" s="68" t="str">
        <f>IF(B1762="","",IFERROR(INDEX('15 Base de Dados'!$F$6:$F$925,MATCH(B1762,'15 Base de Dados'!$C$6:$C$925,0)),"BRL"))</f>
        <v/>
      </c>
      <c r="K1762" s="70" t="str">
        <f>IF(H1762="","",I1762*IF(N(G1762)&gt;0,G1762,IFERROR(INDEX(moeda_fx,MATCH(J1762,moeda_cod,0)),1)))</f>
        <v/>
      </c>
      <c r="L1762" s="133" t="str">
        <f>IF(B1762="","",IFERROR(INDEX('15 Base de Dados'!$A$6:$A$925,MATCH(B1762,'15 Base de Dados'!$C$6:$C$925,0)),"Não encontrado"))</f>
        <v/>
      </c>
      <c r="M1762" s="122" t="str">
        <f>IF(A1762="","",EOMONTH(A1762,0))</f>
        <v/>
      </c>
      <c r="N1762" s="69" t="str">
        <f>IF(A1762="","",YEAR(A1762))</f>
        <v/>
      </c>
    </row>
    <row r="1763">
      <c r="A1763" s="116" t="n"/>
      <c r="B1763" s="97" t="n"/>
      <c r="C1763" s="97" t="n"/>
      <c r="D1763" s="132" t="n"/>
      <c r="E1763" s="99" t="n"/>
      <c r="F1763" s="117" t="n"/>
      <c r="G1763" s="101" t="n"/>
      <c r="H1763" s="109" t="str">
        <f>IF(OR(A1763="",B1763=""),"",N(D1763)*N(E1763))</f>
        <v/>
      </c>
      <c r="I1763" s="109" t="str">
        <f>IF(H1763="","",H1763-N(F1763))</f>
        <v/>
      </c>
      <c r="J1763" s="108" t="str">
        <f>IF(B1763="","",IFERROR(INDEX('15 Base de Dados'!$F$6:$F$925,MATCH(B1763,'15 Base de Dados'!$C$6:$C$925,0)),"BRL"))</f>
        <v/>
      </c>
      <c r="K1763" s="134" t="str">
        <f>IF(H1763="","",I1763*IF(N(G1763)&gt;0,G1763,IFERROR(INDEX(moeda_fx,MATCH(J1763,moeda_cod,0)),1)))</f>
        <v/>
      </c>
      <c r="L1763" s="135" t="str">
        <f>IF(B1763="","",IFERROR(INDEX('15 Base de Dados'!$A$6:$A$925,MATCH(B1763,'15 Base de Dados'!$C$6:$C$925,0)),"Não encontrado"))</f>
        <v/>
      </c>
      <c r="M1763" s="123" t="str">
        <f>IF(A1763="","",EOMONTH(A1763,0))</f>
        <v/>
      </c>
      <c r="N1763" s="113" t="str">
        <f>IF(A1763="","",YEAR(A1763))</f>
        <v/>
      </c>
    </row>
    <row r="1764">
      <c r="A1764" s="116" t="n"/>
      <c r="B1764" s="97" t="n"/>
      <c r="C1764" s="97" t="n"/>
      <c r="D1764" s="132" t="n"/>
      <c r="E1764" s="99" t="n"/>
      <c r="F1764" s="117" t="n"/>
      <c r="G1764" s="101" t="n"/>
      <c r="H1764" s="103" t="str">
        <f>IF(OR(A1764="",B1764=""),"",N(D1764)*N(E1764))</f>
        <v/>
      </c>
      <c r="I1764" s="103" t="str">
        <f>IF(H1764="","",H1764-N(F1764))</f>
        <v/>
      </c>
      <c r="J1764" s="68" t="str">
        <f>IF(B1764="","",IFERROR(INDEX('15 Base de Dados'!$F$6:$F$925,MATCH(B1764,'15 Base de Dados'!$C$6:$C$925,0)),"BRL"))</f>
        <v/>
      </c>
      <c r="K1764" s="70" t="str">
        <f>IF(H1764="","",I1764*IF(N(G1764)&gt;0,G1764,IFERROR(INDEX(moeda_fx,MATCH(J1764,moeda_cod,0)),1)))</f>
        <v/>
      </c>
      <c r="L1764" s="133" t="str">
        <f>IF(B1764="","",IFERROR(INDEX('15 Base de Dados'!$A$6:$A$925,MATCH(B1764,'15 Base de Dados'!$C$6:$C$925,0)),"Não encontrado"))</f>
        <v/>
      </c>
      <c r="M1764" s="122" t="str">
        <f>IF(A1764="","",EOMONTH(A1764,0))</f>
        <v/>
      </c>
      <c r="N1764" s="69" t="str">
        <f>IF(A1764="","",YEAR(A1764))</f>
        <v/>
      </c>
    </row>
    <row r="1765">
      <c r="A1765" s="116" t="n"/>
      <c r="B1765" s="97" t="n"/>
      <c r="C1765" s="97" t="n"/>
      <c r="D1765" s="132" t="n"/>
      <c r="E1765" s="99" t="n"/>
      <c r="F1765" s="117" t="n"/>
      <c r="G1765" s="101" t="n"/>
      <c r="H1765" s="109" t="str">
        <f>IF(OR(A1765="",B1765=""),"",N(D1765)*N(E1765))</f>
        <v/>
      </c>
      <c r="I1765" s="109" t="str">
        <f>IF(H1765="","",H1765-N(F1765))</f>
        <v/>
      </c>
      <c r="J1765" s="108" t="str">
        <f>IF(B1765="","",IFERROR(INDEX('15 Base de Dados'!$F$6:$F$925,MATCH(B1765,'15 Base de Dados'!$C$6:$C$925,0)),"BRL"))</f>
        <v/>
      </c>
      <c r="K1765" s="134" t="str">
        <f>IF(H1765="","",I1765*IF(N(G1765)&gt;0,G1765,IFERROR(INDEX(moeda_fx,MATCH(J1765,moeda_cod,0)),1)))</f>
        <v/>
      </c>
      <c r="L1765" s="135" t="str">
        <f>IF(B1765="","",IFERROR(INDEX('15 Base de Dados'!$A$6:$A$925,MATCH(B1765,'15 Base de Dados'!$C$6:$C$925,0)),"Não encontrado"))</f>
        <v/>
      </c>
      <c r="M1765" s="123" t="str">
        <f>IF(A1765="","",EOMONTH(A1765,0))</f>
        <v/>
      </c>
      <c r="N1765" s="113" t="str">
        <f>IF(A1765="","",YEAR(A1765))</f>
        <v/>
      </c>
    </row>
    <row r="1766">
      <c r="A1766" s="116" t="n"/>
      <c r="B1766" s="97" t="n"/>
      <c r="C1766" s="97" t="n"/>
      <c r="D1766" s="132" t="n"/>
      <c r="E1766" s="99" t="n"/>
      <c r="F1766" s="117" t="n"/>
      <c r="G1766" s="101" t="n"/>
      <c r="H1766" s="103" t="str">
        <f>IF(OR(A1766="",B1766=""),"",N(D1766)*N(E1766))</f>
        <v/>
      </c>
      <c r="I1766" s="103" t="str">
        <f>IF(H1766="","",H1766-N(F1766))</f>
        <v/>
      </c>
      <c r="J1766" s="68" t="str">
        <f>IF(B1766="","",IFERROR(INDEX('15 Base de Dados'!$F$6:$F$925,MATCH(B1766,'15 Base de Dados'!$C$6:$C$925,0)),"BRL"))</f>
        <v/>
      </c>
      <c r="K1766" s="70" t="str">
        <f>IF(H1766="","",I1766*IF(N(G1766)&gt;0,G1766,IFERROR(INDEX(moeda_fx,MATCH(J1766,moeda_cod,0)),1)))</f>
        <v/>
      </c>
      <c r="L1766" s="133" t="str">
        <f>IF(B1766="","",IFERROR(INDEX('15 Base de Dados'!$A$6:$A$925,MATCH(B1766,'15 Base de Dados'!$C$6:$C$925,0)),"Não encontrado"))</f>
        <v/>
      </c>
      <c r="M1766" s="122" t="str">
        <f>IF(A1766="","",EOMONTH(A1766,0))</f>
        <v/>
      </c>
      <c r="N1766" s="69" t="str">
        <f>IF(A1766="","",YEAR(A1766))</f>
        <v/>
      </c>
    </row>
    <row r="1767">
      <c r="A1767" s="116" t="n"/>
      <c r="B1767" s="97" t="n"/>
      <c r="C1767" s="97" t="n"/>
      <c r="D1767" s="132" t="n"/>
      <c r="E1767" s="99" t="n"/>
      <c r="F1767" s="117" t="n"/>
      <c r="G1767" s="101" t="n"/>
      <c r="H1767" s="109" t="str">
        <f>IF(OR(A1767="",B1767=""),"",N(D1767)*N(E1767))</f>
        <v/>
      </c>
      <c r="I1767" s="109" t="str">
        <f>IF(H1767="","",H1767-N(F1767))</f>
        <v/>
      </c>
      <c r="J1767" s="108" t="str">
        <f>IF(B1767="","",IFERROR(INDEX('15 Base de Dados'!$F$6:$F$925,MATCH(B1767,'15 Base de Dados'!$C$6:$C$925,0)),"BRL"))</f>
        <v/>
      </c>
      <c r="K1767" s="134" t="str">
        <f>IF(H1767="","",I1767*IF(N(G1767)&gt;0,G1767,IFERROR(INDEX(moeda_fx,MATCH(J1767,moeda_cod,0)),1)))</f>
        <v/>
      </c>
      <c r="L1767" s="135" t="str">
        <f>IF(B1767="","",IFERROR(INDEX('15 Base de Dados'!$A$6:$A$925,MATCH(B1767,'15 Base de Dados'!$C$6:$C$925,0)),"Não encontrado"))</f>
        <v/>
      </c>
      <c r="M1767" s="123" t="str">
        <f>IF(A1767="","",EOMONTH(A1767,0))</f>
        <v/>
      </c>
      <c r="N1767" s="113" t="str">
        <f>IF(A1767="","",YEAR(A1767))</f>
        <v/>
      </c>
    </row>
    <row r="1768">
      <c r="A1768" s="116" t="n"/>
      <c r="B1768" s="97" t="n"/>
      <c r="C1768" s="97" t="n"/>
      <c r="D1768" s="132" t="n"/>
      <c r="E1768" s="99" t="n"/>
      <c r="F1768" s="117" t="n"/>
      <c r="G1768" s="101" t="n"/>
      <c r="H1768" s="103" t="str">
        <f>IF(OR(A1768="",B1768=""),"",N(D1768)*N(E1768))</f>
        <v/>
      </c>
      <c r="I1768" s="103" t="str">
        <f>IF(H1768="","",H1768-N(F1768))</f>
        <v/>
      </c>
      <c r="J1768" s="68" t="str">
        <f>IF(B1768="","",IFERROR(INDEX('15 Base de Dados'!$F$6:$F$925,MATCH(B1768,'15 Base de Dados'!$C$6:$C$925,0)),"BRL"))</f>
        <v/>
      </c>
      <c r="K1768" s="70" t="str">
        <f>IF(H1768="","",I1768*IF(N(G1768)&gt;0,G1768,IFERROR(INDEX(moeda_fx,MATCH(J1768,moeda_cod,0)),1)))</f>
        <v/>
      </c>
      <c r="L1768" s="133" t="str">
        <f>IF(B1768="","",IFERROR(INDEX('15 Base de Dados'!$A$6:$A$925,MATCH(B1768,'15 Base de Dados'!$C$6:$C$925,0)),"Não encontrado"))</f>
        <v/>
      </c>
      <c r="M1768" s="122" t="str">
        <f>IF(A1768="","",EOMONTH(A1768,0))</f>
        <v/>
      </c>
      <c r="N1768" s="69" t="str">
        <f>IF(A1768="","",YEAR(A1768))</f>
        <v/>
      </c>
    </row>
    <row r="1769">
      <c r="A1769" s="116" t="n"/>
      <c r="B1769" s="97" t="n"/>
      <c r="C1769" s="97" t="n"/>
      <c r="D1769" s="132" t="n"/>
      <c r="E1769" s="99" t="n"/>
      <c r="F1769" s="117" t="n"/>
      <c r="G1769" s="101" t="n"/>
      <c r="H1769" s="109" t="str">
        <f>IF(OR(A1769="",B1769=""),"",N(D1769)*N(E1769))</f>
        <v/>
      </c>
      <c r="I1769" s="109" t="str">
        <f>IF(H1769="","",H1769-N(F1769))</f>
        <v/>
      </c>
      <c r="J1769" s="108" t="str">
        <f>IF(B1769="","",IFERROR(INDEX('15 Base de Dados'!$F$6:$F$925,MATCH(B1769,'15 Base de Dados'!$C$6:$C$925,0)),"BRL"))</f>
        <v/>
      </c>
      <c r="K1769" s="134" t="str">
        <f>IF(H1769="","",I1769*IF(N(G1769)&gt;0,G1769,IFERROR(INDEX(moeda_fx,MATCH(J1769,moeda_cod,0)),1)))</f>
        <v/>
      </c>
      <c r="L1769" s="135" t="str">
        <f>IF(B1769="","",IFERROR(INDEX('15 Base de Dados'!$A$6:$A$925,MATCH(B1769,'15 Base de Dados'!$C$6:$C$925,0)),"Não encontrado"))</f>
        <v/>
      </c>
      <c r="M1769" s="123" t="str">
        <f>IF(A1769="","",EOMONTH(A1769,0))</f>
        <v/>
      </c>
      <c r="N1769" s="113" t="str">
        <f>IF(A1769="","",YEAR(A1769))</f>
        <v/>
      </c>
    </row>
    <row r="1770">
      <c r="A1770" s="116" t="n"/>
      <c r="B1770" s="97" t="n"/>
      <c r="C1770" s="97" t="n"/>
      <c r="D1770" s="132" t="n"/>
      <c r="E1770" s="99" t="n"/>
      <c r="F1770" s="117" t="n"/>
      <c r="G1770" s="101" t="n"/>
      <c r="H1770" s="103" t="str">
        <f>IF(OR(A1770="",B1770=""),"",N(D1770)*N(E1770))</f>
        <v/>
      </c>
      <c r="I1770" s="103" t="str">
        <f>IF(H1770="","",H1770-N(F1770))</f>
        <v/>
      </c>
      <c r="J1770" s="68" t="str">
        <f>IF(B1770="","",IFERROR(INDEX('15 Base de Dados'!$F$6:$F$925,MATCH(B1770,'15 Base de Dados'!$C$6:$C$925,0)),"BRL"))</f>
        <v/>
      </c>
      <c r="K1770" s="70" t="str">
        <f>IF(H1770="","",I1770*IF(N(G1770)&gt;0,G1770,IFERROR(INDEX(moeda_fx,MATCH(J1770,moeda_cod,0)),1)))</f>
        <v/>
      </c>
      <c r="L1770" s="133" t="str">
        <f>IF(B1770="","",IFERROR(INDEX('15 Base de Dados'!$A$6:$A$925,MATCH(B1770,'15 Base de Dados'!$C$6:$C$925,0)),"Não encontrado"))</f>
        <v/>
      </c>
      <c r="M1770" s="122" t="str">
        <f>IF(A1770="","",EOMONTH(A1770,0))</f>
        <v/>
      </c>
      <c r="N1770" s="69" t="str">
        <f>IF(A1770="","",YEAR(A1770))</f>
        <v/>
      </c>
    </row>
    <row r="1771">
      <c r="A1771" s="116" t="n"/>
      <c r="B1771" s="97" t="n"/>
      <c r="C1771" s="97" t="n"/>
      <c r="D1771" s="132" t="n"/>
      <c r="E1771" s="99" t="n"/>
      <c r="F1771" s="117" t="n"/>
      <c r="G1771" s="101" t="n"/>
      <c r="H1771" s="109" t="str">
        <f>IF(OR(A1771="",B1771=""),"",N(D1771)*N(E1771))</f>
        <v/>
      </c>
      <c r="I1771" s="109" t="str">
        <f>IF(H1771="","",H1771-N(F1771))</f>
        <v/>
      </c>
      <c r="J1771" s="108" t="str">
        <f>IF(B1771="","",IFERROR(INDEX('15 Base de Dados'!$F$6:$F$925,MATCH(B1771,'15 Base de Dados'!$C$6:$C$925,0)),"BRL"))</f>
        <v/>
      </c>
      <c r="K1771" s="134" t="str">
        <f>IF(H1771="","",I1771*IF(N(G1771)&gt;0,G1771,IFERROR(INDEX(moeda_fx,MATCH(J1771,moeda_cod,0)),1)))</f>
        <v/>
      </c>
      <c r="L1771" s="135" t="str">
        <f>IF(B1771="","",IFERROR(INDEX('15 Base de Dados'!$A$6:$A$925,MATCH(B1771,'15 Base de Dados'!$C$6:$C$925,0)),"Não encontrado"))</f>
        <v/>
      </c>
      <c r="M1771" s="123" t="str">
        <f>IF(A1771="","",EOMONTH(A1771,0))</f>
        <v/>
      </c>
      <c r="N1771" s="113" t="str">
        <f>IF(A1771="","",YEAR(A1771))</f>
        <v/>
      </c>
    </row>
    <row r="1772">
      <c r="A1772" s="116" t="n"/>
      <c r="B1772" s="97" t="n"/>
      <c r="C1772" s="97" t="n"/>
      <c r="D1772" s="132" t="n"/>
      <c r="E1772" s="99" t="n"/>
      <c r="F1772" s="117" t="n"/>
      <c r="G1772" s="101" t="n"/>
      <c r="H1772" s="103" t="str">
        <f>IF(OR(A1772="",B1772=""),"",N(D1772)*N(E1772))</f>
        <v/>
      </c>
      <c r="I1772" s="103" t="str">
        <f>IF(H1772="","",H1772-N(F1772))</f>
        <v/>
      </c>
      <c r="J1772" s="68" t="str">
        <f>IF(B1772="","",IFERROR(INDEX('15 Base de Dados'!$F$6:$F$925,MATCH(B1772,'15 Base de Dados'!$C$6:$C$925,0)),"BRL"))</f>
        <v/>
      </c>
      <c r="K1772" s="70" t="str">
        <f>IF(H1772="","",I1772*IF(N(G1772)&gt;0,G1772,IFERROR(INDEX(moeda_fx,MATCH(J1772,moeda_cod,0)),1)))</f>
        <v/>
      </c>
      <c r="L1772" s="133" t="str">
        <f>IF(B1772="","",IFERROR(INDEX('15 Base de Dados'!$A$6:$A$925,MATCH(B1772,'15 Base de Dados'!$C$6:$C$925,0)),"Não encontrado"))</f>
        <v/>
      </c>
      <c r="M1772" s="122" t="str">
        <f>IF(A1772="","",EOMONTH(A1772,0))</f>
        <v/>
      </c>
      <c r="N1772" s="69" t="str">
        <f>IF(A1772="","",YEAR(A1772))</f>
        <v/>
      </c>
    </row>
    <row r="1773">
      <c r="A1773" s="116" t="n"/>
      <c r="B1773" s="97" t="n"/>
      <c r="C1773" s="97" t="n"/>
      <c r="D1773" s="132" t="n"/>
      <c r="E1773" s="99" t="n"/>
      <c r="F1773" s="117" t="n"/>
      <c r="G1773" s="101" t="n"/>
      <c r="H1773" s="109" t="str">
        <f>IF(OR(A1773="",B1773=""),"",N(D1773)*N(E1773))</f>
        <v/>
      </c>
      <c r="I1773" s="109" t="str">
        <f>IF(H1773="","",H1773-N(F1773))</f>
        <v/>
      </c>
      <c r="J1773" s="108" t="str">
        <f>IF(B1773="","",IFERROR(INDEX('15 Base de Dados'!$F$6:$F$925,MATCH(B1773,'15 Base de Dados'!$C$6:$C$925,0)),"BRL"))</f>
        <v/>
      </c>
      <c r="K1773" s="134" t="str">
        <f>IF(H1773="","",I1773*IF(N(G1773)&gt;0,G1773,IFERROR(INDEX(moeda_fx,MATCH(J1773,moeda_cod,0)),1)))</f>
        <v/>
      </c>
      <c r="L1773" s="135" t="str">
        <f>IF(B1773="","",IFERROR(INDEX('15 Base de Dados'!$A$6:$A$925,MATCH(B1773,'15 Base de Dados'!$C$6:$C$925,0)),"Não encontrado"))</f>
        <v/>
      </c>
      <c r="M1773" s="123" t="str">
        <f>IF(A1773="","",EOMONTH(A1773,0))</f>
        <v/>
      </c>
      <c r="N1773" s="113" t="str">
        <f>IF(A1773="","",YEAR(A1773))</f>
        <v/>
      </c>
    </row>
    <row r="1774">
      <c r="A1774" s="116" t="n"/>
      <c r="B1774" s="97" t="n"/>
      <c r="C1774" s="97" t="n"/>
      <c r="D1774" s="132" t="n"/>
      <c r="E1774" s="99" t="n"/>
      <c r="F1774" s="117" t="n"/>
      <c r="G1774" s="101" t="n"/>
      <c r="H1774" s="103" t="str">
        <f>IF(OR(A1774="",B1774=""),"",N(D1774)*N(E1774))</f>
        <v/>
      </c>
      <c r="I1774" s="103" t="str">
        <f>IF(H1774="","",H1774-N(F1774))</f>
        <v/>
      </c>
      <c r="J1774" s="68" t="str">
        <f>IF(B1774="","",IFERROR(INDEX('15 Base de Dados'!$F$6:$F$925,MATCH(B1774,'15 Base de Dados'!$C$6:$C$925,0)),"BRL"))</f>
        <v/>
      </c>
      <c r="K1774" s="70" t="str">
        <f>IF(H1774="","",I1774*IF(N(G1774)&gt;0,G1774,IFERROR(INDEX(moeda_fx,MATCH(J1774,moeda_cod,0)),1)))</f>
        <v/>
      </c>
      <c r="L1774" s="133" t="str">
        <f>IF(B1774="","",IFERROR(INDEX('15 Base de Dados'!$A$6:$A$925,MATCH(B1774,'15 Base de Dados'!$C$6:$C$925,0)),"Não encontrado"))</f>
        <v/>
      </c>
      <c r="M1774" s="122" t="str">
        <f>IF(A1774="","",EOMONTH(A1774,0))</f>
        <v/>
      </c>
      <c r="N1774" s="69" t="str">
        <f>IF(A1774="","",YEAR(A1774))</f>
        <v/>
      </c>
    </row>
    <row r="1775">
      <c r="A1775" s="116" t="n"/>
      <c r="B1775" s="97" t="n"/>
      <c r="C1775" s="97" t="n"/>
      <c r="D1775" s="132" t="n"/>
      <c r="E1775" s="99" t="n"/>
      <c r="F1775" s="117" t="n"/>
      <c r="G1775" s="101" t="n"/>
      <c r="H1775" s="109" t="str">
        <f>IF(OR(A1775="",B1775=""),"",N(D1775)*N(E1775))</f>
        <v/>
      </c>
      <c r="I1775" s="109" t="str">
        <f>IF(H1775="","",H1775-N(F1775))</f>
        <v/>
      </c>
      <c r="J1775" s="108" t="str">
        <f>IF(B1775="","",IFERROR(INDEX('15 Base de Dados'!$F$6:$F$925,MATCH(B1775,'15 Base de Dados'!$C$6:$C$925,0)),"BRL"))</f>
        <v/>
      </c>
      <c r="K1775" s="134" t="str">
        <f>IF(H1775="","",I1775*IF(N(G1775)&gt;0,G1775,IFERROR(INDEX(moeda_fx,MATCH(J1775,moeda_cod,0)),1)))</f>
        <v/>
      </c>
      <c r="L1775" s="135" t="str">
        <f>IF(B1775="","",IFERROR(INDEX('15 Base de Dados'!$A$6:$A$925,MATCH(B1775,'15 Base de Dados'!$C$6:$C$925,0)),"Não encontrado"))</f>
        <v/>
      </c>
      <c r="M1775" s="123" t="str">
        <f>IF(A1775="","",EOMONTH(A1775,0))</f>
        <v/>
      </c>
      <c r="N1775" s="113" t="str">
        <f>IF(A1775="","",YEAR(A1775))</f>
        <v/>
      </c>
    </row>
    <row r="1776">
      <c r="A1776" s="116" t="n"/>
      <c r="B1776" s="97" t="n"/>
      <c r="C1776" s="97" t="n"/>
      <c r="D1776" s="132" t="n"/>
      <c r="E1776" s="99" t="n"/>
      <c r="F1776" s="117" t="n"/>
      <c r="G1776" s="101" t="n"/>
      <c r="H1776" s="103" t="str">
        <f>IF(OR(A1776="",B1776=""),"",N(D1776)*N(E1776))</f>
        <v/>
      </c>
      <c r="I1776" s="103" t="str">
        <f>IF(H1776="","",H1776-N(F1776))</f>
        <v/>
      </c>
      <c r="J1776" s="68" t="str">
        <f>IF(B1776="","",IFERROR(INDEX('15 Base de Dados'!$F$6:$F$925,MATCH(B1776,'15 Base de Dados'!$C$6:$C$925,0)),"BRL"))</f>
        <v/>
      </c>
      <c r="K1776" s="70" t="str">
        <f>IF(H1776="","",I1776*IF(N(G1776)&gt;0,G1776,IFERROR(INDEX(moeda_fx,MATCH(J1776,moeda_cod,0)),1)))</f>
        <v/>
      </c>
      <c r="L1776" s="133" t="str">
        <f>IF(B1776="","",IFERROR(INDEX('15 Base de Dados'!$A$6:$A$925,MATCH(B1776,'15 Base de Dados'!$C$6:$C$925,0)),"Não encontrado"))</f>
        <v/>
      </c>
      <c r="M1776" s="122" t="str">
        <f>IF(A1776="","",EOMONTH(A1776,0))</f>
        <v/>
      </c>
      <c r="N1776" s="69" t="str">
        <f>IF(A1776="","",YEAR(A1776))</f>
        <v/>
      </c>
    </row>
    <row r="1777">
      <c r="A1777" s="116" t="n"/>
      <c r="B1777" s="97" t="n"/>
      <c r="C1777" s="97" t="n"/>
      <c r="D1777" s="132" t="n"/>
      <c r="E1777" s="99" t="n"/>
      <c r="F1777" s="117" t="n"/>
      <c r="G1777" s="101" t="n"/>
      <c r="H1777" s="109" t="str">
        <f>IF(OR(A1777="",B1777=""),"",N(D1777)*N(E1777))</f>
        <v/>
      </c>
      <c r="I1777" s="109" t="str">
        <f>IF(H1777="","",H1777-N(F1777))</f>
        <v/>
      </c>
      <c r="J1777" s="108" t="str">
        <f>IF(B1777="","",IFERROR(INDEX('15 Base de Dados'!$F$6:$F$925,MATCH(B1777,'15 Base de Dados'!$C$6:$C$925,0)),"BRL"))</f>
        <v/>
      </c>
      <c r="K1777" s="134" t="str">
        <f>IF(H1777="","",I1777*IF(N(G1777)&gt;0,G1777,IFERROR(INDEX(moeda_fx,MATCH(J1777,moeda_cod,0)),1)))</f>
        <v/>
      </c>
      <c r="L1777" s="135" t="str">
        <f>IF(B1777="","",IFERROR(INDEX('15 Base de Dados'!$A$6:$A$925,MATCH(B1777,'15 Base de Dados'!$C$6:$C$925,0)),"Não encontrado"))</f>
        <v/>
      </c>
      <c r="M1777" s="123" t="str">
        <f>IF(A1777="","",EOMONTH(A1777,0))</f>
        <v/>
      </c>
      <c r="N1777" s="113" t="str">
        <f>IF(A1777="","",YEAR(A1777))</f>
        <v/>
      </c>
    </row>
    <row r="1778">
      <c r="A1778" s="116" t="n"/>
      <c r="B1778" s="97" t="n"/>
      <c r="C1778" s="97" t="n"/>
      <c r="D1778" s="132" t="n"/>
      <c r="E1778" s="99" t="n"/>
      <c r="F1778" s="117" t="n"/>
      <c r="G1778" s="101" t="n"/>
      <c r="H1778" s="103" t="str">
        <f>IF(OR(A1778="",B1778=""),"",N(D1778)*N(E1778))</f>
        <v/>
      </c>
      <c r="I1778" s="103" t="str">
        <f>IF(H1778="","",H1778-N(F1778))</f>
        <v/>
      </c>
      <c r="J1778" s="68" t="str">
        <f>IF(B1778="","",IFERROR(INDEX('15 Base de Dados'!$F$6:$F$925,MATCH(B1778,'15 Base de Dados'!$C$6:$C$925,0)),"BRL"))</f>
        <v/>
      </c>
      <c r="K1778" s="70" t="str">
        <f>IF(H1778="","",I1778*IF(N(G1778)&gt;0,G1778,IFERROR(INDEX(moeda_fx,MATCH(J1778,moeda_cod,0)),1)))</f>
        <v/>
      </c>
      <c r="L1778" s="133" t="str">
        <f>IF(B1778="","",IFERROR(INDEX('15 Base de Dados'!$A$6:$A$925,MATCH(B1778,'15 Base de Dados'!$C$6:$C$925,0)),"Não encontrado"))</f>
        <v/>
      </c>
      <c r="M1778" s="122" t="str">
        <f>IF(A1778="","",EOMONTH(A1778,0))</f>
        <v/>
      </c>
      <c r="N1778" s="69" t="str">
        <f>IF(A1778="","",YEAR(A1778))</f>
        <v/>
      </c>
    </row>
    <row r="1779">
      <c r="A1779" s="116" t="n"/>
      <c r="B1779" s="97" t="n"/>
      <c r="C1779" s="97" t="n"/>
      <c r="D1779" s="132" t="n"/>
      <c r="E1779" s="99" t="n"/>
      <c r="F1779" s="117" t="n"/>
      <c r="G1779" s="101" t="n"/>
      <c r="H1779" s="109" t="str">
        <f>IF(OR(A1779="",B1779=""),"",N(D1779)*N(E1779))</f>
        <v/>
      </c>
      <c r="I1779" s="109" t="str">
        <f>IF(H1779="","",H1779-N(F1779))</f>
        <v/>
      </c>
      <c r="J1779" s="108" t="str">
        <f>IF(B1779="","",IFERROR(INDEX('15 Base de Dados'!$F$6:$F$925,MATCH(B1779,'15 Base de Dados'!$C$6:$C$925,0)),"BRL"))</f>
        <v/>
      </c>
      <c r="K1779" s="134" t="str">
        <f>IF(H1779="","",I1779*IF(N(G1779)&gt;0,G1779,IFERROR(INDEX(moeda_fx,MATCH(J1779,moeda_cod,0)),1)))</f>
        <v/>
      </c>
      <c r="L1779" s="135" t="str">
        <f>IF(B1779="","",IFERROR(INDEX('15 Base de Dados'!$A$6:$A$925,MATCH(B1779,'15 Base de Dados'!$C$6:$C$925,0)),"Não encontrado"))</f>
        <v/>
      </c>
      <c r="M1779" s="123" t="str">
        <f>IF(A1779="","",EOMONTH(A1779,0))</f>
        <v/>
      </c>
      <c r="N1779" s="113" t="str">
        <f>IF(A1779="","",YEAR(A1779))</f>
        <v/>
      </c>
    </row>
    <row r="1780">
      <c r="A1780" s="116" t="n"/>
      <c r="B1780" s="97" t="n"/>
      <c r="C1780" s="97" t="n"/>
      <c r="D1780" s="132" t="n"/>
      <c r="E1780" s="99" t="n"/>
      <c r="F1780" s="117" t="n"/>
      <c r="G1780" s="101" t="n"/>
      <c r="H1780" s="103" t="str">
        <f>IF(OR(A1780="",B1780=""),"",N(D1780)*N(E1780))</f>
        <v/>
      </c>
      <c r="I1780" s="103" t="str">
        <f>IF(H1780="","",H1780-N(F1780))</f>
        <v/>
      </c>
      <c r="J1780" s="68" t="str">
        <f>IF(B1780="","",IFERROR(INDEX('15 Base de Dados'!$F$6:$F$925,MATCH(B1780,'15 Base de Dados'!$C$6:$C$925,0)),"BRL"))</f>
        <v/>
      </c>
      <c r="K1780" s="70" t="str">
        <f>IF(H1780="","",I1780*IF(N(G1780)&gt;0,G1780,IFERROR(INDEX(moeda_fx,MATCH(J1780,moeda_cod,0)),1)))</f>
        <v/>
      </c>
      <c r="L1780" s="133" t="str">
        <f>IF(B1780="","",IFERROR(INDEX('15 Base de Dados'!$A$6:$A$925,MATCH(B1780,'15 Base de Dados'!$C$6:$C$925,0)),"Não encontrado"))</f>
        <v/>
      </c>
      <c r="M1780" s="122" t="str">
        <f>IF(A1780="","",EOMONTH(A1780,0))</f>
        <v/>
      </c>
      <c r="N1780" s="69" t="str">
        <f>IF(A1780="","",YEAR(A1780))</f>
        <v/>
      </c>
    </row>
    <row r="1781">
      <c r="A1781" s="116" t="n"/>
      <c r="B1781" s="97" t="n"/>
      <c r="C1781" s="97" t="n"/>
      <c r="D1781" s="132" t="n"/>
      <c r="E1781" s="99" t="n"/>
      <c r="F1781" s="117" t="n"/>
      <c r="G1781" s="101" t="n"/>
      <c r="H1781" s="109" t="str">
        <f>IF(OR(A1781="",B1781=""),"",N(D1781)*N(E1781))</f>
        <v/>
      </c>
      <c r="I1781" s="109" t="str">
        <f>IF(H1781="","",H1781-N(F1781))</f>
        <v/>
      </c>
      <c r="J1781" s="108" t="str">
        <f>IF(B1781="","",IFERROR(INDEX('15 Base de Dados'!$F$6:$F$925,MATCH(B1781,'15 Base de Dados'!$C$6:$C$925,0)),"BRL"))</f>
        <v/>
      </c>
      <c r="K1781" s="134" t="str">
        <f>IF(H1781="","",I1781*IF(N(G1781)&gt;0,G1781,IFERROR(INDEX(moeda_fx,MATCH(J1781,moeda_cod,0)),1)))</f>
        <v/>
      </c>
      <c r="L1781" s="135" t="str">
        <f>IF(B1781="","",IFERROR(INDEX('15 Base de Dados'!$A$6:$A$925,MATCH(B1781,'15 Base de Dados'!$C$6:$C$925,0)),"Não encontrado"))</f>
        <v/>
      </c>
      <c r="M1781" s="123" t="str">
        <f>IF(A1781="","",EOMONTH(A1781,0))</f>
        <v/>
      </c>
      <c r="N1781" s="113" t="str">
        <f>IF(A1781="","",YEAR(A1781))</f>
        <v/>
      </c>
    </row>
    <row r="1782">
      <c r="A1782" s="116" t="n"/>
      <c r="B1782" s="97" t="n"/>
      <c r="C1782" s="97" t="n"/>
      <c r="D1782" s="132" t="n"/>
      <c r="E1782" s="99" t="n"/>
      <c r="F1782" s="117" t="n"/>
      <c r="G1782" s="101" t="n"/>
      <c r="H1782" s="103" t="str">
        <f>IF(OR(A1782="",B1782=""),"",N(D1782)*N(E1782))</f>
        <v/>
      </c>
      <c r="I1782" s="103" t="str">
        <f>IF(H1782="","",H1782-N(F1782))</f>
        <v/>
      </c>
      <c r="J1782" s="68" t="str">
        <f>IF(B1782="","",IFERROR(INDEX('15 Base de Dados'!$F$6:$F$925,MATCH(B1782,'15 Base de Dados'!$C$6:$C$925,0)),"BRL"))</f>
        <v/>
      </c>
      <c r="K1782" s="70" t="str">
        <f>IF(H1782="","",I1782*IF(N(G1782)&gt;0,G1782,IFERROR(INDEX(moeda_fx,MATCH(J1782,moeda_cod,0)),1)))</f>
        <v/>
      </c>
      <c r="L1782" s="133" t="str">
        <f>IF(B1782="","",IFERROR(INDEX('15 Base de Dados'!$A$6:$A$925,MATCH(B1782,'15 Base de Dados'!$C$6:$C$925,0)),"Não encontrado"))</f>
        <v/>
      </c>
      <c r="M1782" s="122" t="str">
        <f>IF(A1782="","",EOMONTH(A1782,0))</f>
        <v/>
      </c>
      <c r="N1782" s="69" t="str">
        <f>IF(A1782="","",YEAR(A1782))</f>
        <v/>
      </c>
    </row>
    <row r="1783">
      <c r="A1783" s="116" t="n"/>
      <c r="B1783" s="97" t="n"/>
      <c r="C1783" s="97" t="n"/>
      <c r="D1783" s="132" t="n"/>
      <c r="E1783" s="99" t="n"/>
      <c r="F1783" s="117" t="n"/>
      <c r="G1783" s="101" t="n"/>
      <c r="H1783" s="109" t="str">
        <f>IF(OR(A1783="",B1783=""),"",N(D1783)*N(E1783))</f>
        <v/>
      </c>
      <c r="I1783" s="109" t="str">
        <f>IF(H1783="","",H1783-N(F1783))</f>
        <v/>
      </c>
      <c r="J1783" s="108" t="str">
        <f>IF(B1783="","",IFERROR(INDEX('15 Base de Dados'!$F$6:$F$925,MATCH(B1783,'15 Base de Dados'!$C$6:$C$925,0)),"BRL"))</f>
        <v/>
      </c>
      <c r="K1783" s="134" t="str">
        <f>IF(H1783="","",I1783*IF(N(G1783)&gt;0,G1783,IFERROR(INDEX(moeda_fx,MATCH(J1783,moeda_cod,0)),1)))</f>
        <v/>
      </c>
      <c r="L1783" s="135" t="str">
        <f>IF(B1783="","",IFERROR(INDEX('15 Base de Dados'!$A$6:$A$925,MATCH(B1783,'15 Base de Dados'!$C$6:$C$925,0)),"Não encontrado"))</f>
        <v/>
      </c>
      <c r="M1783" s="123" t="str">
        <f>IF(A1783="","",EOMONTH(A1783,0))</f>
        <v/>
      </c>
      <c r="N1783" s="113" t="str">
        <f>IF(A1783="","",YEAR(A1783))</f>
        <v/>
      </c>
    </row>
    <row r="1784">
      <c r="A1784" s="116" t="n"/>
      <c r="B1784" s="97" t="n"/>
      <c r="C1784" s="97" t="n"/>
      <c r="D1784" s="132" t="n"/>
      <c r="E1784" s="99" t="n"/>
      <c r="F1784" s="117" t="n"/>
      <c r="G1784" s="101" t="n"/>
      <c r="H1784" s="103" t="str">
        <f>IF(OR(A1784="",B1784=""),"",N(D1784)*N(E1784))</f>
        <v/>
      </c>
      <c r="I1784" s="103" t="str">
        <f>IF(H1784="","",H1784-N(F1784))</f>
        <v/>
      </c>
      <c r="J1784" s="68" t="str">
        <f>IF(B1784="","",IFERROR(INDEX('15 Base de Dados'!$F$6:$F$925,MATCH(B1784,'15 Base de Dados'!$C$6:$C$925,0)),"BRL"))</f>
        <v/>
      </c>
      <c r="K1784" s="70" t="str">
        <f>IF(H1784="","",I1784*IF(N(G1784)&gt;0,G1784,IFERROR(INDEX(moeda_fx,MATCH(J1784,moeda_cod,0)),1)))</f>
        <v/>
      </c>
      <c r="L1784" s="133" t="str">
        <f>IF(B1784="","",IFERROR(INDEX('15 Base de Dados'!$A$6:$A$925,MATCH(B1784,'15 Base de Dados'!$C$6:$C$925,0)),"Não encontrado"))</f>
        <v/>
      </c>
      <c r="M1784" s="122" t="str">
        <f>IF(A1784="","",EOMONTH(A1784,0))</f>
        <v/>
      </c>
      <c r="N1784" s="69" t="str">
        <f>IF(A1784="","",YEAR(A1784))</f>
        <v/>
      </c>
    </row>
    <row r="1785">
      <c r="A1785" s="116" t="n"/>
      <c r="B1785" s="97" t="n"/>
      <c r="C1785" s="97" t="n"/>
      <c r="D1785" s="132" t="n"/>
      <c r="E1785" s="99" t="n"/>
      <c r="F1785" s="117" t="n"/>
      <c r="G1785" s="101" t="n"/>
      <c r="H1785" s="109" t="str">
        <f>IF(OR(A1785="",B1785=""),"",N(D1785)*N(E1785))</f>
        <v/>
      </c>
      <c r="I1785" s="109" t="str">
        <f>IF(H1785="","",H1785-N(F1785))</f>
        <v/>
      </c>
      <c r="J1785" s="108" t="str">
        <f>IF(B1785="","",IFERROR(INDEX('15 Base de Dados'!$F$6:$F$925,MATCH(B1785,'15 Base de Dados'!$C$6:$C$925,0)),"BRL"))</f>
        <v/>
      </c>
      <c r="K1785" s="134" t="str">
        <f>IF(H1785="","",I1785*IF(N(G1785)&gt;0,G1785,IFERROR(INDEX(moeda_fx,MATCH(J1785,moeda_cod,0)),1)))</f>
        <v/>
      </c>
      <c r="L1785" s="135" t="str">
        <f>IF(B1785="","",IFERROR(INDEX('15 Base de Dados'!$A$6:$A$925,MATCH(B1785,'15 Base de Dados'!$C$6:$C$925,0)),"Não encontrado"))</f>
        <v/>
      </c>
      <c r="M1785" s="123" t="str">
        <f>IF(A1785="","",EOMONTH(A1785,0))</f>
        <v/>
      </c>
      <c r="N1785" s="113" t="str">
        <f>IF(A1785="","",YEAR(A1785))</f>
        <v/>
      </c>
    </row>
    <row r="1786">
      <c r="A1786" s="116" t="n"/>
      <c r="B1786" s="97" t="n"/>
      <c r="C1786" s="97" t="n"/>
      <c r="D1786" s="132" t="n"/>
      <c r="E1786" s="99" t="n"/>
      <c r="F1786" s="117" t="n"/>
      <c r="G1786" s="101" t="n"/>
      <c r="H1786" s="103" t="str">
        <f>IF(OR(A1786="",B1786=""),"",N(D1786)*N(E1786))</f>
        <v/>
      </c>
      <c r="I1786" s="103" t="str">
        <f>IF(H1786="","",H1786-N(F1786))</f>
        <v/>
      </c>
      <c r="J1786" s="68" t="str">
        <f>IF(B1786="","",IFERROR(INDEX('15 Base de Dados'!$F$6:$F$925,MATCH(B1786,'15 Base de Dados'!$C$6:$C$925,0)),"BRL"))</f>
        <v/>
      </c>
      <c r="K1786" s="70" t="str">
        <f>IF(H1786="","",I1786*IF(N(G1786)&gt;0,G1786,IFERROR(INDEX(moeda_fx,MATCH(J1786,moeda_cod,0)),1)))</f>
        <v/>
      </c>
      <c r="L1786" s="133" t="str">
        <f>IF(B1786="","",IFERROR(INDEX('15 Base de Dados'!$A$6:$A$925,MATCH(B1786,'15 Base de Dados'!$C$6:$C$925,0)),"Não encontrado"))</f>
        <v/>
      </c>
      <c r="M1786" s="122" t="str">
        <f>IF(A1786="","",EOMONTH(A1786,0))</f>
        <v/>
      </c>
      <c r="N1786" s="69" t="str">
        <f>IF(A1786="","",YEAR(A1786))</f>
        <v/>
      </c>
    </row>
    <row r="1787">
      <c r="A1787" s="116" t="n"/>
      <c r="B1787" s="97" t="n"/>
      <c r="C1787" s="97" t="n"/>
      <c r="D1787" s="132" t="n"/>
      <c r="E1787" s="99" t="n"/>
      <c r="F1787" s="117" t="n"/>
      <c r="G1787" s="101" t="n"/>
      <c r="H1787" s="109" t="str">
        <f>IF(OR(A1787="",B1787=""),"",N(D1787)*N(E1787))</f>
        <v/>
      </c>
      <c r="I1787" s="109" t="str">
        <f>IF(H1787="","",H1787-N(F1787))</f>
        <v/>
      </c>
      <c r="J1787" s="108" t="str">
        <f>IF(B1787="","",IFERROR(INDEX('15 Base de Dados'!$F$6:$F$925,MATCH(B1787,'15 Base de Dados'!$C$6:$C$925,0)),"BRL"))</f>
        <v/>
      </c>
      <c r="K1787" s="134" t="str">
        <f>IF(H1787="","",I1787*IF(N(G1787)&gt;0,G1787,IFERROR(INDEX(moeda_fx,MATCH(J1787,moeda_cod,0)),1)))</f>
        <v/>
      </c>
      <c r="L1787" s="135" t="str">
        <f>IF(B1787="","",IFERROR(INDEX('15 Base de Dados'!$A$6:$A$925,MATCH(B1787,'15 Base de Dados'!$C$6:$C$925,0)),"Não encontrado"))</f>
        <v/>
      </c>
      <c r="M1787" s="123" t="str">
        <f>IF(A1787="","",EOMONTH(A1787,0))</f>
        <v/>
      </c>
      <c r="N1787" s="113" t="str">
        <f>IF(A1787="","",YEAR(A1787))</f>
        <v/>
      </c>
    </row>
    <row r="1788">
      <c r="A1788" s="116" t="n"/>
      <c r="B1788" s="97" t="n"/>
      <c r="C1788" s="97" t="n"/>
      <c r="D1788" s="132" t="n"/>
      <c r="E1788" s="99" t="n"/>
      <c r="F1788" s="117" t="n"/>
      <c r="G1788" s="101" t="n"/>
      <c r="H1788" s="103" t="str">
        <f>IF(OR(A1788="",B1788=""),"",N(D1788)*N(E1788))</f>
        <v/>
      </c>
      <c r="I1788" s="103" t="str">
        <f>IF(H1788="","",H1788-N(F1788))</f>
        <v/>
      </c>
      <c r="J1788" s="68" t="str">
        <f>IF(B1788="","",IFERROR(INDEX('15 Base de Dados'!$F$6:$F$925,MATCH(B1788,'15 Base de Dados'!$C$6:$C$925,0)),"BRL"))</f>
        <v/>
      </c>
      <c r="K1788" s="70" t="str">
        <f>IF(H1788="","",I1788*IF(N(G1788)&gt;0,G1788,IFERROR(INDEX(moeda_fx,MATCH(J1788,moeda_cod,0)),1)))</f>
        <v/>
      </c>
      <c r="L1788" s="133" t="str">
        <f>IF(B1788="","",IFERROR(INDEX('15 Base de Dados'!$A$6:$A$925,MATCH(B1788,'15 Base de Dados'!$C$6:$C$925,0)),"Não encontrado"))</f>
        <v/>
      </c>
      <c r="M1788" s="122" t="str">
        <f>IF(A1788="","",EOMONTH(A1788,0))</f>
        <v/>
      </c>
      <c r="N1788" s="69" t="str">
        <f>IF(A1788="","",YEAR(A1788))</f>
        <v/>
      </c>
    </row>
    <row r="1789">
      <c r="A1789" s="116" t="n"/>
      <c r="B1789" s="97" t="n"/>
      <c r="C1789" s="97" t="n"/>
      <c r="D1789" s="132" t="n"/>
      <c r="E1789" s="99" t="n"/>
      <c r="F1789" s="117" t="n"/>
      <c r="G1789" s="101" t="n"/>
      <c r="H1789" s="109" t="str">
        <f>IF(OR(A1789="",B1789=""),"",N(D1789)*N(E1789))</f>
        <v/>
      </c>
      <c r="I1789" s="109" t="str">
        <f>IF(H1789="","",H1789-N(F1789))</f>
        <v/>
      </c>
      <c r="J1789" s="108" t="str">
        <f>IF(B1789="","",IFERROR(INDEX('15 Base de Dados'!$F$6:$F$925,MATCH(B1789,'15 Base de Dados'!$C$6:$C$925,0)),"BRL"))</f>
        <v/>
      </c>
      <c r="K1789" s="134" t="str">
        <f>IF(H1789="","",I1789*IF(N(G1789)&gt;0,G1789,IFERROR(INDEX(moeda_fx,MATCH(J1789,moeda_cod,0)),1)))</f>
        <v/>
      </c>
      <c r="L1789" s="135" t="str">
        <f>IF(B1789="","",IFERROR(INDEX('15 Base de Dados'!$A$6:$A$925,MATCH(B1789,'15 Base de Dados'!$C$6:$C$925,0)),"Não encontrado"))</f>
        <v/>
      </c>
      <c r="M1789" s="123" t="str">
        <f>IF(A1789="","",EOMONTH(A1789,0))</f>
        <v/>
      </c>
      <c r="N1789" s="113" t="str">
        <f>IF(A1789="","",YEAR(A1789))</f>
        <v/>
      </c>
    </row>
    <row r="1790">
      <c r="A1790" s="116" t="n"/>
      <c r="B1790" s="97" t="n"/>
      <c r="C1790" s="97" t="n"/>
      <c r="D1790" s="132" t="n"/>
      <c r="E1790" s="99" t="n"/>
      <c r="F1790" s="117" t="n"/>
      <c r="G1790" s="101" t="n"/>
      <c r="H1790" s="103" t="str">
        <f>IF(OR(A1790="",B1790=""),"",N(D1790)*N(E1790))</f>
        <v/>
      </c>
      <c r="I1790" s="103" t="str">
        <f>IF(H1790="","",H1790-N(F1790))</f>
        <v/>
      </c>
      <c r="J1790" s="68" t="str">
        <f>IF(B1790="","",IFERROR(INDEX('15 Base de Dados'!$F$6:$F$925,MATCH(B1790,'15 Base de Dados'!$C$6:$C$925,0)),"BRL"))</f>
        <v/>
      </c>
      <c r="K1790" s="70" t="str">
        <f>IF(H1790="","",I1790*IF(N(G1790)&gt;0,G1790,IFERROR(INDEX(moeda_fx,MATCH(J1790,moeda_cod,0)),1)))</f>
        <v/>
      </c>
      <c r="L1790" s="133" t="str">
        <f>IF(B1790="","",IFERROR(INDEX('15 Base de Dados'!$A$6:$A$925,MATCH(B1790,'15 Base de Dados'!$C$6:$C$925,0)),"Não encontrado"))</f>
        <v/>
      </c>
      <c r="M1790" s="122" t="str">
        <f>IF(A1790="","",EOMONTH(A1790,0))</f>
        <v/>
      </c>
      <c r="N1790" s="69" t="str">
        <f>IF(A1790="","",YEAR(A1790))</f>
        <v/>
      </c>
    </row>
    <row r="1791">
      <c r="A1791" s="116" t="n"/>
      <c r="B1791" s="97" t="n"/>
      <c r="C1791" s="97" t="n"/>
      <c r="D1791" s="132" t="n"/>
      <c r="E1791" s="99" t="n"/>
      <c r="F1791" s="117" t="n"/>
      <c r="G1791" s="101" t="n"/>
      <c r="H1791" s="109" t="str">
        <f>IF(OR(A1791="",B1791=""),"",N(D1791)*N(E1791))</f>
        <v/>
      </c>
      <c r="I1791" s="109" t="str">
        <f>IF(H1791="","",H1791-N(F1791))</f>
        <v/>
      </c>
      <c r="J1791" s="108" t="str">
        <f>IF(B1791="","",IFERROR(INDEX('15 Base de Dados'!$F$6:$F$925,MATCH(B1791,'15 Base de Dados'!$C$6:$C$925,0)),"BRL"))</f>
        <v/>
      </c>
      <c r="K1791" s="134" t="str">
        <f>IF(H1791="","",I1791*IF(N(G1791)&gt;0,G1791,IFERROR(INDEX(moeda_fx,MATCH(J1791,moeda_cod,0)),1)))</f>
        <v/>
      </c>
      <c r="L1791" s="135" t="str">
        <f>IF(B1791="","",IFERROR(INDEX('15 Base de Dados'!$A$6:$A$925,MATCH(B1791,'15 Base de Dados'!$C$6:$C$925,0)),"Não encontrado"))</f>
        <v/>
      </c>
      <c r="M1791" s="123" t="str">
        <f>IF(A1791="","",EOMONTH(A1791,0))</f>
        <v/>
      </c>
      <c r="N1791" s="113" t="str">
        <f>IF(A1791="","",YEAR(A1791))</f>
        <v/>
      </c>
    </row>
    <row r="1792">
      <c r="A1792" s="116" t="n"/>
      <c r="B1792" s="97" t="n"/>
      <c r="C1792" s="97" t="n"/>
      <c r="D1792" s="132" t="n"/>
      <c r="E1792" s="99" t="n"/>
      <c r="F1792" s="117" t="n"/>
      <c r="G1792" s="101" t="n"/>
      <c r="H1792" s="103" t="str">
        <f>IF(OR(A1792="",B1792=""),"",N(D1792)*N(E1792))</f>
        <v/>
      </c>
      <c r="I1792" s="103" t="str">
        <f>IF(H1792="","",H1792-N(F1792))</f>
        <v/>
      </c>
      <c r="J1792" s="68" t="str">
        <f>IF(B1792="","",IFERROR(INDEX('15 Base de Dados'!$F$6:$F$925,MATCH(B1792,'15 Base de Dados'!$C$6:$C$925,0)),"BRL"))</f>
        <v/>
      </c>
      <c r="K1792" s="70" t="str">
        <f>IF(H1792="","",I1792*IF(N(G1792)&gt;0,G1792,IFERROR(INDEX(moeda_fx,MATCH(J1792,moeda_cod,0)),1)))</f>
        <v/>
      </c>
      <c r="L1792" s="133" t="str">
        <f>IF(B1792="","",IFERROR(INDEX('15 Base de Dados'!$A$6:$A$925,MATCH(B1792,'15 Base de Dados'!$C$6:$C$925,0)),"Não encontrado"))</f>
        <v/>
      </c>
      <c r="M1792" s="122" t="str">
        <f>IF(A1792="","",EOMONTH(A1792,0))</f>
        <v/>
      </c>
      <c r="N1792" s="69" t="str">
        <f>IF(A1792="","",YEAR(A1792))</f>
        <v/>
      </c>
    </row>
    <row r="1793">
      <c r="A1793" s="116" t="n"/>
      <c r="B1793" s="97" t="n"/>
      <c r="C1793" s="97" t="n"/>
      <c r="D1793" s="132" t="n"/>
      <c r="E1793" s="99" t="n"/>
      <c r="F1793" s="117" t="n"/>
      <c r="G1793" s="101" t="n"/>
      <c r="H1793" s="109" t="str">
        <f>IF(OR(A1793="",B1793=""),"",N(D1793)*N(E1793))</f>
        <v/>
      </c>
      <c r="I1793" s="109" t="str">
        <f>IF(H1793="","",H1793-N(F1793))</f>
        <v/>
      </c>
      <c r="J1793" s="108" t="str">
        <f>IF(B1793="","",IFERROR(INDEX('15 Base de Dados'!$F$6:$F$925,MATCH(B1793,'15 Base de Dados'!$C$6:$C$925,0)),"BRL"))</f>
        <v/>
      </c>
      <c r="K1793" s="134" t="str">
        <f>IF(H1793="","",I1793*IF(N(G1793)&gt;0,G1793,IFERROR(INDEX(moeda_fx,MATCH(J1793,moeda_cod,0)),1)))</f>
        <v/>
      </c>
      <c r="L1793" s="135" t="str">
        <f>IF(B1793="","",IFERROR(INDEX('15 Base de Dados'!$A$6:$A$925,MATCH(B1793,'15 Base de Dados'!$C$6:$C$925,0)),"Não encontrado"))</f>
        <v/>
      </c>
      <c r="M1793" s="123" t="str">
        <f>IF(A1793="","",EOMONTH(A1793,0))</f>
        <v/>
      </c>
      <c r="N1793" s="113" t="str">
        <f>IF(A1793="","",YEAR(A1793))</f>
        <v/>
      </c>
    </row>
    <row r="1794">
      <c r="A1794" s="116" t="n"/>
      <c r="B1794" s="97" t="n"/>
      <c r="C1794" s="97" t="n"/>
      <c r="D1794" s="132" t="n"/>
      <c r="E1794" s="99" t="n"/>
      <c r="F1794" s="117" t="n"/>
      <c r="G1794" s="101" t="n"/>
      <c r="H1794" s="103" t="str">
        <f>IF(OR(A1794="",B1794=""),"",N(D1794)*N(E1794))</f>
        <v/>
      </c>
      <c r="I1794" s="103" t="str">
        <f>IF(H1794="","",H1794-N(F1794))</f>
        <v/>
      </c>
      <c r="J1794" s="68" t="str">
        <f>IF(B1794="","",IFERROR(INDEX('15 Base de Dados'!$F$6:$F$925,MATCH(B1794,'15 Base de Dados'!$C$6:$C$925,0)),"BRL"))</f>
        <v/>
      </c>
      <c r="K1794" s="70" t="str">
        <f>IF(H1794="","",I1794*IF(N(G1794)&gt;0,G1794,IFERROR(INDEX(moeda_fx,MATCH(J1794,moeda_cod,0)),1)))</f>
        <v/>
      </c>
      <c r="L1794" s="133" t="str">
        <f>IF(B1794="","",IFERROR(INDEX('15 Base de Dados'!$A$6:$A$925,MATCH(B1794,'15 Base de Dados'!$C$6:$C$925,0)),"Não encontrado"))</f>
        <v/>
      </c>
      <c r="M1794" s="122" t="str">
        <f>IF(A1794="","",EOMONTH(A1794,0))</f>
        <v/>
      </c>
      <c r="N1794" s="69" t="str">
        <f>IF(A1794="","",YEAR(A1794))</f>
        <v/>
      </c>
    </row>
    <row r="1795">
      <c r="A1795" s="116" t="n"/>
      <c r="B1795" s="97" t="n"/>
      <c r="C1795" s="97" t="n"/>
      <c r="D1795" s="132" t="n"/>
      <c r="E1795" s="99" t="n"/>
      <c r="F1795" s="117" t="n"/>
      <c r="G1795" s="101" t="n"/>
      <c r="H1795" s="109" t="str">
        <f>IF(OR(A1795="",B1795=""),"",N(D1795)*N(E1795))</f>
        <v/>
      </c>
      <c r="I1795" s="109" t="str">
        <f>IF(H1795="","",H1795-N(F1795))</f>
        <v/>
      </c>
      <c r="J1795" s="108" t="str">
        <f>IF(B1795="","",IFERROR(INDEX('15 Base de Dados'!$F$6:$F$925,MATCH(B1795,'15 Base de Dados'!$C$6:$C$925,0)),"BRL"))</f>
        <v/>
      </c>
      <c r="K1795" s="134" t="str">
        <f>IF(H1795="","",I1795*IF(N(G1795)&gt;0,G1795,IFERROR(INDEX(moeda_fx,MATCH(J1795,moeda_cod,0)),1)))</f>
        <v/>
      </c>
      <c r="L1795" s="135" t="str">
        <f>IF(B1795="","",IFERROR(INDEX('15 Base de Dados'!$A$6:$A$925,MATCH(B1795,'15 Base de Dados'!$C$6:$C$925,0)),"Não encontrado"))</f>
        <v/>
      </c>
      <c r="M1795" s="123" t="str">
        <f>IF(A1795="","",EOMONTH(A1795,0))</f>
        <v/>
      </c>
      <c r="N1795" s="113" t="str">
        <f>IF(A1795="","",YEAR(A1795))</f>
        <v/>
      </c>
    </row>
    <row r="1796">
      <c r="A1796" s="116" t="n"/>
      <c r="B1796" s="97" t="n"/>
      <c r="C1796" s="97" t="n"/>
      <c r="D1796" s="132" t="n"/>
      <c r="E1796" s="99" t="n"/>
      <c r="F1796" s="117" t="n"/>
      <c r="G1796" s="101" t="n"/>
      <c r="H1796" s="103" t="str">
        <f>IF(OR(A1796="",B1796=""),"",N(D1796)*N(E1796))</f>
        <v/>
      </c>
      <c r="I1796" s="103" t="str">
        <f>IF(H1796="","",H1796-N(F1796))</f>
        <v/>
      </c>
      <c r="J1796" s="68" t="str">
        <f>IF(B1796="","",IFERROR(INDEX('15 Base de Dados'!$F$6:$F$925,MATCH(B1796,'15 Base de Dados'!$C$6:$C$925,0)),"BRL"))</f>
        <v/>
      </c>
      <c r="K1796" s="70" t="str">
        <f>IF(H1796="","",I1796*IF(N(G1796)&gt;0,G1796,IFERROR(INDEX(moeda_fx,MATCH(J1796,moeda_cod,0)),1)))</f>
        <v/>
      </c>
      <c r="L1796" s="133" t="str">
        <f>IF(B1796="","",IFERROR(INDEX('15 Base de Dados'!$A$6:$A$925,MATCH(B1796,'15 Base de Dados'!$C$6:$C$925,0)),"Não encontrado"))</f>
        <v/>
      </c>
      <c r="M1796" s="122" t="str">
        <f>IF(A1796="","",EOMONTH(A1796,0))</f>
        <v/>
      </c>
      <c r="N1796" s="69" t="str">
        <f>IF(A1796="","",YEAR(A1796))</f>
        <v/>
      </c>
    </row>
    <row r="1797">
      <c r="A1797" s="116" t="n"/>
      <c r="B1797" s="97" t="n"/>
      <c r="C1797" s="97" t="n"/>
      <c r="D1797" s="132" t="n"/>
      <c r="E1797" s="99" t="n"/>
      <c r="F1797" s="117" t="n"/>
      <c r="G1797" s="101" t="n"/>
      <c r="H1797" s="109" t="str">
        <f>IF(OR(A1797="",B1797=""),"",N(D1797)*N(E1797))</f>
        <v/>
      </c>
      <c r="I1797" s="109" t="str">
        <f>IF(H1797="","",H1797-N(F1797))</f>
        <v/>
      </c>
      <c r="J1797" s="108" t="str">
        <f>IF(B1797="","",IFERROR(INDEX('15 Base de Dados'!$F$6:$F$925,MATCH(B1797,'15 Base de Dados'!$C$6:$C$925,0)),"BRL"))</f>
        <v/>
      </c>
      <c r="K1797" s="134" t="str">
        <f>IF(H1797="","",I1797*IF(N(G1797)&gt;0,G1797,IFERROR(INDEX(moeda_fx,MATCH(J1797,moeda_cod,0)),1)))</f>
        <v/>
      </c>
      <c r="L1797" s="135" t="str">
        <f>IF(B1797="","",IFERROR(INDEX('15 Base de Dados'!$A$6:$A$925,MATCH(B1797,'15 Base de Dados'!$C$6:$C$925,0)),"Não encontrado"))</f>
        <v/>
      </c>
      <c r="M1797" s="123" t="str">
        <f>IF(A1797="","",EOMONTH(A1797,0))</f>
        <v/>
      </c>
      <c r="N1797" s="113" t="str">
        <f>IF(A1797="","",YEAR(A1797))</f>
        <v/>
      </c>
    </row>
    <row r="1798">
      <c r="A1798" s="116" t="n"/>
      <c r="B1798" s="97" t="n"/>
      <c r="C1798" s="97" t="n"/>
      <c r="D1798" s="132" t="n"/>
      <c r="E1798" s="99" t="n"/>
      <c r="F1798" s="117" t="n"/>
      <c r="G1798" s="101" t="n"/>
      <c r="H1798" s="103" t="str">
        <f>IF(OR(A1798="",B1798=""),"",N(D1798)*N(E1798))</f>
        <v/>
      </c>
      <c r="I1798" s="103" t="str">
        <f>IF(H1798="","",H1798-N(F1798))</f>
        <v/>
      </c>
      <c r="J1798" s="68" t="str">
        <f>IF(B1798="","",IFERROR(INDEX('15 Base de Dados'!$F$6:$F$925,MATCH(B1798,'15 Base de Dados'!$C$6:$C$925,0)),"BRL"))</f>
        <v/>
      </c>
      <c r="K1798" s="70" t="str">
        <f>IF(H1798="","",I1798*IF(N(G1798)&gt;0,G1798,IFERROR(INDEX(moeda_fx,MATCH(J1798,moeda_cod,0)),1)))</f>
        <v/>
      </c>
      <c r="L1798" s="133" t="str">
        <f>IF(B1798="","",IFERROR(INDEX('15 Base de Dados'!$A$6:$A$925,MATCH(B1798,'15 Base de Dados'!$C$6:$C$925,0)),"Não encontrado"))</f>
        <v/>
      </c>
      <c r="M1798" s="122" t="str">
        <f>IF(A1798="","",EOMONTH(A1798,0))</f>
        <v/>
      </c>
      <c r="N1798" s="69" t="str">
        <f>IF(A1798="","",YEAR(A1798))</f>
        <v/>
      </c>
    </row>
    <row r="1799">
      <c r="A1799" s="116" t="n"/>
      <c r="B1799" s="97" t="n"/>
      <c r="C1799" s="97" t="n"/>
      <c r="D1799" s="132" t="n"/>
      <c r="E1799" s="99" t="n"/>
      <c r="F1799" s="117" t="n"/>
      <c r="G1799" s="101" t="n"/>
      <c r="H1799" s="109" t="str">
        <f>IF(OR(A1799="",B1799=""),"",N(D1799)*N(E1799))</f>
        <v/>
      </c>
      <c r="I1799" s="109" t="str">
        <f>IF(H1799="","",H1799-N(F1799))</f>
        <v/>
      </c>
      <c r="J1799" s="108" t="str">
        <f>IF(B1799="","",IFERROR(INDEX('15 Base de Dados'!$F$6:$F$925,MATCH(B1799,'15 Base de Dados'!$C$6:$C$925,0)),"BRL"))</f>
        <v/>
      </c>
      <c r="K1799" s="134" t="str">
        <f>IF(H1799="","",I1799*IF(N(G1799)&gt;0,G1799,IFERROR(INDEX(moeda_fx,MATCH(J1799,moeda_cod,0)),1)))</f>
        <v/>
      </c>
      <c r="L1799" s="135" t="str">
        <f>IF(B1799="","",IFERROR(INDEX('15 Base de Dados'!$A$6:$A$925,MATCH(B1799,'15 Base de Dados'!$C$6:$C$925,0)),"Não encontrado"))</f>
        <v/>
      </c>
      <c r="M1799" s="123" t="str">
        <f>IF(A1799="","",EOMONTH(A1799,0))</f>
        <v/>
      </c>
      <c r="N1799" s="113" t="str">
        <f>IF(A1799="","",YEAR(A1799))</f>
        <v/>
      </c>
    </row>
    <row r="1800">
      <c r="A1800" s="116" t="n"/>
      <c r="B1800" s="97" t="n"/>
      <c r="C1800" s="97" t="n"/>
      <c r="D1800" s="132" t="n"/>
      <c r="E1800" s="99" t="n"/>
      <c r="F1800" s="117" t="n"/>
      <c r="G1800" s="101" t="n"/>
      <c r="H1800" s="103" t="str">
        <f>IF(OR(A1800="",B1800=""),"",N(D1800)*N(E1800))</f>
        <v/>
      </c>
      <c r="I1800" s="103" t="str">
        <f>IF(H1800="","",H1800-N(F1800))</f>
        <v/>
      </c>
      <c r="J1800" s="68" t="str">
        <f>IF(B1800="","",IFERROR(INDEX('15 Base de Dados'!$F$6:$F$925,MATCH(B1800,'15 Base de Dados'!$C$6:$C$925,0)),"BRL"))</f>
        <v/>
      </c>
      <c r="K1800" s="70" t="str">
        <f>IF(H1800="","",I1800*IF(N(G1800)&gt;0,G1800,IFERROR(INDEX(moeda_fx,MATCH(J1800,moeda_cod,0)),1)))</f>
        <v/>
      </c>
      <c r="L1800" s="133" t="str">
        <f>IF(B1800="","",IFERROR(INDEX('15 Base de Dados'!$A$6:$A$925,MATCH(B1800,'15 Base de Dados'!$C$6:$C$925,0)),"Não encontrado"))</f>
        <v/>
      </c>
      <c r="M1800" s="122" t="str">
        <f>IF(A1800="","",EOMONTH(A1800,0))</f>
        <v/>
      </c>
      <c r="N1800" s="69" t="str">
        <f>IF(A1800="","",YEAR(A1800))</f>
        <v/>
      </c>
    </row>
    <row r="1801">
      <c r="A1801" s="116" t="n"/>
      <c r="B1801" s="97" t="n"/>
      <c r="C1801" s="97" t="n"/>
      <c r="D1801" s="132" t="n"/>
      <c r="E1801" s="99" t="n"/>
      <c r="F1801" s="117" t="n"/>
      <c r="G1801" s="101" t="n"/>
      <c r="H1801" s="109" t="str">
        <f>IF(OR(A1801="",B1801=""),"",N(D1801)*N(E1801))</f>
        <v/>
      </c>
      <c r="I1801" s="109" t="str">
        <f>IF(H1801="","",H1801-N(F1801))</f>
        <v/>
      </c>
      <c r="J1801" s="108" t="str">
        <f>IF(B1801="","",IFERROR(INDEX('15 Base de Dados'!$F$6:$F$925,MATCH(B1801,'15 Base de Dados'!$C$6:$C$925,0)),"BRL"))</f>
        <v/>
      </c>
      <c r="K1801" s="134" t="str">
        <f>IF(H1801="","",I1801*IF(N(G1801)&gt;0,G1801,IFERROR(INDEX(moeda_fx,MATCH(J1801,moeda_cod,0)),1)))</f>
        <v/>
      </c>
      <c r="L1801" s="135" t="str">
        <f>IF(B1801="","",IFERROR(INDEX('15 Base de Dados'!$A$6:$A$925,MATCH(B1801,'15 Base de Dados'!$C$6:$C$925,0)),"Não encontrado"))</f>
        <v/>
      </c>
      <c r="M1801" s="123" t="str">
        <f>IF(A1801="","",EOMONTH(A1801,0))</f>
        <v/>
      </c>
      <c r="N1801" s="113" t="str">
        <f>IF(A1801="","",YEAR(A1801))</f>
        <v/>
      </c>
    </row>
    <row r="1802">
      <c r="A1802" s="116" t="n"/>
      <c r="B1802" s="97" t="n"/>
      <c r="C1802" s="97" t="n"/>
      <c r="D1802" s="132" t="n"/>
      <c r="E1802" s="99" t="n"/>
      <c r="F1802" s="117" t="n"/>
      <c r="G1802" s="101" t="n"/>
      <c r="H1802" s="103" t="str">
        <f>IF(OR(A1802="",B1802=""),"",N(D1802)*N(E1802))</f>
        <v/>
      </c>
      <c r="I1802" s="103" t="str">
        <f>IF(H1802="","",H1802-N(F1802))</f>
        <v/>
      </c>
      <c r="J1802" s="68" t="str">
        <f>IF(B1802="","",IFERROR(INDEX('15 Base de Dados'!$F$6:$F$925,MATCH(B1802,'15 Base de Dados'!$C$6:$C$925,0)),"BRL"))</f>
        <v/>
      </c>
      <c r="K1802" s="70" t="str">
        <f>IF(H1802="","",I1802*IF(N(G1802)&gt;0,G1802,IFERROR(INDEX(moeda_fx,MATCH(J1802,moeda_cod,0)),1)))</f>
        <v/>
      </c>
      <c r="L1802" s="133" t="str">
        <f>IF(B1802="","",IFERROR(INDEX('15 Base de Dados'!$A$6:$A$925,MATCH(B1802,'15 Base de Dados'!$C$6:$C$925,0)),"Não encontrado"))</f>
        <v/>
      </c>
      <c r="M1802" s="122" t="str">
        <f>IF(A1802="","",EOMONTH(A1802,0))</f>
        <v/>
      </c>
      <c r="N1802" s="69" t="str">
        <f>IF(A1802="","",YEAR(A1802))</f>
        <v/>
      </c>
    </row>
    <row r="1803">
      <c r="A1803" s="116" t="n"/>
      <c r="B1803" s="97" t="n"/>
      <c r="C1803" s="97" t="n"/>
      <c r="D1803" s="132" t="n"/>
      <c r="E1803" s="99" t="n"/>
      <c r="F1803" s="117" t="n"/>
      <c r="G1803" s="101" t="n"/>
      <c r="H1803" s="109" t="str">
        <f>IF(OR(A1803="",B1803=""),"",N(D1803)*N(E1803))</f>
        <v/>
      </c>
      <c r="I1803" s="109" t="str">
        <f>IF(H1803="","",H1803-N(F1803))</f>
        <v/>
      </c>
      <c r="J1803" s="108" t="str">
        <f>IF(B1803="","",IFERROR(INDEX('15 Base de Dados'!$F$6:$F$925,MATCH(B1803,'15 Base de Dados'!$C$6:$C$925,0)),"BRL"))</f>
        <v/>
      </c>
      <c r="K1803" s="134" t="str">
        <f>IF(H1803="","",I1803*IF(N(G1803)&gt;0,G1803,IFERROR(INDEX(moeda_fx,MATCH(J1803,moeda_cod,0)),1)))</f>
        <v/>
      </c>
      <c r="L1803" s="135" t="str">
        <f>IF(B1803="","",IFERROR(INDEX('15 Base de Dados'!$A$6:$A$925,MATCH(B1803,'15 Base de Dados'!$C$6:$C$925,0)),"Não encontrado"))</f>
        <v/>
      </c>
      <c r="M1803" s="123" t="str">
        <f>IF(A1803="","",EOMONTH(A1803,0))</f>
        <v/>
      </c>
      <c r="N1803" s="113" t="str">
        <f>IF(A1803="","",YEAR(A1803))</f>
        <v/>
      </c>
    </row>
    <row r="1804">
      <c r="A1804" s="116" t="n"/>
      <c r="B1804" s="97" t="n"/>
      <c r="C1804" s="97" t="n"/>
      <c r="D1804" s="132" t="n"/>
      <c r="E1804" s="99" t="n"/>
      <c r="F1804" s="117" t="n"/>
      <c r="G1804" s="101" t="n"/>
      <c r="H1804" s="103" t="str">
        <f>IF(OR(A1804="",B1804=""),"",N(D1804)*N(E1804))</f>
        <v/>
      </c>
      <c r="I1804" s="103" t="str">
        <f>IF(H1804="","",H1804-N(F1804))</f>
        <v/>
      </c>
      <c r="J1804" s="68" t="str">
        <f>IF(B1804="","",IFERROR(INDEX('15 Base de Dados'!$F$6:$F$925,MATCH(B1804,'15 Base de Dados'!$C$6:$C$925,0)),"BRL"))</f>
        <v/>
      </c>
      <c r="K1804" s="70" t="str">
        <f>IF(H1804="","",I1804*IF(N(G1804)&gt;0,G1804,IFERROR(INDEX(moeda_fx,MATCH(J1804,moeda_cod,0)),1)))</f>
        <v/>
      </c>
      <c r="L1804" s="133" t="str">
        <f>IF(B1804="","",IFERROR(INDEX('15 Base de Dados'!$A$6:$A$925,MATCH(B1804,'15 Base de Dados'!$C$6:$C$925,0)),"Não encontrado"))</f>
        <v/>
      </c>
      <c r="M1804" s="122" t="str">
        <f>IF(A1804="","",EOMONTH(A1804,0))</f>
        <v/>
      </c>
      <c r="N1804" s="69" t="str">
        <f>IF(A1804="","",YEAR(A1804))</f>
        <v/>
      </c>
    </row>
    <row r="1805">
      <c r="A1805" s="116" t="n"/>
      <c r="B1805" s="97" t="n"/>
      <c r="C1805" s="97" t="n"/>
      <c r="D1805" s="132" t="n"/>
      <c r="E1805" s="99" t="n"/>
      <c r="F1805" s="117" t="n"/>
      <c r="G1805" s="101" t="n"/>
      <c r="H1805" s="109" t="str">
        <f>IF(OR(A1805="",B1805=""),"",N(D1805)*N(E1805))</f>
        <v/>
      </c>
      <c r="I1805" s="109" t="str">
        <f>IF(H1805="","",H1805-N(F1805))</f>
        <v/>
      </c>
      <c r="J1805" s="108" t="str">
        <f>IF(B1805="","",IFERROR(INDEX('15 Base de Dados'!$F$6:$F$925,MATCH(B1805,'15 Base de Dados'!$C$6:$C$925,0)),"BRL"))</f>
        <v/>
      </c>
      <c r="K1805" s="134" t="str">
        <f>IF(H1805="","",I1805*IF(N(G1805)&gt;0,G1805,IFERROR(INDEX(moeda_fx,MATCH(J1805,moeda_cod,0)),1)))</f>
        <v/>
      </c>
      <c r="L1805" s="135" t="str">
        <f>IF(B1805="","",IFERROR(INDEX('15 Base de Dados'!$A$6:$A$925,MATCH(B1805,'15 Base de Dados'!$C$6:$C$925,0)),"Não encontrado"))</f>
        <v/>
      </c>
      <c r="M1805" s="123" t="str">
        <f>IF(A1805="","",EOMONTH(A1805,0))</f>
        <v/>
      </c>
      <c r="N1805" s="113" t="str">
        <f>IF(A1805="","",YEAR(A1805))</f>
        <v/>
      </c>
    </row>
    <row r="1806">
      <c r="A1806" s="116" t="n"/>
      <c r="B1806" s="97" t="n"/>
      <c r="C1806" s="97" t="n"/>
      <c r="D1806" s="132" t="n"/>
      <c r="E1806" s="99" t="n"/>
      <c r="F1806" s="117" t="n"/>
      <c r="G1806" s="101" t="n"/>
      <c r="H1806" s="103" t="str">
        <f>IF(OR(A1806="",B1806=""),"",N(D1806)*N(E1806))</f>
        <v/>
      </c>
      <c r="I1806" s="103" t="str">
        <f>IF(H1806="","",H1806-N(F1806))</f>
        <v/>
      </c>
      <c r="J1806" s="68" t="str">
        <f>IF(B1806="","",IFERROR(INDEX('15 Base de Dados'!$F$6:$F$925,MATCH(B1806,'15 Base de Dados'!$C$6:$C$925,0)),"BRL"))</f>
        <v/>
      </c>
      <c r="K1806" s="70" t="str">
        <f>IF(H1806="","",I1806*IF(N(G1806)&gt;0,G1806,IFERROR(INDEX(moeda_fx,MATCH(J1806,moeda_cod,0)),1)))</f>
        <v/>
      </c>
      <c r="L1806" s="133" t="str">
        <f>IF(B1806="","",IFERROR(INDEX('15 Base de Dados'!$A$6:$A$925,MATCH(B1806,'15 Base de Dados'!$C$6:$C$925,0)),"Não encontrado"))</f>
        <v/>
      </c>
      <c r="M1806" s="122" t="str">
        <f>IF(A1806="","",EOMONTH(A1806,0))</f>
        <v/>
      </c>
      <c r="N1806" s="69" t="str">
        <f>IF(A1806="","",YEAR(A1806))</f>
        <v/>
      </c>
    </row>
    <row r="1807">
      <c r="A1807" s="116" t="n"/>
      <c r="B1807" s="97" t="n"/>
      <c r="C1807" s="97" t="n"/>
      <c r="D1807" s="132" t="n"/>
      <c r="E1807" s="99" t="n"/>
      <c r="F1807" s="117" t="n"/>
      <c r="G1807" s="101" t="n"/>
      <c r="H1807" s="109" t="str">
        <f>IF(OR(A1807="",B1807=""),"",N(D1807)*N(E1807))</f>
        <v/>
      </c>
      <c r="I1807" s="109" t="str">
        <f>IF(H1807="","",H1807-N(F1807))</f>
        <v/>
      </c>
      <c r="J1807" s="108" t="str">
        <f>IF(B1807="","",IFERROR(INDEX('15 Base de Dados'!$F$6:$F$925,MATCH(B1807,'15 Base de Dados'!$C$6:$C$925,0)),"BRL"))</f>
        <v/>
      </c>
      <c r="K1807" s="134" t="str">
        <f>IF(H1807="","",I1807*IF(N(G1807)&gt;0,G1807,IFERROR(INDEX(moeda_fx,MATCH(J1807,moeda_cod,0)),1)))</f>
        <v/>
      </c>
      <c r="L1807" s="135" t="str">
        <f>IF(B1807="","",IFERROR(INDEX('15 Base de Dados'!$A$6:$A$925,MATCH(B1807,'15 Base de Dados'!$C$6:$C$925,0)),"Não encontrado"))</f>
        <v/>
      </c>
      <c r="M1807" s="123" t="str">
        <f>IF(A1807="","",EOMONTH(A1807,0))</f>
        <v/>
      </c>
      <c r="N1807" s="113" t="str">
        <f>IF(A1807="","",YEAR(A1807))</f>
        <v/>
      </c>
    </row>
    <row r="1808">
      <c r="A1808" s="116" t="n"/>
      <c r="B1808" s="97" t="n"/>
      <c r="C1808" s="97" t="n"/>
      <c r="D1808" s="132" t="n"/>
      <c r="E1808" s="99" t="n"/>
      <c r="F1808" s="117" t="n"/>
      <c r="G1808" s="101" t="n"/>
      <c r="H1808" s="103" t="str">
        <f>IF(OR(A1808="",B1808=""),"",N(D1808)*N(E1808))</f>
        <v/>
      </c>
      <c r="I1808" s="103" t="str">
        <f>IF(H1808="","",H1808-N(F1808))</f>
        <v/>
      </c>
      <c r="J1808" s="68" t="str">
        <f>IF(B1808="","",IFERROR(INDEX('15 Base de Dados'!$F$6:$F$925,MATCH(B1808,'15 Base de Dados'!$C$6:$C$925,0)),"BRL"))</f>
        <v/>
      </c>
      <c r="K1808" s="70" t="str">
        <f>IF(H1808="","",I1808*IF(N(G1808)&gt;0,G1808,IFERROR(INDEX(moeda_fx,MATCH(J1808,moeda_cod,0)),1)))</f>
        <v/>
      </c>
      <c r="L1808" s="133" t="str">
        <f>IF(B1808="","",IFERROR(INDEX('15 Base de Dados'!$A$6:$A$925,MATCH(B1808,'15 Base de Dados'!$C$6:$C$925,0)),"Não encontrado"))</f>
        <v/>
      </c>
      <c r="M1808" s="122" t="str">
        <f>IF(A1808="","",EOMONTH(A1808,0))</f>
        <v/>
      </c>
      <c r="N1808" s="69" t="str">
        <f>IF(A1808="","",YEAR(A1808))</f>
        <v/>
      </c>
    </row>
    <row r="1809">
      <c r="A1809" s="116" t="n"/>
      <c r="B1809" s="97" t="n"/>
      <c r="C1809" s="97" t="n"/>
      <c r="D1809" s="132" t="n"/>
      <c r="E1809" s="99" t="n"/>
      <c r="F1809" s="117" t="n"/>
      <c r="G1809" s="101" t="n"/>
      <c r="H1809" s="109" t="str">
        <f>IF(OR(A1809="",B1809=""),"",N(D1809)*N(E1809))</f>
        <v/>
      </c>
      <c r="I1809" s="109" t="str">
        <f>IF(H1809="","",H1809-N(F1809))</f>
        <v/>
      </c>
      <c r="J1809" s="108" t="str">
        <f>IF(B1809="","",IFERROR(INDEX('15 Base de Dados'!$F$6:$F$925,MATCH(B1809,'15 Base de Dados'!$C$6:$C$925,0)),"BRL"))</f>
        <v/>
      </c>
      <c r="K1809" s="134" t="str">
        <f>IF(H1809="","",I1809*IF(N(G1809)&gt;0,G1809,IFERROR(INDEX(moeda_fx,MATCH(J1809,moeda_cod,0)),1)))</f>
        <v/>
      </c>
      <c r="L1809" s="135" t="str">
        <f>IF(B1809="","",IFERROR(INDEX('15 Base de Dados'!$A$6:$A$925,MATCH(B1809,'15 Base de Dados'!$C$6:$C$925,0)),"Não encontrado"))</f>
        <v/>
      </c>
      <c r="M1809" s="123" t="str">
        <f>IF(A1809="","",EOMONTH(A1809,0))</f>
        <v/>
      </c>
      <c r="N1809" s="113" t="str">
        <f>IF(A1809="","",YEAR(A1809))</f>
        <v/>
      </c>
    </row>
    <row r="1810">
      <c r="A1810" s="116" t="n"/>
      <c r="B1810" s="97" t="n"/>
      <c r="C1810" s="97" t="n"/>
      <c r="D1810" s="132" t="n"/>
      <c r="E1810" s="99" t="n"/>
      <c r="F1810" s="117" t="n"/>
      <c r="G1810" s="101" t="n"/>
      <c r="H1810" s="103" t="str">
        <f>IF(OR(A1810="",B1810=""),"",N(D1810)*N(E1810))</f>
        <v/>
      </c>
      <c r="I1810" s="103" t="str">
        <f>IF(H1810="","",H1810-N(F1810))</f>
        <v/>
      </c>
      <c r="J1810" s="68" t="str">
        <f>IF(B1810="","",IFERROR(INDEX('15 Base de Dados'!$F$6:$F$925,MATCH(B1810,'15 Base de Dados'!$C$6:$C$925,0)),"BRL"))</f>
        <v/>
      </c>
      <c r="K1810" s="70" t="str">
        <f>IF(H1810="","",I1810*IF(N(G1810)&gt;0,G1810,IFERROR(INDEX(moeda_fx,MATCH(J1810,moeda_cod,0)),1)))</f>
        <v/>
      </c>
      <c r="L1810" s="133" t="str">
        <f>IF(B1810="","",IFERROR(INDEX('15 Base de Dados'!$A$6:$A$925,MATCH(B1810,'15 Base de Dados'!$C$6:$C$925,0)),"Não encontrado"))</f>
        <v/>
      </c>
      <c r="M1810" s="122" t="str">
        <f>IF(A1810="","",EOMONTH(A1810,0))</f>
        <v/>
      </c>
      <c r="N1810" s="69" t="str">
        <f>IF(A1810="","",YEAR(A1810))</f>
        <v/>
      </c>
    </row>
    <row r="1811">
      <c r="A1811" s="116" t="n"/>
      <c r="B1811" s="97" t="n"/>
      <c r="C1811" s="97" t="n"/>
      <c r="D1811" s="132" t="n"/>
      <c r="E1811" s="99" t="n"/>
      <c r="F1811" s="117" t="n"/>
      <c r="G1811" s="101" t="n"/>
      <c r="H1811" s="109" t="str">
        <f>IF(OR(A1811="",B1811=""),"",N(D1811)*N(E1811))</f>
        <v/>
      </c>
      <c r="I1811" s="109" t="str">
        <f>IF(H1811="","",H1811-N(F1811))</f>
        <v/>
      </c>
      <c r="J1811" s="108" t="str">
        <f>IF(B1811="","",IFERROR(INDEX('15 Base de Dados'!$F$6:$F$925,MATCH(B1811,'15 Base de Dados'!$C$6:$C$925,0)),"BRL"))</f>
        <v/>
      </c>
      <c r="K1811" s="134" t="str">
        <f>IF(H1811="","",I1811*IF(N(G1811)&gt;0,G1811,IFERROR(INDEX(moeda_fx,MATCH(J1811,moeda_cod,0)),1)))</f>
        <v/>
      </c>
      <c r="L1811" s="135" t="str">
        <f>IF(B1811="","",IFERROR(INDEX('15 Base de Dados'!$A$6:$A$925,MATCH(B1811,'15 Base de Dados'!$C$6:$C$925,0)),"Não encontrado"))</f>
        <v/>
      </c>
      <c r="M1811" s="123" t="str">
        <f>IF(A1811="","",EOMONTH(A1811,0))</f>
        <v/>
      </c>
      <c r="N1811" s="113" t="str">
        <f>IF(A1811="","",YEAR(A1811))</f>
        <v/>
      </c>
    </row>
    <row r="1812">
      <c r="A1812" s="116" t="n"/>
      <c r="B1812" s="97" t="n"/>
      <c r="C1812" s="97" t="n"/>
      <c r="D1812" s="132" t="n"/>
      <c r="E1812" s="99" t="n"/>
      <c r="F1812" s="117" t="n"/>
      <c r="G1812" s="101" t="n"/>
      <c r="H1812" s="103" t="str">
        <f>IF(OR(A1812="",B1812=""),"",N(D1812)*N(E1812))</f>
        <v/>
      </c>
      <c r="I1812" s="103" t="str">
        <f>IF(H1812="","",H1812-N(F1812))</f>
        <v/>
      </c>
      <c r="J1812" s="68" t="str">
        <f>IF(B1812="","",IFERROR(INDEX('15 Base de Dados'!$F$6:$F$925,MATCH(B1812,'15 Base de Dados'!$C$6:$C$925,0)),"BRL"))</f>
        <v/>
      </c>
      <c r="K1812" s="70" t="str">
        <f>IF(H1812="","",I1812*IF(N(G1812)&gt;0,G1812,IFERROR(INDEX(moeda_fx,MATCH(J1812,moeda_cod,0)),1)))</f>
        <v/>
      </c>
      <c r="L1812" s="133" t="str">
        <f>IF(B1812="","",IFERROR(INDEX('15 Base de Dados'!$A$6:$A$925,MATCH(B1812,'15 Base de Dados'!$C$6:$C$925,0)),"Não encontrado"))</f>
        <v/>
      </c>
      <c r="M1812" s="122" t="str">
        <f>IF(A1812="","",EOMONTH(A1812,0))</f>
        <v/>
      </c>
      <c r="N1812" s="69" t="str">
        <f>IF(A1812="","",YEAR(A1812))</f>
        <v/>
      </c>
    </row>
    <row r="1813">
      <c r="A1813" s="116" t="n"/>
      <c r="B1813" s="97" t="n"/>
      <c r="C1813" s="97" t="n"/>
      <c r="D1813" s="132" t="n"/>
      <c r="E1813" s="99" t="n"/>
      <c r="F1813" s="117" t="n"/>
      <c r="G1813" s="101" t="n"/>
      <c r="H1813" s="109" t="str">
        <f>IF(OR(A1813="",B1813=""),"",N(D1813)*N(E1813))</f>
        <v/>
      </c>
      <c r="I1813" s="109" t="str">
        <f>IF(H1813="","",H1813-N(F1813))</f>
        <v/>
      </c>
      <c r="J1813" s="108" t="str">
        <f>IF(B1813="","",IFERROR(INDEX('15 Base de Dados'!$F$6:$F$925,MATCH(B1813,'15 Base de Dados'!$C$6:$C$925,0)),"BRL"))</f>
        <v/>
      </c>
      <c r="K1813" s="134" t="str">
        <f>IF(H1813="","",I1813*IF(N(G1813)&gt;0,G1813,IFERROR(INDEX(moeda_fx,MATCH(J1813,moeda_cod,0)),1)))</f>
        <v/>
      </c>
      <c r="L1813" s="135" t="str">
        <f>IF(B1813="","",IFERROR(INDEX('15 Base de Dados'!$A$6:$A$925,MATCH(B1813,'15 Base de Dados'!$C$6:$C$925,0)),"Não encontrado"))</f>
        <v/>
      </c>
      <c r="M1813" s="123" t="str">
        <f>IF(A1813="","",EOMONTH(A1813,0))</f>
        <v/>
      </c>
      <c r="N1813" s="113" t="str">
        <f>IF(A1813="","",YEAR(A1813))</f>
        <v/>
      </c>
    </row>
    <row r="1814">
      <c r="A1814" s="116" t="n"/>
      <c r="B1814" s="97" t="n"/>
      <c r="C1814" s="97" t="n"/>
      <c r="D1814" s="132" t="n"/>
      <c r="E1814" s="99" t="n"/>
      <c r="F1814" s="117" t="n"/>
      <c r="G1814" s="101" t="n"/>
      <c r="H1814" s="103" t="str">
        <f>IF(OR(A1814="",B1814=""),"",N(D1814)*N(E1814))</f>
        <v/>
      </c>
      <c r="I1814" s="103" t="str">
        <f>IF(H1814="","",H1814-N(F1814))</f>
        <v/>
      </c>
      <c r="J1814" s="68" t="str">
        <f>IF(B1814="","",IFERROR(INDEX('15 Base de Dados'!$F$6:$F$925,MATCH(B1814,'15 Base de Dados'!$C$6:$C$925,0)),"BRL"))</f>
        <v/>
      </c>
      <c r="K1814" s="70" t="str">
        <f>IF(H1814="","",I1814*IF(N(G1814)&gt;0,G1814,IFERROR(INDEX(moeda_fx,MATCH(J1814,moeda_cod,0)),1)))</f>
        <v/>
      </c>
      <c r="L1814" s="133" t="str">
        <f>IF(B1814="","",IFERROR(INDEX('15 Base de Dados'!$A$6:$A$925,MATCH(B1814,'15 Base de Dados'!$C$6:$C$925,0)),"Não encontrado"))</f>
        <v/>
      </c>
      <c r="M1814" s="122" t="str">
        <f>IF(A1814="","",EOMONTH(A1814,0))</f>
        <v/>
      </c>
      <c r="N1814" s="69" t="str">
        <f>IF(A1814="","",YEAR(A1814))</f>
        <v/>
      </c>
    </row>
    <row r="1815">
      <c r="A1815" s="116" t="n"/>
      <c r="B1815" s="97" t="n"/>
      <c r="C1815" s="97" t="n"/>
      <c r="D1815" s="132" t="n"/>
      <c r="E1815" s="99" t="n"/>
      <c r="F1815" s="117" t="n"/>
      <c r="G1815" s="101" t="n"/>
      <c r="H1815" s="109" t="str">
        <f>IF(OR(A1815="",B1815=""),"",N(D1815)*N(E1815))</f>
        <v/>
      </c>
      <c r="I1815" s="109" t="str">
        <f>IF(H1815="","",H1815-N(F1815))</f>
        <v/>
      </c>
      <c r="J1815" s="108" t="str">
        <f>IF(B1815="","",IFERROR(INDEX('15 Base de Dados'!$F$6:$F$925,MATCH(B1815,'15 Base de Dados'!$C$6:$C$925,0)),"BRL"))</f>
        <v/>
      </c>
      <c r="K1815" s="134" t="str">
        <f>IF(H1815="","",I1815*IF(N(G1815)&gt;0,G1815,IFERROR(INDEX(moeda_fx,MATCH(J1815,moeda_cod,0)),1)))</f>
        <v/>
      </c>
      <c r="L1815" s="135" t="str">
        <f>IF(B1815="","",IFERROR(INDEX('15 Base de Dados'!$A$6:$A$925,MATCH(B1815,'15 Base de Dados'!$C$6:$C$925,0)),"Não encontrado"))</f>
        <v/>
      </c>
      <c r="M1815" s="123" t="str">
        <f>IF(A1815="","",EOMONTH(A1815,0))</f>
        <v/>
      </c>
      <c r="N1815" s="113" t="str">
        <f>IF(A1815="","",YEAR(A1815))</f>
        <v/>
      </c>
    </row>
    <row r="1816">
      <c r="A1816" s="116" t="n"/>
      <c r="B1816" s="97" t="n"/>
      <c r="C1816" s="97" t="n"/>
      <c r="D1816" s="132" t="n"/>
      <c r="E1816" s="99" t="n"/>
      <c r="F1816" s="117" t="n"/>
      <c r="G1816" s="101" t="n"/>
      <c r="H1816" s="103" t="str">
        <f>IF(OR(A1816="",B1816=""),"",N(D1816)*N(E1816))</f>
        <v/>
      </c>
      <c r="I1816" s="103" t="str">
        <f>IF(H1816="","",H1816-N(F1816))</f>
        <v/>
      </c>
      <c r="J1816" s="68" t="str">
        <f>IF(B1816="","",IFERROR(INDEX('15 Base de Dados'!$F$6:$F$925,MATCH(B1816,'15 Base de Dados'!$C$6:$C$925,0)),"BRL"))</f>
        <v/>
      </c>
      <c r="K1816" s="70" t="str">
        <f>IF(H1816="","",I1816*IF(N(G1816)&gt;0,G1816,IFERROR(INDEX(moeda_fx,MATCH(J1816,moeda_cod,0)),1)))</f>
        <v/>
      </c>
      <c r="L1816" s="133" t="str">
        <f>IF(B1816="","",IFERROR(INDEX('15 Base de Dados'!$A$6:$A$925,MATCH(B1816,'15 Base de Dados'!$C$6:$C$925,0)),"Não encontrado"))</f>
        <v/>
      </c>
      <c r="M1816" s="122" t="str">
        <f>IF(A1816="","",EOMONTH(A1816,0))</f>
        <v/>
      </c>
      <c r="N1816" s="69" t="str">
        <f>IF(A1816="","",YEAR(A1816))</f>
        <v/>
      </c>
    </row>
    <row r="1817">
      <c r="A1817" s="116" t="n"/>
      <c r="B1817" s="97" t="n"/>
      <c r="C1817" s="97" t="n"/>
      <c r="D1817" s="132" t="n"/>
      <c r="E1817" s="99" t="n"/>
      <c r="F1817" s="117" t="n"/>
      <c r="G1817" s="101" t="n"/>
      <c r="H1817" s="109" t="str">
        <f>IF(OR(A1817="",B1817=""),"",N(D1817)*N(E1817))</f>
        <v/>
      </c>
      <c r="I1817" s="109" t="str">
        <f>IF(H1817="","",H1817-N(F1817))</f>
        <v/>
      </c>
      <c r="J1817" s="108" t="str">
        <f>IF(B1817="","",IFERROR(INDEX('15 Base de Dados'!$F$6:$F$925,MATCH(B1817,'15 Base de Dados'!$C$6:$C$925,0)),"BRL"))</f>
        <v/>
      </c>
      <c r="K1817" s="134" t="str">
        <f>IF(H1817="","",I1817*IF(N(G1817)&gt;0,G1817,IFERROR(INDEX(moeda_fx,MATCH(J1817,moeda_cod,0)),1)))</f>
        <v/>
      </c>
      <c r="L1817" s="135" t="str">
        <f>IF(B1817="","",IFERROR(INDEX('15 Base de Dados'!$A$6:$A$925,MATCH(B1817,'15 Base de Dados'!$C$6:$C$925,0)),"Não encontrado"))</f>
        <v/>
      </c>
      <c r="M1817" s="123" t="str">
        <f>IF(A1817="","",EOMONTH(A1817,0))</f>
        <v/>
      </c>
      <c r="N1817" s="113" t="str">
        <f>IF(A1817="","",YEAR(A1817))</f>
        <v/>
      </c>
    </row>
    <row r="1818">
      <c r="A1818" s="116" t="n"/>
      <c r="B1818" s="97" t="n"/>
      <c r="C1818" s="97" t="n"/>
      <c r="D1818" s="132" t="n"/>
      <c r="E1818" s="99" t="n"/>
      <c r="F1818" s="117" t="n"/>
      <c r="G1818" s="101" t="n"/>
      <c r="H1818" s="103" t="str">
        <f>IF(OR(A1818="",B1818=""),"",N(D1818)*N(E1818))</f>
        <v/>
      </c>
      <c r="I1818" s="103" t="str">
        <f>IF(H1818="","",H1818-N(F1818))</f>
        <v/>
      </c>
      <c r="J1818" s="68" t="str">
        <f>IF(B1818="","",IFERROR(INDEX('15 Base de Dados'!$F$6:$F$925,MATCH(B1818,'15 Base de Dados'!$C$6:$C$925,0)),"BRL"))</f>
        <v/>
      </c>
      <c r="K1818" s="70" t="str">
        <f>IF(H1818="","",I1818*IF(N(G1818)&gt;0,G1818,IFERROR(INDEX(moeda_fx,MATCH(J1818,moeda_cod,0)),1)))</f>
        <v/>
      </c>
      <c r="L1818" s="133" t="str">
        <f>IF(B1818="","",IFERROR(INDEX('15 Base de Dados'!$A$6:$A$925,MATCH(B1818,'15 Base de Dados'!$C$6:$C$925,0)),"Não encontrado"))</f>
        <v/>
      </c>
      <c r="M1818" s="122" t="str">
        <f>IF(A1818="","",EOMONTH(A1818,0))</f>
        <v/>
      </c>
      <c r="N1818" s="69" t="str">
        <f>IF(A1818="","",YEAR(A1818))</f>
        <v/>
      </c>
    </row>
    <row r="1819">
      <c r="A1819" s="116" t="n"/>
      <c r="B1819" s="97" t="n"/>
      <c r="C1819" s="97" t="n"/>
      <c r="D1819" s="132" t="n"/>
      <c r="E1819" s="99" t="n"/>
      <c r="F1819" s="117" t="n"/>
      <c r="G1819" s="101" t="n"/>
      <c r="H1819" s="109" t="str">
        <f>IF(OR(A1819="",B1819=""),"",N(D1819)*N(E1819))</f>
        <v/>
      </c>
      <c r="I1819" s="109" t="str">
        <f>IF(H1819="","",H1819-N(F1819))</f>
        <v/>
      </c>
      <c r="J1819" s="108" t="str">
        <f>IF(B1819="","",IFERROR(INDEX('15 Base de Dados'!$F$6:$F$925,MATCH(B1819,'15 Base de Dados'!$C$6:$C$925,0)),"BRL"))</f>
        <v/>
      </c>
      <c r="K1819" s="134" t="str">
        <f>IF(H1819="","",I1819*IF(N(G1819)&gt;0,G1819,IFERROR(INDEX(moeda_fx,MATCH(J1819,moeda_cod,0)),1)))</f>
        <v/>
      </c>
      <c r="L1819" s="135" t="str">
        <f>IF(B1819="","",IFERROR(INDEX('15 Base de Dados'!$A$6:$A$925,MATCH(B1819,'15 Base de Dados'!$C$6:$C$925,0)),"Não encontrado"))</f>
        <v/>
      </c>
      <c r="M1819" s="123" t="str">
        <f>IF(A1819="","",EOMONTH(A1819,0))</f>
        <v/>
      </c>
      <c r="N1819" s="113" t="str">
        <f>IF(A1819="","",YEAR(A1819))</f>
        <v/>
      </c>
    </row>
    <row r="1820">
      <c r="A1820" s="116" t="n"/>
      <c r="B1820" s="97" t="n"/>
      <c r="C1820" s="97" t="n"/>
      <c r="D1820" s="132" t="n"/>
      <c r="E1820" s="99" t="n"/>
      <c r="F1820" s="117" t="n"/>
      <c r="G1820" s="101" t="n"/>
      <c r="H1820" s="103" t="str">
        <f>IF(OR(A1820="",B1820=""),"",N(D1820)*N(E1820))</f>
        <v/>
      </c>
      <c r="I1820" s="103" t="str">
        <f>IF(H1820="","",H1820-N(F1820))</f>
        <v/>
      </c>
      <c r="J1820" s="68" t="str">
        <f>IF(B1820="","",IFERROR(INDEX('15 Base de Dados'!$F$6:$F$925,MATCH(B1820,'15 Base de Dados'!$C$6:$C$925,0)),"BRL"))</f>
        <v/>
      </c>
      <c r="K1820" s="70" t="str">
        <f>IF(H1820="","",I1820*IF(N(G1820)&gt;0,G1820,IFERROR(INDEX(moeda_fx,MATCH(J1820,moeda_cod,0)),1)))</f>
        <v/>
      </c>
      <c r="L1820" s="133" t="str">
        <f>IF(B1820="","",IFERROR(INDEX('15 Base de Dados'!$A$6:$A$925,MATCH(B1820,'15 Base de Dados'!$C$6:$C$925,0)),"Não encontrado"))</f>
        <v/>
      </c>
      <c r="M1820" s="122" t="str">
        <f>IF(A1820="","",EOMONTH(A1820,0))</f>
        <v/>
      </c>
      <c r="N1820" s="69" t="str">
        <f>IF(A1820="","",YEAR(A1820))</f>
        <v/>
      </c>
    </row>
    <row r="1821">
      <c r="A1821" s="116" t="n"/>
      <c r="B1821" s="97" t="n"/>
      <c r="C1821" s="97" t="n"/>
      <c r="D1821" s="132" t="n"/>
      <c r="E1821" s="99" t="n"/>
      <c r="F1821" s="117" t="n"/>
      <c r="G1821" s="101" t="n"/>
      <c r="H1821" s="109" t="str">
        <f>IF(OR(A1821="",B1821=""),"",N(D1821)*N(E1821))</f>
        <v/>
      </c>
      <c r="I1821" s="109" t="str">
        <f>IF(H1821="","",H1821-N(F1821))</f>
        <v/>
      </c>
      <c r="J1821" s="108" t="str">
        <f>IF(B1821="","",IFERROR(INDEX('15 Base de Dados'!$F$6:$F$925,MATCH(B1821,'15 Base de Dados'!$C$6:$C$925,0)),"BRL"))</f>
        <v/>
      </c>
      <c r="K1821" s="134" t="str">
        <f>IF(H1821="","",I1821*IF(N(G1821)&gt;0,G1821,IFERROR(INDEX(moeda_fx,MATCH(J1821,moeda_cod,0)),1)))</f>
        <v/>
      </c>
      <c r="L1821" s="135" t="str">
        <f>IF(B1821="","",IFERROR(INDEX('15 Base de Dados'!$A$6:$A$925,MATCH(B1821,'15 Base de Dados'!$C$6:$C$925,0)),"Não encontrado"))</f>
        <v/>
      </c>
      <c r="M1821" s="123" t="str">
        <f>IF(A1821="","",EOMONTH(A1821,0))</f>
        <v/>
      </c>
      <c r="N1821" s="113" t="str">
        <f>IF(A1821="","",YEAR(A1821))</f>
        <v/>
      </c>
    </row>
    <row r="1822">
      <c r="A1822" s="116" t="n"/>
      <c r="B1822" s="97" t="n"/>
      <c r="C1822" s="97" t="n"/>
      <c r="D1822" s="132" t="n"/>
      <c r="E1822" s="99" t="n"/>
      <c r="F1822" s="117" t="n"/>
      <c r="G1822" s="101" t="n"/>
      <c r="H1822" s="103" t="str">
        <f>IF(OR(A1822="",B1822=""),"",N(D1822)*N(E1822))</f>
        <v/>
      </c>
      <c r="I1822" s="103" t="str">
        <f>IF(H1822="","",H1822-N(F1822))</f>
        <v/>
      </c>
      <c r="J1822" s="68" t="str">
        <f>IF(B1822="","",IFERROR(INDEX('15 Base de Dados'!$F$6:$F$925,MATCH(B1822,'15 Base de Dados'!$C$6:$C$925,0)),"BRL"))</f>
        <v/>
      </c>
      <c r="K1822" s="70" t="str">
        <f>IF(H1822="","",I1822*IF(N(G1822)&gt;0,G1822,IFERROR(INDEX(moeda_fx,MATCH(J1822,moeda_cod,0)),1)))</f>
        <v/>
      </c>
      <c r="L1822" s="133" t="str">
        <f>IF(B1822="","",IFERROR(INDEX('15 Base de Dados'!$A$6:$A$925,MATCH(B1822,'15 Base de Dados'!$C$6:$C$925,0)),"Não encontrado"))</f>
        <v/>
      </c>
      <c r="M1822" s="122" t="str">
        <f>IF(A1822="","",EOMONTH(A1822,0))</f>
        <v/>
      </c>
      <c r="N1822" s="69" t="str">
        <f>IF(A1822="","",YEAR(A1822))</f>
        <v/>
      </c>
    </row>
    <row r="1823">
      <c r="A1823" s="116" t="n"/>
      <c r="B1823" s="97" t="n"/>
      <c r="C1823" s="97" t="n"/>
      <c r="D1823" s="132" t="n"/>
      <c r="E1823" s="99" t="n"/>
      <c r="F1823" s="117" t="n"/>
      <c r="G1823" s="101" t="n"/>
      <c r="H1823" s="109" t="str">
        <f>IF(OR(A1823="",B1823=""),"",N(D1823)*N(E1823))</f>
        <v/>
      </c>
      <c r="I1823" s="109" t="str">
        <f>IF(H1823="","",H1823-N(F1823))</f>
        <v/>
      </c>
      <c r="J1823" s="108" t="str">
        <f>IF(B1823="","",IFERROR(INDEX('15 Base de Dados'!$F$6:$F$925,MATCH(B1823,'15 Base de Dados'!$C$6:$C$925,0)),"BRL"))</f>
        <v/>
      </c>
      <c r="K1823" s="134" t="str">
        <f>IF(H1823="","",I1823*IF(N(G1823)&gt;0,G1823,IFERROR(INDEX(moeda_fx,MATCH(J1823,moeda_cod,0)),1)))</f>
        <v/>
      </c>
      <c r="L1823" s="135" t="str">
        <f>IF(B1823="","",IFERROR(INDEX('15 Base de Dados'!$A$6:$A$925,MATCH(B1823,'15 Base de Dados'!$C$6:$C$925,0)),"Não encontrado"))</f>
        <v/>
      </c>
      <c r="M1823" s="123" t="str">
        <f>IF(A1823="","",EOMONTH(A1823,0))</f>
        <v/>
      </c>
      <c r="N1823" s="113" t="str">
        <f>IF(A1823="","",YEAR(A1823))</f>
        <v/>
      </c>
    </row>
    <row r="1824">
      <c r="A1824" s="116" t="n"/>
      <c r="B1824" s="97" t="n"/>
      <c r="C1824" s="97" t="n"/>
      <c r="D1824" s="132" t="n"/>
      <c r="E1824" s="99" t="n"/>
      <c r="F1824" s="117" t="n"/>
      <c r="G1824" s="101" t="n"/>
      <c r="H1824" s="103" t="str">
        <f>IF(OR(A1824="",B1824=""),"",N(D1824)*N(E1824))</f>
        <v/>
      </c>
      <c r="I1824" s="103" t="str">
        <f>IF(H1824="","",H1824-N(F1824))</f>
        <v/>
      </c>
      <c r="J1824" s="68" t="str">
        <f>IF(B1824="","",IFERROR(INDEX('15 Base de Dados'!$F$6:$F$925,MATCH(B1824,'15 Base de Dados'!$C$6:$C$925,0)),"BRL"))</f>
        <v/>
      </c>
      <c r="K1824" s="70" t="str">
        <f>IF(H1824="","",I1824*IF(N(G1824)&gt;0,G1824,IFERROR(INDEX(moeda_fx,MATCH(J1824,moeda_cod,0)),1)))</f>
        <v/>
      </c>
      <c r="L1824" s="133" t="str">
        <f>IF(B1824="","",IFERROR(INDEX('15 Base de Dados'!$A$6:$A$925,MATCH(B1824,'15 Base de Dados'!$C$6:$C$925,0)),"Não encontrado"))</f>
        <v/>
      </c>
      <c r="M1824" s="122" t="str">
        <f>IF(A1824="","",EOMONTH(A1824,0))</f>
        <v/>
      </c>
      <c r="N1824" s="69" t="str">
        <f>IF(A1824="","",YEAR(A1824))</f>
        <v/>
      </c>
    </row>
    <row r="1825">
      <c r="A1825" s="116" t="n"/>
      <c r="B1825" s="97" t="n"/>
      <c r="C1825" s="97" t="n"/>
      <c r="D1825" s="132" t="n"/>
      <c r="E1825" s="99" t="n"/>
      <c r="F1825" s="117" t="n"/>
      <c r="G1825" s="101" t="n"/>
      <c r="H1825" s="109" t="str">
        <f>IF(OR(A1825="",B1825=""),"",N(D1825)*N(E1825))</f>
        <v/>
      </c>
      <c r="I1825" s="109" t="str">
        <f>IF(H1825="","",H1825-N(F1825))</f>
        <v/>
      </c>
      <c r="J1825" s="108" t="str">
        <f>IF(B1825="","",IFERROR(INDEX('15 Base de Dados'!$F$6:$F$925,MATCH(B1825,'15 Base de Dados'!$C$6:$C$925,0)),"BRL"))</f>
        <v/>
      </c>
      <c r="K1825" s="134" t="str">
        <f>IF(H1825="","",I1825*IF(N(G1825)&gt;0,G1825,IFERROR(INDEX(moeda_fx,MATCH(J1825,moeda_cod,0)),1)))</f>
        <v/>
      </c>
      <c r="L1825" s="135" t="str">
        <f>IF(B1825="","",IFERROR(INDEX('15 Base de Dados'!$A$6:$A$925,MATCH(B1825,'15 Base de Dados'!$C$6:$C$925,0)),"Não encontrado"))</f>
        <v/>
      </c>
      <c r="M1825" s="123" t="str">
        <f>IF(A1825="","",EOMONTH(A1825,0))</f>
        <v/>
      </c>
      <c r="N1825" s="113" t="str">
        <f>IF(A1825="","",YEAR(A1825))</f>
        <v/>
      </c>
    </row>
    <row r="1826">
      <c r="A1826" s="116" t="n"/>
      <c r="B1826" s="97" t="n"/>
      <c r="C1826" s="97" t="n"/>
      <c r="D1826" s="132" t="n"/>
      <c r="E1826" s="99" t="n"/>
      <c r="F1826" s="117" t="n"/>
      <c r="G1826" s="101" t="n"/>
      <c r="H1826" s="103" t="str">
        <f>IF(OR(A1826="",B1826=""),"",N(D1826)*N(E1826))</f>
        <v/>
      </c>
      <c r="I1826" s="103" t="str">
        <f>IF(H1826="","",H1826-N(F1826))</f>
        <v/>
      </c>
      <c r="J1826" s="68" t="str">
        <f>IF(B1826="","",IFERROR(INDEX('15 Base de Dados'!$F$6:$F$925,MATCH(B1826,'15 Base de Dados'!$C$6:$C$925,0)),"BRL"))</f>
        <v/>
      </c>
      <c r="K1826" s="70" t="str">
        <f>IF(H1826="","",I1826*IF(N(G1826)&gt;0,G1826,IFERROR(INDEX(moeda_fx,MATCH(J1826,moeda_cod,0)),1)))</f>
        <v/>
      </c>
      <c r="L1826" s="133" t="str">
        <f>IF(B1826="","",IFERROR(INDEX('15 Base de Dados'!$A$6:$A$925,MATCH(B1826,'15 Base de Dados'!$C$6:$C$925,0)),"Não encontrado"))</f>
        <v/>
      </c>
      <c r="M1826" s="122" t="str">
        <f>IF(A1826="","",EOMONTH(A1826,0))</f>
        <v/>
      </c>
      <c r="N1826" s="69" t="str">
        <f>IF(A1826="","",YEAR(A1826))</f>
        <v/>
      </c>
    </row>
    <row r="1827">
      <c r="A1827" s="116" t="n"/>
      <c r="B1827" s="97" t="n"/>
      <c r="C1827" s="97" t="n"/>
      <c r="D1827" s="132" t="n"/>
      <c r="E1827" s="99" t="n"/>
      <c r="F1827" s="117" t="n"/>
      <c r="G1827" s="101" t="n"/>
      <c r="H1827" s="109" t="str">
        <f>IF(OR(A1827="",B1827=""),"",N(D1827)*N(E1827))</f>
        <v/>
      </c>
      <c r="I1827" s="109" t="str">
        <f>IF(H1827="","",H1827-N(F1827))</f>
        <v/>
      </c>
      <c r="J1827" s="108" t="str">
        <f>IF(B1827="","",IFERROR(INDEX('15 Base de Dados'!$F$6:$F$925,MATCH(B1827,'15 Base de Dados'!$C$6:$C$925,0)),"BRL"))</f>
        <v/>
      </c>
      <c r="K1827" s="134" t="str">
        <f>IF(H1827="","",I1827*IF(N(G1827)&gt;0,G1827,IFERROR(INDEX(moeda_fx,MATCH(J1827,moeda_cod,0)),1)))</f>
        <v/>
      </c>
      <c r="L1827" s="135" t="str">
        <f>IF(B1827="","",IFERROR(INDEX('15 Base de Dados'!$A$6:$A$925,MATCH(B1827,'15 Base de Dados'!$C$6:$C$925,0)),"Não encontrado"))</f>
        <v/>
      </c>
      <c r="M1827" s="123" t="str">
        <f>IF(A1827="","",EOMONTH(A1827,0))</f>
        <v/>
      </c>
      <c r="N1827" s="113" t="str">
        <f>IF(A1827="","",YEAR(A1827))</f>
        <v/>
      </c>
    </row>
    <row r="1828">
      <c r="A1828" s="116" t="n"/>
      <c r="B1828" s="97" t="n"/>
      <c r="C1828" s="97" t="n"/>
      <c r="D1828" s="132" t="n"/>
      <c r="E1828" s="99" t="n"/>
      <c r="F1828" s="117" t="n"/>
      <c r="G1828" s="101" t="n"/>
      <c r="H1828" s="103" t="str">
        <f>IF(OR(A1828="",B1828=""),"",N(D1828)*N(E1828))</f>
        <v/>
      </c>
      <c r="I1828" s="103" t="str">
        <f>IF(H1828="","",H1828-N(F1828))</f>
        <v/>
      </c>
      <c r="J1828" s="68" t="str">
        <f>IF(B1828="","",IFERROR(INDEX('15 Base de Dados'!$F$6:$F$925,MATCH(B1828,'15 Base de Dados'!$C$6:$C$925,0)),"BRL"))</f>
        <v/>
      </c>
      <c r="K1828" s="70" t="str">
        <f>IF(H1828="","",I1828*IF(N(G1828)&gt;0,G1828,IFERROR(INDEX(moeda_fx,MATCH(J1828,moeda_cod,0)),1)))</f>
        <v/>
      </c>
      <c r="L1828" s="133" t="str">
        <f>IF(B1828="","",IFERROR(INDEX('15 Base de Dados'!$A$6:$A$925,MATCH(B1828,'15 Base de Dados'!$C$6:$C$925,0)),"Não encontrado"))</f>
        <v/>
      </c>
      <c r="M1828" s="122" t="str">
        <f>IF(A1828="","",EOMONTH(A1828,0))</f>
        <v/>
      </c>
      <c r="N1828" s="69" t="str">
        <f>IF(A1828="","",YEAR(A1828))</f>
        <v/>
      </c>
    </row>
    <row r="1829">
      <c r="A1829" s="116" t="n"/>
      <c r="B1829" s="97" t="n"/>
      <c r="C1829" s="97" t="n"/>
      <c r="D1829" s="132" t="n"/>
      <c r="E1829" s="99" t="n"/>
      <c r="F1829" s="117" t="n"/>
      <c r="G1829" s="101" t="n"/>
      <c r="H1829" s="109" t="str">
        <f>IF(OR(A1829="",B1829=""),"",N(D1829)*N(E1829))</f>
        <v/>
      </c>
      <c r="I1829" s="109" t="str">
        <f>IF(H1829="","",H1829-N(F1829))</f>
        <v/>
      </c>
      <c r="J1829" s="108" t="str">
        <f>IF(B1829="","",IFERROR(INDEX('15 Base de Dados'!$F$6:$F$925,MATCH(B1829,'15 Base de Dados'!$C$6:$C$925,0)),"BRL"))</f>
        <v/>
      </c>
      <c r="K1829" s="134" t="str">
        <f>IF(H1829="","",I1829*IF(N(G1829)&gt;0,G1829,IFERROR(INDEX(moeda_fx,MATCH(J1829,moeda_cod,0)),1)))</f>
        <v/>
      </c>
      <c r="L1829" s="135" t="str">
        <f>IF(B1829="","",IFERROR(INDEX('15 Base de Dados'!$A$6:$A$925,MATCH(B1829,'15 Base de Dados'!$C$6:$C$925,0)),"Não encontrado"))</f>
        <v/>
      </c>
      <c r="M1829" s="123" t="str">
        <f>IF(A1829="","",EOMONTH(A1829,0))</f>
        <v/>
      </c>
      <c r="N1829" s="113" t="str">
        <f>IF(A1829="","",YEAR(A1829))</f>
        <v/>
      </c>
    </row>
    <row r="1830">
      <c r="A1830" s="116" t="n"/>
      <c r="B1830" s="97" t="n"/>
      <c r="C1830" s="97" t="n"/>
      <c r="D1830" s="132" t="n"/>
      <c r="E1830" s="99" t="n"/>
      <c r="F1830" s="117" t="n"/>
      <c r="G1830" s="101" t="n"/>
      <c r="H1830" s="103" t="str">
        <f>IF(OR(A1830="",B1830=""),"",N(D1830)*N(E1830))</f>
        <v/>
      </c>
      <c r="I1830" s="103" t="str">
        <f>IF(H1830="","",H1830-N(F1830))</f>
        <v/>
      </c>
      <c r="J1830" s="68" t="str">
        <f>IF(B1830="","",IFERROR(INDEX('15 Base de Dados'!$F$6:$F$925,MATCH(B1830,'15 Base de Dados'!$C$6:$C$925,0)),"BRL"))</f>
        <v/>
      </c>
      <c r="K1830" s="70" t="str">
        <f>IF(H1830="","",I1830*IF(N(G1830)&gt;0,G1830,IFERROR(INDEX(moeda_fx,MATCH(J1830,moeda_cod,0)),1)))</f>
        <v/>
      </c>
      <c r="L1830" s="133" t="str">
        <f>IF(B1830="","",IFERROR(INDEX('15 Base de Dados'!$A$6:$A$925,MATCH(B1830,'15 Base de Dados'!$C$6:$C$925,0)),"Não encontrado"))</f>
        <v/>
      </c>
      <c r="M1830" s="122" t="str">
        <f>IF(A1830="","",EOMONTH(A1830,0))</f>
        <v/>
      </c>
      <c r="N1830" s="69" t="str">
        <f>IF(A1830="","",YEAR(A1830))</f>
        <v/>
      </c>
    </row>
    <row r="1831">
      <c r="A1831" s="116" t="n"/>
      <c r="B1831" s="97" t="n"/>
      <c r="C1831" s="97" t="n"/>
      <c r="D1831" s="132" t="n"/>
      <c r="E1831" s="99" t="n"/>
      <c r="F1831" s="117" t="n"/>
      <c r="G1831" s="101" t="n"/>
      <c r="H1831" s="109" t="str">
        <f>IF(OR(A1831="",B1831=""),"",N(D1831)*N(E1831))</f>
        <v/>
      </c>
      <c r="I1831" s="109" t="str">
        <f>IF(H1831="","",H1831-N(F1831))</f>
        <v/>
      </c>
      <c r="J1831" s="108" t="str">
        <f>IF(B1831="","",IFERROR(INDEX('15 Base de Dados'!$F$6:$F$925,MATCH(B1831,'15 Base de Dados'!$C$6:$C$925,0)),"BRL"))</f>
        <v/>
      </c>
      <c r="K1831" s="134" t="str">
        <f>IF(H1831="","",I1831*IF(N(G1831)&gt;0,G1831,IFERROR(INDEX(moeda_fx,MATCH(J1831,moeda_cod,0)),1)))</f>
        <v/>
      </c>
      <c r="L1831" s="135" t="str">
        <f>IF(B1831="","",IFERROR(INDEX('15 Base de Dados'!$A$6:$A$925,MATCH(B1831,'15 Base de Dados'!$C$6:$C$925,0)),"Não encontrado"))</f>
        <v/>
      </c>
      <c r="M1831" s="123" t="str">
        <f>IF(A1831="","",EOMONTH(A1831,0))</f>
        <v/>
      </c>
      <c r="N1831" s="113" t="str">
        <f>IF(A1831="","",YEAR(A1831))</f>
        <v/>
      </c>
    </row>
    <row r="1832">
      <c r="A1832" s="116" t="n"/>
      <c r="B1832" s="97" t="n"/>
      <c r="C1832" s="97" t="n"/>
      <c r="D1832" s="132" t="n"/>
      <c r="E1832" s="99" t="n"/>
      <c r="F1832" s="117" t="n"/>
      <c r="G1832" s="101" t="n"/>
      <c r="H1832" s="103" t="str">
        <f>IF(OR(A1832="",B1832=""),"",N(D1832)*N(E1832))</f>
        <v/>
      </c>
      <c r="I1832" s="103" t="str">
        <f>IF(H1832="","",H1832-N(F1832))</f>
        <v/>
      </c>
      <c r="J1832" s="68" t="str">
        <f>IF(B1832="","",IFERROR(INDEX('15 Base de Dados'!$F$6:$F$925,MATCH(B1832,'15 Base de Dados'!$C$6:$C$925,0)),"BRL"))</f>
        <v/>
      </c>
      <c r="K1832" s="70" t="str">
        <f>IF(H1832="","",I1832*IF(N(G1832)&gt;0,G1832,IFERROR(INDEX(moeda_fx,MATCH(J1832,moeda_cod,0)),1)))</f>
        <v/>
      </c>
      <c r="L1832" s="133" t="str">
        <f>IF(B1832="","",IFERROR(INDEX('15 Base de Dados'!$A$6:$A$925,MATCH(B1832,'15 Base de Dados'!$C$6:$C$925,0)),"Não encontrado"))</f>
        <v/>
      </c>
      <c r="M1832" s="122" t="str">
        <f>IF(A1832="","",EOMONTH(A1832,0))</f>
        <v/>
      </c>
      <c r="N1832" s="69" t="str">
        <f>IF(A1832="","",YEAR(A1832))</f>
        <v/>
      </c>
    </row>
    <row r="1833">
      <c r="A1833" s="116" t="n"/>
      <c r="B1833" s="97" t="n"/>
      <c r="C1833" s="97" t="n"/>
      <c r="D1833" s="132" t="n"/>
      <c r="E1833" s="99" t="n"/>
      <c r="F1833" s="117" t="n"/>
      <c r="G1833" s="101" t="n"/>
      <c r="H1833" s="109" t="str">
        <f>IF(OR(A1833="",B1833=""),"",N(D1833)*N(E1833))</f>
        <v/>
      </c>
      <c r="I1833" s="109" t="str">
        <f>IF(H1833="","",H1833-N(F1833))</f>
        <v/>
      </c>
      <c r="J1833" s="108" t="str">
        <f>IF(B1833="","",IFERROR(INDEX('15 Base de Dados'!$F$6:$F$925,MATCH(B1833,'15 Base de Dados'!$C$6:$C$925,0)),"BRL"))</f>
        <v/>
      </c>
      <c r="K1833" s="134" t="str">
        <f>IF(H1833="","",I1833*IF(N(G1833)&gt;0,G1833,IFERROR(INDEX(moeda_fx,MATCH(J1833,moeda_cod,0)),1)))</f>
        <v/>
      </c>
      <c r="L1833" s="135" t="str">
        <f>IF(B1833="","",IFERROR(INDEX('15 Base de Dados'!$A$6:$A$925,MATCH(B1833,'15 Base de Dados'!$C$6:$C$925,0)),"Não encontrado"))</f>
        <v/>
      </c>
      <c r="M1833" s="123" t="str">
        <f>IF(A1833="","",EOMONTH(A1833,0))</f>
        <v/>
      </c>
      <c r="N1833" s="113" t="str">
        <f>IF(A1833="","",YEAR(A1833))</f>
        <v/>
      </c>
    </row>
    <row r="1834">
      <c r="A1834" s="116" t="n"/>
      <c r="B1834" s="97" t="n"/>
      <c r="C1834" s="97" t="n"/>
      <c r="D1834" s="132" t="n"/>
      <c r="E1834" s="99" t="n"/>
      <c r="F1834" s="117" t="n"/>
      <c r="G1834" s="101" t="n"/>
      <c r="H1834" s="103" t="str">
        <f>IF(OR(A1834="",B1834=""),"",N(D1834)*N(E1834))</f>
        <v/>
      </c>
      <c r="I1834" s="103" t="str">
        <f>IF(H1834="","",H1834-N(F1834))</f>
        <v/>
      </c>
      <c r="J1834" s="68" t="str">
        <f>IF(B1834="","",IFERROR(INDEX('15 Base de Dados'!$F$6:$F$925,MATCH(B1834,'15 Base de Dados'!$C$6:$C$925,0)),"BRL"))</f>
        <v/>
      </c>
      <c r="K1834" s="70" t="str">
        <f>IF(H1834="","",I1834*IF(N(G1834)&gt;0,G1834,IFERROR(INDEX(moeda_fx,MATCH(J1834,moeda_cod,0)),1)))</f>
        <v/>
      </c>
      <c r="L1834" s="133" t="str">
        <f>IF(B1834="","",IFERROR(INDEX('15 Base de Dados'!$A$6:$A$925,MATCH(B1834,'15 Base de Dados'!$C$6:$C$925,0)),"Não encontrado"))</f>
        <v/>
      </c>
      <c r="M1834" s="122" t="str">
        <f>IF(A1834="","",EOMONTH(A1834,0))</f>
        <v/>
      </c>
      <c r="N1834" s="69" t="str">
        <f>IF(A1834="","",YEAR(A1834))</f>
        <v/>
      </c>
    </row>
    <row r="1835">
      <c r="A1835" s="116" t="n"/>
      <c r="B1835" s="97" t="n"/>
      <c r="C1835" s="97" t="n"/>
      <c r="D1835" s="132" t="n"/>
      <c r="E1835" s="99" t="n"/>
      <c r="F1835" s="117" t="n"/>
      <c r="G1835" s="101" t="n"/>
      <c r="H1835" s="109" t="str">
        <f>IF(OR(A1835="",B1835=""),"",N(D1835)*N(E1835))</f>
        <v/>
      </c>
      <c r="I1835" s="109" t="str">
        <f>IF(H1835="","",H1835-N(F1835))</f>
        <v/>
      </c>
      <c r="J1835" s="108" t="str">
        <f>IF(B1835="","",IFERROR(INDEX('15 Base de Dados'!$F$6:$F$925,MATCH(B1835,'15 Base de Dados'!$C$6:$C$925,0)),"BRL"))</f>
        <v/>
      </c>
      <c r="K1835" s="134" t="str">
        <f>IF(H1835="","",I1835*IF(N(G1835)&gt;0,G1835,IFERROR(INDEX(moeda_fx,MATCH(J1835,moeda_cod,0)),1)))</f>
        <v/>
      </c>
      <c r="L1835" s="135" t="str">
        <f>IF(B1835="","",IFERROR(INDEX('15 Base de Dados'!$A$6:$A$925,MATCH(B1835,'15 Base de Dados'!$C$6:$C$925,0)),"Não encontrado"))</f>
        <v/>
      </c>
      <c r="M1835" s="123" t="str">
        <f>IF(A1835="","",EOMONTH(A1835,0))</f>
        <v/>
      </c>
      <c r="N1835" s="113" t="str">
        <f>IF(A1835="","",YEAR(A1835))</f>
        <v/>
      </c>
    </row>
    <row r="1836">
      <c r="A1836" s="116" t="n"/>
      <c r="B1836" s="97" t="n"/>
      <c r="C1836" s="97" t="n"/>
      <c r="D1836" s="132" t="n"/>
      <c r="E1836" s="99" t="n"/>
      <c r="F1836" s="117" t="n"/>
      <c r="G1836" s="101" t="n"/>
      <c r="H1836" s="103" t="str">
        <f>IF(OR(A1836="",B1836=""),"",N(D1836)*N(E1836))</f>
        <v/>
      </c>
      <c r="I1836" s="103" t="str">
        <f>IF(H1836="","",H1836-N(F1836))</f>
        <v/>
      </c>
      <c r="J1836" s="68" t="str">
        <f>IF(B1836="","",IFERROR(INDEX('15 Base de Dados'!$F$6:$F$925,MATCH(B1836,'15 Base de Dados'!$C$6:$C$925,0)),"BRL"))</f>
        <v/>
      </c>
      <c r="K1836" s="70" t="str">
        <f>IF(H1836="","",I1836*IF(N(G1836)&gt;0,G1836,IFERROR(INDEX(moeda_fx,MATCH(J1836,moeda_cod,0)),1)))</f>
        <v/>
      </c>
      <c r="L1836" s="133" t="str">
        <f>IF(B1836="","",IFERROR(INDEX('15 Base de Dados'!$A$6:$A$925,MATCH(B1836,'15 Base de Dados'!$C$6:$C$925,0)),"Não encontrado"))</f>
        <v/>
      </c>
      <c r="M1836" s="122" t="str">
        <f>IF(A1836="","",EOMONTH(A1836,0))</f>
        <v/>
      </c>
      <c r="N1836" s="69" t="str">
        <f>IF(A1836="","",YEAR(A1836))</f>
        <v/>
      </c>
    </row>
    <row r="1837">
      <c r="A1837" s="116" t="n"/>
      <c r="B1837" s="97" t="n"/>
      <c r="C1837" s="97" t="n"/>
      <c r="D1837" s="132" t="n"/>
      <c r="E1837" s="99" t="n"/>
      <c r="F1837" s="117" t="n"/>
      <c r="G1837" s="101" t="n"/>
      <c r="H1837" s="109" t="str">
        <f>IF(OR(A1837="",B1837=""),"",N(D1837)*N(E1837))</f>
        <v/>
      </c>
      <c r="I1837" s="109" t="str">
        <f>IF(H1837="","",H1837-N(F1837))</f>
        <v/>
      </c>
      <c r="J1837" s="108" t="str">
        <f>IF(B1837="","",IFERROR(INDEX('15 Base de Dados'!$F$6:$F$925,MATCH(B1837,'15 Base de Dados'!$C$6:$C$925,0)),"BRL"))</f>
        <v/>
      </c>
      <c r="K1837" s="134" t="str">
        <f>IF(H1837="","",I1837*IF(N(G1837)&gt;0,G1837,IFERROR(INDEX(moeda_fx,MATCH(J1837,moeda_cod,0)),1)))</f>
        <v/>
      </c>
      <c r="L1837" s="135" t="str">
        <f>IF(B1837="","",IFERROR(INDEX('15 Base de Dados'!$A$6:$A$925,MATCH(B1837,'15 Base de Dados'!$C$6:$C$925,0)),"Não encontrado"))</f>
        <v/>
      </c>
      <c r="M1837" s="123" t="str">
        <f>IF(A1837="","",EOMONTH(A1837,0))</f>
        <v/>
      </c>
      <c r="N1837" s="113" t="str">
        <f>IF(A1837="","",YEAR(A1837))</f>
        <v/>
      </c>
    </row>
    <row r="1838">
      <c r="A1838" s="116" t="n"/>
      <c r="B1838" s="97" t="n"/>
      <c r="C1838" s="97" t="n"/>
      <c r="D1838" s="132" t="n"/>
      <c r="E1838" s="99" t="n"/>
      <c r="F1838" s="117" t="n"/>
      <c r="G1838" s="101" t="n"/>
      <c r="H1838" s="103" t="str">
        <f>IF(OR(A1838="",B1838=""),"",N(D1838)*N(E1838))</f>
        <v/>
      </c>
      <c r="I1838" s="103" t="str">
        <f>IF(H1838="","",H1838-N(F1838))</f>
        <v/>
      </c>
      <c r="J1838" s="68" t="str">
        <f>IF(B1838="","",IFERROR(INDEX('15 Base de Dados'!$F$6:$F$925,MATCH(B1838,'15 Base de Dados'!$C$6:$C$925,0)),"BRL"))</f>
        <v/>
      </c>
      <c r="K1838" s="70" t="str">
        <f>IF(H1838="","",I1838*IF(N(G1838)&gt;0,G1838,IFERROR(INDEX(moeda_fx,MATCH(J1838,moeda_cod,0)),1)))</f>
        <v/>
      </c>
      <c r="L1838" s="133" t="str">
        <f>IF(B1838="","",IFERROR(INDEX('15 Base de Dados'!$A$6:$A$925,MATCH(B1838,'15 Base de Dados'!$C$6:$C$925,0)),"Não encontrado"))</f>
        <v/>
      </c>
      <c r="M1838" s="122" t="str">
        <f>IF(A1838="","",EOMONTH(A1838,0))</f>
        <v/>
      </c>
      <c r="N1838" s="69" t="str">
        <f>IF(A1838="","",YEAR(A1838))</f>
        <v/>
      </c>
    </row>
    <row r="1839">
      <c r="A1839" s="116" t="n"/>
      <c r="B1839" s="97" t="n"/>
      <c r="C1839" s="97" t="n"/>
      <c r="D1839" s="132" t="n"/>
      <c r="E1839" s="99" t="n"/>
      <c r="F1839" s="117" t="n"/>
      <c r="G1839" s="101" t="n"/>
      <c r="H1839" s="109" t="str">
        <f>IF(OR(A1839="",B1839=""),"",N(D1839)*N(E1839))</f>
        <v/>
      </c>
      <c r="I1839" s="109" t="str">
        <f>IF(H1839="","",H1839-N(F1839))</f>
        <v/>
      </c>
      <c r="J1839" s="108" t="str">
        <f>IF(B1839="","",IFERROR(INDEX('15 Base de Dados'!$F$6:$F$925,MATCH(B1839,'15 Base de Dados'!$C$6:$C$925,0)),"BRL"))</f>
        <v/>
      </c>
      <c r="K1839" s="134" t="str">
        <f>IF(H1839="","",I1839*IF(N(G1839)&gt;0,G1839,IFERROR(INDEX(moeda_fx,MATCH(J1839,moeda_cod,0)),1)))</f>
        <v/>
      </c>
      <c r="L1839" s="135" t="str">
        <f>IF(B1839="","",IFERROR(INDEX('15 Base de Dados'!$A$6:$A$925,MATCH(B1839,'15 Base de Dados'!$C$6:$C$925,0)),"Não encontrado"))</f>
        <v/>
      </c>
      <c r="M1839" s="123" t="str">
        <f>IF(A1839="","",EOMONTH(A1839,0))</f>
        <v/>
      </c>
      <c r="N1839" s="113" t="str">
        <f>IF(A1839="","",YEAR(A1839))</f>
        <v/>
      </c>
    </row>
    <row r="1840">
      <c r="A1840" s="116" t="n"/>
      <c r="B1840" s="97" t="n"/>
      <c r="C1840" s="97" t="n"/>
      <c r="D1840" s="132" t="n"/>
      <c r="E1840" s="99" t="n"/>
      <c r="F1840" s="117" t="n"/>
      <c r="G1840" s="101" t="n"/>
      <c r="H1840" s="103" t="str">
        <f>IF(OR(A1840="",B1840=""),"",N(D1840)*N(E1840))</f>
        <v/>
      </c>
      <c r="I1840" s="103" t="str">
        <f>IF(H1840="","",H1840-N(F1840))</f>
        <v/>
      </c>
      <c r="J1840" s="68" t="str">
        <f>IF(B1840="","",IFERROR(INDEX('15 Base de Dados'!$F$6:$F$925,MATCH(B1840,'15 Base de Dados'!$C$6:$C$925,0)),"BRL"))</f>
        <v/>
      </c>
      <c r="K1840" s="70" t="str">
        <f>IF(H1840="","",I1840*IF(N(G1840)&gt;0,G1840,IFERROR(INDEX(moeda_fx,MATCH(J1840,moeda_cod,0)),1)))</f>
        <v/>
      </c>
      <c r="L1840" s="133" t="str">
        <f>IF(B1840="","",IFERROR(INDEX('15 Base de Dados'!$A$6:$A$925,MATCH(B1840,'15 Base de Dados'!$C$6:$C$925,0)),"Não encontrado"))</f>
        <v/>
      </c>
      <c r="M1840" s="122" t="str">
        <f>IF(A1840="","",EOMONTH(A1840,0))</f>
        <v/>
      </c>
      <c r="N1840" s="69" t="str">
        <f>IF(A1840="","",YEAR(A1840))</f>
        <v/>
      </c>
    </row>
    <row r="1841">
      <c r="A1841" s="116" t="n"/>
      <c r="B1841" s="97" t="n"/>
      <c r="C1841" s="97" t="n"/>
      <c r="D1841" s="132" t="n"/>
      <c r="E1841" s="99" t="n"/>
      <c r="F1841" s="117" t="n"/>
      <c r="G1841" s="101" t="n"/>
      <c r="H1841" s="109" t="str">
        <f>IF(OR(A1841="",B1841=""),"",N(D1841)*N(E1841))</f>
        <v/>
      </c>
      <c r="I1841" s="109" t="str">
        <f>IF(H1841="","",H1841-N(F1841))</f>
        <v/>
      </c>
      <c r="J1841" s="108" t="str">
        <f>IF(B1841="","",IFERROR(INDEX('15 Base de Dados'!$F$6:$F$925,MATCH(B1841,'15 Base de Dados'!$C$6:$C$925,0)),"BRL"))</f>
        <v/>
      </c>
      <c r="K1841" s="134" t="str">
        <f>IF(H1841="","",I1841*IF(N(G1841)&gt;0,G1841,IFERROR(INDEX(moeda_fx,MATCH(J1841,moeda_cod,0)),1)))</f>
        <v/>
      </c>
      <c r="L1841" s="135" t="str">
        <f>IF(B1841="","",IFERROR(INDEX('15 Base de Dados'!$A$6:$A$925,MATCH(B1841,'15 Base de Dados'!$C$6:$C$925,0)),"Não encontrado"))</f>
        <v/>
      </c>
      <c r="M1841" s="123" t="str">
        <f>IF(A1841="","",EOMONTH(A1841,0))</f>
        <v/>
      </c>
      <c r="N1841" s="113" t="str">
        <f>IF(A1841="","",YEAR(A1841))</f>
        <v/>
      </c>
    </row>
    <row r="1842">
      <c r="A1842" s="116" t="n"/>
      <c r="B1842" s="97" t="n"/>
      <c r="C1842" s="97" t="n"/>
      <c r="D1842" s="132" t="n"/>
      <c r="E1842" s="99" t="n"/>
      <c r="F1842" s="117" t="n"/>
      <c r="G1842" s="101" t="n"/>
      <c r="H1842" s="103" t="str">
        <f>IF(OR(A1842="",B1842=""),"",N(D1842)*N(E1842))</f>
        <v/>
      </c>
      <c r="I1842" s="103" t="str">
        <f>IF(H1842="","",H1842-N(F1842))</f>
        <v/>
      </c>
      <c r="J1842" s="68" t="str">
        <f>IF(B1842="","",IFERROR(INDEX('15 Base de Dados'!$F$6:$F$925,MATCH(B1842,'15 Base de Dados'!$C$6:$C$925,0)),"BRL"))</f>
        <v/>
      </c>
      <c r="K1842" s="70" t="str">
        <f>IF(H1842="","",I1842*IF(N(G1842)&gt;0,G1842,IFERROR(INDEX(moeda_fx,MATCH(J1842,moeda_cod,0)),1)))</f>
        <v/>
      </c>
      <c r="L1842" s="133" t="str">
        <f>IF(B1842="","",IFERROR(INDEX('15 Base de Dados'!$A$6:$A$925,MATCH(B1842,'15 Base de Dados'!$C$6:$C$925,0)),"Não encontrado"))</f>
        <v/>
      </c>
      <c r="M1842" s="122" t="str">
        <f>IF(A1842="","",EOMONTH(A1842,0))</f>
        <v/>
      </c>
      <c r="N1842" s="69" t="str">
        <f>IF(A1842="","",YEAR(A1842))</f>
        <v/>
      </c>
    </row>
    <row r="1843">
      <c r="A1843" s="116" t="n"/>
      <c r="B1843" s="97" t="n"/>
      <c r="C1843" s="97" t="n"/>
      <c r="D1843" s="132" t="n"/>
      <c r="E1843" s="99" t="n"/>
      <c r="F1843" s="117" t="n"/>
      <c r="G1843" s="101" t="n"/>
      <c r="H1843" s="109" t="str">
        <f>IF(OR(A1843="",B1843=""),"",N(D1843)*N(E1843))</f>
        <v/>
      </c>
      <c r="I1843" s="109" t="str">
        <f>IF(H1843="","",H1843-N(F1843))</f>
        <v/>
      </c>
      <c r="J1843" s="108" t="str">
        <f>IF(B1843="","",IFERROR(INDEX('15 Base de Dados'!$F$6:$F$925,MATCH(B1843,'15 Base de Dados'!$C$6:$C$925,0)),"BRL"))</f>
        <v/>
      </c>
      <c r="K1843" s="134" t="str">
        <f>IF(H1843="","",I1843*IF(N(G1843)&gt;0,G1843,IFERROR(INDEX(moeda_fx,MATCH(J1843,moeda_cod,0)),1)))</f>
        <v/>
      </c>
      <c r="L1843" s="135" t="str">
        <f>IF(B1843="","",IFERROR(INDEX('15 Base de Dados'!$A$6:$A$925,MATCH(B1843,'15 Base de Dados'!$C$6:$C$925,0)),"Não encontrado"))</f>
        <v/>
      </c>
      <c r="M1843" s="123" t="str">
        <f>IF(A1843="","",EOMONTH(A1843,0))</f>
        <v/>
      </c>
      <c r="N1843" s="113" t="str">
        <f>IF(A1843="","",YEAR(A1843))</f>
        <v/>
      </c>
    </row>
    <row r="1844">
      <c r="A1844" s="116" t="n"/>
      <c r="B1844" s="97" t="n"/>
      <c r="C1844" s="97" t="n"/>
      <c r="D1844" s="132" t="n"/>
      <c r="E1844" s="99" t="n"/>
      <c r="F1844" s="117" t="n"/>
      <c r="G1844" s="101" t="n"/>
      <c r="H1844" s="103" t="str">
        <f>IF(OR(A1844="",B1844=""),"",N(D1844)*N(E1844))</f>
        <v/>
      </c>
      <c r="I1844" s="103" t="str">
        <f>IF(H1844="","",H1844-N(F1844))</f>
        <v/>
      </c>
      <c r="J1844" s="68" t="str">
        <f>IF(B1844="","",IFERROR(INDEX('15 Base de Dados'!$F$6:$F$925,MATCH(B1844,'15 Base de Dados'!$C$6:$C$925,0)),"BRL"))</f>
        <v/>
      </c>
      <c r="K1844" s="70" t="str">
        <f>IF(H1844="","",I1844*IF(N(G1844)&gt;0,G1844,IFERROR(INDEX(moeda_fx,MATCH(J1844,moeda_cod,0)),1)))</f>
        <v/>
      </c>
      <c r="L1844" s="133" t="str">
        <f>IF(B1844="","",IFERROR(INDEX('15 Base de Dados'!$A$6:$A$925,MATCH(B1844,'15 Base de Dados'!$C$6:$C$925,0)),"Não encontrado"))</f>
        <v/>
      </c>
      <c r="M1844" s="122" t="str">
        <f>IF(A1844="","",EOMONTH(A1844,0))</f>
        <v/>
      </c>
      <c r="N1844" s="69" t="str">
        <f>IF(A1844="","",YEAR(A1844))</f>
        <v/>
      </c>
    </row>
    <row r="1845">
      <c r="A1845" s="116" t="n"/>
      <c r="B1845" s="97" t="n"/>
      <c r="C1845" s="97" t="n"/>
      <c r="D1845" s="132" t="n"/>
      <c r="E1845" s="99" t="n"/>
      <c r="F1845" s="117" t="n"/>
      <c r="G1845" s="101" t="n"/>
      <c r="H1845" s="109" t="str">
        <f>IF(OR(A1845="",B1845=""),"",N(D1845)*N(E1845))</f>
        <v/>
      </c>
      <c r="I1845" s="109" t="str">
        <f>IF(H1845="","",H1845-N(F1845))</f>
        <v/>
      </c>
      <c r="J1845" s="108" t="str">
        <f>IF(B1845="","",IFERROR(INDEX('15 Base de Dados'!$F$6:$F$925,MATCH(B1845,'15 Base de Dados'!$C$6:$C$925,0)),"BRL"))</f>
        <v/>
      </c>
      <c r="K1845" s="134" t="str">
        <f>IF(H1845="","",I1845*IF(N(G1845)&gt;0,G1845,IFERROR(INDEX(moeda_fx,MATCH(J1845,moeda_cod,0)),1)))</f>
        <v/>
      </c>
      <c r="L1845" s="135" t="str">
        <f>IF(B1845="","",IFERROR(INDEX('15 Base de Dados'!$A$6:$A$925,MATCH(B1845,'15 Base de Dados'!$C$6:$C$925,0)),"Não encontrado"))</f>
        <v/>
      </c>
      <c r="M1845" s="123" t="str">
        <f>IF(A1845="","",EOMONTH(A1845,0))</f>
        <v/>
      </c>
      <c r="N1845" s="113" t="str">
        <f>IF(A1845="","",YEAR(A1845))</f>
        <v/>
      </c>
    </row>
    <row r="1846">
      <c r="A1846" s="116" t="n"/>
      <c r="B1846" s="97" t="n"/>
      <c r="C1846" s="97" t="n"/>
      <c r="D1846" s="132" t="n"/>
      <c r="E1846" s="99" t="n"/>
      <c r="F1846" s="117" t="n"/>
      <c r="G1846" s="101" t="n"/>
      <c r="H1846" s="103" t="str">
        <f>IF(OR(A1846="",B1846=""),"",N(D1846)*N(E1846))</f>
        <v/>
      </c>
      <c r="I1846" s="103" t="str">
        <f>IF(H1846="","",H1846-N(F1846))</f>
        <v/>
      </c>
      <c r="J1846" s="68" t="str">
        <f>IF(B1846="","",IFERROR(INDEX('15 Base de Dados'!$F$6:$F$925,MATCH(B1846,'15 Base de Dados'!$C$6:$C$925,0)),"BRL"))</f>
        <v/>
      </c>
      <c r="K1846" s="70" t="str">
        <f>IF(H1846="","",I1846*IF(N(G1846)&gt;0,G1846,IFERROR(INDEX(moeda_fx,MATCH(J1846,moeda_cod,0)),1)))</f>
        <v/>
      </c>
      <c r="L1846" s="133" t="str">
        <f>IF(B1846="","",IFERROR(INDEX('15 Base de Dados'!$A$6:$A$925,MATCH(B1846,'15 Base de Dados'!$C$6:$C$925,0)),"Não encontrado"))</f>
        <v/>
      </c>
      <c r="M1846" s="122" t="str">
        <f>IF(A1846="","",EOMONTH(A1846,0))</f>
        <v/>
      </c>
      <c r="N1846" s="69" t="str">
        <f>IF(A1846="","",YEAR(A1846))</f>
        <v/>
      </c>
    </row>
    <row r="1847">
      <c r="A1847" s="116" t="n"/>
      <c r="B1847" s="97" t="n"/>
      <c r="C1847" s="97" t="n"/>
      <c r="D1847" s="132" t="n"/>
      <c r="E1847" s="99" t="n"/>
      <c r="F1847" s="117" t="n"/>
      <c r="G1847" s="101" t="n"/>
      <c r="H1847" s="109" t="str">
        <f>IF(OR(A1847="",B1847=""),"",N(D1847)*N(E1847))</f>
        <v/>
      </c>
      <c r="I1847" s="109" t="str">
        <f>IF(H1847="","",H1847-N(F1847))</f>
        <v/>
      </c>
      <c r="J1847" s="108" t="str">
        <f>IF(B1847="","",IFERROR(INDEX('15 Base de Dados'!$F$6:$F$925,MATCH(B1847,'15 Base de Dados'!$C$6:$C$925,0)),"BRL"))</f>
        <v/>
      </c>
      <c r="K1847" s="134" t="str">
        <f>IF(H1847="","",I1847*IF(N(G1847)&gt;0,G1847,IFERROR(INDEX(moeda_fx,MATCH(J1847,moeda_cod,0)),1)))</f>
        <v/>
      </c>
      <c r="L1847" s="135" t="str">
        <f>IF(B1847="","",IFERROR(INDEX('15 Base de Dados'!$A$6:$A$925,MATCH(B1847,'15 Base de Dados'!$C$6:$C$925,0)),"Não encontrado"))</f>
        <v/>
      </c>
      <c r="M1847" s="123" t="str">
        <f>IF(A1847="","",EOMONTH(A1847,0))</f>
        <v/>
      </c>
      <c r="N1847" s="113" t="str">
        <f>IF(A1847="","",YEAR(A1847))</f>
        <v/>
      </c>
    </row>
    <row r="1848">
      <c r="A1848" s="116" t="n"/>
      <c r="B1848" s="97" t="n"/>
      <c r="C1848" s="97" t="n"/>
      <c r="D1848" s="132" t="n"/>
      <c r="E1848" s="99" t="n"/>
      <c r="F1848" s="117" t="n"/>
      <c r="G1848" s="101" t="n"/>
      <c r="H1848" s="103" t="str">
        <f>IF(OR(A1848="",B1848=""),"",N(D1848)*N(E1848))</f>
        <v/>
      </c>
      <c r="I1848" s="103" t="str">
        <f>IF(H1848="","",H1848-N(F1848))</f>
        <v/>
      </c>
      <c r="J1848" s="68" t="str">
        <f>IF(B1848="","",IFERROR(INDEX('15 Base de Dados'!$F$6:$F$925,MATCH(B1848,'15 Base de Dados'!$C$6:$C$925,0)),"BRL"))</f>
        <v/>
      </c>
      <c r="K1848" s="70" t="str">
        <f>IF(H1848="","",I1848*IF(N(G1848)&gt;0,G1848,IFERROR(INDEX(moeda_fx,MATCH(J1848,moeda_cod,0)),1)))</f>
        <v/>
      </c>
      <c r="L1848" s="133" t="str">
        <f>IF(B1848="","",IFERROR(INDEX('15 Base de Dados'!$A$6:$A$925,MATCH(B1848,'15 Base de Dados'!$C$6:$C$925,0)),"Não encontrado"))</f>
        <v/>
      </c>
      <c r="M1848" s="122" t="str">
        <f>IF(A1848="","",EOMONTH(A1848,0))</f>
        <v/>
      </c>
      <c r="N1848" s="69" t="str">
        <f>IF(A1848="","",YEAR(A1848))</f>
        <v/>
      </c>
    </row>
    <row r="1849">
      <c r="A1849" s="116" t="n"/>
      <c r="B1849" s="97" t="n"/>
      <c r="C1849" s="97" t="n"/>
      <c r="D1849" s="132" t="n"/>
      <c r="E1849" s="99" t="n"/>
      <c r="F1849" s="117" t="n"/>
      <c r="G1849" s="101" t="n"/>
      <c r="H1849" s="109" t="str">
        <f>IF(OR(A1849="",B1849=""),"",N(D1849)*N(E1849))</f>
        <v/>
      </c>
      <c r="I1849" s="109" t="str">
        <f>IF(H1849="","",H1849-N(F1849))</f>
        <v/>
      </c>
      <c r="J1849" s="108" t="str">
        <f>IF(B1849="","",IFERROR(INDEX('15 Base de Dados'!$F$6:$F$925,MATCH(B1849,'15 Base de Dados'!$C$6:$C$925,0)),"BRL"))</f>
        <v/>
      </c>
      <c r="K1849" s="134" t="str">
        <f>IF(H1849="","",I1849*IF(N(G1849)&gt;0,G1849,IFERROR(INDEX(moeda_fx,MATCH(J1849,moeda_cod,0)),1)))</f>
        <v/>
      </c>
      <c r="L1849" s="135" t="str">
        <f>IF(B1849="","",IFERROR(INDEX('15 Base de Dados'!$A$6:$A$925,MATCH(B1849,'15 Base de Dados'!$C$6:$C$925,0)),"Não encontrado"))</f>
        <v/>
      </c>
      <c r="M1849" s="123" t="str">
        <f>IF(A1849="","",EOMONTH(A1849,0))</f>
        <v/>
      </c>
      <c r="N1849" s="113" t="str">
        <f>IF(A1849="","",YEAR(A1849))</f>
        <v/>
      </c>
    </row>
    <row r="1850">
      <c r="A1850" s="116" t="n"/>
      <c r="B1850" s="97" t="n"/>
      <c r="C1850" s="97" t="n"/>
      <c r="D1850" s="132" t="n"/>
      <c r="E1850" s="99" t="n"/>
      <c r="F1850" s="117" t="n"/>
      <c r="G1850" s="101" t="n"/>
      <c r="H1850" s="103" t="str">
        <f>IF(OR(A1850="",B1850=""),"",N(D1850)*N(E1850))</f>
        <v/>
      </c>
      <c r="I1850" s="103" t="str">
        <f>IF(H1850="","",H1850-N(F1850))</f>
        <v/>
      </c>
      <c r="J1850" s="68" t="str">
        <f>IF(B1850="","",IFERROR(INDEX('15 Base de Dados'!$F$6:$F$925,MATCH(B1850,'15 Base de Dados'!$C$6:$C$925,0)),"BRL"))</f>
        <v/>
      </c>
      <c r="K1850" s="70" t="str">
        <f>IF(H1850="","",I1850*IF(N(G1850)&gt;0,G1850,IFERROR(INDEX(moeda_fx,MATCH(J1850,moeda_cod,0)),1)))</f>
        <v/>
      </c>
      <c r="L1850" s="133" t="str">
        <f>IF(B1850="","",IFERROR(INDEX('15 Base de Dados'!$A$6:$A$925,MATCH(B1850,'15 Base de Dados'!$C$6:$C$925,0)),"Não encontrado"))</f>
        <v/>
      </c>
      <c r="M1850" s="122" t="str">
        <f>IF(A1850="","",EOMONTH(A1850,0))</f>
        <v/>
      </c>
      <c r="N1850" s="69" t="str">
        <f>IF(A1850="","",YEAR(A1850))</f>
        <v/>
      </c>
    </row>
    <row r="1851">
      <c r="A1851" s="116" t="n"/>
      <c r="B1851" s="97" t="n"/>
      <c r="C1851" s="97" t="n"/>
      <c r="D1851" s="132" t="n"/>
      <c r="E1851" s="99" t="n"/>
      <c r="F1851" s="117" t="n"/>
      <c r="G1851" s="101" t="n"/>
      <c r="H1851" s="109" t="str">
        <f>IF(OR(A1851="",B1851=""),"",N(D1851)*N(E1851))</f>
        <v/>
      </c>
      <c r="I1851" s="109" t="str">
        <f>IF(H1851="","",H1851-N(F1851))</f>
        <v/>
      </c>
      <c r="J1851" s="108" t="str">
        <f>IF(B1851="","",IFERROR(INDEX('15 Base de Dados'!$F$6:$F$925,MATCH(B1851,'15 Base de Dados'!$C$6:$C$925,0)),"BRL"))</f>
        <v/>
      </c>
      <c r="K1851" s="134" t="str">
        <f>IF(H1851="","",I1851*IF(N(G1851)&gt;0,G1851,IFERROR(INDEX(moeda_fx,MATCH(J1851,moeda_cod,0)),1)))</f>
        <v/>
      </c>
      <c r="L1851" s="135" t="str">
        <f>IF(B1851="","",IFERROR(INDEX('15 Base de Dados'!$A$6:$A$925,MATCH(B1851,'15 Base de Dados'!$C$6:$C$925,0)),"Não encontrado"))</f>
        <v/>
      </c>
      <c r="M1851" s="123" t="str">
        <f>IF(A1851="","",EOMONTH(A1851,0))</f>
        <v/>
      </c>
      <c r="N1851" s="113" t="str">
        <f>IF(A1851="","",YEAR(A1851))</f>
        <v/>
      </c>
    </row>
    <row r="1852">
      <c r="A1852" s="116" t="n"/>
      <c r="B1852" s="97" t="n"/>
      <c r="C1852" s="97" t="n"/>
      <c r="D1852" s="132" t="n"/>
      <c r="E1852" s="99" t="n"/>
      <c r="F1852" s="117" t="n"/>
      <c r="G1852" s="101" t="n"/>
      <c r="H1852" s="103" t="str">
        <f>IF(OR(A1852="",B1852=""),"",N(D1852)*N(E1852))</f>
        <v/>
      </c>
      <c r="I1852" s="103" t="str">
        <f>IF(H1852="","",H1852-N(F1852))</f>
        <v/>
      </c>
      <c r="J1852" s="68" t="str">
        <f>IF(B1852="","",IFERROR(INDEX('15 Base de Dados'!$F$6:$F$925,MATCH(B1852,'15 Base de Dados'!$C$6:$C$925,0)),"BRL"))</f>
        <v/>
      </c>
      <c r="K1852" s="70" t="str">
        <f>IF(H1852="","",I1852*IF(N(G1852)&gt;0,G1852,IFERROR(INDEX(moeda_fx,MATCH(J1852,moeda_cod,0)),1)))</f>
        <v/>
      </c>
      <c r="L1852" s="133" t="str">
        <f>IF(B1852="","",IFERROR(INDEX('15 Base de Dados'!$A$6:$A$925,MATCH(B1852,'15 Base de Dados'!$C$6:$C$925,0)),"Não encontrado"))</f>
        <v/>
      </c>
      <c r="M1852" s="122" t="str">
        <f>IF(A1852="","",EOMONTH(A1852,0))</f>
        <v/>
      </c>
      <c r="N1852" s="69" t="str">
        <f>IF(A1852="","",YEAR(A1852))</f>
        <v/>
      </c>
    </row>
    <row r="1853">
      <c r="A1853" s="116" t="n"/>
      <c r="B1853" s="97" t="n"/>
      <c r="C1853" s="97" t="n"/>
      <c r="D1853" s="132" t="n"/>
      <c r="E1853" s="99" t="n"/>
      <c r="F1853" s="117" t="n"/>
      <c r="G1853" s="101" t="n"/>
      <c r="H1853" s="109" t="str">
        <f>IF(OR(A1853="",B1853=""),"",N(D1853)*N(E1853))</f>
        <v/>
      </c>
      <c r="I1853" s="109" t="str">
        <f>IF(H1853="","",H1853-N(F1853))</f>
        <v/>
      </c>
      <c r="J1853" s="108" t="str">
        <f>IF(B1853="","",IFERROR(INDEX('15 Base de Dados'!$F$6:$F$925,MATCH(B1853,'15 Base de Dados'!$C$6:$C$925,0)),"BRL"))</f>
        <v/>
      </c>
      <c r="K1853" s="134" t="str">
        <f>IF(H1853="","",I1853*IF(N(G1853)&gt;0,G1853,IFERROR(INDEX(moeda_fx,MATCH(J1853,moeda_cod,0)),1)))</f>
        <v/>
      </c>
      <c r="L1853" s="135" t="str">
        <f>IF(B1853="","",IFERROR(INDEX('15 Base de Dados'!$A$6:$A$925,MATCH(B1853,'15 Base de Dados'!$C$6:$C$925,0)),"Não encontrado"))</f>
        <v/>
      </c>
      <c r="M1853" s="123" t="str">
        <f>IF(A1853="","",EOMONTH(A1853,0))</f>
        <v/>
      </c>
      <c r="N1853" s="113" t="str">
        <f>IF(A1853="","",YEAR(A1853))</f>
        <v/>
      </c>
    </row>
    <row r="1854">
      <c r="A1854" s="116" t="n"/>
      <c r="B1854" s="97" t="n"/>
      <c r="C1854" s="97" t="n"/>
      <c r="D1854" s="132" t="n"/>
      <c r="E1854" s="99" t="n"/>
      <c r="F1854" s="117" t="n"/>
      <c r="G1854" s="101" t="n"/>
      <c r="H1854" s="103" t="str">
        <f>IF(OR(A1854="",B1854=""),"",N(D1854)*N(E1854))</f>
        <v/>
      </c>
      <c r="I1854" s="103" t="str">
        <f>IF(H1854="","",H1854-N(F1854))</f>
        <v/>
      </c>
      <c r="J1854" s="68" t="str">
        <f>IF(B1854="","",IFERROR(INDEX('15 Base de Dados'!$F$6:$F$925,MATCH(B1854,'15 Base de Dados'!$C$6:$C$925,0)),"BRL"))</f>
        <v/>
      </c>
      <c r="K1854" s="70" t="str">
        <f>IF(H1854="","",I1854*IF(N(G1854)&gt;0,G1854,IFERROR(INDEX(moeda_fx,MATCH(J1854,moeda_cod,0)),1)))</f>
        <v/>
      </c>
      <c r="L1854" s="133" t="str">
        <f>IF(B1854="","",IFERROR(INDEX('15 Base de Dados'!$A$6:$A$925,MATCH(B1854,'15 Base de Dados'!$C$6:$C$925,0)),"Não encontrado"))</f>
        <v/>
      </c>
      <c r="M1854" s="122" t="str">
        <f>IF(A1854="","",EOMONTH(A1854,0))</f>
        <v/>
      </c>
      <c r="N1854" s="69" t="str">
        <f>IF(A1854="","",YEAR(A1854))</f>
        <v/>
      </c>
    </row>
    <row r="1855">
      <c r="A1855" s="116" t="n"/>
      <c r="B1855" s="97" t="n"/>
      <c r="C1855" s="97" t="n"/>
      <c r="D1855" s="132" t="n"/>
      <c r="E1855" s="99" t="n"/>
      <c r="F1855" s="117" t="n"/>
      <c r="G1855" s="101" t="n"/>
      <c r="H1855" s="109" t="str">
        <f>IF(OR(A1855="",B1855=""),"",N(D1855)*N(E1855))</f>
        <v/>
      </c>
      <c r="I1855" s="109" t="str">
        <f>IF(H1855="","",H1855-N(F1855))</f>
        <v/>
      </c>
      <c r="J1855" s="108" t="str">
        <f>IF(B1855="","",IFERROR(INDEX('15 Base de Dados'!$F$6:$F$925,MATCH(B1855,'15 Base de Dados'!$C$6:$C$925,0)),"BRL"))</f>
        <v/>
      </c>
      <c r="K1855" s="134" t="str">
        <f>IF(H1855="","",I1855*IF(N(G1855)&gt;0,G1855,IFERROR(INDEX(moeda_fx,MATCH(J1855,moeda_cod,0)),1)))</f>
        <v/>
      </c>
      <c r="L1855" s="135" t="str">
        <f>IF(B1855="","",IFERROR(INDEX('15 Base de Dados'!$A$6:$A$925,MATCH(B1855,'15 Base de Dados'!$C$6:$C$925,0)),"Não encontrado"))</f>
        <v/>
      </c>
      <c r="M1855" s="123" t="str">
        <f>IF(A1855="","",EOMONTH(A1855,0))</f>
        <v/>
      </c>
      <c r="N1855" s="113" t="str">
        <f>IF(A1855="","",YEAR(A1855))</f>
        <v/>
      </c>
    </row>
    <row r="1856">
      <c r="A1856" s="116" t="n"/>
      <c r="B1856" s="97" t="n"/>
      <c r="C1856" s="97" t="n"/>
      <c r="D1856" s="132" t="n"/>
      <c r="E1856" s="99" t="n"/>
      <c r="F1856" s="117" t="n"/>
      <c r="G1856" s="101" t="n"/>
      <c r="H1856" s="103" t="str">
        <f>IF(OR(A1856="",B1856=""),"",N(D1856)*N(E1856))</f>
        <v/>
      </c>
      <c r="I1856" s="103" t="str">
        <f>IF(H1856="","",H1856-N(F1856))</f>
        <v/>
      </c>
      <c r="J1856" s="68" t="str">
        <f>IF(B1856="","",IFERROR(INDEX('15 Base de Dados'!$F$6:$F$925,MATCH(B1856,'15 Base de Dados'!$C$6:$C$925,0)),"BRL"))</f>
        <v/>
      </c>
      <c r="K1856" s="70" t="str">
        <f>IF(H1856="","",I1856*IF(N(G1856)&gt;0,G1856,IFERROR(INDEX(moeda_fx,MATCH(J1856,moeda_cod,0)),1)))</f>
        <v/>
      </c>
      <c r="L1856" s="133" t="str">
        <f>IF(B1856="","",IFERROR(INDEX('15 Base de Dados'!$A$6:$A$925,MATCH(B1856,'15 Base de Dados'!$C$6:$C$925,0)),"Não encontrado"))</f>
        <v/>
      </c>
      <c r="M1856" s="122" t="str">
        <f>IF(A1856="","",EOMONTH(A1856,0))</f>
        <v/>
      </c>
      <c r="N1856" s="69" t="str">
        <f>IF(A1856="","",YEAR(A1856))</f>
        <v/>
      </c>
    </row>
    <row r="1857">
      <c r="A1857" s="116" t="n"/>
      <c r="B1857" s="97" t="n"/>
      <c r="C1857" s="97" t="n"/>
      <c r="D1857" s="132" t="n"/>
      <c r="E1857" s="99" t="n"/>
      <c r="F1857" s="117" t="n"/>
      <c r="G1857" s="101" t="n"/>
      <c r="H1857" s="109" t="str">
        <f>IF(OR(A1857="",B1857=""),"",N(D1857)*N(E1857))</f>
        <v/>
      </c>
      <c r="I1857" s="109" t="str">
        <f>IF(H1857="","",H1857-N(F1857))</f>
        <v/>
      </c>
      <c r="J1857" s="108" t="str">
        <f>IF(B1857="","",IFERROR(INDEX('15 Base de Dados'!$F$6:$F$925,MATCH(B1857,'15 Base de Dados'!$C$6:$C$925,0)),"BRL"))</f>
        <v/>
      </c>
      <c r="K1857" s="134" t="str">
        <f>IF(H1857="","",I1857*IF(N(G1857)&gt;0,G1857,IFERROR(INDEX(moeda_fx,MATCH(J1857,moeda_cod,0)),1)))</f>
        <v/>
      </c>
      <c r="L1857" s="135" t="str">
        <f>IF(B1857="","",IFERROR(INDEX('15 Base de Dados'!$A$6:$A$925,MATCH(B1857,'15 Base de Dados'!$C$6:$C$925,0)),"Não encontrado"))</f>
        <v/>
      </c>
      <c r="M1857" s="123" t="str">
        <f>IF(A1857="","",EOMONTH(A1857,0))</f>
        <v/>
      </c>
      <c r="N1857" s="113" t="str">
        <f>IF(A1857="","",YEAR(A1857))</f>
        <v/>
      </c>
    </row>
    <row r="1858">
      <c r="A1858" s="116" t="n"/>
      <c r="B1858" s="97" t="n"/>
      <c r="C1858" s="97" t="n"/>
      <c r="D1858" s="132" t="n"/>
      <c r="E1858" s="99" t="n"/>
      <c r="F1858" s="117" t="n"/>
      <c r="G1858" s="101" t="n"/>
      <c r="H1858" s="103" t="str">
        <f>IF(OR(A1858="",B1858=""),"",N(D1858)*N(E1858))</f>
        <v/>
      </c>
      <c r="I1858" s="103" t="str">
        <f>IF(H1858="","",H1858-N(F1858))</f>
        <v/>
      </c>
      <c r="J1858" s="68" t="str">
        <f>IF(B1858="","",IFERROR(INDEX('15 Base de Dados'!$F$6:$F$925,MATCH(B1858,'15 Base de Dados'!$C$6:$C$925,0)),"BRL"))</f>
        <v/>
      </c>
      <c r="K1858" s="70" t="str">
        <f>IF(H1858="","",I1858*IF(N(G1858)&gt;0,G1858,IFERROR(INDEX(moeda_fx,MATCH(J1858,moeda_cod,0)),1)))</f>
        <v/>
      </c>
      <c r="L1858" s="133" t="str">
        <f>IF(B1858="","",IFERROR(INDEX('15 Base de Dados'!$A$6:$A$925,MATCH(B1858,'15 Base de Dados'!$C$6:$C$925,0)),"Não encontrado"))</f>
        <v/>
      </c>
      <c r="M1858" s="122" t="str">
        <f>IF(A1858="","",EOMONTH(A1858,0))</f>
        <v/>
      </c>
      <c r="N1858" s="69" t="str">
        <f>IF(A1858="","",YEAR(A1858))</f>
        <v/>
      </c>
    </row>
    <row r="1859">
      <c r="A1859" s="116" t="n"/>
      <c r="B1859" s="97" t="n"/>
      <c r="C1859" s="97" t="n"/>
      <c r="D1859" s="132" t="n"/>
      <c r="E1859" s="99" t="n"/>
      <c r="F1859" s="117" t="n"/>
      <c r="G1859" s="101" t="n"/>
      <c r="H1859" s="109" t="str">
        <f>IF(OR(A1859="",B1859=""),"",N(D1859)*N(E1859))</f>
        <v/>
      </c>
      <c r="I1859" s="109" t="str">
        <f>IF(H1859="","",H1859-N(F1859))</f>
        <v/>
      </c>
      <c r="J1859" s="108" t="str">
        <f>IF(B1859="","",IFERROR(INDEX('15 Base de Dados'!$F$6:$F$925,MATCH(B1859,'15 Base de Dados'!$C$6:$C$925,0)),"BRL"))</f>
        <v/>
      </c>
      <c r="K1859" s="134" t="str">
        <f>IF(H1859="","",I1859*IF(N(G1859)&gt;0,G1859,IFERROR(INDEX(moeda_fx,MATCH(J1859,moeda_cod,0)),1)))</f>
        <v/>
      </c>
      <c r="L1859" s="135" t="str">
        <f>IF(B1859="","",IFERROR(INDEX('15 Base de Dados'!$A$6:$A$925,MATCH(B1859,'15 Base de Dados'!$C$6:$C$925,0)),"Não encontrado"))</f>
        <v/>
      </c>
      <c r="M1859" s="123" t="str">
        <f>IF(A1859="","",EOMONTH(A1859,0))</f>
        <v/>
      </c>
      <c r="N1859" s="113" t="str">
        <f>IF(A1859="","",YEAR(A1859))</f>
        <v/>
      </c>
    </row>
    <row r="1860">
      <c r="A1860" s="116" t="n"/>
      <c r="B1860" s="97" t="n"/>
      <c r="C1860" s="97" t="n"/>
      <c r="D1860" s="132" t="n"/>
      <c r="E1860" s="99" t="n"/>
      <c r="F1860" s="117" t="n"/>
      <c r="G1860" s="101" t="n"/>
      <c r="H1860" s="103" t="str">
        <f>IF(OR(A1860="",B1860=""),"",N(D1860)*N(E1860))</f>
        <v/>
      </c>
      <c r="I1860" s="103" t="str">
        <f>IF(H1860="","",H1860-N(F1860))</f>
        <v/>
      </c>
      <c r="J1860" s="68" t="str">
        <f>IF(B1860="","",IFERROR(INDEX('15 Base de Dados'!$F$6:$F$925,MATCH(B1860,'15 Base de Dados'!$C$6:$C$925,0)),"BRL"))</f>
        <v/>
      </c>
      <c r="K1860" s="70" t="str">
        <f>IF(H1860="","",I1860*IF(N(G1860)&gt;0,G1860,IFERROR(INDEX(moeda_fx,MATCH(J1860,moeda_cod,0)),1)))</f>
        <v/>
      </c>
      <c r="L1860" s="133" t="str">
        <f>IF(B1860="","",IFERROR(INDEX('15 Base de Dados'!$A$6:$A$925,MATCH(B1860,'15 Base de Dados'!$C$6:$C$925,0)),"Não encontrado"))</f>
        <v/>
      </c>
      <c r="M1860" s="122" t="str">
        <f>IF(A1860="","",EOMONTH(A1860,0))</f>
        <v/>
      </c>
      <c r="N1860" s="69" t="str">
        <f>IF(A1860="","",YEAR(A1860))</f>
        <v/>
      </c>
    </row>
    <row r="1861">
      <c r="A1861" s="116" t="n"/>
      <c r="B1861" s="97" t="n"/>
      <c r="C1861" s="97" t="n"/>
      <c r="D1861" s="132" t="n"/>
      <c r="E1861" s="99" t="n"/>
      <c r="F1861" s="117" t="n"/>
      <c r="G1861" s="101" t="n"/>
      <c r="H1861" s="109" t="str">
        <f>IF(OR(A1861="",B1861=""),"",N(D1861)*N(E1861))</f>
        <v/>
      </c>
      <c r="I1861" s="109" t="str">
        <f>IF(H1861="","",H1861-N(F1861))</f>
        <v/>
      </c>
      <c r="J1861" s="108" t="str">
        <f>IF(B1861="","",IFERROR(INDEX('15 Base de Dados'!$F$6:$F$925,MATCH(B1861,'15 Base de Dados'!$C$6:$C$925,0)),"BRL"))</f>
        <v/>
      </c>
      <c r="K1861" s="134" t="str">
        <f>IF(H1861="","",I1861*IF(N(G1861)&gt;0,G1861,IFERROR(INDEX(moeda_fx,MATCH(J1861,moeda_cod,0)),1)))</f>
        <v/>
      </c>
      <c r="L1861" s="135" t="str">
        <f>IF(B1861="","",IFERROR(INDEX('15 Base de Dados'!$A$6:$A$925,MATCH(B1861,'15 Base de Dados'!$C$6:$C$925,0)),"Não encontrado"))</f>
        <v/>
      </c>
      <c r="M1861" s="123" t="str">
        <f>IF(A1861="","",EOMONTH(A1861,0))</f>
        <v/>
      </c>
      <c r="N1861" s="113" t="str">
        <f>IF(A1861="","",YEAR(A1861))</f>
        <v/>
      </c>
    </row>
    <row r="1862">
      <c r="A1862" s="116" t="n"/>
      <c r="B1862" s="97" t="n"/>
      <c r="C1862" s="97" t="n"/>
      <c r="D1862" s="132" t="n"/>
      <c r="E1862" s="99" t="n"/>
      <c r="F1862" s="117" t="n"/>
      <c r="G1862" s="101" t="n"/>
      <c r="H1862" s="103" t="str">
        <f>IF(OR(A1862="",B1862=""),"",N(D1862)*N(E1862))</f>
        <v/>
      </c>
      <c r="I1862" s="103" t="str">
        <f>IF(H1862="","",H1862-N(F1862))</f>
        <v/>
      </c>
      <c r="J1862" s="68" t="str">
        <f>IF(B1862="","",IFERROR(INDEX('15 Base de Dados'!$F$6:$F$925,MATCH(B1862,'15 Base de Dados'!$C$6:$C$925,0)),"BRL"))</f>
        <v/>
      </c>
      <c r="K1862" s="70" t="str">
        <f>IF(H1862="","",I1862*IF(N(G1862)&gt;0,G1862,IFERROR(INDEX(moeda_fx,MATCH(J1862,moeda_cod,0)),1)))</f>
        <v/>
      </c>
      <c r="L1862" s="133" t="str">
        <f>IF(B1862="","",IFERROR(INDEX('15 Base de Dados'!$A$6:$A$925,MATCH(B1862,'15 Base de Dados'!$C$6:$C$925,0)),"Não encontrado"))</f>
        <v/>
      </c>
      <c r="M1862" s="122" t="str">
        <f>IF(A1862="","",EOMONTH(A1862,0))</f>
        <v/>
      </c>
      <c r="N1862" s="69" t="str">
        <f>IF(A1862="","",YEAR(A1862))</f>
        <v/>
      </c>
    </row>
    <row r="1863">
      <c r="A1863" s="116" t="n"/>
      <c r="B1863" s="97" t="n"/>
      <c r="C1863" s="97" t="n"/>
      <c r="D1863" s="132" t="n"/>
      <c r="E1863" s="99" t="n"/>
      <c r="F1863" s="117" t="n"/>
      <c r="G1863" s="101" t="n"/>
      <c r="H1863" s="109" t="str">
        <f>IF(OR(A1863="",B1863=""),"",N(D1863)*N(E1863))</f>
        <v/>
      </c>
      <c r="I1863" s="109" t="str">
        <f>IF(H1863="","",H1863-N(F1863))</f>
        <v/>
      </c>
      <c r="J1863" s="108" t="str">
        <f>IF(B1863="","",IFERROR(INDEX('15 Base de Dados'!$F$6:$F$925,MATCH(B1863,'15 Base de Dados'!$C$6:$C$925,0)),"BRL"))</f>
        <v/>
      </c>
      <c r="K1863" s="134" t="str">
        <f>IF(H1863="","",I1863*IF(N(G1863)&gt;0,G1863,IFERROR(INDEX(moeda_fx,MATCH(J1863,moeda_cod,0)),1)))</f>
        <v/>
      </c>
      <c r="L1863" s="135" t="str">
        <f>IF(B1863="","",IFERROR(INDEX('15 Base de Dados'!$A$6:$A$925,MATCH(B1863,'15 Base de Dados'!$C$6:$C$925,0)),"Não encontrado"))</f>
        <v/>
      </c>
      <c r="M1863" s="123" t="str">
        <f>IF(A1863="","",EOMONTH(A1863,0))</f>
        <v/>
      </c>
      <c r="N1863" s="113" t="str">
        <f>IF(A1863="","",YEAR(A1863))</f>
        <v/>
      </c>
    </row>
    <row r="1864">
      <c r="A1864" s="116" t="n"/>
      <c r="B1864" s="97" t="n"/>
      <c r="C1864" s="97" t="n"/>
      <c r="D1864" s="132" t="n"/>
      <c r="E1864" s="99" t="n"/>
      <c r="F1864" s="117" t="n"/>
      <c r="G1864" s="101" t="n"/>
      <c r="H1864" s="103" t="str">
        <f>IF(OR(A1864="",B1864=""),"",N(D1864)*N(E1864))</f>
        <v/>
      </c>
      <c r="I1864" s="103" t="str">
        <f>IF(H1864="","",H1864-N(F1864))</f>
        <v/>
      </c>
      <c r="J1864" s="68" t="str">
        <f>IF(B1864="","",IFERROR(INDEX('15 Base de Dados'!$F$6:$F$925,MATCH(B1864,'15 Base de Dados'!$C$6:$C$925,0)),"BRL"))</f>
        <v/>
      </c>
      <c r="K1864" s="70" t="str">
        <f>IF(H1864="","",I1864*IF(N(G1864)&gt;0,G1864,IFERROR(INDEX(moeda_fx,MATCH(J1864,moeda_cod,0)),1)))</f>
        <v/>
      </c>
      <c r="L1864" s="133" t="str">
        <f>IF(B1864="","",IFERROR(INDEX('15 Base de Dados'!$A$6:$A$925,MATCH(B1864,'15 Base de Dados'!$C$6:$C$925,0)),"Não encontrado"))</f>
        <v/>
      </c>
      <c r="M1864" s="122" t="str">
        <f>IF(A1864="","",EOMONTH(A1864,0))</f>
        <v/>
      </c>
      <c r="N1864" s="69" t="str">
        <f>IF(A1864="","",YEAR(A1864))</f>
        <v/>
      </c>
    </row>
    <row r="1865">
      <c r="A1865" s="116" t="n"/>
      <c r="B1865" s="97" t="n"/>
      <c r="C1865" s="97" t="n"/>
      <c r="D1865" s="132" t="n"/>
      <c r="E1865" s="99" t="n"/>
      <c r="F1865" s="117" t="n"/>
      <c r="G1865" s="101" t="n"/>
      <c r="H1865" s="109" t="str">
        <f>IF(OR(A1865="",B1865=""),"",N(D1865)*N(E1865))</f>
        <v/>
      </c>
      <c r="I1865" s="109" t="str">
        <f>IF(H1865="","",H1865-N(F1865))</f>
        <v/>
      </c>
      <c r="J1865" s="108" t="str">
        <f>IF(B1865="","",IFERROR(INDEX('15 Base de Dados'!$F$6:$F$925,MATCH(B1865,'15 Base de Dados'!$C$6:$C$925,0)),"BRL"))</f>
        <v/>
      </c>
      <c r="K1865" s="134" t="str">
        <f>IF(H1865="","",I1865*IF(N(G1865)&gt;0,G1865,IFERROR(INDEX(moeda_fx,MATCH(J1865,moeda_cod,0)),1)))</f>
        <v/>
      </c>
      <c r="L1865" s="135" t="str">
        <f>IF(B1865="","",IFERROR(INDEX('15 Base de Dados'!$A$6:$A$925,MATCH(B1865,'15 Base de Dados'!$C$6:$C$925,0)),"Não encontrado"))</f>
        <v/>
      </c>
      <c r="M1865" s="123" t="str">
        <f>IF(A1865="","",EOMONTH(A1865,0))</f>
        <v/>
      </c>
      <c r="N1865" s="113" t="str">
        <f>IF(A1865="","",YEAR(A1865))</f>
        <v/>
      </c>
    </row>
    <row r="1866">
      <c r="A1866" s="116" t="n"/>
      <c r="B1866" s="97" t="n"/>
      <c r="C1866" s="97" t="n"/>
      <c r="D1866" s="132" t="n"/>
      <c r="E1866" s="99" t="n"/>
      <c r="F1866" s="117" t="n"/>
      <c r="G1866" s="101" t="n"/>
      <c r="H1866" s="103" t="str">
        <f>IF(OR(A1866="",B1866=""),"",N(D1866)*N(E1866))</f>
        <v/>
      </c>
      <c r="I1866" s="103" t="str">
        <f>IF(H1866="","",H1866-N(F1866))</f>
        <v/>
      </c>
      <c r="J1866" s="68" t="str">
        <f>IF(B1866="","",IFERROR(INDEX('15 Base de Dados'!$F$6:$F$925,MATCH(B1866,'15 Base de Dados'!$C$6:$C$925,0)),"BRL"))</f>
        <v/>
      </c>
      <c r="K1866" s="70" t="str">
        <f>IF(H1866="","",I1866*IF(N(G1866)&gt;0,G1866,IFERROR(INDEX(moeda_fx,MATCH(J1866,moeda_cod,0)),1)))</f>
        <v/>
      </c>
      <c r="L1866" s="133" t="str">
        <f>IF(B1866="","",IFERROR(INDEX('15 Base de Dados'!$A$6:$A$925,MATCH(B1866,'15 Base de Dados'!$C$6:$C$925,0)),"Não encontrado"))</f>
        <v/>
      </c>
      <c r="M1866" s="122" t="str">
        <f>IF(A1866="","",EOMONTH(A1866,0))</f>
        <v/>
      </c>
      <c r="N1866" s="69" t="str">
        <f>IF(A1866="","",YEAR(A1866))</f>
        <v/>
      </c>
    </row>
    <row r="1867">
      <c r="A1867" s="116" t="n"/>
      <c r="B1867" s="97" t="n"/>
      <c r="C1867" s="97" t="n"/>
      <c r="D1867" s="132" t="n"/>
      <c r="E1867" s="99" t="n"/>
      <c r="F1867" s="117" t="n"/>
      <c r="G1867" s="101" t="n"/>
      <c r="H1867" s="109" t="str">
        <f>IF(OR(A1867="",B1867=""),"",N(D1867)*N(E1867))</f>
        <v/>
      </c>
      <c r="I1867" s="109" t="str">
        <f>IF(H1867="","",H1867-N(F1867))</f>
        <v/>
      </c>
      <c r="J1867" s="108" t="str">
        <f>IF(B1867="","",IFERROR(INDEX('15 Base de Dados'!$F$6:$F$925,MATCH(B1867,'15 Base de Dados'!$C$6:$C$925,0)),"BRL"))</f>
        <v/>
      </c>
      <c r="K1867" s="134" t="str">
        <f>IF(H1867="","",I1867*IF(N(G1867)&gt;0,G1867,IFERROR(INDEX(moeda_fx,MATCH(J1867,moeda_cod,0)),1)))</f>
        <v/>
      </c>
      <c r="L1867" s="135" t="str">
        <f>IF(B1867="","",IFERROR(INDEX('15 Base de Dados'!$A$6:$A$925,MATCH(B1867,'15 Base de Dados'!$C$6:$C$925,0)),"Não encontrado"))</f>
        <v/>
      </c>
      <c r="M1867" s="123" t="str">
        <f>IF(A1867="","",EOMONTH(A1867,0))</f>
        <v/>
      </c>
      <c r="N1867" s="113" t="str">
        <f>IF(A1867="","",YEAR(A1867))</f>
        <v/>
      </c>
    </row>
    <row r="1868">
      <c r="A1868" s="116" t="n"/>
      <c r="B1868" s="97" t="n"/>
      <c r="C1868" s="97" t="n"/>
      <c r="D1868" s="132" t="n"/>
      <c r="E1868" s="99" t="n"/>
      <c r="F1868" s="117" t="n"/>
      <c r="G1868" s="101" t="n"/>
      <c r="H1868" s="103" t="str">
        <f>IF(OR(A1868="",B1868=""),"",N(D1868)*N(E1868))</f>
        <v/>
      </c>
      <c r="I1868" s="103" t="str">
        <f>IF(H1868="","",H1868-N(F1868))</f>
        <v/>
      </c>
      <c r="J1868" s="68" t="str">
        <f>IF(B1868="","",IFERROR(INDEX('15 Base de Dados'!$F$6:$F$925,MATCH(B1868,'15 Base de Dados'!$C$6:$C$925,0)),"BRL"))</f>
        <v/>
      </c>
      <c r="K1868" s="70" t="str">
        <f>IF(H1868="","",I1868*IF(N(G1868)&gt;0,G1868,IFERROR(INDEX(moeda_fx,MATCH(J1868,moeda_cod,0)),1)))</f>
        <v/>
      </c>
      <c r="L1868" s="133" t="str">
        <f>IF(B1868="","",IFERROR(INDEX('15 Base de Dados'!$A$6:$A$925,MATCH(B1868,'15 Base de Dados'!$C$6:$C$925,0)),"Não encontrado"))</f>
        <v/>
      </c>
      <c r="M1868" s="122" t="str">
        <f>IF(A1868="","",EOMONTH(A1868,0))</f>
        <v/>
      </c>
      <c r="N1868" s="69" t="str">
        <f>IF(A1868="","",YEAR(A1868))</f>
        <v/>
      </c>
    </row>
    <row r="1869">
      <c r="A1869" s="116" t="n"/>
      <c r="B1869" s="97" t="n"/>
      <c r="C1869" s="97" t="n"/>
      <c r="D1869" s="132" t="n"/>
      <c r="E1869" s="99" t="n"/>
      <c r="F1869" s="117" t="n"/>
      <c r="G1869" s="101" t="n"/>
      <c r="H1869" s="109" t="str">
        <f>IF(OR(A1869="",B1869=""),"",N(D1869)*N(E1869))</f>
        <v/>
      </c>
      <c r="I1869" s="109" t="str">
        <f>IF(H1869="","",H1869-N(F1869))</f>
        <v/>
      </c>
      <c r="J1869" s="108" t="str">
        <f>IF(B1869="","",IFERROR(INDEX('15 Base de Dados'!$F$6:$F$925,MATCH(B1869,'15 Base de Dados'!$C$6:$C$925,0)),"BRL"))</f>
        <v/>
      </c>
      <c r="K1869" s="134" t="str">
        <f>IF(H1869="","",I1869*IF(N(G1869)&gt;0,G1869,IFERROR(INDEX(moeda_fx,MATCH(J1869,moeda_cod,0)),1)))</f>
        <v/>
      </c>
      <c r="L1869" s="135" t="str">
        <f>IF(B1869="","",IFERROR(INDEX('15 Base de Dados'!$A$6:$A$925,MATCH(B1869,'15 Base de Dados'!$C$6:$C$925,0)),"Não encontrado"))</f>
        <v/>
      </c>
      <c r="M1869" s="123" t="str">
        <f>IF(A1869="","",EOMONTH(A1869,0))</f>
        <v/>
      </c>
      <c r="N1869" s="113" t="str">
        <f>IF(A1869="","",YEAR(A1869))</f>
        <v/>
      </c>
    </row>
    <row r="1870">
      <c r="A1870" s="116" t="n"/>
      <c r="B1870" s="97" t="n"/>
      <c r="C1870" s="97" t="n"/>
      <c r="D1870" s="132" t="n"/>
      <c r="E1870" s="99" t="n"/>
      <c r="F1870" s="117" t="n"/>
      <c r="G1870" s="101" t="n"/>
      <c r="H1870" s="103" t="str">
        <f>IF(OR(A1870="",B1870=""),"",N(D1870)*N(E1870))</f>
        <v/>
      </c>
      <c r="I1870" s="103" t="str">
        <f>IF(H1870="","",H1870-N(F1870))</f>
        <v/>
      </c>
      <c r="J1870" s="68" t="str">
        <f>IF(B1870="","",IFERROR(INDEX('15 Base de Dados'!$F$6:$F$925,MATCH(B1870,'15 Base de Dados'!$C$6:$C$925,0)),"BRL"))</f>
        <v/>
      </c>
      <c r="K1870" s="70" t="str">
        <f>IF(H1870="","",I1870*IF(N(G1870)&gt;0,G1870,IFERROR(INDEX(moeda_fx,MATCH(J1870,moeda_cod,0)),1)))</f>
        <v/>
      </c>
      <c r="L1870" s="133" t="str">
        <f>IF(B1870="","",IFERROR(INDEX('15 Base de Dados'!$A$6:$A$925,MATCH(B1870,'15 Base de Dados'!$C$6:$C$925,0)),"Não encontrado"))</f>
        <v/>
      </c>
      <c r="M1870" s="122" t="str">
        <f>IF(A1870="","",EOMONTH(A1870,0))</f>
        <v/>
      </c>
      <c r="N1870" s="69" t="str">
        <f>IF(A1870="","",YEAR(A1870))</f>
        <v/>
      </c>
    </row>
    <row r="1871">
      <c r="A1871" s="116" t="n"/>
      <c r="B1871" s="97" t="n"/>
      <c r="C1871" s="97" t="n"/>
      <c r="D1871" s="132" t="n"/>
      <c r="E1871" s="99" t="n"/>
      <c r="F1871" s="117" t="n"/>
      <c r="G1871" s="101" t="n"/>
      <c r="H1871" s="109" t="str">
        <f>IF(OR(A1871="",B1871=""),"",N(D1871)*N(E1871))</f>
        <v/>
      </c>
      <c r="I1871" s="109" t="str">
        <f>IF(H1871="","",H1871-N(F1871))</f>
        <v/>
      </c>
      <c r="J1871" s="108" t="str">
        <f>IF(B1871="","",IFERROR(INDEX('15 Base de Dados'!$F$6:$F$925,MATCH(B1871,'15 Base de Dados'!$C$6:$C$925,0)),"BRL"))</f>
        <v/>
      </c>
      <c r="K1871" s="134" t="str">
        <f>IF(H1871="","",I1871*IF(N(G1871)&gt;0,G1871,IFERROR(INDEX(moeda_fx,MATCH(J1871,moeda_cod,0)),1)))</f>
        <v/>
      </c>
      <c r="L1871" s="135" t="str">
        <f>IF(B1871="","",IFERROR(INDEX('15 Base de Dados'!$A$6:$A$925,MATCH(B1871,'15 Base de Dados'!$C$6:$C$925,0)),"Não encontrado"))</f>
        <v/>
      </c>
      <c r="M1871" s="123" t="str">
        <f>IF(A1871="","",EOMONTH(A1871,0))</f>
        <v/>
      </c>
      <c r="N1871" s="113" t="str">
        <f>IF(A1871="","",YEAR(A1871))</f>
        <v/>
      </c>
    </row>
    <row r="1872">
      <c r="A1872" s="116" t="n"/>
      <c r="B1872" s="97" t="n"/>
      <c r="C1872" s="97" t="n"/>
      <c r="D1872" s="132" t="n"/>
      <c r="E1872" s="99" t="n"/>
      <c r="F1872" s="117" t="n"/>
      <c r="G1872" s="101" t="n"/>
      <c r="H1872" s="103" t="str">
        <f>IF(OR(A1872="",B1872=""),"",N(D1872)*N(E1872))</f>
        <v/>
      </c>
      <c r="I1872" s="103" t="str">
        <f>IF(H1872="","",H1872-N(F1872))</f>
        <v/>
      </c>
      <c r="J1872" s="68" t="str">
        <f>IF(B1872="","",IFERROR(INDEX('15 Base de Dados'!$F$6:$F$925,MATCH(B1872,'15 Base de Dados'!$C$6:$C$925,0)),"BRL"))</f>
        <v/>
      </c>
      <c r="K1872" s="70" t="str">
        <f>IF(H1872="","",I1872*IF(N(G1872)&gt;0,G1872,IFERROR(INDEX(moeda_fx,MATCH(J1872,moeda_cod,0)),1)))</f>
        <v/>
      </c>
      <c r="L1872" s="133" t="str">
        <f>IF(B1872="","",IFERROR(INDEX('15 Base de Dados'!$A$6:$A$925,MATCH(B1872,'15 Base de Dados'!$C$6:$C$925,0)),"Não encontrado"))</f>
        <v/>
      </c>
      <c r="M1872" s="122" t="str">
        <f>IF(A1872="","",EOMONTH(A1872,0))</f>
        <v/>
      </c>
      <c r="N1872" s="69" t="str">
        <f>IF(A1872="","",YEAR(A1872))</f>
        <v/>
      </c>
    </row>
    <row r="1873">
      <c r="A1873" s="116" t="n"/>
      <c r="B1873" s="97" t="n"/>
      <c r="C1873" s="97" t="n"/>
      <c r="D1873" s="132" t="n"/>
      <c r="E1873" s="99" t="n"/>
      <c r="F1873" s="117" t="n"/>
      <c r="G1873" s="101" t="n"/>
      <c r="H1873" s="109" t="str">
        <f>IF(OR(A1873="",B1873=""),"",N(D1873)*N(E1873))</f>
        <v/>
      </c>
      <c r="I1873" s="109" t="str">
        <f>IF(H1873="","",H1873-N(F1873))</f>
        <v/>
      </c>
      <c r="J1873" s="108" t="str">
        <f>IF(B1873="","",IFERROR(INDEX('15 Base de Dados'!$F$6:$F$925,MATCH(B1873,'15 Base de Dados'!$C$6:$C$925,0)),"BRL"))</f>
        <v/>
      </c>
      <c r="K1873" s="134" t="str">
        <f>IF(H1873="","",I1873*IF(N(G1873)&gt;0,G1873,IFERROR(INDEX(moeda_fx,MATCH(J1873,moeda_cod,0)),1)))</f>
        <v/>
      </c>
      <c r="L1873" s="135" t="str">
        <f>IF(B1873="","",IFERROR(INDEX('15 Base de Dados'!$A$6:$A$925,MATCH(B1873,'15 Base de Dados'!$C$6:$C$925,0)),"Não encontrado"))</f>
        <v/>
      </c>
      <c r="M1873" s="123" t="str">
        <f>IF(A1873="","",EOMONTH(A1873,0))</f>
        <v/>
      </c>
      <c r="N1873" s="113" t="str">
        <f>IF(A1873="","",YEAR(A1873))</f>
        <v/>
      </c>
    </row>
    <row r="1874">
      <c r="A1874" s="116" t="n"/>
      <c r="B1874" s="97" t="n"/>
      <c r="C1874" s="97" t="n"/>
      <c r="D1874" s="132" t="n"/>
      <c r="E1874" s="99" t="n"/>
      <c r="F1874" s="117" t="n"/>
      <c r="G1874" s="101" t="n"/>
      <c r="H1874" s="103" t="str">
        <f>IF(OR(A1874="",B1874=""),"",N(D1874)*N(E1874))</f>
        <v/>
      </c>
      <c r="I1874" s="103" t="str">
        <f>IF(H1874="","",H1874-N(F1874))</f>
        <v/>
      </c>
      <c r="J1874" s="68" t="str">
        <f>IF(B1874="","",IFERROR(INDEX('15 Base de Dados'!$F$6:$F$925,MATCH(B1874,'15 Base de Dados'!$C$6:$C$925,0)),"BRL"))</f>
        <v/>
      </c>
      <c r="K1874" s="70" t="str">
        <f>IF(H1874="","",I1874*IF(N(G1874)&gt;0,G1874,IFERROR(INDEX(moeda_fx,MATCH(J1874,moeda_cod,0)),1)))</f>
        <v/>
      </c>
      <c r="L1874" s="133" t="str">
        <f>IF(B1874="","",IFERROR(INDEX('15 Base de Dados'!$A$6:$A$925,MATCH(B1874,'15 Base de Dados'!$C$6:$C$925,0)),"Não encontrado"))</f>
        <v/>
      </c>
      <c r="M1874" s="122" t="str">
        <f>IF(A1874="","",EOMONTH(A1874,0))</f>
        <v/>
      </c>
      <c r="N1874" s="69" t="str">
        <f>IF(A1874="","",YEAR(A1874))</f>
        <v/>
      </c>
    </row>
    <row r="1875">
      <c r="A1875" s="116" t="n"/>
      <c r="B1875" s="97" t="n"/>
      <c r="C1875" s="97" t="n"/>
      <c r="D1875" s="132" t="n"/>
      <c r="E1875" s="99" t="n"/>
      <c r="F1875" s="117" t="n"/>
      <c r="G1875" s="101" t="n"/>
      <c r="H1875" s="109" t="str">
        <f>IF(OR(A1875="",B1875=""),"",N(D1875)*N(E1875))</f>
        <v/>
      </c>
      <c r="I1875" s="109" t="str">
        <f>IF(H1875="","",H1875-N(F1875))</f>
        <v/>
      </c>
      <c r="J1875" s="108" t="str">
        <f>IF(B1875="","",IFERROR(INDEX('15 Base de Dados'!$F$6:$F$925,MATCH(B1875,'15 Base de Dados'!$C$6:$C$925,0)),"BRL"))</f>
        <v/>
      </c>
      <c r="K1875" s="134" t="str">
        <f>IF(H1875="","",I1875*IF(N(G1875)&gt;0,G1875,IFERROR(INDEX(moeda_fx,MATCH(J1875,moeda_cod,0)),1)))</f>
        <v/>
      </c>
      <c r="L1875" s="135" t="str">
        <f>IF(B1875="","",IFERROR(INDEX('15 Base de Dados'!$A$6:$A$925,MATCH(B1875,'15 Base de Dados'!$C$6:$C$925,0)),"Não encontrado"))</f>
        <v/>
      </c>
      <c r="M1875" s="123" t="str">
        <f>IF(A1875="","",EOMONTH(A1875,0))</f>
        <v/>
      </c>
      <c r="N1875" s="113" t="str">
        <f>IF(A1875="","",YEAR(A1875))</f>
        <v/>
      </c>
    </row>
    <row r="1876">
      <c r="A1876" s="116" t="n"/>
      <c r="B1876" s="97" t="n"/>
      <c r="C1876" s="97" t="n"/>
      <c r="D1876" s="132" t="n"/>
      <c r="E1876" s="99" t="n"/>
      <c r="F1876" s="117" t="n"/>
      <c r="G1876" s="101" t="n"/>
      <c r="H1876" s="103" t="str">
        <f>IF(OR(A1876="",B1876=""),"",N(D1876)*N(E1876))</f>
        <v/>
      </c>
      <c r="I1876" s="103" t="str">
        <f>IF(H1876="","",H1876-N(F1876))</f>
        <v/>
      </c>
      <c r="J1876" s="68" t="str">
        <f>IF(B1876="","",IFERROR(INDEX('15 Base de Dados'!$F$6:$F$925,MATCH(B1876,'15 Base de Dados'!$C$6:$C$925,0)),"BRL"))</f>
        <v/>
      </c>
      <c r="K1876" s="70" t="str">
        <f>IF(H1876="","",I1876*IF(N(G1876)&gt;0,G1876,IFERROR(INDEX(moeda_fx,MATCH(J1876,moeda_cod,0)),1)))</f>
        <v/>
      </c>
      <c r="L1876" s="133" t="str">
        <f>IF(B1876="","",IFERROR(INDEX('15 Base de Dados'!$A$6:$A$925,MATCH(B1876,'15 Base de Dados'!$C$6:$C$925,0)),"Não encontrado"))</f>
        <v/>
      </c>
      <c r="M1876" s="122" t="str">
        <f>IF(A1876="","",EOMONTH(A1876,0))</f>
        <v/>
      </c>
      <c r="N1876" s="69" t="str">
        <f>IF(A1876="","",YEAR(A1876))</f>
        <v/>
      </c>
    </row>
    <row r="1877">
      <c r="A1877" s="116" t="n"/>
      <c r="B1877" s="97" t="n"/>
      <c r="C1877" s="97" t="n"/>
      <c r="D1877" s="132" t="n"/>
      <c r="E1877" s="99" t="n"/>
      <c r="F1877" s="117" t="n"/>
      <c r="G1877" s="101" t="n"/>
      <c r="H1877" s="109" t="str">
        <f>IF(OR(A1877="",B1877=""),"",N(D1877)*N(E1877))</f>
        <v/>
      </c>
      <c r="I1877" s="109" t="str">
        <f>IF(H1877="","",H1877-N(F1877))</f>
        <v/>
      </c>
      <c r="J1877" s="108" t="str">
        <f>IF(B1877="","",IFERROR(INDEX('15 Base de Dados'!$F$6:$F$925,MATCH(B1877,'15 Base de Dados'!$C$6:$C$925,0)),"BRL"))</f>
        <v/>
      </c>
      <c r="K1877" s="134" t="str">
        <f>IF(H1877="","",I1877*IF(N(G1877)&gt;0,G1877,IFERROR(INDEX(moeda_fx,MATCH(J1877,moeda_cod,0)),1)))</f>
        <v/>
      </c>
      <c r="L1877" s="135" t="str">
        <f>IF(B1877="","",IFERROR(INDEX('15 Base de Dados'!$A$6:$A$925,MATCH(B1877,'15 Base de Dados'!$C$6:$C$925,0)),"Não encontrado"))</f>
        <v/>
      </c>
      <c r="M1877" s="123" t="str">
        <f>IF(A1877="","",EOMONTH(A1877,0))</f>
        <v/>
      </c>
      <c r="N1877" s="113" t="str">
        <f>IF(A1877="","",YEAR(A1877))</f>
        <v/>
      </c>
    </row>
    <row r="1878">
      <c r="A1878" s="116" t="n"/>
      <c r="B1878" s="97" t="n"/>
      <c r="C1878" s="97" t="n"/>
      <c r="D1878" s="132" t="n"/>
      <c r="E1878" s="99" t="n"/>
      <c r="F1878" s="117" t="n"/>
      <c r="G1878" s="101" t="n"/>
      <c r="H1878" s="103" t="str">
        <f>IF(OR(A1878="",B1878=""),"",N(D1878)*N(E1878))</f>
        <v/>
      </c>
      <c r="I1878" s="103" t="str">
        <f>IF(H1878="","",H1878-N(F1878))</f>
        <v/>
      </c>
      <c r="J1878" s="68" t="str">
        <f>IF(B1878="","",IFERROR(INDEX('15 Base de Dados'!$F$6:$F$925,MATCH(B1878,'15 Base de Dados'!$C$6:$C$925,0)),"BRL"))</f>
        <v/>
      </c>
      <c r="K1878" s="70" t="str">
        <f>IF(H1878="","",I1878*IF(N(G1878)&gt;0,G1878,IFERROR(INDEX(moeda_fx,MATCH(J1878,moeda_cod,0)),1)))</f>
        <v/>
      </c>
      <c r="L1878" s="133" t="str">
        <f>IF(B1878="","",IFERROR(INDEX('15 Base de Dados'!$A$6:$A$925,MATCH(B1878,'15 Base de Dados'!$C$6:$C$925,0)),"Não encontrado"))</f>
        <v/>
      </c>
      <c r="M1878" s="122" t="str">
        <f>IF(A1878="","",EOMONTH(A1878,0))</f>
        <v/>
      </c>
      <c r="N1878" s="69" t="str">
        <f>IF(A1878="","",YEAR(A1878))</f>
        <v/>
      </c>
    </row>
    <row r="1879">
      <c r="A1879" s="116" t="n"/>
      <c r="B1879" s="97" t="n"/>
      <c r="C1879" s="97" t="n"/>
      <c r="D1879" s="132" t="n"/>
      <c r="E1879" s="99" t="n"/>
      <c r="F1879" s="117" t="n"/>
      <c r="G1879" s="101" t="n"/>
      <c r="H1879" s="109" t="str">
        <f>IF(OR(A1879="",B1879=""),"",N(D1879)*N(E1879))</f>
        <v/>
      </c>
      <c r="I1879" s="109" t="str">
        <f>IF(H1879="","",H1879-N(F1879))</f>
        <v/>
      </c>
      <c r="J1879" s="108" t="str">
        <f>IF(B1879="","",IFERROR(INDEX('15 Base de Dados'!$F$6:$F$925,MATCH(B1879,'15 Base de Dados'!$C$6:$C$925,0)),"BRL"))</f>
        <v/>
      </c>
      <c r="K1879" s="134" t="str">
        <f>IF(H1879="","",I1879*IF(N(G1879)&gt;0,G1879,IFERROR(INDEX(moeda_fx,MATCH(J1879,moeda_cod,0)),1)))</f>
        <v/>
      </c>
      <c r="L1879" s="135" t="str">
        <f>IF(B1879="","",IFERROR(INDEX('15 Base de Dados'!$A$6:$A$925,MATCH(B1879,'15 Base de Dados'!$C$6:$C$925,0)),"Não encontrado"))</f>
        <v/>
      </c>
      <c r="M1879" s="123" t="str">
        <f>IF(A1879="","",EOMONTH(A1879,0))</f>
        <v/>
      </c>
      <c r="N1879" s="113" t="str">
        <f>IF(A1879="","",YEAR(A1879))</f>
        <v/>
      </c>
    </row>
    <row r="1880">
      <c r="A1880" s="116" t="n"/>
      <c r="B1880" s="97" t="n"/>
      <c r="C1880" s="97" t="n"/>
      <c r="D1880" s="132" t="n"/>
      <c r="E1880" s="99" t="n"/>
      <c r="F1880" s="117" t="n"/>
      <c r="G1880" s="101" t="n"/>
      <c r="H1880" s="103" t="str">
        <f>IF(OR(A1880="",B1880=""),"",N(D1880)*N(E1880))</f>
        <v/>
      </c>
      <c r="I1880" s="103" t="str">
        <f>IF(H1880="","",H1880-N(F1880))</f>
        <v/>
      </c>
      <c r="J1880" s="68" t="str">
        <f>IF(B1880="","",IFERROR(INDEX('15 Base de Dados'!$F$6:$F$925,MATCH(B1880,'15 Base de Dados'!$C$6:$C$925,0)),"BRL"))</f>
        <v/>
      </c>
      <c r="K1880" s="70" t="str">
        <f>IF(H1880="","",I1880*IF(N(G1880)&gt;0,G1880,IFERROR(INDEX(moeda_fx,MATCH(J1880,moeda_cod,0)),1)))</f>
        <v/>
      </c>
      <c r="L1880" s="133" t="str">
        <f>IF(B1880="","",IFERROR(INDEX('15 Base de Dados'!$A$6:$A$925,MATCH(B1880,'15 Base de Dados'!$C$6:$C$925,0)),"Não encontrado"))</f>
        <v/>
      </c>
      <c r="M1880" s="122" t="str">
        <f>IF(A1880="","",EOMONTH(A1880,0))</f>
        <v/>
      </c>
      <c r="N1880" s="69" t="str">
        <f>IF(A1880="","",YEAR(A1880))</f>
        <v/>
      </c>
    </row>
    <row r="1881">
      <c r="A1881" s="116" t="n"/>
      <c r="B1881" s="97" t="n"/>
      <c r="C1881" s="97" t="n"/>
      <c r="D1881" s="132" t="n"/>
      <c r="E1881" s="99" t="n"/>
      <c r="F1881" s="117" t="n"/>
      <c r="G1881" s="101" t="n"/>
      <c r="H1881" s="109" t="str">
        <f>IF(OR(A1881="",B1881=""),"",N(D1881)*N(E1881))</f>
        <v/>
      </c>
      <c r="I1881" s="109" t="str">
        <f>IF(H1881="","",H1881-N(F1881))</f>
        <v/>
      </c>
      <c r="J1881" s="108" t="str">
        <f>IF(B1881="","",IFERROR(INDEX('15 Base de Dados'!$F$6:$F$925,MATCH(B1881,'15 Base de Dados'!$C$6:$C$925,0)),"BRL"))</f>
        <v/>
      </c>
      <c r="K1881" s="134" t="str">
        <f>IF(H1881="","",I1881*IF(N(G1881)&gt;0,G1881,IFERROR(INDEX(moeda_fx,MATCH(J1881,moeda_cod,0)),1)))</f>
        <v/>
      </c>
      <c r="L1881" s="135" t="str">
        <f>IF(B1881="","",IFERROR(INDEX('15 Base de Dados'!$A$6:$A$925,MATCH(B1881,'15 Base de Dados'!$C$6:$C$925,0)),"Não encontrado"))</f>
        <v/>
      </c>
      <c r="M1881" s="123" t="str">
        <f>IF(A1881="","",EOMONTH(A1881,0))</f>
        <v/>
      </c>
      <c r="N1881" s="113" t="str">
        <f>IF(A1881="","",YEAR(A1881))</f>
        <v/>
      </c>
    </row>
    <row r="1882">
      <c r="A1882" s="116" t="n"/>
      <c r="B1882" s="97" t="n"/>
      <c r="C1882" s="97" t="n"/>
      <c r="D1882" s="132" t="n"/>
      <c r="E1882" s="99" t="n"/>
      <c r="F1882" s="117" t="n"/>
      <c r="G1882" s="101" t="n"/>
      <c r="H1882" s="103" t="str">
        <f>IF(OR(A1882="",B1882=""),"",N(D1882)*N(E1882))</f>
        <v/>
      </c>
      <c r="I1882" s="103" t="str">
        <f>IF(H1882="","",H1882-N(F1882))</f>
        <v/>
      </c>
      <c r="J1882" s="68" t="str">
        <f>IF(B1882="","",IFERROR(INDEX('15 Base de Dados'!$F$6:$F$925,MATCH(B1882,'15 Base de Dados'!$C$6:$C$925,0)),"BRL"))</f>
        <v/>
      </c>
      <c r="K1882" s="70" t="str">
        <f>IF(H1882="","",I1882*IF(N(G1882)&gt;0,G1882,IFERROR(INDEX(moeda_fx,MATCH(J1882,moeda_cod,0)),1)))</f>
        <v/>
      </c>
      <c r="L1882" s="133" t="str">
        <f>IF(B1882="","",IFERROR(INDEX('15 Base de Dados'!$A$6:$A$925,MATCH(B1882,'15 Base de Dados'!$C$6:$C$925,0)),"Não encontrado"))</f>
        <v/>
      </c>
      <c r="M1882" s="122" t="str">
        <f>IF(A1882="","",EOMONTH(A1882,0))</f>
        <v/>
      </c>
      <c r="N1882" s="69" t="str">
        <f>IF(A1882="","",YEAR(A1882))</f>
        <v/>
      </c>
    </row>
    <row r="1883">
      <c r="A1883" s="116" t="n"/>
      <c r="B1883" s="97" t="n"/>
      <c r="C1883" s="97" t="n"/>
      <c r="D1883" s="132" t="n"/>
      <c r="E1883" s="99" t="n"/>
      <c r="F1883" s="117" t="n"/>
      <c r="G1883" s="101" t="n"/>
      <c r="H1883" s="109" t="str">
        <f>IF(OR(A1883="",B1883=""),"",N(D1883)*N(E1883))</f>
        <v/>
      </c>
      <c r="I1883" s="109" t="str">
        <f>IF(H1883="","",H1883-N(F1883))</f>
        <v/>
      </c>
      <c r="J1883" s="108" t="str">
        <f>IF(B1883="","",IFERROR(INDEX('15 Base de Dados'!$F$6:$F$925,MATCH(B1883,'15 Base de Dados'!$C$6:$C$925,0)),"BRL"))</f>
        <v/>
      </c>
      <c r="K1883" s="134" t="str">
        <f>IF(H1883="","",I1883*IF(N(G1883)&gt;0,G1883,IFERROR(INDEX(moeda_fx,MATCH(J1883,moeda_cod,0)),1)))</f>
        <v/>
      </c>
      <c r="L1883" s="135" t="str">
        <f>IF(B1883="","",IFERROR(INDEX('15 Base de Dados'!$A$6:$A$925,MATCH(B1883,'15 Base de Dados'!$C$6:$C$925,0)),"Não encontrado"))</f>
        <v/>
      </c>
      <c r="M1883" s="123" t="str">
        <f>IF(A1883="","",EOMONTH(A1883,0))</f>
        <v/>
      </c>
      <c r="N1883" s="113" t="str">
        <f>IF(A1883="","",YEAR(A1883))</f>
        <v/>
      </c>
    </row>
    <row r="1884">
      <c r="A1884" s="116" t="n"/>
      <c r="B1884" s="97" t="n"/>
      <c r="C1884" s="97" t="n"/>
      <c r="D1884" s="132" t="n"/>
      <c r="E1884" s="99" t="n"/>
      <c r="F1884" s="117" t="n"/>
      <c r="G1884" s="101" t="n"/>
      <c r="H1884" s="103" t="str">
        <f>IF(OR(A1884="",B1884=""),"",N(D1884)*N(E1884))</f>
        <v/>
      </c>
      <c r="I1884" s="103" t="str">
        <f>IF(H1884="","",H1884-N(F1884))</f>
        <v/>
      </c>
      <c r="J1884" s="68" t="str">
        <f>IF(B1884="","",IFERROR(INDEX('15 Base de Dados'!$F$6:$F$925,MATCH(B1884,'15 Base de Dados'!$C$6:$C$925,0)),"BRL"))</f>
        <v/>
      </c>
      <c r="K1884" s="70" t="str">
        <f>IF(H1884="","",I1884*IF(N(G1884)&gt;0,G1884,IFERROR(INDEX(moeda_fx,MATCH(J1884,moeda_cod,0)),1)))</f>
        <v/>
      </c>
      <c r="L1884" s="133" t="str">
        <f>IF(B1884="","",IFERROR(INDEX('15 Base de Dados'!$A$6:$A$925,MATCH(B1884,'15 Base de Dados'!$C$6:$C$925,0)),"Não encontrado"))</f>
        <v/>
      </c>
      <c r="M1884" s="122" t="str">
        <f>IF(A1884="","",EOMONTH(A1884,0))</f>
        <v/>
      </c>
      <c r="N1884" s="69" t="str">
        <f>IF(A1884="","",YEAR(A1884))</f>
        <v/>
      </c>
    </row>
    <row r="1885">
      <c r="A1885" s="116" t="n"/>
      <c r="B1885" s="97" t="n"/>
      <c r="C1885" s="97" t="n"/>
      <c r="D1885" s="132" t="n"/>
      <c r="E1885" s="99" t="n"/>
      <c r="F1885" s="117" t="n"/>
      <c r="G1885" s="101" t="n"/>
      <c r="H1885" s="109" t="str">
        <f>IF(OR(A1885="",B1885=""),"",N(D1885)*N(E1885))</f>
        <v/>
      </c>
      <c r="I1885" s="109" t="str">
        <f>IF(H1885="","",H1885-N(F1885))</f>
        <v/>
      </c>
      <c r="J1885" s="108" t="str">
        <f>IF(B1885="","",IFERROR(INDEX('15 Base de Dados'!$F$6:$F$925,MATCH(B1885,'15 Base de Dados'!$C$6:$C$925,0)),"BRL"))</f>
        <v/>
      </c>
      <c r="K1885" s="134" t="str">
        <f>IF(H1885="","",I1885*IF(N(G1885)&gt;0,G1885,IFERROR(INDEX(moeda_fx,MATCH(J1885,moeda_cod,0)),1)))</f>
        <v/>
      </c>
      <c r="L1885" s="135" t="str">
        <f>IF(B1885="","",IFERROR(INDEX('15 Base de Dados'!$A$6:$A$925,MATCH(B1885,'15 Base de Dados'!$C$6:$C$925,0)),"Não encontrado"))</f>
        <v/>
      </c>
      <c r="M1885" s="123" t="str">
        <f>IF(A1885="","",EOMONTH(A1885,0))</f>
        <v/>
      </c>
      <c r="N1885" s="113" t="str">
        <f>IF(A1885="","",YEAR(A1885))</f>
        <v/>
      </c>
    </row>
    <row r="1886">
      <c r="A1886" s="116" t="n"/>
      <c r="B1886" s="97" t="n"/>
      <c r="C1886" s="97" t="n"/>
      <c r="D1886" s="132" t="n"/>
      <c r="E1886" s="99" t="n"/>
      <c r="F1886" s="117" t="n"/>
      <c r="G1886" s="101" t="n"/>
      <c r="H1886" s="103" t="str">
        <f>IF(OR(A1886="",B1886=""),"",N(D1886)*N(E1886))</f>
        <v/>
      </c>
      <c r="I1886" s="103" t="str">
        <f>IF(H1886="","",H1886-N(F1886))</f>
        <v/>
      </c>
      <c r="J1886" s="68" t="str">
        <f>IF(B1886="","",IFERROR(INDEX('15 Base de Dados'!$F$6:$F$925,MATCH(B1886,'15 Base de Dados'!$C$6:$C$925,0)),"BRL"))</f>
        <v/>
      </c>
      <c r="K1886" s="70" t="str">
        <f>IF(H1886="","",I1886*IF(N(G1886)&gt;0,G1886,IFERROR(INDEX(moeda_fx,MATCH(J1886,moeda_cod,0)),1)))</f>
        <v/>
      </c>
      <c r="L1886" s="133" t="str">
        <f>IF(B1886="","",IFERROR(INDEX('15 Base de Dados'!$A$6:$A$925,MATCH(B1886,'15 Base de Dados'!$C$6:$C$925,0)),"Não encontrado"))</f>
        <v/>
      </c>
      <c r="M1886" s="122" t="str">
        <f>IF(A1886="","",EOMONTH(A1886,0))</f>
        <v/>
      </c>
      <c r="N1886" s="69" t="str">
        <f>IF(A1886="","",YEAR(A1886))</f>
        <v/>
      </c>
    </row>
    <row r="1887">
      <c r="A1887" s="116" t="n"/>
      <c r="B1887" s="97" t="n"/>
      <c r="C1887" s="97" t="n"/>
      <c r="D1887" s="132" t="n"/>
      <c r="E1887" s="99" t="n"/>
      <c r="F1887" s="117" t="n"/>
      <c r="G1887" s="101" t="n"/>
      <c r="H1887" s="109" t="str">
        <f>IF(OR(A1887="",B1887=""),"",N(D1887)*N(E1887))</f>
        <v/>
      </c>
      <c r="I1887" s="109" t="str">
        <f>IF(H1887="","",H1887-N(F1887))</f>
        <v/>
      </c>
      <c r="J1887" s="108" t="str">
        <f>IF(B1887="","",IFERROR(INDEX('15 Base de Dados'!$F$6:$F$925,MATCH(B1887,'15 Base de Dados'!$C$6:$C$925,0)),"BRL"))</f>
        <v/>
      </c>
      <c r="K1887" s="134" t="str">
        <f>IF(H1887="","",I1887*IF(N(G1887)&gt;0,G1887,IFERROR(INDEX(moeda_fx,MATCH(J1887,moeda_cod,0)),1)))</f>
        <v/>
      </c>
      <c r="L1887" s="135" t="str">
        <f>IF(B1887="","",IFERROR(INDEX('15 Base de Dados'!$A$6:$A$925,MATCH(B1887,'15 Base de Dados'!$C$6:$C$925,0)),"Não encontrado"))</f>
        <v/>
      </c>
      <c r="M1887" s="123" t="str">
        <f>IF(A1887="","",EOMONTH(A1887,0))</f>
        <v/>
      </c>
      <c r="N1887" s="113" t="str">
        <f>IF(A1887="","",YEAR(A1887))</f>
        <v/>
      </c>
    </row>
    <row r="1888">
      <c r="A1888" s="116" t="n"/>
      <c r="B1888" s="97" t="n"/>
      <c r="C1888" s="97" t="n"/>
      <c r="D1888" s="132" t="n"/>
      <c r="E1888" s="99" t="n"/>
      <c r="F1888" s="117" t="n"/>
      <c r="G1888" s="101" t="n"/>
      <c r="H1888" s="103" t="str">
        <f>IF(OR(A1888="",B1888=""),"",N(D1888)*N(E1888))</f>
        <v/>
      </c>
      <c r="I1888" s="103" t="str">
        <f>IF(H1888="","",H1888-N(F1888))</f>
        <v/>
      </c>
      <c r="J1888" s="68" t="str">
        <f>IF(B1888="","",IFERROR(INDEX('15 Base de Dados'!$F$6:$F$925,MATCH(B1888,'15 Base de Dados'!$C$6:$C$925,0)),"BRL"))</f>
        <v/>
      </c>
      <c r="K1888" s="70" t="str">
        <f>IF(H1888="","",I1888*IF(N(G1888)&gt;0,G1888,IFERROR(INDEX(moeda_fx,MATCH(J1888,moeda_cod,0)),1)))</f>
        <v/>
      </c>
      <c r="L1888" s="133" t="str">
        <f>IF(B1888="","",IFERROR(INDEX('15 Base de Dados'!$A$6:$A$925,MATCH(B1888,'15 Base de Dados'!$C$6:$C$925,0)),"Não encontrado"))</f>
        <v/>
      </c>
      <c r="M1888" s="122" t="str">
        <f>IF(A1888="","",EOMONTH(A1888,0))</f>
        <v/>
      </c>
      <c r="N1888" s="69" t="str">
        <f>IF(A1888="","",YEAR(A1888))</f>
        <v/>
      </c>
    </row>
    <row r="1889">
      <c r="A1889" s="116" t="n"/>
      <c r="B1889" s="97" t="n"/>
      <c r="C1889" s="97" t="n"/>
      <c r="D1889" s="132" t="n"/>
      <c r="E1889" s="99" t="n"/>
      <c r="F1889" s="117" t="n"/>
      <c r="G1889" s="101" t="n"/>
      <c r="H1889" s="109" t="str">
        <f>IF(OR(A1889="",B1889=""),"",N(D1889)*N(E1889))</f>
        <v/>
      </c>
      <c r="I1889" s="109" t="str">
        <f>IF(H1889="","",H1889-N(F1889))</f>
        <v/>
      </c>
      <c r="J1889" s="108" t="str">
        <f>IF(B1889="","",IFERROR(INDEX('15 Base de Dados'!$F$6:$F$925,MATCH(B1889,'15 Base de Dados'!$C$6:$C$925,0)),"BRL"))</f>
        <v/>
      </c>
      <c r="K1889" s="134" t="str">
        <f>IF(H1889="","",I1889*IF(N(G1889)&gt;0,G1889,IFERROR(INDEX(moeda_fx,MATCH(J1889,moeda_cod,0)),1)))</f>
        <v/>
      </c>
      <c r="L1889" s="135" t="str">
        <f>IF(B1889="","",IFERROR(INDEX('15 Base de Dados'!$A$6:$A$925,MATCH(B1889,'15 Base de Dados'!$C$6:$C$925,0)),"Não encontrado"))</f>
        <v/>
      </c>
      <c r="M1889" s="123" t="str">
        <f>IF(A1889="","",EOMONTH(A1889,0))</f>
        <v/>
      </c>
      <c r="N1889" s="113" t="str">
        <f>IF(A1889="","",YEAR(A1889))</f>
        <v/>
      </c>
    </row>
    <row r="1890">
      <c r="A1890" s="116" t="n"/>
      <c r="B1890" s="97" t="n"/>
      <c r="C1890" s="97" t="n"/>
      <c r="D1890" s="132" t="n"/>
      <c r="E1890" s="99" t="n"/>
      <c r="F1890" s="117" t="n"/>
      <c r="G1890" s="101" t="n"/>
      <c r="H1890" s="103" t="str">
        <f>IF(OR(A1890="",B1890=""),"",N(D1890)*N(E1890))</f>
        <v/>
      </c>
      <c r="I1890" s="103" t="str">
        <f>IF(H1890="","",H1890-N(F1890))</f>
        <v/>
      </c>
      <c r="J1890" s="68" t="str">
        <f>IF(B1890="","",IFERROR(INDEX('15 Base de Dados'!$F$6:$F$925,MATCH(B1890,'15 Base de Dados'!$C$6:$C$925,0)),"BRL"))</f>
        <v/>
      </c>
      <c r="K1890" s="70" t="str">
        <f>IF(H1890="","",I1890*IF(N(G1890)&gt;0,G1890,IFERROR(INDEX(moeda_fx,MATCH(J1890,moeda_cod,0)),1)))</f>
        <v/>
      </c>
      <c r="L1890" s="133" t="str">
        <f>IF(B1890="","",IFERROR(INDEX('15 Base de Dados'!$A$6:$A$925,MATCH(B1890,'15 Base de Dados'!$C$6:$C$925,0)),"Não encontrado"))</f>
        <v/>
      </c>
      <c r="M1890" s="122" t="str">
        <f>IF(A1890="","",EOMONTH(A1890,0))</f>
        <v/>
      </c>
      <c r="N1890" s="69" t="str">
        <f>IF(A1890="","",YEAR(A1890))</f>
        <v/>
      </c>
    </row>
    <row r="1891">
      <c r="A1891" s="116" t="n"/>
      <c r="B1891" s="97" t="n"/>
      <c r="C1891" s="97" t="n"/>
      <c r="D1891" s="132" t="n"/>
      <c r="E1891" s="99" t="n"/>
      <c r="F1891" s="117" t="n"/>
      <c r="G1891" s="101" t="n"/>
      <c r="H1891" s="109" t="str">
        <f>IF(OR(A1891="",B1891=""),"",N(D1891)*N(E1891))</f>
        <v/>
      </c>
      <c r="I1891" s="109" t="str">
        <f>IF(H1891="","",H1891-N(F1891))</f>
        <v/>
      </c>
      <c r="J1891" s="108" t="str">
        <f>IF(B1891="","",IFERROR(INDEX('15 Base de Dados'!$F$6:$F$925,MATCH(B1891,'15 Base de Dados'!$C$6:$C$925,0)),"BRL"))</f>
        <v/>
      </c>
      <c r="K1891" s="134" t="str">
        <f>IF(H1891="","",I1891*IF(N(G1891)&gt;0,G1891,IFERROR(INDEX(moeda_fx,MATCH(J1891,moeda_cod,0)),1)))</f>
        <v/>
      </c>
      <c r="L1891" s="135" t="str">
        <f>IF(B1891="","",IFERROR(INDEX('15 Base de Dados'!$A$6:$A$925,MATCH(B1891,'15 Base de Dados'!$C$6:$C$925,0)),"Não encontrado"))</f>
        <v/>
      </c>
      <c r="M1891" s="123" t="str">
        <f>IF(A1891="","",EOMONTH(A1891,0))</f>
        <v/>
      </c>
      <c r="N1891" s="113" t="str">
        <f>IF(A1891="","",YEAR(A1891))</f>
        <v/>
      </c>
    </row>
    <row r="1892">
      <c r="A1892" s="116" t="n"/>
      <c r="B1892" s="97" t="n"/>
      <c r="C1892" s="97" t="n"/>
      <c r="D1892" s="132" t="n"/>
      <c r="E1892" s="99" t="n"/>
      <c r="F1892" s="117" t="n"/>
      <c r="G1892" s="101" t="n"/>
      <c r="H1892" s="103" t="str">
        <f>IF(OR(A1892="",B1892=""),"",N(D1892)*N(E1892))</f>
        <v/>
      </c>
      <c r="I1892" s="103" t="str">
        <f>IF(H1892="","",H1892-N(F1892))</f>
        <v/>
      </c>
      <c r="J1892" s="68" t="str">
        <f>IF(B1892="","",IFERROR(INDEX('15 Base de Dados'!$F$6:$F$925,MATCH(B1892,'15 Base de Dados'!$C$6:$C$925,0)),"BRL"))</f>
        <v/>
      </c>
      <c r="K1892" s="70" t="str">
        <f>IF(H1892="","",I1892*IF(N(G1892)&gt;0,G1892,IFERROR(INDEX(moeda_fx,MATCH(J1892,moeda_cod,0)),1)))</f>
        <v/>
      </c>
      <c r="L1892" s="133" t="str">
        <f>IF(B1892="","",IFERROR(INDEX('15 Base de Dados'!$A$6:$A$925,MATCH(B1892,'15 Base de Dados'!$C$6:$C$925,0)),"Não encontrado"))</f>
        <v/>
      </c>
      <c r="M1892" s="122" t="str">
        <f>IF(A1892="","",EOMONTH(A1892,0))</f>
        <v/>
      </c>
      <c r="N1892" s="69" t="str">
        <f>IF(A1892="","",YEAR(A1892))</f>
        <v/>
      </c>
    </row>
    <row r="1893">
      <c r="A1893" s="116" t="n"/>
      <c r="B1893" s="97" t="n"/>
      <c r="C1893" s="97" t="n"/>
      <c r="D1893" s="132" t="n"/>
      <c r="E1893" s="99" t="n"/>
      <c r="F1893" s="117" t="n"/>
      <c r="G1893" s="101" t="n"/>
      <c r="H1893" s="109" t="str">
        <f>IF(OR(A1893="",B1893=""),"",N(D1893)*N(E1893))</f>
        <v/>
      </c>
      <c r="I1893" s="109" t="str">
        <f>IF(H1893="","",H1893-N(F1893))</f>
        <v/>
      </c>
      <c r="J1893" s="108" t="str">
        <f>IF(B1893="","",IFERROR(INDEX('15 Base de Dados'!$F$6:$F$925,MATCH(B1893,'15 Base de Dados'!$C$6:$C$925,0)),"BRL"))</f>
        <v/>
      </c>
      <c r="K1893" s="134" t="str">
        <f>IF(H1893="","",I1893*IF(N(G1893)&gt;0,G1893,IFERROR(INDEX(moeda_fx,MATCH(J1893,moeda_cod,0)),1)))</f>
        <v/>
      </c>
      <c r="L1893" s="135" t="str">
        <f>IF(B1893="","",IFERROR(INDEX('15 Base de Dados'!$A$6:$A$925,MATCH(B1893,'15 Base de Dados'!$C$6:$C$925,0)),"Não encontrado"))</f>
        <v/>
      </c>
      <c r="M1893" s="123" t="str">
        <f>IF(A1893="","",EOMONTH(A1893,0))</f>
        <v/>
      </c>
      <c r="N1893" s="113" t="str">
        <f>IF(A1893="","",YEAR(A1893))</f>
        <v/>
      </c>
    </row>
    <row r="1894">
      <c r="A1894" s="116" t="n"/>
      <c r="B1894" s="97" t="n"/>
      <c r="C1894" s="97" t="n"/>
      <c r="D1894" s="132" t="n"/>
      <c r="E1894" s="99" t="n"/>
      <c r="F1894" s="117" t="n"/>
      <c r="G1894" s="101" t="n"/>
      <c r="H1894" s="103" t="str">
        <f>IF(OR(A1894="",B1894=""),"",N(D1894)*N(E1894))</f>
        <v/>
      </c>
      <c r="I1894" s="103" t="str">
        <f>IF(H1894="","",H1894-N(F1894))</f>
        <v/>
      </c>
      <c r="J1894" s="68" t="str">
        <f>IF(B1894="","",IFERROR(INDEX('15 Base de Dados'!$F$6:$F$925,MATCH(B1894,'15 Base de Dados'!$C$6:$C$925,0)),"BRL"))</f>
        <v/>
      </c>
      <c r="K1894" s="70" t="str">
        <f>IF(H1894="","",I1894*IF(N(G1894)&gt;0,G1894,IFERROR(INDEX(moeda_fx,MATCH(J1894,moeda_cod,0)),1)))</f>
        <v/>
      </c>
      <c r="L1894" s="133" t="str">
        <f>IF(B1894="","",IFERROR(INDEX('15 Base de Dados'!$A$6:$A$925,MATCH(B1894,'15 Base de Dados'!$C$6:$C$925,0)),"Não encontrado"))</f>
        <v/>
      </c>
      <c r="M1894" s="122" t="str">
        <f>IF(A1894="","",EOMONTH(A1894,0))</f>
        <v/>
      </c>
      <c r="N1894" s="69" t="str">
        <f>IF(A1894="","",YEAR(A1894))</f>
        <v/>
      </c>
    </row>
    <row r="1895">
      <c r="A1895" s="116" t="n"/>
      <c r="B1895" s="97" t="n"/>
      <c r="C1895" s="97" t="n"/>
      <c r="D1895" s="132" t="n"/>
      <c r="E1895" s="99" t="n"/>
      <c r="F1895" s="117" t="n"/>
      <c r="G1895" s="101" t="n"/>
      <c r="H1895" s="109" t="str">
        <f>IF(OR(A1895="",B1895=""),"",N(D1895)*N(E1895))</f>
        <v/>
      </c>
      <c r="I1895" s="109" t="str">
        <f>IF(H1895="","",H1895-N(F1895))</f>
        <v/>
      </c>
      <c r="J1895" s="108" t="str">
        <f>IF(B1895="","",IFERROR(INDEX('15 Base de Dados'!$F$6:$F$925,MATCH(B1895,'15 Base de Dados'!$C$6:$C$925,0)),"BRL"))</f>
        <v/>
      </c>
      <c r="K1895" s="134" t="str">
        <f>IF(H1895="","",I1895*IF(N(G1895)&gt;0,G1895,IFERROR(INDEX(moeda_fx,MATCH(J1895,moeda_cod,0)),1)))</f>
        <v/>
      </c>
      <c r="L1895" s="135" t="str">
        <f>IF(B1895="","",IFERROR(INDEX('15 Base de Dados'!$A$6:$A$925,MATCH(B1895,'15 Base de Dados'!$C$6:$C$925,0)),"Não encontrado"))</f>
        <v/>
      </c>
      <c r="M1895" s="123" t="str">
        <f>IF(A1895="","",EOMONTH(A1895,0))</f>
        <v/>
      </c>
      <c r="N1895" s="113" t="str">
        <f>IF(A1895="","",YEAR(A1895))</f>
        <v/>
      </c>
    </row>
    <row r="1896">
      <c r="A1896" s="116" t="n"/>
      <c r="B1896" s="97" t="n"/>
      <c r="C1896" s="97" t="n"/>
      <c r="D1896" s="132" t="n"/>
      <c r="E1896" s="99" t="n"/>
      <c r="F1896" s="117" t="n"/>
      <c r="G1896" s="101" t="n"/>
      <c r="H1896" s="103" t="str">
        <f>IF(OR(A1896="",B1896=""),"",N(D1896)*N(E1896))</f>
        <v/>
      </c>
      <c r="I1896" s="103" t="str">
        <f>IF(H1896="","",H1896-N(F1896))</f>
        <v/>
      </c>
      <c r="J1896" s="68" t="str">
        <f>IF(B1896="","",IFERROR(INDEX('15 Base de Dados'!$F$6:$F$925,MATCH(B1896,'15 Base de Dados'!$C$6:$C$925,0)),"BRL"))</f>
        <v/>
      </c>
      <c r="K1896" s="70" t="str">
        <f>IF(H1896="","",I1896*IF(N(G1896)&gt;0,G1896,IFERROR(INDEX(moeda_fx,MATCH(J1896,moeda_cod,0)),1)))</f>
        <v/>
      </c>
      <c r="L1896" s="133" t="str">
        <f>IF(B1896="","",IFERROR(INDEX('15 Base de Dados'!$A$6:$A$925,MATCH(B1896,'15 Base de Dados'!$C$6:$C$925,0)),"Não encontrado"))</f>
        <v/>
      </c>
      <c r="M1896" s="122" t="str">
        <f>IF(A1896="","",EOMONTH(A1896,0))</f>
        <v/>
      </c>
      <c r="N1896" s="69" t="str">
        <f>IF(A1896="","",YEAR(A1896))</f>
        <v/>
      </c>
    </row>
    <row r="1897">
      <c r="A1897" s="116" t="n"/>
      <c r="B1897" s="97" t="n"/>
      <c r="C1897" s="97" t="n"/>
      <c r="D1897" s="132" t="n"/>
      <c r="E1897" s="99" t="n"/>
      <c r="F1897" s="117" t="n"/>
      <c r="G1897" s="101" t="n"/>
      <c r="H1897" s="109" t="str">
        <f>IF(OR(A1897="",B1897=""),"",N(D1897)*N(E1897))</f>
        <v/>
      </c>
      <c r="I1897" s="109" t="str">
        <f>IF(H1897="","",H1897-N(F1897))</f>
        <v/>
      </c>
      <c r="J1897" s="108" t="str">
        <f>IF(B1897="","",IFERROR(INDEX('15 Base de Dados'!$F$6:$F$925,MATCH(B1897,'15 Base de Dados'!$C$6:$C$925,0)),"BRL"))</f>
        <v/>
      </c>
      <c r="K1897" s="134" t="str">
        <f>IF(H1897="","",I1897*IF(N(G1897)&gt;0,G1897,IFERROR(INDEX(moeda_fx,MATCH(J1897,moeda_cod,0)),1)))</f>
        <v/>
      </c>
      <c r="L1897" s="135" t="str">
        <f>IF(B1897="","",IFERROR(INDEX('15 Base de Dados'!$A$6:$A$925,MATCH(B1897,'15 Base de Dados'!$C$6:$C$925,0)),"Não encontrado"))</f>
        <v/>
      </c>
      <c r="M1897" s="123" t="str">
        <f>IF(A1897="","",EOMONTH(A1897,0))</f>
        <v/>
      </c>
      <c r="N1897" s="113" t="str">
        <f>IF(A1897="","",YEAR(A1897))</f>
        <v/>
      </c>
    </row>
    <row r="1898">
      <c r="A1898" s="116" t="n"/>
      <c r="B1898" s="97" t="n"/>
      <c r="C1898" s="97" t="n"/>
      <c r="D1898" s="132" t="n"/>
      <c r="E1898" s="99" t="n"/>
      <c r="F1898" s="117" t="n"/>
      <c r="G1898" s="101" t="n"/>
      <c r="H1898" s="103" t="str">
        <f>IF(OR(A1898="",B1898=""),"",N(D1898)*N(E1898))</f>
        <v/>
      </c>
      <c r="I1898" s="103" t="str">
        <f>IF(H1898="","",H1898-N(F1898))</f>
        <v/>
      </c>
      <c r="J1898" s="68" t="str">
        <f>IF(B1898="","",IFERROR(INDEX('15 Base de Dados'!$F$6:$F$925,MATCH(B1898,'15 Base de Dados'!$C$6:$C$925,0)),"BRL"))</f>
        <v/>
      </c>
      <c r="K1898" s="70" t="str">
        <f>IF(H1898="","",I1898*IF(N(G1898)&gt;0,G1898,IFERROR(INDEX(moeda_fx,MATCH(J1898,moeda_cod,0)),1)))</f>
        <v/>
      </c>
      <c r="L1898" s="133" t="str">
        <f>IF(B1898="","",IFERROR(INDEX('15 Base de Dados'!$A$6:$A$925,MATCH(B1898,'15 Base de Dados'!$C$6:$C$925,0)),"Não encontrado"))</f>
        <v/>
      </c>
      <c r="M1898" s="122" t="str">
        <f>IF(A1898="","",EOMONTH(A1898,0))</f>
        <v/>
      </c>
      <c r="N1898" s="69" t="str">
        <f>IF(A1898="","",YEAR(A1898))</f>
        <v/>
      </c>
    </row>
    <row r="1899">
      <c r="A1899" s="116" t="n"/>
      <c r="B1899" s="97" t="n"/>
      <c r="C1899" s="97" t="n"/>
      <c r="D1899" s="132" t="n"/>
      <c r="E1899" s="99" t="n"/>
      <c r="F1899" s="117" t="n"/>
      <c r="G1899" s="101" t="n"/>
      <c r="H1899" s="109" t="str">
        <f>IF(OR(A1899="",B1899=""),"",N(D1899)*N(E1899))</f>
        <v/>
      </c>
      <c r="I1899" s="109" t="str">
        <f>IF(H1899="","",H1899-N(F1899))</f>
        <v/>
      </c>
      <c r="J1899" s="108" t="str">
        <f>IF(B1899="","",IFERROR(INDEX('15 Base de Dados'!$F$6:$F$925,MATCH(B1899,'15 Base de Dados'!$C$6:$C$925,0)),"BRL"))</f>
        <v/>
      </c>
      <c r="K1899" s="134" t="str">
        <f>IF(H1899="","",I1899*IF(N(G1899)&gt;0,G1899,IFERROR(INDEX(moeda_fx,MATCH(J1899,moeda_cod,0)),1)))</f>
        <v/>
      </c>
      <c r="L1899" s="135" t="str">
        <f>IF(B1899="","",IFERROR(INDEX('15 Base de Dados'!$A$6:$A$925,MATCH(B1899,'15 Base de Dados'!$C$6:$C$925,0)),"Não encontrado"))</f>
        <v/>
      </c>
      <c r="M1899" s="123" t="str">
        <f>IF(A1899="","",EOMONTH(A1899,0))</f>
        <v/>
      </c>
      <c r="N1899" s="113" t="str">
        <f>IF(A1899="","",YEAR(A1899))</f>
        <v/>
      </c>
    </row>
    <row r="1900">
      <c r="A1900" s="116" t="n"/>
      <c r="B1900" s="97" t="n"/>
      <c r="C1900" s="97" t="n"/>
      <c r="D1900" s="132" t="n"/>
      <c r="E1900" s="99" t="n"/>
      <c r="F1900" s="117" t="n"/>
      <c r="G1900" s="101" t="n"/>
      <c r="H1900" s="103" t="str">
        <f>IF(OR(A1900="",B1900=""),"",N(D1900)*N(E1900))</f>
        <v/>
      </c>
      <c r="I1900" s="103" t="str">
        <f>IF(H1900="","",H1900-N(F1900))</f>
        <v/>
      </c>
      <c r="J1900" s="68" t="str">
        <f>IF(B1900="","",IFERROR(INDEX('15 Base de Dados'!$F$6:$F$925,MATCH(B1900,'15 Base de Dados'!$C$6:$C$925,0)),"BRL"))</f>
        <v/>
      </c>
      <c r="K1900" s="70" t="str">
        <f>IF(H1900="","",I1900*IF(N(G1900)&gt;0,G1900,IFERROR(INDEX(moeda_fx,MATCH(J1900,moeda_cod,0)),1)))</f>
        <v/>
      </c>
      <c r="L1900" s="133" t="str">
        <f>IF(B1900="","",IFERROR(INDEX('15 Base de Dados'!$A$6:$A$925,MATCH(B1900,'15 Base de Dados'!$C$6:$C$925,0)),"Não encontrado"))</f>
        <v/>
      </c>
      <c r="M1900" s="122" t="str">
        <f>IF(A1900="","",EOMONTH(A1900,0))</f>
        <v/>
      </c>
      <c r="N1900" s="69" t="str">
        <f>IF(A1900="","",YEAR(A1900))</f>
        <v/>
      </c>
    </row>
    <row r="1901">
      <c r="A1901" s="116" t="n"/>
      <c r="B1901" s="97" t="n"/>
      <c r="C1901" s="97" t="n"/>
      <c r="D1901" s="132" t="n"/>
      <c r="E1901" s="99" t="n"/>
      <c r="F1901" s="117" t="n"/>
      <c r="G1901" s="101" t="n"/>
      <c r="H1901" s="109" t="str">
        <f>IF(OR(A1901="",B1901=""),"",N(D1901)*N(E1901))</f>
        <v/>
      </c>
      <c r="I1901" s="109" t="str">
        <f>IF(H1901="","",H1901-N(F1901))</f>
        <v/>
      </c>
      <c r="J1901" s="108" t="str">
        <f>IF(B1901="","",IFERROR(INDEX('15 Base de Dados'!$F$6:$F$925,MATCH(B1901,'15 Base de Dados'!$C$6:$C$925,0)),"BRL"))</f>
        <v/>
      </c>
      <c r="K1901" s="134" t="str">
        <f>IF(H1901="","",I1901*IF(N(G1901)&gt;0,G1901,IFERROR(INDEX(moeda_fx,MATCH(J1901,moeda_cod,0)),1)))</f>
        <v/>
      </c>
      <c r="L1901" s="135" t="str">
        <f>IF(B1901="","",IFERROR(INDEX('15 Base de Dados'!$A$6:$A$925,MATCH(B1901,'15 Base de Dados'!$C$6:$C$925,0)),"Não encontrado"))</f>
        <v/>
      </c>
      <c r="M1901" s="123" t="str">
        <f>IF(A1901="","",EOMONTH(A1901,0))</f>
        <v/>
      </c>
      <c r="N1901" s="113" t="str">
        <f>IF(A1901="","",YEAR(A1901))</f>
        <v/>
      </c>
    </row>
    <row r="1902">
      <c r="A1902" s="116" t="n"/>
      <c r="B1902" s="97" t="n"/>
      <c r="C1902" s="97" t="n"/>
      <c r="D1902" s="132" t="n"/>
      <c r="E1902" s="99" t="n"/>
      <c r="F1902" s="117" t="n"/>
      <c r="G1902" s="101" t="n"/>
      <c r="H1902" s="103" t="str">
        <f>IF(OR(A1902="",B1902=""),"",N(D1902)*N(E1902))</f>
        <v/>
      </c>
      <c r="I1902" s="103" t="str">
        <f>IF(H1902="","",H1902-N(F1902))</f>
        <v/>
      </c>
      <c r="J1902" s="68" t="str">
        <f>IF(B1902="","",IFERROR(INDEX('15 Base de Dados'!$F$6:$F$925,MATCH(B1902,'15 Base de Dados'!$C$6:$C$925,0)),"BRL"))</f>
        <v/>
      </c>
      <c r="K1902" s="70" t="str">
        <f>IF(H1902="","",I1902*IF(N(G1902)&gt;0,G1902,IFERROR(INDEX(moeda_fx,MATCH(J1902,moeda_cod,0)),1)))</f>
        <v/>
      </c>
      <c r="L1902" s="133" t="str">
        <f>IF(B1902="","",IFERROR(INDEX('15 Base de Dados'!$A$6:$A$925,MATCH(B1902,'15 Base de Dados'!$C$6:$C$925,0)),"Não encontrado"))</f>
        <v/>
      </c>
      <c r="M1902" s="122" t="str">
        <f>IF(A1902="","",EOMONTH(A1902,0))</f>
        <v/>
      </c>
      <c r="N1902" s="69" t="str">
        <f>IF(A1902="","",YEAR(A1902))</f>
        <v/>
      </c>
    </row>
    <row r="1903">
      <c r="A1903" s="116" t="n"/>
      <c r="B1903" s="97" t="n"/>
      <c r="C1903" s="97" t="n"/>
      <c r="D1903" s="132" t="n"/>
      <c r="E1903" s="99" t="n"/>
      <c r="F1903" s="117" t="n"/>
      <c r="G1903" s="101" t="n"/>
      <c r="H1903" s="109" t="str">
        <f>IF(OR(A1903="",B1903=""),"",N(D1903)*N(E1903))</f>
        <v/>
      </c>
      <c r="I1903" s="109" t="str">
        <f>IF(H1903="","",H1903-N(F1903))</f>
        <v/>
      </c>
      <c r="J1903" s="108" t="str">
        <f>IF(B1903="","",IFERROR(INDEX('15 Base de Dados'!$F$6:$F$925,MATCH(B1903,'15 Base de Dados'!$C$6:$C$925,0)),"BRL"))</f>
        <v/>
      </c>
      <c r="K1903" s="134" t="str">
        <f>IF(H1903="","",I1903*IF(N(G1903)&gt;0,G1903,IFERROR(INDEX(moeda_fx,MATCH(J1903,moeda_cod,0)),1)))</f>
        <v/>
      </c>
      <c r="L1903" s="135" t="str">
        <f>IF(B1903="","",IFERROR(INDEX('15 Base de Dados'!$A$6:$A$925,MATCH(B1903,'15 Base de Dados'!$C$6:$C$925,0)),"Não encontrado"))</f>
        <v/>
      </c>
      <c r="M1903" s="123" t="str">
        <f>IF(A1903="","",EOMONTH(A1903,0))</f>
        <v/>
      </c>
      <c r="N1903" s="113" t="str">
        <f>IF(A1903="","",YEAR(A1903))</f>
        <v/>
      </c>
    </row>
    <row r="1904">
      <c r="A1904" s="116" t="n"/>
      <c r="B1904" s="97" t="n"/>
      <c r="C1904" s="97" t="n"/>
      <c r="D1904" s="132" t="n"/>
      <c r="E1904" s="99" t="n"/>
      <c r="F1904" s="117" t="n"/>
      <c r="G1904" s="101" t="n"/>
      <c r="H1904" s="103" t="str">
        <f>IF(OR(A1904="",B1904=""),"",N(D1904)*N(E1904))</f>
        <v/>
      </c>
      <c r="I1904" s="103" t="str">
        <f>IF(H1904="","",H1904-N(F1904))</f>
        <v/>
      </c>
      <c r="J1904" s="68" t="str">
        <f>IF(B1904="","",IFERROR(INDEX('15 Base de Dados'!$F$6:$F$925,MATCH(B1904,'15 Base de Dados'!$C$6:$C$925,0)),"BRL"))</f>
        <v/>
      </c>
      <c r="K1904" s="70" t="str">
        <f>IF(H1904="","",I1904*IF(N(G1904)&gt;0,G1904,IFERROR(INDEX(moeda_fx,MATCH(J1904,moeda_cod,0)),1)))</f>
        <v/>
      </c>
      <c r="L1904" s="133" t="str">
        <f>IF(B1904="","",IFERROR(INDEX('15 Base de Dados'!$A$6:$A$925,MATCH(B1904,'15 Base de Dados'!$C$6:$C$925,0)),"Não encontrado"))</f>
        <v/>
      </c>
      <c r="M1904" s="122" t="str">
        <f>IF(A1904="","",EOMONTH(A1904,0))</f>
        <v/>
      </c>
      <c r="N1904" s="69" t="str">
        <f>IF(A1904="","",YEAR(A1904))</f>
        <v/>
      </c>
    </row>
    <row r="1905">
      <c r="A1905" s="116" t="n"/>
      <c r="B1905" s="97" t="n"/>
      <c r="C1905" s="97" t="n"/>
      <c r="D1905" s="132" t="n"/>
      <c r="E1905" s="99" t="n"/>
      <c r="F1905" s="117" t="n"/>
      <c r="G1905" s="101" t="n"/>
      <c r="H1905" s="109" t="str">
        <f>IF(OR(A1905="",B1905=""),"",N(D1905)*N(E1905))</f>
        <v/>
      </c>
      <c r="I1905" s="109" t="str">
        <f>IF(H1905="","",H1905-N(F1905))</f>
        <v/>
      </c>
      <c r="J1905" s="108" t="str">
        <f>IF(B1905="","",IFERROR(INDEX('15 Base de Dados'!$F$6:$F$925,MATCH(B1905,'15 Base de Dados'!$C$6:$C$925,0)),"BRL"))</f>
        <v/>
      </c>
      <c r="K1905" s="134" t="str">
        <f>IF(H1905="","",I1905*IF(N(G1905)&gt;0,G1905,IFERROR(INDEX(moeda_fx,MATCH(J1905,moeda_cod,0)),1)))</f>
        <v/>
      </c>
      <c r="L1905" s="135" t="str">
        <f>IF(B1905="","",IFERROR(INDEX('15 Base de Dados'!$A$6:$A$925,MATCH(B1905,'15 Base de Dados'!$C$6:$C$925,0)),"Não encontrado"))</f>
        <v/>
      </c>
      <c r="M1905" s="123" t="str">
        <f>IF(A1905="","",EOMONTH(A1905,0))</f>
        <v/>
      </c>
      <c r="N1905" s="113" t="str">
        <f>IF(A1905="","",YEAR(A1905))</f>
        <v/>
      </c>
    </row>
    <row r="1906">
      <c r="A1906" s="116" t="n"/>
      <c r="B1906" s="97" t="n"/>
      <c r="C1906" s="97" t="n"/>
      <c r="D1906" s="132" t="n"/>
      <c r="E1906" s="99" t="n"/>
      <c r="F1906" s="117" t="n"/>
      <c r="G1906" s="101" t="n"/>
      <c r="H1906" s="103" t="str">
        <f>IF(OR(A1906="",B1906=""),"",N(D1906)*N(E1906))</f>
        <v/>
      </c>
      <c r="I1906" s="103" t="str">
        <f>IF(H1906="","",H1906-N(F1906))</f>
        <v/>
      </c>
      <c r="J1906" s="68" t="str">
        <f>IF(B1906="","",IFERROR(INDEX('15 Base de Dados'!$F$6:$F$925,MATCH(B1906,'15 Base de Dados'!$C$6:$C$925,0)),"BRL"))</f>
        <v/>
      </c>
      <c r="K1906" s="70" t="str">
        <f>IF(H1906="","",I1906*IF(N(G1906)&gt;0,G1906,IFERROR(INDEX(moeda_fx,MATCH(J1906,moeda_cod,0)),1)))</f>
        <v/>
      </c>
      <c r="L1906" s="133" t="str">
        <f>IF(B1906="","",IFERROR(INDEX('15 Base de Dados'!$A$6:$A$925,MATCH(B1906,'15 Base de Dados'!$C$6:$C$925,0)),"Não encontrado"))</f>
        <v/>
      </c>
      <c r="M1906" s="122" t="str">
        <f>IF(A1906="","",EOMONTH(A1906,0))</f>
        <v/>
      </c>
      <c r="N1906" s="69" t="str">
        <f>IF(A1906="","",YEAR(A1906))</f>
        <v/>
      </c>
    </row>
    <row r="1907">
      <c r="A1907" s="116" t="n"/>
      <c r="B1907" s="97" t="n"/>
      <c r="C1907" s="97" t="n"/>
      <c r="D1907" s="132" t="n"/>
      <c r="E1907" s="99" t="n"/>
      <c r="F1907" s="117" t="n"/>
      <c r="G1907" s="101" t="n"/>
      <c r="H1907" s="109" t="str">
        <f>IF(OR(A1907="",B1907=""),"",N(D1907)*N(E1907))</f>
        <v/>
      </c>
      <c r="I1907" s="109" t="str">
        <f>IF(H1907="","",H1907-N(F1907))</f>
        <v/>
      </c>
      <c r="J1907" s="108" t="str">
        <f>IF(B1907="","",IFERROR(INDEX('15 Base de Dados'!$F$6:$F$925,MATCH(B1907,'15 Base de Dados'!$C$6:$C$925,0)),"BRL"))</f>
        <v/>
      </c>
      <c r="K1907" s="134" t="str">
        <f>IF(H1907="","",I1907*IF(N(G1907)&gt;0,G1907,IFERROR(INDEX(moeda_fx,MATCH(J1907,moeda_cod,0)),1)))</f>
        <v/>
      </c>
      <c r="L1907" s="135" t="str">
        <f>IF(B1907="","",IFERROR(INDEX('15 Base de Dados'!$A$6:$A$925,MATCH(B1907,'15 Base de Dados'!$C$6:$C$925,0)),"Não encontrado"))</f>
        <v/>
      </c>
      <c r="M1907" s="123" t="str">
        <f>IF(A1907="","",EOMONTH(A1907,0))</f>
        <v/>
      </c>
      <c r="N1907" s="113" t="str">
        <f>IF(A1907="","",YEAR(A1907))</f>
        <v/>
      </c>
    </row>
    <row r="1908">
      <c r="A1908" s="116" t="n"/>
      <c r="B1908" s="97" t="n"/>
      <c r="C1908" s="97" t="n"/>
      <c r="D1908" s="132" t="n"/>
      <c r="E1908" s="99" t="n"/>
      <c r="F1908" s="117" t="n"/>
      <c r="G1908" s="101" t="n"/>
      <c r="H1908" s="103" t="str">
        <f>IF(OR(A1908="",B1908=""),"",N(D1908)*N(E1908))</f>
        <v/>
      </c>
      <c r="I1908" s="103" t="str">
        <f>IF(H1908="","",H1908-N(F1908))</f>
        <v/>
      </c>
      <c r="J1908" s="68" t="str">
        <f>IF(B1908="","",IFERROR(INDEX('15 Base de Dados'!$F$6:$F$925,MATCH(B1908,'15 Base de Dados'!$C$6:$C$925,0)),"BRL"))</f>
        <v/>
      </c>
      <c r="K1908" s="70" t="str">
        <f>IF(H1908="","",I1908*IF(N(G1908)&gt;0,G1908,IFERROR(INDEX(moeda_fx,MATCH(J1908,moeda_cod,0)),1)))</f>
        <v/>
      </c>
      <c r="L1908" s="133" t="str">
        <f>IF(B1908="","",IFERROR(INDEX('15 Base de Dados'!$A$6:$A$925,MATCH(B1908,'15 Base de Dados'!$C$6:$C$925,0)),"Não encontrado"))</f>
        <v/>
      </c>
      <c r="M1908" s="122" t="str">
        <f>IF(A1908="","",EOMONTH(A1908,0))</f>
        <v/>
      </c>
      <c r="N1908" s="69" t="str">
        <f>IF(A1908="","",YEAR(A1908))</f>
        <v/>
      </c>
    </row>
    <row r="1909">
      <c r="A1909" s="116" t="n"/>
      <c r="B1909" s="97" t="n"/>
      <c r="C1909" s="97" t="n"/>
      <c r="D1909" s="132" t="n"/>
      <c r="E1909" s="99" t="n"/>
      <c r="F1909" s="117" t="n"/>
      <c r="G1909" s="101" t="n"/>
      <c r="H1909" s="109" t="str">
        <f>IF(OR(A1909="",B1909=""),"",N(D1909)*N(E1909))</f>
        <v/>
      </c>
      <c r="I1909" s="109" t="str">
        <f>IF(H1909="","",H1909-N(F1909))</f>
        <v/>
      </c>
      <c r="J1909" s="108" t="str">
        <f>IF(B1909="","",IFERROR(INDEX('15 Base de Dados'!$F$6:$F$925,MATCH(B1909,'15 Base de Dados'!$C$6:$C$925,0)),"BRL"))</f>
        <v/>
      </c>
      <c r="K1909" s="134" t="str">
        <f>IF(H1909="","",I1909*IF(N(G1909)&gt;0,G1909,IFERROR(INDEX(moeda_fx,MATCH(J1909,moeda_cod,0)),1)))</f>
        <v/>
      </c>
      <c r="L1909" s="135" t="str">
        <f>IF(B1909="","",IFERROR(INDEX('15 Base de Dados'!$A$6:$A$925,MATCH(B1909,'15 Base de Dados'!$C$6:$C$925,0)),"Não encontrado"))</f>
        <v/>
      </c>
      <c r="M1909" s="123" t="str">
        <f>IF(A1909="","",EOMONTH(A1909,0))</f>
        <v/>
      </c>
      <c r="N1909" s="113" t="str">
        <f>IF(A1909="","",YEAR(A1909))</f>
        <v/>
      </c>
    </row>
    <row r="1910">
      <c r="A1910" s="116" t="n"/>
      <c r="B1910" s="97" t="n"/>
      <c r="C1910" s="97" t="n"/>
      <c r="D1910" s="132" t="n"/>
      <c r="E1910" s="99" t="n"/>
      <c r="F1910" s="117" t="n"/>
      <c r="G1910" s="101" t="n"/>
      <c r="H1910" s="103" t="str">
        <f>IF(OR(A1910="",B1910=""),"",N(D1910)*N(E1910))</f>
        <v/>
      </c>
      <c r="I1910" s="103" t="str">
        <f>IF(H1910="","",H1910-N(F1910))</f>
        <v/>
      </c>
      <c r="J1910" s="68" t="str">
        <f>IF(B1910="","",IFERROR(INDEX('15 Base de Dados'!$F$6:$F$925,MATCH(B1910,'15 Base de Dados'!$C$6:$C$925,0)),"BRL"))</f>
        <v/>
      </c>
      <c r="K1910" s="70" t="str">
        <f>IF(H1910="","",I1910*IF(N(G1910)&gt;0,G1910,IFERROR(INDEX(moeda_fx,MATCH(J1910,moeda_cod,0)),1)))</f>
        <v/>
      </c>
      <c r="L1910" s="133" t="str">
        <f>IF(B1910="","",IFERROR(INDEX('15 Base de Dados'!$A$6:$A$925,MATCH(B1910,'15 Base de Dados'!$C$6:$C$925,0)),"Não encontrado"))</f>
        <v/>
      </c>
      <c r="M1910" s="122" t="str">
        <f>IF(A1910="","",EOMONTH(A1910,0))</f>
        <v/>
      </c>
      <c r="N1910" s="69" t="str">
        <f>IF(A1910="","",YEAR(A1910))</f>
        <v/>
      </c>
    </row>
    <row r="1911">
      <c r="A1911" s="116" t="n"/>
      <c r="B1911" s="97" t="n"/>
      <c r="C1911" s="97" t="n"/>
      <c r="D1911" s="132" t="n"/>
      <c r="E1911" s="99" t="n"/>
      <c r="F1911" s="117" t="n"/>
      <c r="G1911" s="101" t="n"/>
      <c r="H1911" s="109" t="str">
        <f>IF(OR(A1911="",B1911=""),"",N(D1911)*N(E1911))</f>
        <v/>
      </c>
      <c r="I1911" s="109" t="str">
        <f>IF(H1911="","",H1911-N(F1911))</f>
        <v/>
      </c>
      <c r="J1911" s="108" t="str">
        <f>IF(B1911="","",IFERROR(INDEX('15 Base de Dados'!$F$6:$F$925,MATCH(B1911,'15 Base de Dados'!$C$6:$C$925,0)),"BRL"))</f>
        <v/>
      </c>
      <c r="K1911" s="134" t="str">
        <f>IF(H1911="","",I1911*IF(N(G1911)&gt;0,G1911,IFERROR(INDEX(moeda_fx,MATCH(J1911,moeda_cod,0)),1)))</f>
        <v/>
      </c>
      <c r="L1911" s="135" t="str">
        <f>IF(B1911="","",IFERROR(INDEX('15 Base de Dados'!$A$6:$A$925,MATCH(B1911,'15 Base de Dados'!$C$6:$C$925,0)),"Não encontrado"))</f>
        <v/>
      </c>
      <c r="M1911" s="123" t="str">
        <f>IF(A1911="","",EOMONTH(A1911,0))</f>
        <v/>
      </c>
      <c r="N1911" s="113" t="str">
        <f>IF(A1911="","",YEAR(A1911))</f>
        <v/>
      </c>
    </row>
    <row r="1912">
      <c r="A1912" s="116" t="n"/>
      <c r="B1912" s="97" t="n"/>
      <c r="C1912" s="97" t="n"/>
      <c r="D1912" s="132" t="n"/>
      <c r="E1912" s="99" t="n"/>
      <c r="F1912" s="117" t="n"/>
      <c r="G1912" s="101" t="n"/>
      <c r="H1912" s="103" t="str">
        <f>IF(OR(A1912="",B1912=""),"",N(D1912)*N(E1912))</f>
        <v/>
      </c>
      <c r="I1912" s="103" t="str">
        <f>IF(H1912="","",H1912-N(F1912))</f>
        <v/>
      </c>
      <c r="J1912" s="68" t="str">
        <f>IF(B1912="","",IFERROR(INDEX('15 Base de Dados'!$F$6:$F$925,MATCH(B1912,'15 Base de Dados'!$C$6:$C$925,0)),"BRL"))</f>
        <v/>
      </c>
      <c r="K1912" s="70" t="str">
        <f>IF(H1912="","",I1912*IF(N(G1912)&gt;0,G1912,IFERROR(INDEX(moeda_fx,MATCH(J1912,moeda_cod,0)),1)))</f>
        <v/>
      </c>
      <c r="L1912" s="133" t="str">
        <f>IF(B1912="","",IFERROR(INDEX('15 Base de Dados'!$A$6:$A$925,MATCH(B1912,'15 Base de Dados'!$C$6:$C$925,0)),"Não encontrado"))</f>
        <v/>
      </c>
      <c r="M1912" s="122" t="str">
        <f>IF(A1912="","",EOMONTH(A1912,0))</f>
        <v/>
      </c>
      <c r="N1912" s="69" t="str">
        <f>IF(A1912="","",YEAR(A1912))</f>
        <v/>
      </c>
    </row>
    <row r="1913">
      <c r="A1913" s="116" t="n"/>
      <c r="B1913" s="97" t="n"/>
      <c r="C1913" s="97" t="n"/>
      <c r="D1913" s="132" t="n"/>
      <c r="E1913" s="99" t="n"/>
      <c r="F1913" s="117" t="n"/>
      <c r="G1913" s="101" t="n"/>
      <c r="H1913" s="109" t="str">
        <f>IF(OR(A1913="",B1913=""),"",N(D1913)*N(E1913))</f>
        <v/>
      </c>
      <c r="I1913" s="109" t="str">
        <f>IF(H1913="","",H1913-N(F1913))</f>
        <v/>
      </c>
      <c r="J1913" s="108" t="str">
        <f>IF(B1913="","",IFERROR(INDEX('15 Base de Dados'!$F$6:$F$925,MATCH(B1913,'15 Base de Dados'!$C$6:$C$925,0)),"BRL"))</f>
        <v/>
      </c>
      <c r="K1913" s="134" t="str">
        <f>IF(H1913="","",I1913*IF(N(G1913)&gt;0,G1913,IFERROR(INDEX(moeda_fx,MATCH(J1913,moeda_cod,0)),1)))</f>
        <v/>
      </c>
      <c r="L1913" s="135" t="str">
        <f>IF(B1913="","",IFERROR(INDEX('15 Base de Dados'!$A$6:$A$925,MATCH(B1913,'15 Base de Dados'!$C$6:$C$925,0)),"Não encontrado"))</f>
        <v/>
      </c>
      <c r="M1913" s="123" t="str">
        <f>IF(A1913="","",EOMONTH(A1913,0))</f>
        <v/>
      </c>
      <c r="N1913" s="113" t="str">
        <f>IF(A1913="","",YEAR(A1913))</f>
        <v/>
      </c>
    </row>
    <row r="1914">
      <c r="A1914" s="116" t="n"/>
      <c r="B1914" s="97" t="n"/>
      <c r="C1914" s="97" t="n"/>
      <c r="D1914" s="132" t="n"/>
      <c r="E1914" s="99" t="n"/>
      <c r="F1914" s="117" t="n"/>
      <c r="G1914" s="101" t="n"/>
      <c r="H1914" s="103" t="str">
        <f>IF(OR(A1914="",B1914=""),"",N(D1914)*N(E1914))</f>
        <v/>
      </c>
      <c r="I1914" s="103" t="str">
        <f>IF(H1914="","",H1914-N(F1914))</f>
        <v/>
      </c>
      <c r="J1914" s="68" t="str">
        <f>IF(B1914="","",IFERROR(INDEX('15 Base de Dados'!$F$6:$F$925,MATCH(B1914,'15 Base de Dados'!$C$6:$C$925,0)),"BRL"))</f>
        <v/>
      </c>
      <c r="K1914" s="70" t="str">
        <f>IF(H1914="","",I1914*IF(N(G1914)&gt;0,G1914,IFERROR(INDEX(moeda_fx,MATCH(J1914,moeda_cod,0)),1)))</f>
        <v/>
      </c>
      <c r="L1914" s="133" t="str">
        <f>IF(B1914="","",IFERROR(INDEX('15 Base de Dados'!$A$6:$A$925,MATCH(B1914,'15 Base de Dados'!$C$6:$C$925,0)),"Não encontrado"))</f>
        <v/>
      </c>
      <c r="M1914" s="122" t="str">
        <f>IF(A1914="","",EOMONTH(A1914,0))</f>
        <v/>
      </c>
      <c r="N1914" s="69" t="str">
        <f>IF(A1914="","",YEAR(A1914))</f>
        <v/>
      </c>
    </row>
    <row r="1915">
      <c r="A1915" s="116" t="n"/>
      <c r="B1915" s="97" t="n"/>
      <c r="C1915" s="97" t="n"/>
      <c r="D1915" s="132" t="n"/>
      <c r="E1915" s="99" t="n"/>
      <c r="F1915" s="117" t="n"/>
      <c r="G1915" s="101" t="n"/>
      <c r="H1915" s="109" t="str">
        <f>IF(OR(A1915="",B1915=""),"",N(D1915)*N(E1915))</f>
        <v/>
      </c>
      <c r="I1915" s="109" t="str">
        <f>IF(H1915="","",H1915-N(F1915))</f>
        <v/>
      </c>
      <c r="J1915" s="108" t="str">
        <f>IF(B1915="","",IFERROR(INDEX('15 Base de Dados'!$F$6:$F$925,MATCH(B1915,'15 Base de Dados'!$C$6:$C$925,0)),"BRL"))</f>
        <v/>
      </c>
      <c r="K1915" s="134" t="str">
        <f>IF(H1915="","",I1915*IF(N(G1915)&gt;0,G1915,IFERROR(INDEX(moeda_fx,MATCH(J1915,moeda_cod,0)),1)))</f>
        <v/>
      </c>
      <c r="L1915" s="135" t="str">
        <f>IF(B1915="","",IFERROR(INDEX('15 Base de Dados'!$A$6:$A$925,MATCH(B1915,'15 Base de Dados'!$C$6:$C$925,0)),"Não encontrado"))</f>
        <v/>
      </c>
      <c r="M1915" s="123" t="str">
        <f>IF(A1915="","",EOMONTH(A1915,0))</f>
        <v/>
      </c>
      <c r="N1915" s="113" t="str">
        <f>IF(A1915="","",YEAR(A1915))</f>
        <v/>
      </c>
    </row>
    <row r="1916">
      <c r="A1916" s="116" t="n"/>
      <c r="B1916" s="97" t="n"/>
      <c r="C1916" s="97" t="n"/>
      <c r="D1916" s="132" t="n"/>
      <c r="E1916" s="99" t="n"/>
      <c r="F1916" s="117" t="n"/>
      <c r="G1916" s="101" t="n"/>
      <c r="H1916" s="103" t="str">
        <f>IF(OR(A1916="",B1916=""),"",N(D1916)*N(E1916))</f>
        <v/>
      </c>
      <c r="I1916" s="103" t="str">
        <f>IF(H1916="","",H1916-N(F1916))</f>
        <v/>
      </c>
      <c r="J1916" s="68" t="str">
        <f>IF(B1916="","",IFERROR(INDEX('15 Base de Dados'!$F$6:$F$925,MATCH(B1916,'15 Base de Dados'!$C$6:$C$925,0)),"BRL"))</f>
        <v/>
      </c>
      <c r="K1916" s="70" t="str">
        <f>IF(H1916="","",I1916*IF(N(G1916)&gt;0,G1916,IFERROR(INDEX(moeda_fx,MATCH(J1916,moeda_cod,0)),1)))</f>
        <v/>
      </c>
      <c r="L1916" s="133" t="str">
        <f>IF(B1916="","",IFERROR(INDEX('15 Base de Dados'!$A$6:$A$925,MATCH(B1916,'15 Base de Dados'!$C$6:$C$925,0)),"Não encontrado"))</f>
        <v/>
      </c>
      <c r="M1916" s="122" t="str">
        <f>IF(A1916="","",EOMONTH(A1916,0))</f>
        <v/>
      </c>
      <c r="N1916" s="69" t="str">
        <f>IF(A1916="","",YEAR(A1916))</f>
        <v/>
      </c>
    </row>
    <row r="1917">
      <c r="A1917" s="116" t="n"/>
      <c r="B1917" s="97" t="n"/>
      <c r="C1917" s="97" t="n"/>
      <c r="D1917" s="132" t="n"/>
      <c r="E1917" s="99" t="n"/>
      <c r="F1917" s="117" t="n"/>
      <c r="G1917" s="101" t="n"/>
      <c r="H1917" s="109" t="str">
        <f>IF(OR(A1917="",B1917=""),"",N(D1917)*N(E1917))</f>
        <v/>
      </c>
      <c r="I1917" s="109" t="str">
        <f>IF(H1917="","",H1917-N(F1917))</f>
        <v/>
      </c>
      <c r="J1917" s="108" t="str">
        <f>IF(B1917="","",IFERROR(INDEX('15 Base de Dados'!$F$6:$F$925,MATCH(B1917,'15 Base de Dados'!$C$6:$C$925,0)),"BRL"))</f>
        <v/>
      </c>
      <c r="K1917" s="134" t="str">
        <f>IF(H1917="","",I1917*IF(N(G1917)&gt;0,G1917,IFERROR(INDEX(moeda_fx,MATCH(J1917,moeda_cod,0)),1)))</f>
        <v/>
      </c>
      <c r="L1917" s="135" t="str">
        <f>IF(B1917="","",IFERROR(INDEX('15 Base de Dados'!$A$6:$A$925,MATCH(B1917,'15 Base de Dados'!$C$6:$C$925,0)),"Não encontrado"))</f>
        <v/>
      </c>
      <c r="M1917" s="123" t="str">
        <f>IF(A1917="","",EOMONTH(A1917,0))</f>
        <v/>
      </c>
      <c r="N1917" s="113" t="str">
        <f>IF(A1917="","",YEAR(A1917))</f>
        <v/>
      </c>
    </row>
    <row r="1918">
      <c r="A1918" s="116" t="n"/>
      <c r="B1918" s="97" t="n"/>
      <c r="C1918" s="97" t="n"/>
      <c r="D1918" s="132" t="n"/>
      <c r="E1918" s="99" t="n"/>
      <c r="F1918" s="117" t="n"/>
      <c r="G1918" s="101" t="n"/>
      <c r="H1918" s="103" t="str">
        <f>IF(OR(A1918="",B1918=""),"",N(D1918)*N(E1918))</f>
        <v/>
      </c>
      <c r="I1918" s="103" t="str">
        <f>IF(H1918="","",H1918-N(F1918))</f>
        <v/>
      </c>
      <c r="J1918" s="68" t="str">
        <f>IF(B1918="","",IFERROR(INDEX('15 Base de Dados'!$F$6:$F$925,MATCH(B1918,'15 Base de Dados'!$C$6:$C$925,0)),"BRL"))</f>
        <v/>
      </c>
      <c r="K1918" s="70" t="str">
        <f>IF(H1918="","",I1918*IF(N(G1918)&gt;0,G1918,IFERROR(INDEX(moeda_fx,MATCH(J1918,moeda_cod,0)),1)))</f>
        <v/>
      </c>
      <c r="L1918" s="133" t="str">
        <f>IF(B1918="","",IFERROR(INDEX('15 Base de Dados'!$A$6:$A$925,MATCH(B1918,'15 Base de Dados'!$C$6:$C$925,0)),"Não encontrado"))</f>
        <v/>
      </c>
      <c r="M1918" s="122" t="str">
        <f>IF(A1918="","",EOMONTH(A1918,0))</f>
        <v/>
      </c>
      <c r="N1918" s="69" t="str">
        <f>IF(A1918="","",YEAR(A1918))</f>
        <v/>
      </c>
    </row>
    <row r="1919">
      <c r="A1919" s="116" t="n"/>
      <c r="B1919" s="97" t="n"/>
      <c r="C1919" s="97" t="n"/>
      <c r="D1919" s="132" t="n"/>
      <c r="E1919" s="99" t="n"/>
      <c r="F1919" s="117" t="n"/>
      <c r="G1919" s="101" t="n"/>
      <c r="H1919" s="109" t="str">
        <f>IF(OR(A1919="",B1919=""),"",N(D1919)*N(E1919))</f>
        <v/>
      </c>
      <c r="I1919" s="109" t="str">
        <f>IF(H1919="","",H1919-N(F1919))</f>
        <v/>
      </c>
      <c r="J1919" s="108" t="str">
        <f>IF(B1919="","",IFERROR(INDEX('15 Base de Dados'!$F$6:$F$925,MATCH(B1919,'15 Base de Dados'!$C$6:$C$925,0)),"BRL"))</f>
        <v/>
      </c>
      <c r="K1919" s="134" t="str">
        <f>IF(H1919="","",I1919*IF(N(G1919)&gt;0,G1919,IFERROR(INDEX(moeda_fx,MATCH(J1919,moeda_cod,0)),1)))</f>
        <v/>
      </c>
      <c r="L1919" s="135" t="str">
        <f>IF(B1919="","",IFERROR(INDEX('15 Base de Dados'!$A$6:$A$925,MATCH(B1919,'15 Base de Dados'!$C$6:$C$925,0)),"Não encontrado"))</f>
        <v/>
      </c>
      <c r="M1919" s="123" t="str">
        <f>IF(A1919="","",EOMONTH(A1919,0))</f>
        <v/>
      </c>
      <c r="N1919" s="113" t="str">
        <f>IF(A1919="","",YEAR(A1919))</f>
        <v/>
      </c>
    </row>
    <row r="1920">
      <c r="A1920" s="116" t="n"/>
      <c r="B1920" s="97" t="n"/>
      <c r="C1920" s="97" t="n"/>
      <c r="D1920" s="132" t="n"/>
      <c r="E1920" s="99" t="n"/>
      <c r="F1920" s="117" t="n"/>
      <c r="G1920" s="101" t="n"/>
      <c r="H1920" s="103" t="str">
        <f>IF(OR(A1920="",B1920=""),"",N(D1920)*N(E1920))</f>
        <v/>
      </c>
      <c r="I1920" s="103" t="str">
        <f>IF(H1920="","",H1920-N(F1920))</f>
        <v/>
      </c>
      <c r="J1920" s="68" t="str">
        <f>IF(B1920="","",IFERROR(INDEX('15 Base de Dados'!$F$6:$F$925,MATCH(B1920,'15 Base de Dados'!$C$6:$C$925,0)),"BRL"))</f>
        <v/>
      </c>
      <c r="K1920" s="70" t="str">
        <f>IF(H1920="","",I1920*IF(N(G1920)&gt;0,G1920,IFERROR(INDEX(moeda_fx,MATCH(J1920,moeda_cod,0)),1)))</f>
        <v/>
      </c>
      <c r="L1920" s="133" t="str">
        <f>IF(B1920="","",IFERROR(INDEX('15 Base de Dados'!$A$6:$A$925,MATCH(B1920,'15 Base de Dados'!$C$6:$C$925,0)),"Não encontrado"))</f>
        <v/>
      </c>
      <c r="M1920" s="122" t="str">
        <f>IF(A1920="","",EOMONTH(A1920,0))</f>
        <v/>
      </c>
      <c r="N1920" s="69" t="str">
        <f>IF(A1920="","",YEAR(A1920))</f>
        <v/>
      </c>
    </row>
    <row r="1921">
      <c r="A1921" s="116" t="n"/>
      <c r="B1921" s="97" t="n"/>
      <c r="C1921" s="97" t="n"/>
      <c r="D1921" s="132" t="n"/>
      <c r="E1921" s="99" t="n"/>
      <c r="F1921" s="117" t="n"/>
      <c r="G1921" s="101" t="n"/>
      <c r="H1921" s="109" t="str">
        <f>IF(OR(A1921="",B1921=""),"",N(D1921)*N(E1921))</f>
        <v/>
      </c>
      <c r="I1921" s="109" t="str">
        <f>IF(H1921="","",H1921-N(F1921))</f>
        <v/>
      </c>
      <c r="J1921" s="108" t="str">
        <f>IF(B1921="","",IFERROR(INDEX('15 Base de Dados'!$F$6:$F$925,MATCH(B1921,'15 Base de Dados'!$C$6:$C$925,0)),"BRL"))</f>
        <v/>
      </c>
      <c r="K1921" s="134" t="str">
        <f>IF(H1921="","",I1921*IF(N(G1921)&gt;0,G1921,IFERROR(INDEX(moeda_fx,MATCH(J1921,moeda_cod,0)),1)))</f>
        <v/>
      </c>
      <c r="L1921" s="135" t="str">
        <f>IF(B1921="","",IFERROR(INDEX('15 Base de Dados'!$A$6:$A$925,MATCH(B1921,'15 Base de Dados'!$C$6:$C$925,0)),"Não encontrado"))</f>
        <v/>
      </c>
      <c r="M1921" s="123" t="str">
        <f>IF(A1921="","",EOMONTH(A1921,0))</f>
        <v/>
      </c>
      <c r="N1921" s="113" t="str">
        <f>IF(A1921="","",YEAR(A1921))</f>
        <v/>
      </c>
    </row>
    <row r="1922">
      <c r="A1922" s="116" t="n"/>
      <c r="B1922" s="97" t="n"/>
      <c r="C1922" s="97" t="n"/>
      <c r="D1922" s="132" t="n"/>
      <c r="E1922" s="99" t="n"/>
      <c r="F1922" s="117" t="n"/>
      <c r="G1922" s="101" t="n"/>
      <c r="H1922" s="103" t="str">
        <f>IF(OR(A1922="",B1922=""),"",N(D1922)*N(E1922))</f>
        <v/>
      </c>
      <c r="I1922" s="103" t="str">
        <f>IF(H1922="","",H1922-N(F1922))</f>
        <v/>
      </c>
      <c r="J1922" s="68" t="str">
        <f>IF(B1922="","",IFERROR(INDEX('15 Base de Dados'!$F$6:$F$925,MATCH(B1922,'15 Base de Dados'!$C$6:$C$925,0)),"BRL"))</f>
        <v/>
      </c>
      <c r="K1922" s="70" t="str">
        <f>IF(H1922="","",I1922*IF(N(G1922)&gt;0,G1922,IFERROR(INDEX(moeda_fx,MATCH(J1922,moeda_cod,0)),1)))</f>
        <v/>
      </c>
      <c r="L1922" s="133" t="str">
        <f>IF(B1922="","",IFERROR(INDEX('15 Base de Dados'!$A$6:$A$925,MATCH(B1922,'15 Base de Dados'!$C$6:$C$925,0)),"Não encontrado"))</f>
        <v/>
      </c>
      <c r="M1922" s="122" t="str">
        <f>IF(A1922="","",EOMONTH(A1922,0))</f>
        <v/>
      </c>
      <c r="N1922" s="69" t="str">
        <f>IF(A1922="","",YEAR(A1922))</f>
        <v/>
      </c>
    </row>
    <row r="1923">
      <c r="A1923" s="116" t="n"/>
      <c r="B1923" s="97" t="n"/>
      <c r="C1923" s="97" t="n"/>
      <c r="D1923" s="132" t="n"/>
      <c r="E1923" s="99" t="n"/>
      <c r="F1923" s="117" t="n"/>
      <c r="G1923" s="101" t="n"/>
      <c r="H1923" s="109" t="str">
        <f>IF(OR(A1923="",B1923=""),"",N(D1923)*N(E1923))</f>
        <v/>
      </c>
      <c r="I1923" s="109" t="str">
        <f>IF(H1923="","",H1923-N(F1923))</f>
        <v/>
      </c>
      <c r="J1923" s="108" t="str">
        <f>IF(B1923="","",IFERROR(INDEX('15 Base de Dados'!$F$6:$F$925,MATCH(B1923,'15 Base de Dados'!$C$6:$C$925,0)),"BRL"))</f>
        <v/>
      </c>
      <c r="K1923" s="134" t="str">
        <f>IF(H1923="","",I1923*IF(N(G1923)&gt;0,G1923,IFERROR(INDEX(moeda_fx,MATCH(J1923,moeda_cod,0)),1)))</f>
        <v/>
      </c>
      <c r="L1923" s="135" t="str">
        <f>IF(B1923="","",IFERROR(INDEX('15 Base de Dados'!$A$6:$A$925,MATCH(B1923,'15 Base de Dados'!$C$6:$C$925,0)),"Não encontrado"))</f>
        <v/>
      </c>
      <c r="M1923" s="123" t="str">
        <f>IF(A1923="","",EOMONTH(A1923,0))</f>
        <v/>
      </c>
      <c r="N1923" s="113" t="str">
        <f>IF(A1923="","",YEAR(A1923))</f>
        <v/>
      </c>
    </row>
    <row r="1924">
      <c r="A1924" s="116" t="n"/>
      <c r="B1924" s="97" t="n"/>
      <c r="C1924" s="97" t="n"/>
      <c r="D1924" s="132" t="n"/>
      <c r="E1924" s="99" t="n"/>
      <c r="F1924" s="117" t="n"/>
      <c r="G1924" s="101" t="n"/>
      <c r="H1924" s="103" t="str">
        <f>IF(OR(A1924="",B1924=""),"",N(D1924)*N(E1924))</f>
        <v/>
      </c>
      <c r="I1924" s="103" t="str">
        <f>IF(H1924="","",H1924-N(F1924))</f>
        <v/>
      </c>
      <c r="J1924" s="68" t="str">
        <f>IF(B1924="","",IFERROR(INDEX('15 Base de Dados'!$F$6:$F$925,MATCH(B1924,'15 Base de Dados'!$C$6:$C$925,0)),"BRL"))</f>
        <v/>
      </c>
      <c r="K1924" s="70" t="str">
        <f>IF(H1924="","",I1924*IF(N(G1924)&gt;0,G1924,IFERROR(INDEX(moeda_fx,MATCH(J1924,moeda_cod,0)),1)))</f>
        <v/>
      </c>
      <c r="L1924" s="133" t="str">
        <f>IF(B1924="","",IFERROR(INDEX('15 Base de Dados'!$A$6:$A$925,MATCH(B1924,'15 Base de Dados'!$C$6:$C$925,0)),"Não encontrado"))</f>
        <v/>
      </c>
      <c r="M1924" s="122" t="str">
        <f>IF(A1924="","",EOMONTH(A1924,0))</f>
        <v/>
      </c>
      <c r="N1924" s="69" t="str">
        <f>IF(A1924="","",YEAR(A1924))</f>
        <v/>
      </c>
    </row>
    <row r="1925">
      <c r="A1925" s="116" t="n"/>
      <c r="B1925" s="97" t="n"/>
      <c r="C1925" s="97" t="n"/>
      <c r="D1925" s="132" t="n"/>
      <c r="E1925" s="99" t="n"/>
      <c r="F1925" s="117" t="n"/>
      <c r="G1925" s="101" t="n"/>
      <c r="H1925" s="109" t="str">
        <f>IF(OR(A1925="",B1925=""),"",N(D1925)*N(E1925))</f>
        <v/>
      </c>
      <c r="I1925" s="109" t="str">
        <f>IF(H1925="","",H1925-N(F1925))</f>
        <v/>
      </c>
      <c r="J1925" s="108" t="str">
        <f>IF(B1925="","",IFERROR(INDEX('15 Base de Dados'!$F$6:$F$925,MATCH(B1925,'15 Base de Dados'!$C$6:$C$925,0)),"BRL"))</f>
        <v/>
      </c>
      <c r="K1925" s="134" t="str">
        <f>IF(H1925="","",I1925*IF(N(G1925)&gt;0,G1925,IFERROR(INDEX(moeda_fx,MATCH(J1925,moeda_cod,0)),1)))</f>
        <v/>
      </c>
      <c r="L1925" s="135" t="str">
        <f>IF(B1925="","",IFERROR(INDEX('15 Base de Dados'!$A$6:$A$925,MATCH(B1925,'15 Base de Dados'!$C$6:$C$925,0)),"Não encontrado"))</f>
        <v/>
      </c>
      <c r="M1925" s="123" t="str">
        <f>IF(A1925="","",EOMONTH(A1925,0))</f>
        <v/>
      </c>
      <c r="N1925" s="113" t="str">
        <f>IF(A1925="","",YEAR(A1925))</f>
        <v/>
      </c>
    </row>
    <row r="1926">
      <c r="A1926" s="116" t="n"/>
      <c r="B1926" s="97" t="n"/>
      <c r="C1926" s="97" t="n"/>
      <c r="D1926" s="132" t="n"/>
      <c r="E1926" s="99" t="n"/>
      <c r="F1926" s="117" t="n"/>
      <c r="G1926" s="101" t="n"/>
      <c r="H1926" s="103" t="str">
        <f>IF(OR(A1926="",B1926=""),"",N(D1926)*N(E1926))</f>
        <v/>
      </c>
      <c r="I1926" s="103" t="str">
        <f>IF(H1926="","",H1926-N(F1926))</f>
        <v/>
      </c>
      <c r="J1926" s="68" t="str">
        <f>IF(B1926="","",IFERROR(INDEX('15 Base de Dados'!$F$6:$F$925,MATCH(B1926,'15 Base de Dados'!$C$6:$C$925,0)),"BRL"))</f>
        <v/>
      </c>
      <c r="K1926" s="70" t="str">
        <f>IF(H1926="","",I1926*IF(N(G1926)&gt;0,G1926,IFERROR(INDEX(moeda_fx,MATCH(J1926,moeda_cod,0)),1)))</f>
        <v/>
      </c>
      <c r="L1926" s="133" t="str">
        <f>IF(B1926="","",IFERROR(INDEX('15 Base de Dados'!$A$6:$A$925,MATCH(B1926,'15 Base de Dados'!$C$6:$C$925,0)),"Não encontrado"))</f>
        <v/>
      </c>
      <c r="M1926" s="122" t="str">
        <f>IF(A1926="","",EOMONTH(A1926,0))</f>
        <v/>
      </c>
      <c r="N1926" s="69" t="str">
        <f>IF(A1926="","",YEAR(A1926))</f>
        <v/>
      </c>
    </row>
    <row r="1927">
      <c r="A1927" s="116" t="n"/>
      <c r="B1927" s="97" t="n"/>
      <c r="C1927" s="97" t="n"/>
      <c r="D1927" s="132" t="n"/>
      <c r="E1927" s="99" t="n"/>
      <c r="F1927" s="117" t="n"/>
      <c r="G1927" s="101" t="n"/>
      <c r="H1927" s="109" t="str">
        <f>IF(OR(A1927="",B1927=""),"",N(D1927)*N(E1927))</f>
        <v/>
      </c>
      <c r="I1927" s="109" t="str">
        <f>IF(H1927="","",H1927-N(F1927))</f>
        <v/>
      </c>
      <c r="J1927" s="108" t="str">
        <f>IF(B1927="","",IFERROR(INDEX('15 Base de Dados'!$F$6:$F$925,MATCH(B1927,'15 Base de Dados'!$C$6:$C$925,0)),"BRL"))</f>
        <v/>
      </c>
      <c r="K1927" s="134" t="str">
        <f>IF(H1927="","",I1927*IF(N(G1927)&gt;0,G1927,IFERROR(INDEX(moeda_fx,MATCH(J1927,moeda_cod,0)),1)))</f>
        <v/>
      </c>
      <c r="L1927" s="135" t="str">
        <f>IF(B1927="","",IFERROR(INDEX('15 Base de Dados'!$A$6:$A$925,MATCH(B1927,'15 Base de Dados'!$C$6:$C$925,0)),"Não encontrado"))</f>
        <v/>
      </c>
      <c r="M1927" s="123" t="str">
        <f>IF(A1927="","",EOMONTH(A1927,0))</f>
        <v/>
      </c>
      <c r="N1927" s="113" t="str">
        <f>IF(A1927="","",YEAR(A1927))</f>
        <v/>
      </c>
    </row>
    <row r="1928">
      <c r="A1928" s="116" t="n"/>
      <c r="B1928" s="97" t="n"/>
      <c r="C1928" s="97" t="n"/>
      <c r="D1928" s="132" t="n"/>
      <c r="E1928" s="99" t="n"/>
      <c r="F1928" s="117" t="n"/>
      <c r="G1928" s="101" t="n"/>
      <c r="H1928" s="103" t="str">
        <f>IF(OR(A1928="",B1928=""),"",N(D1928)*N(E1928))</f>
        <v/>
      </c>
      <c r="I1928" s="103" t="str">
        <f>IF(H1928="","",H1928-N(F1928))</f>
        <v/>
      </c>
      <c r="J1928" s="68" t="str">
        <f>IF(B1928="","",IFERROR(INDEX('15 Base de Dados'!$F$6:$F$925,MATCH(B1928,'15 Base de Dados'!$C$6:$C$925,0)),"BRL"))</f>
        <v/>
      </c>
      <c r="K1928" s="70" t="str">
        <f>IF(H1928="","",I1928*IF(N(G1928)&gt;0,G1928,IFERROR(INDEX(moeda_fx,MATCH(J1928,moeda_cod,0)),1)))</f>
        <v/>
      </c>
      <c r="L1928" s="133" t="str">
        <f>IF(B1928="","",IFERROR(INDEX('15 Base de Dados'!$A$6:$A$925,MATCH(B1928,'15 Base de Dados'!$C$6:$C$925,0)),"Não encontrado"))</f>
        <v/>
      </c>
      <c r="M1928" s="122" t="str">
        <f>IF(A1928="","",EOMONTH(A1928,0))</f>
        <v/>
      </c>
      <c r="N1928" s="69" t="str">
        <f>IF(A1928="","",YEAR(A1928))</f>
        <v/>
      </c>
    </row>
    <row r="1929">
      <c r="A1929" s="116" t="n"/>
      <c r="B1929" s="97" t="n"/>
      <c r="C1929" s="97" t="n"/>
      <c r="D1929" s="132" t="n"/>
      <c r="E1929" s="99" t="n"/>
      <c r="F1929" s="117" t="n"/>
      <c r="G1929" s="101" t="n"/>
      <c r="H1929" s="109" t="str">
        <f>IF(OR(A1929="",B1929=""),"",N(D1929)*N(E1929))</f>
        <v/>
      </c>
      <c r="I1929" s="109" t="str">
        <f>IF(H1929="","",H1929-N(F1929))</f>
        <v/>
      </c>
      <c r="J1929" s="108" t="str">
        <f>IF(B1929="","",IFERROR(INDEX('15 Base de Dados'!$F$6:$F$925,MATCH(B1929,'15 Base de Dados'!$C$6:$C$925,0)),"BRL"))</f>
        <v/>
      </c>
      <c r="K1929" s="134" t="str">
        <f>IF(H1929="","",I1929*IF(N(G1929)&gt;0,G1929,IFERROR(INDEX(moeda_fx,MATCH(J1929,moeda_cod,0)),1)))</f>
        <v/>
      </c>
      <c r="L1929" s="135" t="str">
        <f>IF(B1929="","",IFERROR(INDEX('15 Base de Dados'!$A$6:$A$925,MATCH(B1929,'15 Base de Dados'!$C$6:$C$925,0)),"Não encontrado"))</f>
        <v/>
      </c>
      <c r="M1929" s="123" t="str">
        <f>IF(A1929="","",EOMONTH(A1929,0))</f>
        <v/>
      </c>
      <c r="N1929" s="113" t="str">
        <f>IF(A1929="","",YEAR(A1929))</f>
        <v/>
      </c>
    </row>
    <row r="1930">
      <c r="A1930" s="116" t="n"/>
      <c r="B1930" s="97" t="n"/>
      <c r="C1930" s="97" t="n"/>
      <c r="D1930" s="132" t="n"/>
      <c r="E1930" s="99" t="n"/>
      <c r="F1930" s="117" t="n"/>
      <c r="G1930" s="101" t="n"/>
      <c r="H1930" s="103" t="str">
        <f>IF(OR(A1930="",B1930=""),"",N(D1930)*N(E1930))</f>
        <v/>
      </c>
      <c r="I1930" s="103" t="str">
        <f>IF(H1930="","",H1930-N(F1930))</f>
        <v/>
      </c>
      <c r="J1930" s="68" t="str">
        <f>IF(B1930="","",IFERROR(INDEX('15 Base de Dados'!$F$6:$F$925,MATCH(B1930,'15 Base de Dados'!$C$6:$C$925,0)),"BRL"))</f>
        <v/>
      </c>
      <c r="K1930" s="70" t="str">
        <f>IF(H1930="","",I1930*IF(N(G1930)&gt;0,G1930,IFERROR(INDEX(moeda_fx,MATCH(J1930,moeda_cod,0)),1)))</f>
        <v/>
      </c>
      <c r="L1930" s="133" t="str">
        <f>IF(B1930="","",IFERROR(INDEX('15 Base de Dados'!$A$6:$A$925,MATCH(B1930,'15 Base de Dados'!$C$6:$C$925,0)),"Não encontrado"))</f>
        <v/>
      </c>
      <c r="M1930" s="122" t="str">
        <f>IF(A1930="","",EOMONTH(A1930,0))</f>
        <v/>
      </c>
      <c r="N1930" s="69" t="str">
        <f>IF(A1930="","",YEAR(A1930))</f>
        <v/>
      </c>
    </row>
    <row r="1931">
      <c r="A1931" s="116" t="n"/>
      <c r="B1931" s="97" t="n"/>
      <c r="C1931" s="97" t="n"/>
      <c r="D1931" s="132" t="n"/>
      <c r="E1931" s="99" t="n"/>
      <c r="F1931" s="117" t="n"/>
      <c r="G1931" s="101" t="n"/>
      <c r="H1931" s="109" t="str">
        <f>IF(OR(A1931="",B1931=""),"",N(D1931)*N(E1931))</f>
        <v/>
      </c>
      <c r="I1931" s="109" t="str">
        <f>IF(H1931="","",H1931-N(F1931))</f>
        <v/>
      </c>
      <c r="J1931" s="108" t="str">
        <f>IF(B1931="","",IFERROR(INDEX('15 Base de Dados'!$F$6:$F$925,MATCH(B1931,'15 Base de Dados'!$C$6:$C$925,0)),"BRL"))</f>
        <v/>
      </c>
      <c r="K1931" s="134" t="str">
        <f>IF(H1931="","",I1931*IF(N(G1931)&gt;0,G1931,IFERROR(INDEX(moeda_fx,MATCH(J1931,moeda_cod,0)),1)))</f>
        <v/>
      </c>
      <c r="L1931" s="135" t="str">
        <f>IF(B1931="","",IFERROR(INDEX('15 Base de Dados'!$A$6:$A$925,MATCH(B1931,'15 Base de Dados'!$C$6:$C$925,0)),"Não encontrado"))</f>
        <v/>
      </c>
      <c r="M1931" s="123" t="str">
        <f>IF(A1931="","",EOMONTH(A1931,0))</f>
        <v/>
      </c>
      <c r="N1931" s="113" t="str">
        <f>IF(A1931="","",YEAR(A1931))</f>
        <v/>
      </c>
    </row>
    <row r="1932">
      <c r="A1932" s="116" t="n"/>
      <c r="B1932" s="97" t="n"/>
      <c r="C1932" s="97" t="n"/>
      <c r="D1932" s="132" t="n"/>
      <c r="E1932" s="99" t="n"/>
      <c r="F1932" s="117" t="n"/>
      <c r="G1932" s="101" t="n"/>
      <c r="H1932" s="103" t="str">
        <f>IF(OR(A1932="",B1932=""),"",N(D1932)*N(E1932))</f>
        <v/>
      </c>
      <c r="I1932" s="103" t="str">
        <f>IF(H1932="","",H1932-N(F1932))</f>
        <v/>
      </c>
      <c r="J1932" s="68" t="str">
        <f>IF(B1932="","",IFERROR(INDEX('15 Base de Dados'!$F$6:$F$925,MATCH(B1932,'15 Base de Dados'!$C$6:$C$925,0)),"BRL"))</f>
        <v/>
      </c>
      <c r="K1932" s="70" t="str">
        <f>IF(H1932="","",I1932*IF(N(G1932)&gt;0,G1932,IFERROR(INDEX(moeda_fx,MATCH(J1932,moeda_cod,0)),1)))</f>
        <v/>
      </c>
      <c r="L1932" s="133" t="str">
        <f>IF(B1932="","",IFERROR(INDEX('15 Base de Dados'!$A$6:$A$925,MATCH(B1932,'15 Base de Dados'!$C$6:$C$925,0)),"Não encontrado"))</f>
        <v/>
      </c>
      <c r="M1932" s="122" t="str">
        <f>IF(A1932="","",EOMONTH(A1932,0))</f>
        <v/>
      </c>
      <c r="N1932" s="69" t="str">
        <f>IF(A1932="","",YEAR(A1932))</f>
        <v/>
      </c>
    </row>
    <row r="1933">
      <c r="A1933" s="116" t="n"/>
      <c r="B1933" s="97" t="n"/>
      <c r="C1933" s="97" t="n"/>
      <c r="D1933" s="132" t="n"/>
      <c r="E1933" s="99" t="n"/>
      <c r="F1933" s="117" t="n"/>
      <c r="G1933" s="101" t="n"/>
      <c r="H1933" s="109" t="str">
        <f>IF(OR(A1933="",B1933=""),"",N(D1933)*N(E1933))</f>
        <v/>
      </c>
      <c r="I1933" s="109" t="str">
        <f>IF(H1933="","",H1933-N(F1933))</f>
        <v/>
      </c>
      <c r="J1933" s="108" t="str">
        <f>IF(B1933="","",IFERROR(INDEX('15 Base de Dados'!$F$6:$F$925,MATCH(B1933,'15 Base de Dados'!$C$6:$C$925,0)),"BRL"))</f>
        <v/>
      </c>
      <c r="K1933" s="134" t="str">
        <f>IF(H1933="","",I1933*IF(N(G1933)&gt;0,G1933,IFERROR(INDEX(moeda_fx,MATCH(J1933,moeda_cod,0)),1)))</f>
        <v/>
      </c>
      <c r="L1933" s="135" t="str">
        <f>IF(B1933="","",IFERROR(INDEX('15 Base de Dados'!$A$6:$A$925,MATCH(B1933,'15 Base de Dados'!$C$6:$C$925,0)),"Não encontrado"))</f>
        <v/>
      </c>
      <c r="M1933" s="123" t="str">
        <f>IF(A1933="","",EOMONTH(A1933,0))</f>
        <v/>
      </c>
      <c r="N1933" s="113" t="str">
        <f>IF(A1933="","",YEAR(A1933))</f>
        <v/>
      </c>
    </row>
    <row r="1934">
      <c r="A1934" s="116" t="n"/>
      <c r="B1934" s="97" t="n"/>
      <c r="C1934" s="97" t="n"/>
      <c r="D1934" s="132" t="n"/>
      <c r="E1934" s="99" t="n"/>
      <c r="F1934" s="117" t="n"/>
      <c r="G1934" s="101" t="n"/>
      <c r="H1934" s="103" t="str">
        <f>IF(OR(A1934="",B1934=""),"",N(D1934)*N(E1934))</f>
        <v/>
      </c>
      <c r="I1934" s="103" t="str">
        <f>IF(H1934="","",H1934-N(F1934))</f>
        <v/>
      </c>
      <c r="J1934" s="68" t="str">
        <f>IF(B1934="","",IFERROR(INDEX('15 Base de Dados'!$F$6:$F$925,MATCH(B1934,'15 Base de Dados'!$C$6:$C$925,0)),"BRL"))</f>
        <v/>
      </c>
      <c r="K1934" s="70" t="str">
        <f>IF(H1934="","",I1934*IF(N(G1934)&gt;0,G1934,IFERROR(INDEX(moeda_fx,MATCH(J1934,moeda_cod,0)),1)))</f>
        <v/>
      </c>
      <c r="L1934" s="133" t="str">
        <f>IF(B1934="","",IFERROR(INDEX('15 Base de Dados'!$A$6:$A$925,MATCH(B1934,'15 Base de Dados'!$C$6:$C$925,0)),"Não encontrado"))</f>
        <v/>
      </c>
      <c r="M1934" s="122" t="str">
        <f>IF(A1934="","",EOMONTH(A1934,0))</f>
        <v/>
      </c>
      <c r="N1934" s="69" t="str">
        <f>IF(A1934="","",YEAR(A1934))</f>
        <v/>
      </c>
    </row>
    <row r="1935">
      <c r="A1935" s="116" t="n"/>
      <c r="B1935" s="97" t="n"/>
      <c r="C1935" s="97" t="n"/>
      <c r="D1935" s="132" t="n"/>
      <c r="E1935" s="99" t="n"/>
      <c r="F1935" s="117" t="n"/>
      <c r="G1935" s="101" t="n"/>
      <c r="H1935" s="109" t="str">
        <f>IF(OR(A1935="",B1935=""),"",N(D1935)*N(E1935))</f>
        <v/>
      </c>
      <c r="I1935" s="109" t="str">
        <f>IF(H1935="","",H1935-N(F1935))</f>
        <v/>
      </c>
      <c r="J1935" s="108" t="str">
        <f>IF(B1935="","",IFERROR(INDEX('15 Base de Dados'!$F$6:$F$925,MATCH(B1935,'15 Base de Dados'!$C$6:$C$925,0)),"BRL"))</f>
        <v/>
      </c>
      <c r="K1935" s="134" t="str">
        <f>IF(H1935="","",I1935*IF(N(G1935)&gt;0,G1935,IFERROR(INDEX(moeda_fx,MATCH(J1935,moeda_cod,0)),1)))</f>
        <v/>
      </c>
      <c r="L1935" s="135" t="str">
        <f>IF(B1935="","",IFERROR(INDEX('15 Base de Dados'!$A$6:$A$925,MATCH(B1935,'15 Base de Dados'!$C$6:$C$925,0)),"Não encontrado"))</f>
        <v/>
      </c>
      <c r="M1935" s="123" t="str">
        <f>IF(A1935="","",EOMONTH(A1935,0))</f>
        <v/>
      </c>
      <c r="N1935" s="113" t="str">
        <f>IF(A1935="","",YEAR(A1935))</f>
        <v/>
      </c>
    </row>
    <row r="1936">
      <c r="A1936" s="116" t="n"/>
      <c r="B1936" s="97" t="n"/>
      <c r="C1936" s="97" t="n"/>
      <c r="D1936" s="132" t="n"/>
      <c r="E1936" s="99" t="n"/>
      <c r="F1936" s="117" t="n"/>
      <c r="G1936" s="101" t="n"/>
      <c r="H1936" s="103" t="str">
        <f>IF(OR(A1936="",B1936=""),"",N(D1936)*N(E1936))</f>
        <v/>
      </c>
      <c r="I1936" s="103" t="str">
        <f>IF(H1936="","",H1936-N(F1936))</f>
        <v/>
      </c>
      <c r="J1936" s="68" t="str">
        <f>IF(B1936="","",IFERROR(INDEX('15 Base de Dados'!$F$6:$F$925,MATCH(B1936,'15 Base de Dados'!$C$6:$C$925,0)),"BRL"))</f>
        <v/>
      </c>
      <c r="K1936" s="70" t="str">
        <f>IF(H1936="","",I1936*IF(N(G1936)&gt;0,G1936,IFERROR(INDEX(moeda_fx,MATCH(J1936,moeda_cod,0)),1)))</f>
        <v/>
      </c>
      <c r="L1936" s="133" t="str">
        <f>IF(B1936="","",IFERROR(INDEX('15 Base de Dados'!$A$6:$A$925,MATCH(B1936,'15 Base de Dados'!$C$6:$C$925,0)),"Não encontrado"))</f>
        <v/>
      </c>
      <c r="M1936" s="122" t="str">
        <f>IF(A1936="","",EOMONTH(A1936,0))</f>
        <v/>
      </c>
      <c r="N1936" s="69" t="str">
        <f>IF(A1936="","",YEAR(A1936))</f>
        <v/>
      </c>
    </row>
    <row r="1937">
      <c r="A1937" s="116" t="n"/>
      <c r="B1937" s="97" t="n"/>
      <c r="C1937" s="97" t="n"/>
      <c r="D1937" s="132" t="n"/>
      <c r="E1937" s="99" t="n"/>
      <c r="F1937" s="117" t="n"/>
      <c r="G1937" s="101" t="n"/>
      <c r="H1937" s="109" t="str">
        <f>IF(OR(A1937="",B1937=""),"",N(D1937)*N(E1937))</f>
        <v/>
      </c>
      <c r="I1937" s="109" t="str">
        <f>IF(H1937="","",H1937-N(F1937))</f>
        <v/>
      </c>
      <c r="J1937" s="108" t="str">
        <f>IF(B1937="","",IFERROR(INDEX('15 Base de Dados'!$F$6:$F$925,MATCH(B1937,'15 Base de Dados'!$C$6:$C$925,0)),"BRL"))</f>
        <v/>
      </c>
      <c r="K1937" s="134" t="str">
        <f>IF(H1937="","",I1937*IF(N(G1937)&gt;0,G1937,IFERROR(INDEX(moeda_fx,MATCH(J1937,moeda_cod,0)),1)))</f>
        <v/>
      </c>
      <c r="L1937" s="135" t="str">
        <f>IF(B1937="","",IFERROR(INDEX('15 Base de Dados'!$A$6:$A$925,MATCH(B1937,'15 Base de Dados'!$C$6:$C$925,0)),"Não encontrado"))</f>
        <v/>
      </c>
      <c r="M1937" s="123" t="str">
        <f>IF(A1937="","",EOMONTH(A1937,0))</f>
        <v/>
      </c>
      <c r="N1937" s="113" t="str">
        <f>IF(A1937="","",YEAR(A1937))</f>
        <v/>
      </c>
    </row>
    <row r="1938">
      <c r="A1938" s="116" t="n"/>
      <c r="B1938" s="97" t="n"/>
      <c r="C1938" s="97" t="n"/>
      <c r="D1938" s="132" t="n"/>
      <c r="E1938" s="99" t="n"/>
      <c r="F1938" s="117" t="n"/>
      <c r="G1938" s="101" t="n"/>
      <c r="H1938" s="103" t="str">
        <f>IF(OR(A1938="",B1938=""),"",N(D1938)*N(E1938))</f>
        <v/>
      </c>
      <c r="I1938" s="103" t="str">
        <f>IF(H1938="","",H1938-N(F1938))</f>
        <v/>
      </c>
      <c r="J1938" s="68" t="str">
        <f>IF(B1938="","",IFERROR(INDEX('15 Base de Dados'!$F$6:$F$925,MATCH(B1938,'15 Base de Dados'!$C$6:$C$925,0)),"BRL"))</f>
        <v/>
      </c>
      <c r="K1938" s="70" t="str">
        <f>IF(H1938="","",I1938*IF(N(G1938)&gt;0,G1938,IFERROR(INDEX(moeda_fx,MATCH(J1938,moeda_cod,0)),1)))</f>
        <v/>
      </c>
      <c r="L1938" s="133" t="str">
        <f>IF(B1938="","",IFERROR(INDEX('15 Base de Dados'!$A$6:$A$925,MATCH(B1938,'15 Base de Dados'!$C$6:$C$925,0)),"Não encontrado"))</f>
        <v/>
      </c>
      <c r="M1938" s="122" t="str">
        <f>IF(A1938="","",EOMONTH(A1938,0))</f>
        <v/>
      </c>
      <c r="N1938" s="69" t="str">
        <f>IF(A1938="","",YEAR(A1938))</f>
        <v/>
      </c>
    </row>
    <row r="1939">
      <c r="A1939" s="116" t="n"/>
      <c r="B1939" s="97" t="n"/>
      <c r="C1939" s="97" t="n"/>
      <c r="D1939" s="132" t="n"/>
      <c r="E1939" s="99" t="n"/>
      <c r="F1939" s="117" t="n"/>
      <c r="G1939" s="101" t="n"/>
      <c r="H1939" s="109" t="str">
        <f>IF(OR(A1939="",B1939=""),"",N(D1939)*N(E1939))</f>
        <v/>
      </c>
      <c r="I1939" s="109" t="str">
        <f>IF(H1939="","",H1939-N(F1939))</f>
        <v/>
      </c>
      <c r="J1939" s="108" t="str">
        <f>IF(B1939="","",IFERROR(INDEX('15 Base de Dados'!$F$6:$F$925,MATCH(B1939,'15 Base de Dados'!$C$6:$C$925,0)),"BRL"))</f>
        <v/>
      </c>
      <c r="K1939" s="134" t="str">
        <f>IF(H1939="","",I1939*IF(N(G1939)&gt;0,G1939,IFERROR(INDEX(moeda_fx,MATCH(J1939,moeda_cod,0)),1)))</f>
        <v/>
      </c>
      <c r="L1939" s="135" t="str">
        <f>IF(B1939="","",IFERROR(INDEX('15 Base de Dados'!$A$6:$A$925,MATCH(B1939,'15 Base de Dados'!$C$6:$C$925,0)),"Não encontrado"))</f>
        <v/>
      </c>
      <c r="M1939" s="123" t="str">
        <f>IF(A1939="","",EOMONTH(A1939,0))</f>
        <v/>
      </c>
      <c r="N1939" s="113" t="str">
        <f>IF(A1939="","",YEAR(A1939))</f>
        <v/>
      </c>
    </row>
    <row r="1940">
      <c r="A1940" s="116" t="n"/>
      <c r="B1940" s="97" t="n"/>
      <c r="C1940" s="97" t="n"/>
      <c r="D1940" s="132" t="n"/>
      <c r="E1940" s="99" t="n"/>
      <c r="F1940" s="117" t="n"/>
      <c r="G1940" s="101" t="n"/>
      <c r="H1940" s="103" t="str">
        <f>IF(OR(A1940="",B1940=""),"",N(D1940)*N(E1940))</f>
        <v/>
      </c>
      <c r="I1940" s="103" t="str">
        <f>IF(H1940="","",H1940-N(F1940))</f>
        <v/>
      </c>
      <c r="J1940" s="68" t="str">
        <f>IF(B1940="","",IFERROR(INDEX('15 Base de Dados'!$F$6:$F$925,MATCH(B1940,'15 Base de Dados'!$C$6:$C$925,0)),"BRL"))</f>
        <v/>
      </c>
      <c r="K1940" s="70" t="str">
        <f>IF(H1940="","",I1940*IF(N(G1940)&gt;0,G1940,IFERROR(INDEX(moeda_fx,MATCH(J1940,moeda_cod,0)),1)))</f>
        <v/>
      </c>
      <c r="L1940" s="133" t="str">
        <f>IF(B1940="","",IFERROR(INDEX('15 Base de Dados'!$A$6:$A$925,MATCH(B1940,'15 Base de Dados'!$C$6:$C$925,0)),"Não encontrado"))</f>
        <v/>
      </c>
      <c r="M1940" s="122" t="str">
        <f>IF(A1940="","",EOMONTH(A1940,0))</f>
        <v/>
      </c>
      <c r="N1940" s="69" t="str">
        <f>IF(A1940="","",YEAR(A1940))</f>
        <v/>
      </c>
    </row>
    <row r="1941">
      <c r="A1941" s="116" t="n"/>
      <c r="B1941" s="97" t="n"/>
      <c r="C1941" s="97" t="n"/>
      <c r="D1941" s="132" t="n"/>
      <c r="E1941" s="99" t="n"/>
      <c r="F1941" s="117" t="n"/>
      <c r="G1941" s="101" t="n"/>
      <c r="H1941" s="109" t="str">
        <f>IF(OR(A1941="",B1941=""),"",N(D1941)*N(E1941))</f>
        <v/>
      </c>
      <c r="I1941" s="109" t="str">
        <f>IF(H1941="","",H1941-N(F1941))</f>
        <v/>
      </c>
      <c r="J1941" s="108" t="str">
        <f>IF(B1941="","",IFERROR(INDEX('15 Base de Dados'!$F$6:$F$925,MATCH(B1941,'15 Base de Dados'!$C$6:$C$925,0)),"BRL"))</f>
        <v/>
      </c>
      <c r="K1941" s="134" t="str">
        <f>IF(H1941="","",I1941*IF(N(G1941)&gt;0,G1941,IFERROR(INDEX(moeda_fx,MATCH(J1941,moeda_cod,0)),1)))</f>
        <v/>
      </c>
      <c r="L1941" s="135" t="str">
        <f>IF(B1941="","",IFERROR(INDEX('15 Base de Dados'!$A$6:$A$925,MATCH(B1941,'15 Base de Dados'!$C$6:$C$925,0)),"Não encontrado"))</f>
        <v/>
      </c>
      <c r="M1941" s="123" t="str">
        <f>IF(A1941="","",EOMONTH(A1941,0))</f>
        <v/>
      </c>
      <c r="N1941" s="113" t="str">
        <f>IF(A1941="","",YEAR(A1941))</f>
        <v/>
      </c>
    </row>
    <row r="1942">
      <c r="A1942" s="116" t="n"/>
      <c r="B1942" s="97" t="n"/>
      <c r="C1942" s="97" t="n"/>
      <c r="D1942" s="132" t="n"/>
      <c r="E1942" s="99" t="n"/>
      <c r="F1942" s="117" t="n"/>
      <c r="G1942" s="101" t="n"/>
      <c r="H1942" s="103" t="str">
        <f>IF(OR(A1942="",B1942=""),"",N(D1942)*N(E1942))</f>
        <v/>
      </c>
      <c r="I1942" s="103" t="str">
        <f>IF(H1942="","",H1942-N(F1942))</f>
        <v/>
      </c>
      <c r="J1942" s="68" t="str">
        <f>IF(B1942="","",IFERROR(INDEX('15 Base de Dados'!$F$6:$F$925,MATCH(B1942,'15 Base de Dados'!$C$6:$C$925,0)),"BRL"))</f>
        <v/>
      </c>
      <c r="K1942" s="70" t="str">
        <f>IF(H1942="","",I1942*IF(N(G1942)&gt;0,G1942,IFERROR(INDEX(moeda_fx,MATCH(J1942,moeda_cod,0)),1)))</f>
        <v/>
      </c>
      <c r="L1942" s="133" t="str">
        <f>IF(B1942="","",IFERROR(INDEX('15 Base de Dados'!$A$6:$A$925,MATCH(B1942,'15 Base de Dados'!$C$6:$C$925,0)),"Não encontrado"))</f>
        <v/>
      </c>
      <c r="M1942" s="122" t="str">
        <f>IF(A1942="","",EOMONTH(A1942,0))</f>
        <v/>
      </c>
      <c r="N1942" s="69" t="str">
        <f>IF(A1942="","",YEAR(A1942))</f>
        <v/>
      </c>
    </row>
    <row r="1943">
      <c r="A1943" s="116" t="n"/>
      <c r="B1943" s="97" t="n"/>
      <c r="C1943" s="97" t="n"/>
      <c r="D1943" s="132" t="n"/>
      <c r="E1943" s="99" t="n"/>
      <c r="F1943" s="117" t="n"/>
      <c r="G1943" s="101" t="n"/>
      <c r="H1943" s="109" t="str">
        <f>IF(OR(A1943="",B1943=""),"",N(D1943)*N(E1943))</f>
        <v/>
      </c>
      <c r="I1943" s="109" t="str">
        <f>IF(H1943="","",H1943-N(F1943))</f>
        <v/>
      </c>
      <c r="J1943" s="108" t="str">
        <f>IF(B1943="","",IFERROR(INDEX('15 Base de Dados'!$F$6:$F$925,MATCH(B1943,'15 Base de Dados'!$C$6:$C$925,0)),"BRL"))</f>
        <v/>
      </c>
      <c r="K1943" s="134" t="str">
        <f>IF(H1943="","",I1943*IF(N(G1943)&gt;0,G1943,IFERROR(INDEX(moeda_fx,MATCH(J1943,moeda_cod,0)),1)))</f>
        <v/>
      </c>
      <c r="L1943" s="135" t="str">
        <f>IF(B1943="","",IFERROR(INDEX('15 Base de Dados'!$A$6:$A$925,MATCH(B1943,'15 Base de Dados'!$C$6:$C$925,0)),"Não encontrado"))</f>
        <v/>
      </c>
      <c r="M1943" s="123" t="str">
        <f>IF(A1943="","",EOMONTH(A1943,0))</f>
        <v/>
      </c>
      <c r="N1943" s="113" t="str">
        <f>IF(A1943="","",YEAR(A1943))</f>
        <v/>
      </c>
    </row>
    <row r="1944">
      <c r="A1944" s="116" t="n"/>
      <c r="B1944" s="97" t="n"/>
      <c r="C1944" s="97" t="n"/>
      <c r="D1944" s="132" t="n"/>
      <c r="E1944" s="99" t="n"/>
      <c r="F1944" s="117" t="n"/>
      <c r="G1944" s="101" t="n"/>
      <c r="H1944" s="103" t="str">
        <f>IF(OR(A1944="",B1944=""),"",N(D1944)*N(E1944))</f>
        <v/>
      </c>
      <c r="I1944" s="103" t="str">
        <f>IF(H1944="","",H1944-N(F1944))</f>
        <v/>
      </c>
      <c r="J1944" s="68" t="str">
        <f>IF(B1944="","",IFERROR(INDEX('15 Base de Dados'!$F$6:$F$925,MATCH(B1944,'15 Base de Dados'!$C$6:$C$925,0)),"BRL"))</f>
        <v/>
      </c>
      <c r="K1944" s="70" t="str">
        <f>IF(H1944="","",I1944*IF(N(G1944)&gt;0,G1944,IFERROR(INDEX(moeda_fx,MATCH(J1944,moeda_cod,0)),1)))</f>
        <v/>
      </c>
      <c r="L1944" s="133" t="str">
        <f>IF(B1944="","",IFERROR(INDEX('15 Base de Dados'!$A$6:$A$925,MATCH(B1944,'15 Base de Dados'!$C$6:$C$925,0)),"Não encontrado"))</f>
        <v/>
      </c>
      <c r="M1944" s="122" t="str">
        <f>IF(A1944="","",EOMONTH(A1944,0))</f>
        <v/>
      </c>
      <c r="N1944" s="69" t="str">
        <f>IF(A1944="","",YEAR(A1944))</f>
        <v/>
      </c>
    </row>
    <row r="1945">
      <c r="A1945" s="116" t="n"/>
      <c r="B1945" s="97" t="n"/>
      <c r="C1945" s="97" t="n"/>
      <c r="D1945" s="132" t="n"/>
      <c r="E1945" s="99" t="n"/>
      <c r="F1945" s="117" t="n"/>
      <c r="G1945" s="101" t="n"/>
      <c r="H1945" s="109" t="str">
        <f>IF(OR(A1945="",B1945=""),"",N(D1945)*N(E1945))</f>
        <v/>
      </c>
      <c r="I1945" s="109" t="str">
        <f>IF(H1945="","",H1945-N(F1945))</f>
        <v/>
      </c>
      <c r="J1945" s="108" t="str">
        <f>IF(B1945="","",IFERROR(INDEX('15 Base de Dados'!$F$6:$F$925,MATCH(B1945,'15 Base de Dados'!$C$6:$C$925,0)),"BRL"))</f>
        <v/>
      </c>
      <c r="K1945" s="134" t="str">
        <f>IF(H1945="","",I1945*IF(N(G1945)&gt;0,G1945,IFERROR(INDEX(moeda_fx,MATCH(J1945,moeda_cod,0)),1)))</f>
        <v/>
      </c>
      <c r="L1945" s="135" t="str">
        <f>IF(B1945="","",IFERROR(INDEX('15 Base de Dados'!$A$6:$A$925,MATCH(B1945,'15 Base de Dados'!$C$6:$C$925,0)),"Não encontrado"))</f>
        <v/>
      </c>
      <c r="M1945" s="123" t="str">
        <f>IF(A1945="","",EOMONTH(A1945,0))</f>
        <v/>
      </c>
      <c r="N1945" s="113" t="str">
        <f>IF(A1945="","",YEAR(A1945))</f>
        <v/>
      </c>
    </row>
    <row r="1946">
      <c r="A1946" s="116" t="n"/>
      <c r="B1946" s="97" t="n"/>
      <c r="C1946" s="97" t="n"/>
      <c r="D1946" s="132" t="n"/>
      <c r="E1946" s="99" t="n"/>
      <c r="F1946" s="117" t="n"/>
      <c r="G1946" s="101" t="n"/>
      <c r="H1946" s="103" t="str">
        <f>IF(OR(A1946="",B1946=""),"",N(D1946)*N(E1946))</f>
        <v/>
      </c>
      <c r="I1946" s="103" t="str">
        <f>IF(H1946="","",H1946-N(F1946))</f>
        <v/>
      </c>
      <c r="J1946" s="68" t="str">
        <f>IF(B1946="","",IFERROR(INDEX('15 Base de Dados'!$F$6:$F$925,MATCH(B1946,'15 Base de Dados'!$C$6:$C$925,0)),"BRL"))</f>
        <v/>
      </c>
      <c r="K1946" s="70" t="str">
        <f>IF(H1946="","",I1946*IF(N(G1946)&gt;0,G1946,IFERROR(INDEX(moeda_fx,MATCH(J1946,moeda_cod,0)),1)))</f>
        <v/>
      </c>
      <c r="L1946" s="133" t="str">
        <f>IF(B1946="","",IFERROR(INDEX('15 Base de Dados'!$A$6:$A$925,MATCH(B1946,'15 Base de Dados'!$C$6:$C$925,0)),"Não encontrado"))</f>
        <v/>
      </c>
      <c r="M1946" s="122" t="str">
        <f>IF(A1946="","",EOMONTH(A1946,0))</f>
        <v/>
      </c>
      <c r="N1946" s="69" t="str">
        <f>IF(A1946="","",YEAR(A1946))</f>
        <v/>
      </c>
    </row>
    <row r="1947">
      <c r="A1947" s="116" t="n"/>
      <c r="B1947" s="97" t="n"/>
      <c r="C1947" s="97" t="n"/>
      <c r="D1947" s="132" t="n"/>
      <c r="E1947" s="99" t="n"/>
      <c r="F1947" s="117" t="n"/>
      <c r="G1947" s="101" t="n"/>
      <c r="H1947" s="109" t="str">
        <f>IF(OR(A1947="",B1947=""),"",N(D1947)*N(E1947))</f>
        <v/>
      </c>
      <c r="I1947" s="109" t="str">
        <f>IF(H1947="","",H1947-N(F1947))</f>
        <v/>
      </c>
      <c r="J1947" s="108" t="str">
        <f>IF(B1947="","",IFERROR(INDEX('15 Base de Dados'!$F$6:$F$925,MATCH(B1947,'15 Base de Dados'!$C$6:$C$925,0)),"BRL"))</f>
        <v/>
      </c>
      <c r="K1947" s="134" t="str">
        <f>IF(H1947="","",I1947*IF(N(G1947)&gt;0,G1947,IFERROR(INDEX(moeda_fx,MATCH(J1947,moeda_cod,0)),1)))</f>
        <v/>
      </c>
      <c r="L1947" s="135" t="str">
        <f>IF(B1947="","",IFERROR(INDEX('15 Base de Dados'!$A$6:$A$925,MATCH(B1947,'15 Base de Dados'!$C$6:$C$925,0)),"Não encontrado"))</f>
        <v/>
      </c>
      <c r="M1947" s="123" t="str">
        <f>IF(A1947="","",EOMONTH(A1947,0))</f>
        <v/>
      </c>
      <c r="N1947" s="113" t="str">
        <f>IF(A1947="","",YEAR(A1947))</f>
        <v/>
      </c>
    </row>
    <row r="1948">
      <c r="A1948" s="116" t="n"/>
      <c r="B1948" s="97" t="n"/>
      <c r="C1948" s="97" t="n"/>
      <c r="D1948" s="132" t="n"/>
      <c r="E1948" s="99" t="n"/>
      <c r="F1948" s="117" t="n"/>
      <c r="G1948" s="101" t="n"/>
      <c r="H1948" s="103" t="str">
        <f>IF(OR(A1948="",B1948=""),"",N(D1948)*N(E1948))</f>
        <v/>
      </c>
      <c r="I1948" s="103" t="str">
        <f>IF(H1948="","",H1948-N(F1948))</f>
        <v/>
      </c>
      <c r="J1948" s="68" t="str">
        <f>IF(B1948="","",IFERROR(INDEX('15 Base de Dados'!$F$6:$F$925,MATCH(B1948,'15 Base de Dados'!$C$6:$C$925,0)),"BRL"))</f>
        <v/>
      </c>
      <c r="K1948" s="70" t="str">
        <f>IF(H1948="","",I1948*IF(N(G1948)&gt;0,G1948,IFERROR(INDEX(moeda_fx,MATCH(J1948,moeda_cod,0)),1)))</f>
        <v/>
      </c>
      <c r="L1948" s="133" t="str">
        <f>IF(B1948="","",IFERROR(INDEX('15 Base de Dados'!$A$6:$A$925,MATCH(B1948,'15 Base de Dados'!$C$6:$C$925,0)),"Não encontrado"))</f>
        <v/>
      </c>
      <c r="M1948" s="122" t="str">
        <f>IF(A1948="","",EOMONTH(A1948,0))</f>
        <v/>
      </c>
      <c r="N1948" s="69" t="str">
        <f>IF(A1948="","",YEAR(A1948))</f>
        <v/>
      </c>
    </row>
    <row r="1949">
      <c r="A1949" s="116" t="n"/>
      <c r="B1949" s="97" t="n"/>
      <c r="C1949" s="97" t="n"/>
      <c r="D1949" s="132" t="n"/>
      <c r="E1949" s="99" t="n"/>
      <c r="F1949" s="117" t="n"/>
      <c r="G1949" s="101" t="n"/>
      <c r="H1949" s="109" t="str">
        <f>IF(OR(A1949="",B1949=""),"",N(D1949)*N(E1949))</f>
        <v/>
      </c>
      <c r="I1949" s="109" t="str">
        <f>IF(H1949="","",H1949-N(F1949))</f>
        <v/>
      </c>
      <c r="J1949" s="108" t="str">
        <f>IF(B1949="","",IFERROR(INDEX('15 Base de Dados'!$F$6:$F$925,MATCH(B1949,'15 Base de Dados'!$C$6:$C$925,0)),"BRL"))</f>
        <v/>
      </c>
      <c r="K1949" s="134" t="str">
        <f>IF(H1949="","",I1949*IF(N(G1949)&gt;0,G1949,IFERROR(INDEX(moeda_fx,MATCH(J1949,moeda_cod,0)),1)))</f>
        <v/>
      </c>
      <c r="L1949" s="135" t="str">
        <f>IF(B1949="","",IFERROR(INDEX('15 Base de Dados'!$A$6:$A$925,MATCH(B1949,'15 Base de Dados'!$C$6:$C$925,0)),"Não encontrado"))</f>
        <v/>
      </c>
      <c r="M1949" s="123" t="str">
        <f>IF(A1949="","",EOMONTH(A1949,0))</f>
        <v/>
      </c>
      <c r="N1949" s="113" t="str">
        <f>IF(A1949="","",YEAR(A1949))</f>
        <v/>
      </c>
    </row>
    <row r="1950">
      <c r="A1950" s="116" t="n"/>
      <c r="B1950" s="97" t="n"/>
      <c r="C1950" s="97" t="n"/>
      <c r="D1950" s="132" t="n"/>
      <c r="E1950" s="99" t="n"/>
      <c r="F1950" s="117" t="n"/>
      <c r="G1950" s="101" t="n"/>
      <c r="H1950" s="103" t="str">
        <f>IF(OR(A1950="",B1950=""),"",N(D1950)*N(E1950))</f>
        <v/>
      </c>
      <c r="I1950" s="103" t="str">
        <f>IF(H1950="","",H1950-N(F1950))</f>
        <v/>
      </c>
      <c r="J1950" s="68" t="str">
        <f>IF(B1950="","",IFERROR(INDEX('15 Base de Dados'!$F$6:$F$925,MATCH(B1950,'15 Base de Dados'!$C$6:$C$925,0)),"BRL"))</f>
        <v/>
      </c>
      <c r="K1950" s="70" t="str">
        <f>IF(H1950="","",I1950*IF(N(G1950)&gt;0,G1950,IFERROR(INDEX(moeda_fx,MATCH(J1950,moeda_cod,0)),1)))</f>
        <v/>
      </c>
      <c r="L1950" s="133" t="str">
        <f>IF(B1950="","",IFERROR(INDEX('15 Base de Dados'!$A$6:$A$925,MATCH(B1950,'15 Base de Dados'!$C$6:$C$925,0)),"Não encontrado"))</f>
        <v/>
      </c>
      <c r="M1950" s="122" t="str">
        <f>IF(A1950="","",EOMONTH(A1950,0))</f>
        <v/>
      </c>
      <c r="N1950" s="69" t="str">
        <f>IF(A1950="","",YEAR(A1950))</f>
        <v/>
      </c>
    </row>
    <row r="1951">
      <c r="A1951" s="116" t="n"/>
      <c r="B1951" s="97" t="n"/>
      <c r="C1951" s="97" t="n"/>
      <c r="D1951" s="132" t="n"/>
      <c r="E1951" s="99" t="n"/>
      <c r="F1951" s="117" t="n"/>
      <c r="G1951" s="101" t="n"/>
      <c r="H1951" s="109" t="str">
        <f>IF(OR(A1951="",B1951=""),"",N(D1951)*N(E1951))</f>
        <v/>
      </c>
      <c r="I1951" s="109" t="str">
        <f>IF(H1951="","",H1951-N(F1951))</f>
        <v/>
      </c>
      <c r="J1951" s="108" t="str">
        <f>IF(B1951="","",IFERROR(INDEX('15 Base de Dados'!$F$6:$F$925,MATCH(B1951,'15 Base de Dados'!$C$6:$C$925,0)),"BRL"))</f>
        <v/>
      </c>
      <c r="K1951" s="134" t="str">
        <f>IF(H1951="","",I1951*IF(N(G1951)&gt;0,G1951,IFERROR(INDEX(moeda_fx,MATCH(J1951,moeda_cod,0)),1)))</f>
        <v/>
      </c>
      <c r="L1951" s="135" t="str">
        <f>IF(B1951="","",IFERROR(INDEX('15 Base de Dados'!$A$6:$A$925,MATCH(B1951,'15 Base de Dados'!$C$6:$C$925,0)),"Não encontrado"))</f>
        <v/>
      </c>
      <c r="M1951" s="123" t="str">
        <f>IF(A1951="","",EOMONTH(A1951,0))</f>
        <v/>
      </c>
      <c r="N1951" s="113" t="str">
        <f>IF(A1951="","",YEAR(A1951))</f>
        <v/>
      </c>
    </row>
    <row r="1952">
      <c r="A1952" s="116" t="n"/>
      <c r="B1952" s="97" t="n"/>
      <c r="C1952" s="97" t="n"/>
      <c r="D1952" s="132" t="n"/>
      <c r="E1952" s="99" t="n"/>
      <c r="F1952" s="117" t="n"/>
      <c r="G1952" s="101" t="n"/>
      <c r="H1952" s="103" t="str">
        <f>IF(OR(A1952="",B1952=""),"",N(D1952)*N(E1952))</f>
        <v/>
      </c>
      <c r="I1952" s="103" t="str">
        <f>IF(H1952="","",H1952-N(F1952))</f>
        <v/>
      </c>
      <c r="J1952" s="68" t="str">
        <f>IF(B1952="","",IFERROR(INDEX('15 Base de Dados'!$F$6:$F$925,MATCH(B1952,'15 Base de Dados'!$C$6:$C$925,0)),"BRL"))</f>
        <v/>
      </c>
      <c r="K1952" s="70" t="str">
        <f>IF(H1952="","",I1952*IF(N(G1952)&gt;0,G1952,IFERROR(INDEX(moeda_fx,MATCH(J1952,moeda_cod,0)),1)))</f>
        <v/>
      </c>
      <c r="L1952" s="133" t="str">
        <f>IF(B1952="","",IFERROR(INDEX('15 Base de Dados'!$A$6:$A$925,MATCH(B1952,'15 Base de Dados'!$C$6:$C$925,0)),"Não encontrado"))</f>
        <v/>
      </c>
      <c r="M1952" s="122" t="str">
        <f>IF(A1952="","",EOMONTH(A1952,0))</f>
        <v/>
      </c>
      <c r="N1952" s="69" t="str">
        <f>IF(A1952="","",YEAR(A1952))</f>
        <v/>
      </c>
    </row>
    <row r="1953">
      <c r="A1953" s="116" t="n"/>
      <c r="B1953" s="97" t="n"/>
      <c r="C1953" s="97" t="n"/>
      <c r="D1953" s="132" t="n"/>
      <c r="E1953" s="99" t="n"/>
      <c r="F1953" s="117" t="n"/>
      <c r="G1953" s="101" t="n"/>
      <c r="H1953" s="109" t="str">
        <f>IF(OR(A1953="",B1953=""),"",N(D1953)*N(E1953))</f>
        <v/>
      </c>
      <c r="I1953" s="109" t="str">
        <f>IF(H1953="","",H1953-N(F1953))</f>
        <v/>
      </c>
      <c r="J1953" s="108" t="str">
        <f>IF(B1953="","",IFERROR(INDEX('15 Base de Dados'!$F$6:$F$925,MATCH(B1953,'15 Base de Dados'!$C$6:$C$925,0)),"BRL"))</f>
        <v/>
      </c>
      <c r="K1953" s="134" t="str">
        <f>IF(H1953="","",I1953*IF(N(G1953)&gt;0,G1953,IFERROR(INDEX(moeda_fx,MATCH(J1953,moeda_cod,0)),1)))</f>
        <v/>
      </c>
      <c r="L1953" s="135" t="str">
        <f>IF(B1953="","",IFERROR(INDEX('15 Base de Dados'!$A$6:$A$925,MATCH(B1953,'15 Base de Dados'!$C$6:$C$925,0)),"Não encontrado"))</f>
        <v/>
      </c>
      <c r="M1953" s="123" t="str">
        <f>IF(A1953="","",EOMONTH(A1953,0))</f>
        <v/>
      </c>
      <c r="N1953" s="113" t="str">
        <f>IF(A1953="","",YEAR(A1953))</f>
        <v/>
      </c>
    </row>
    <row r="1954">
      <c r="A1954" s="116" t="n"/>
      <c r="B1954" s="97" t="n"/>
      <c r="C1954" s="97" t="n"/>
      <c r="D1954" s="132" t="n"/>
      <c r="E1954" s="99" t="n"/>
      <c r="F1954" s="117" t="n"/>
      <c r="G1954" s="101" t="n"/>
      <c r="H1954" s="103" t="str">
        <f>IF(OR(A1954="",B1954=""),"",N(D1954)*N(E1954))</f>
        <v/>
      </c>
      <c r="I1954" s="103" t="str">
        <f>IF(H1954="","",H1954-N(F1954))</f>
        <v/>
      </c>
      <c r="J1954" s="68" t="str">
        <f>IF(B1954="","",IFERROR(INDEX('15 Base de Dados'!$F$6:$F$925,MATCH(B1954,'15 Base de Dados'!$C$6:$C$925,0)),"BRL"))</f>
        <v/>
      </c>
      <c r="K1954" s="70" t="str">
        <f>IF(H1954="","",I1954*IF(N(G1954)&gt;0,G1954,IFERROR(INDEX(moeda_fx,MATCH(J1954,moeda_cod,0)),1)))</f>
        <v/>
      </c>
      <c r="L1954" s="133" t="str">
        <f>IF(B1954="","",IFERROR(INDEX('15 Base de Dados'!$A$6:$A$925,MATCH(B1954,'15 Base de Dados'!$C$6:$C$925,0)),"Não encontrado"))</f>
        <v/>
      </c>
      <c r="M1954" s="122" t="str">
        <f>IF(A1954="","",EOMONTH(A1954,0))</f>
        <v/>
      </c>
      <c r="N1954" s="69" t="str">
        <f>IF(A1954="","",YEAR(A1954))</f>
        <v/>
      </c>
    </row>
    <row r="1955">
      <c r="A1955" s="116" t="n"/>
      <c r="B1955" s="97" t="n"/>
      <c r="C1955" s="97" t="n"/>
      <c r="D1955" s="132" t="n"/>
      <c r="E1955" s="99" t="n"/>
      <c r="F1955" s="117" t="n"/>
      <c r="G1955" s="101" t="n"/>
      <c r="H1955" s="109" t="str">
        <f>IF(OR(A1955="",B1955=""),"",N(D1955)*N(E1955))</f>
        <v/>
      </c>
      <c r="I1955" s="109" t="str">
        <f>IF(H1955="","",H1955-N(F1955))</f>
        <v/>
      </c>
      <c r="J1955" s="108" t="str">
        <f>IF(B1955="","",IFERROR(INDEX('15 Base de Dados'!$F$6:$F$925,MATCH(B1955,'15 Base de Dados'!$C$6:$C$925,0)),"BRL"))</f>
        <v/>
      </c>
      <c r="K1955" s="134" t="str">
        <f>IF(H1955="","",I1955*IF(N(G1955)&gt;0,G1955,IFERROR(INDEX(moeda_fx,MATCH(J1955,moeda_cod,0)),1)))</f>
        <v/>
      </c>
      <c r="L1955" s="135" t="str">
        <f>IF(B1955="","",IFERROR(INDEX('15 Base de Dados'!$A$6:$A$925,MATCH(B1955,'15 Base de Dados'!$C$6:$C$925,0)),"Não encontrado"))</f>
        <v/>
      </c>
      <c r="M1955" s="123" t="str">
        <f>IF(A1955="","",EOMONTH(A1955,0))</f>
        <v/>
      </c>
      <c r="N1955" s="113" t="str">
        <f>IF(A1955="","",YEAR(A1955))</f>
        <v/>
      </c>
    </row>
    <row r="1956">
      <c r="A1956" s="116" t="n"/>
      <c r="B1956" s="97" t="n"/>
      <c r="C1956" s="97" t="n"/>
      <c r="D1956" s="132" t="n"/>
      <c r="E1956" s="99" t="n"/>
      <c r="F1956" s="117" t="n"/>
      <c r="G1956" s="101" t="n"/>
      <c r="H1956" s="103" t="str">
        <f>IF(OR(A1956="",B1956=""),"",N(D1956)*N(E1956))</f>
        <v/>
      </c>
      <c r="I1956" s="103" t="str">
        <f>IF(H1956="","",H1956-N(F1956))</f>
        <v/>
      </c>
      <c r="J1956" s="68" t="str">
        <f>IF(B1956="","",IFERROR(INDEX('15 Base de Dados'!$F$6:$F$925,MATCH(B1956,'15 Base de Dados'!$C$6:$C$925,0)),"BRL"))</f>
        <v/>
      </c>
      <c r="K1956" s="70" t="str">
        <f>IF(H1956="","",I1956*IF(N(G1956)&gt;0,G1956,IFERROR(INDEX(moeda_fx,MATCH(J1956,moeda_cod,0)),1)))</f>
        <v/>
      </c>
      <c r="L1956" s="133" t="str">
        <f>IF(B1956="","",IFERROR(INDEX('15 Base de Dados'!$A$6:$A$925,MATCH(B1956,'15 Base de Dados'!$C$6:$C$925,0)),"Não encontrado"))</f>
        <v/>
      </c>
      <c r="M1956" s="122" t="str">
        <f>IF(A1956="","",EOMONTH(A1956,0))</f>
        <v/>
      </c>
      <c r="N1956" s="69" t="str">
        <f>IF(A1956="","",YEAR(A1956))</f>
        <v/>
      </c>
    </row>
    <row r="1957">
      <c r="A1957" s="116" t="n"/>
      <c r="B1957" s="97" t="n"/>
      <c r="C1957" s="97" t="n"/>
      <c r="D1957" s="132" t="n"/>
      <c r="E1957" s="99" t="n"/>
      <c r="F1957" s="117" t="n"/>
      <c r="G1957" s="101" t="n"/>
      <c r="H1957" s="109" t="str">
        <f>IF(OR(A1957="",B1957=""),"",N(D1957)*N(E1957))</f>
        <v/>
      </c>
      <c r="I1957" s="109" t="str">
        <f>IF(H1957="","",H1957-N(F1957))</f>
        <v/>
      </c>
      <c r="J1957" s="108" t="str">
        <f>IF(B1957="","",IFERROR(INDEX('15 Base de Dados'!$F$6:$F$925,MATCH(B1957,'15 Base de Dados'!$C$6:$C$925,0)),"BRL"))</f>
        <v/>
      </c>
      <c r="K1957" s="134" t="str">
        <f>IF(H1957="","",I1957*IF(N(G1957)&gt;0,G1957,IFERROR(INDEX(moeda_fx,MATCH(J1957,moeda_cod,0)),1)))</f>
        <v/>
      </c>
      <c r="L1957" s="135" t="str">
        <f>IF(B1957="","",IFERROR(INDEX('15 Base de Dados'!$A$6:$A$925,MATCH(B1957,'15 Base de Dados'!$C$6:$C$925,0)),"Não encontrado"))</f>
        <v/>
      </c>
      <c r="M1957" s="123" t="str">
        <f>IF(A1957="","",EOMONTH(A1957,0))</f>
        <v/>
      </c>
      <c r="N1957" s="113" t="str">
        <f>IF(A1957="","",YEAR(A1957))</f>
        <v/>
      </c>
    </row>
    <row r="1958">
      <c r="A1958" s="116" t="n"/>
      <c r="B1958" s="97" t="n"/>
      <c r="C1958" s="97" t="n"/>
      <c r="D1958" s="132" t="n"/>
      <c r="E1958" s="99" t="n"/>
      <c r="F1958" s="117" t="n"/>
      <c r="G1958" s="101" t="n"/>
      <c r="H1958" s="103" t="str">
        <f>IF(OR(A1958="",B1958=""),"",N(D1958)*N(E1958))</f>
        <v/>
      </c>
      <c r="I1958" s="103" t="str">
        <f>IF(H1958="","",H1958-N(F1958))</f>
        <v/>
      </c>
      <c r="J1958" s="68" t="str">
        <f>IF(B1958="","",IFERROR(INDEX('15 Base de Dados'!$F$6:$F$925,MATCH(B1958,'15 Base de Dados'!$C$6:$C$925,0)),"BRL"))</f>
        <v/>
      </c>
      <c r="K1958" s="70" t="str">
        <f>IF(H1958="","",I1958*IF(N(G1958)&gt;0,G1958,IFERROR(INDEX(moeda_fx,MATCH(J1958,moeda_cod,0)),1)))</f>
        <v/>
      </c>
      <c r="L1958" s="133" t="str">
        <f>IF(B1958="","",IFERROR(INDEX('15 Base de Dados'!$A$6:$A$925,MATCH(B1958,'15 Base de Dados'!$C$6:$C$925,0)),"Não encontrado"))</f>
        <v/>
      </c>
      <c r="M1958" s="122" t="str">
        <f>IF(A1958="","",EOMONTH(A1958,0))</f>
        <v/>
      </c>
      <c r="N1958" s="69" t="str">
        <f>IF(A1958="","",YEAR(A1958))</f>
        <v/>
      </c>
    </row>
    <row r="1959">
      <c r="A1959" s="116" t="n"/>
      <c r="B1959" s="97" t="n"/>
      <c r="C1959" s="97" t="n"/>
      <c r="D1959" s="132" t="n"/>
      <c r="E1959" s="99" t="n"/>
      <c r="F1959" s="117" t="n"/>
      <c r="G1959" s="101" t="n"/>
      <c r="H1959" s="109" t="str">
        <f>IF(OR(A1959="",B1959=""),"",N(D1959)*N(E1959))</f>
        <v/>
      </c>
      <c r="I1959" s="109" t="str">
        <f>IF(H1959="","",H1959-N(F1959))</f>
        <v/>
      </c>
      <c r="J1959" s="108" t="str">
        <f>IF(B1959="","",IFERROR(INDEX('15 Base de Dados'!$F$6:$F$925,MATCH(B1959,'15 Base de Dados'!$C$6:$C$925,0)),"BRL"))</f>
        <v/>
      </c>
      <c r="K1959" s="134" t="str">
        <f>IF(H1959="","",I1959*IF(N(G1959)&gt;0,G1959,IFERROR(INDEX(moeda_fx,MATCH(J1959,moeda_cod,0)),1)))</f>
        <v/>
      </c>
      <c r="L1959" s="135" t="str">
        <f>IF(B1959="","",IFERROR(INDEX('15 Base de Dados'!$A$6:$A$925,MATCH(B1959,'15 Base de Dados'!$C$6:$C$925,0)),"Não encontrado"))</f>
        <v/>
      </c>
      <c r="M1959" s="123" t="str">
        <f>IF(A1959="","",EOMONTH(A1959,0))</f>
        <v/>
      </c>
      <c r="N1959" s="113" t="str">
        <f>IF(A1959="","",YEAR(A1959))</f>
        <v/>
      </c>
    </row>
    <row r="1960">
      <c r="A1960" s="116" t="n"/>
      <c r="B1960" s="97" t="n"/>
      <c r="C1960" s="97" t="n"/>
      <c r="D1960" s="132" t="n"/>
      <c r="E1960" s="99" t="n"/>
      <c r="F1960" s="117" t="n"/>
      <c r="G1960" s="101" t="n"/>
      <c r="H1960" s="103" t="str">
        <f>IF(OR(A1960="",B1960=""),"",N(D1960)*N(E1960))</f>
        <v/>
      </c>
      <c r="I1960" s="103" t="str">
        <f>IF(H1960="","",H1960-N(F1960))</f>
        <v/>
      </c>
      <c r="J1960" s="68" t="str">
        <f>IF(B1960="","",IFERROR(INDEX('15 Base de Dados'!$F$6:$F$925,MATCH(B1960,'15 Base de Dados'!$C$6:$C$925,0)),"BRL"))</f>
        <v/>
      </c>
      <c r="K1960" s="70" t="str">
        <f>IF(H1960="","",I1960*IF(N(G1960)&gt;0,G1960,IFERROR(INDEX(moeda_fx,MATCH(J1960,moeda_cod,0)),1)))</f>
        <v/>
      </c>
      <c r="L1960" s="133" t="str">
        <f>IF(B1960="","",IFERROR(INDEX('15 Base de Dados'!$A$6:$A$925,MATCH(B1960,'15 Base de Dados'!$C$6:$C$925,0)),"Não encontrado"))</f>
        <v/>
      </c>
      <c r="M1960" s="122" t="str">
        <f>IF(A1960="","",EOMONTH(A1960,0))</f>
        <v/>
      </c>
      <c r="N1960" s="69" t="str">
        <f>IF(A1960="","",YEAR(A1960))</f>
        <v/>
      </c>
    </row>
    <row r="1961">
      <c r="A1961" s="116" t="n"/>
      <c r="B1961" s="97" t="n"/>
      <c r="C1961" s="97" t="n"/>
      <c r="D1961" s="132" t="n"/>
      <c r="E1961" s="99" t="n"/>
      <c r="F1961" s="117" t="n"/>
      <c r="G1961" s="101" t="n"/>
      <c r="H1961" s="109" t="str">
        <f>IF(OR(A1961="",B1961=""),"",N(D1961)*N(E1961))</f>
        <v/>
      </c>
      <c r="I1961" s="109" t="str">
        <f>IF(H1961="","",H1961-N(F1961))</f>
        <v/>
      </c>
      <c r="J1961" s="108" t="str">
        <f>IF(B1961="","",IFERROR(INDEX('15 Base de Dados'!$F$6:$F$925,MATCH(B1961,'15 Base de Dados'!$C$6:$C$925,0)),"BRL"))</f>
        <v/>
      </c>
      <c r="K1961" s="134" t="str">
        <f>IF(H1961="","",I1961*IF(N(G1961)&gt;0,G1961,IFERROR(INDEX(moeda_fx,MATCH(J1961,moeda_cod,0)),1)))</f>
        <v/>
      </c>
      <c r="L1961" s="135" t="str">
        <f>IF(B1961="","",IFERROR(INDEX('15 Base de Dados'!$A$6:$A$925,MATCH(B1961,'15 Base de Dados'!$C$6:$C$925,0)),"Não encontrado"))</f>
        <v/>
      </c>
      <c r="M1961" s="123" t="str">
        <f>IF(A1961="","",EOMONTH(A1961,0))</f>
        <v/>
      </c>
      <c r="N1961" s="113" t="str">
        <f>IF(A1961="","",YEAR(A1961))</f>
        <v/>
      </c>
    </row>
    <row r="1962">
      <c r="A1962" s="116" t="n"/>
      <c r="B1962" s="97" t="n"/>
      <c r="C1962" s="97" t="n"/>
      <c r="D1962" s="132" t="n"/>
      <c r="E1962" s="99" t="n"/>
      <c r="F1962" s="117" t="n"/>
      <c r="G1962" s="101" t="n"/>
      <c r="H1962" s="103" t="str">
        <f>IF(OR(A1962="",B1962=""),"",N(D1962)*N(E1962))</f>
        <v/>
      </c>
      <c r="I1962" s="103" t="str">
        <f>IF(H1962="","",H1962-N(F1962))</f>
        <v/>
      </c>
      <c r="J1962" s="68" t="str">
        <f>IF(B1962="","",IFERROR(INDEX('15 Base de Dados'!$F$6:$F$925,MATCH(B1962,'15 Base de Dados'!$C$6:$C$925,0)),"BRL"))</f>
        <v/>
      </c>
      <c r="K1962" s="70" t="str">
        <f>IF(H1962="","",I1962*IF(N(G1962)&gt;0,G1962,IFERROR(INDEX(moeda_fx,MATCH(J1962,moeda_cod,0)),1)))</f>
        <v/>
      </c>
      <c r="L1962" s="133" t="str">
        <f>IF(B1962="","",IFERROR(INDEX('15 Base de Dados'!$A$6:$A$925,MATCH(B1962,'15 Base de Dados'!$C$6:$C$925,0)),"Não encontrado"))</f>
        <v/>
      </c>
      <c r="M1962" s="122" t="str">
        <f>IF(A1962="","",EOMONTH(A1962,0))</f>
        <v/>
      </c>
      <c r="N1962" s="69" t="str">
        <f>IF(A1962="","",YEAR(A1962))</f>
        <v/>
      </c>
    </row>
    <row r="1963">
      <c r="A1963" s="116" t="n"/>
      <c r="B1963" s="97" t="n"/>
      <c r="C1963" s="97" t="n"/>
      <c r="D1963" s="132" t="n"/>
      <c r="E1963" s="99" t="n"/>
      <c r="F1963" s="117" t="n"/>
      <c r="G1963" s="101" t="n"/>
      <c r="H1963" s="109" t="str">
        <f>IF(OR(A1963="",B1963=""),"",N(D1963)*N(E1963))</f>
        <v/>
      </c>
      <c r="I1963" s="109" t="str">
        <f>IF(H1963="","",H1963-N(F1963))</f>
        <v/>
      </c>
      <c r="J1963" s="108" t="str">
        <f>IF(B1963="","",IFERROR(INDEX('15 Base de Dados'!$F$6:$F$925,MATCH(B1963,'15 Base de Dados'!$C$6:$C$925,0)),"BRL"))</f>
        <v/>
      </c>
      <c r="K1963" s="134" t="str">
        <f>IF(H1963="","",I1963*IF(N(G1963)&gt;0,G1963,IFERROR(INDEX(moeda_fx,MATCH(J1963,moeda_cod,0)),1)))</f>
        <v/>
      </c>
      <c r="L1963" s="135" t="str">
        <f>IF(B1963="","",IFERROR(INDEX('15 Base de Dados'!$A$6:$A$925,MATCH(B1963,'15 Base de Dados'!$C$6:$C$925,0)),"Não encontrado"))</f>
        <v/>
      </c>
      <c r="M1963" s="123" t="str">
        <f>IF(A1963="","",EOMONTH(A1963,0))</f>
        <v/>
      </c>
      <c r="N1963" s="113" t="str">
        <f>IF(A1963="","",YEAR(A1963))</f>
        <v/>
      </c>
    </row>
    <row r="1964">
      <c r="A1964" s="116" t="n"/>
      <c r="B1964" s="97" t="n"/>
      <c r="C1964" s="97" t="n"/>
      <c r="D1964" s="132" t="n"/>
      <c r="E1964" s="99" t="n"/>
      <c r="F1964" s="117" t="n"/>
      <c r="G1964" s="101" t="n"/>
      <c r="H1964" s="103" t="str">
        <f>IF(OR(A1964="",B1964=""),"",N(D1964)*N(E1964))</f>
        <v/>
      </c>
      <c r="I1964" s="103" t="str">
        <f>IF(H1964="","",H1964-N(F1964))</f>
        <v/>
      </c>
      <c r="J1964" s="68" t="str">
        <f>IF(B1964="","",IFERROR(INDEX('15 Base de Dados'!$F$6:$F$925,MATCH(B1964,'15 Base de Dados'!$C$6:$C$925,0)),"BRL"))</f>
        <v/>
      </c>
      <c r="K1964" s="70" t="str">
        <f>IF(H1964="","",I1964*IF(N(G1964)&gt;0,G1964,IFERROR(INDEX(moeda_fx,MATCH(J1964,moeda_cod,0)),1)))</f>
        <v/>
      </c>
      <c r="L1964" s="133" t="str">
        <f>IF(B1964="","",IFERROR(INDEX('15 Base de Dados'!$A$6:$A$925,MATCH(B1964,'15 Base de Dados'!$C$6:$C$925,0)),"Não encontrado"))</f>
        <v/>
      </c>
      <c r="M1964" s="122" t="str">
        <f>IF(A1964="","",EOMONTH(A1964,0))</f>
        <v/>
      </c>
      <c r="N1964" s="69" t="str">
        <f>IF(A1964="","",YEAR(A1964))</f>
        <v/>
      </c>
    </row>
    <row r="1965">
      <c r="A1965" s="116" t="n"/>
      <c r="B1965" s="97" t="n"/>
      <c r="C1965" s="97" t="n"/>
      <c r="D1965" s="132" t="n"/>
      <c r="E1965" s="99" t="n"/>
      <c r="F1965" s="117" t="n"/>
      <c r="G1965" s="101" t="n"/>
      <c r="H1965" s="109" t="str">
        <f>IF(OR(A1965="",B1965=""),"",N(D1965)*N(E1965))</f>
        <v/>
      </c>
      <c r="I1965" s="109" t="str">
        <f>IF(H1965="","",H1965-N(F1965))</f>
        <v/>
      </c>
      <c r="J1965" s="108" t="str">
        <f>IF(B1965="","",IFERROR(INDEX('15 Base de Dados'!$F$6:$F$925,MATCH(B1965,'15 Base de Dados'!$C$6:$C$925,0)),"BRL"))</f>
        <v/>
      </c>
      <c r="K1965" s="134" t="str">
        <f>IF(H1965="","",I1965*IF(N(G1965)&gt;0,G1965,IFERROR(INDEX(moeda_fx,MATCH(J1965,moeda_cod,0)),1)))</f>
        <v/>
      </c>
      <c r="L1965" s="135" t="str">
        <f>IF(B1965="","",IFERROR(INDEX('15 Base de Dados'!$A$6:$A$925,MATCH(B1965,'15 Base de Dados'!$C$6:$C$925,0)),"Não encontrado"))</f>
        <v/>
      </c>
      <c r="M1965" s="123" t="str">
        <f>IF(A1965="","",EOMONTH(A1965,0))</f>
        <v/>
      </c>
      <c r="N1965" s="113" t="str">
        <f>IF(A1965="","",YEAR(A1965))</f>
        <v/>
      </c>
    </row>
    <row r="1966">
      <c r="A1966" s="116" t="n"/>
      <c r="B1966" s="97" t="n"/>
      <c r="C1966" s="97" t="n"/>
      <c r="D1966" s="132" t="n"/>
      <c r="E1966" s="99" t="n"/>
      <c r="F1966" s="117" t="n"/>
      <c r="G1966" s="101" t="n"/>
      <c r="H1966" s="103" t="str">
        <f>IF(OR(A1966="",B1966=""),"",N(D1966)*N(E1966))</f>
        <v/>
      </c>
      <c r="I1966" s="103" t="str">
        <f>IF(H1966="","",H1966-N(F1966))</f>
        <v/>
      </c>
      <c r="J1966" s="68" t="str">
        <f>IF(B1966="","",IFERROR(INDEX('15 Base de Dados'!$F$6:$F$925,MATCH(B1966,'15 Base de Dados'!$C$6:$C$925,0)),"BRL"))</f>
        <v/>
      </c>
      <c r="K1966" s="70" t="str">
        <f>IF(H1966="","",I1966*IF(N(G1966)&gt;0,G1966,IFERROR(INDEX(moeda_fx,MATCH(J1966,moeda_cod,0)),1)))</f>
        <v/>
      </c>
      <c r="L1966" s="133" t="str">
        <f>IF(B1966="","",IFERROR(INDEX('15 Base de Dados'!$A$6:$A$925,MATCH(B1966,'15 Base de Dados'!$C$6:$C$925,0)),"Não encontrado"))</f>
        <v/>
      </c>
      <c r="M1966" s="122" t="str">
        <f>IF(A1966="","",EOMONTH(A1966,0))</f>
        <v/>
      </c>
      <c r="N1966" s="69" t="str">
        <f>IF(A1966="","",YEAR(A1966))</f>
        <v/>
      </c>
    </row>
    <row r="1967">
      <c r="A1967" s="116" t="n"/>
      <c r="B1967" s="97" t="n"/>
      <c r="C1967" s="97" t="n"/>
      <c r="D1967" s="132" t="n"/>
      <c r="E1967" s="99" t="n"/>
      <c r="F1967" s="117" t="n"/>
      <c r="G1967" s="101" t="n"/>
      <c r="H1967" s="109" t="str">
        <f>IF(OR(A1967="",B1967=""),"",N(D1967)*N(E1967))</f>
        <v/>
      </c>
      <c r="I1967" s="109" t="str">
        <f>IF(H1967="","",H1967-N(F1967))</f>
        <v/>
      </c>
      <c r="J1967" s="108" t="str">
        <f>IF(B1967="","",IFERROR(INDEX('15 Base de Dados'!$F$6:$F$925,MATCH(B1967,'15 Base de Dados'!$C$6:$C$925,0)),"BRL"))</f>
        <v/>
      </c>
      <c r="K1967" s="134" t="str">
        <f>IF(H1967="","",I1967*IF(N(G1967)&gt;0,G1967,IFERROR(INDEX(moeda_fx,MATCH(J1967,moeda_cod,0)),1)))</f>
        <v/>
      </c>
      <c r="L1967" s="135" t="str">
        <f>IF(B1967="","",IFERROR(INDEX('15 Base de Dados'!$A$6:$A$925,MATCH(B1967,'15 Base de Dados'!$C$6:$C$925,0)),"Não encontrado"))</f>
        <v/>
      </c>
      <c r="M1967" s="123" t="str">
        <f>IF(A1967="","",EOMONTH(A1967,0))</f>
        <v/>
      </c>
      <c r="N1967" s="113" t="str">
        <f>IF(A1967="","",YEAR(A1967))</f>
        <v/>
      </c>
    </row>
    <row r="1968">
      <c r="A1968" s="116" t="n"/>
      <c r="B1968" s="97" t="n"/>
      <c r="C1968" s="97" t="n"/>
      <c r="D1968" s="132" t="n"/>
      <c r="E1968" s="99" t="n"/>
      <c r="F1968" s="117" t="n"/>
      <c r="G1968" s="101" t="n"/>
      <c r="H1968" s="103" t="str">
        <f>IF(OR(A1968="",B1968=""),"",N(D1968)*N(E1968))</f>
        <v/>
      </c>
      <c r="I1968" s="103" t="str">
        <f>IF(H1968="","",H1968-N(F1968))</f>
        <v/>
      </c>
      <c r="J1968" s="68" t="str">
        <f>IF(B1968="","",IFERROR(INDEX('15 Base de Dados'!$F$6:$F$925,MATCH(B1968,'15 Base de Dados'!$C$6:$C$925,0)),"BRL"))</f>
        <v/>
      </c>
      <c r="K1968" s="70" t="str">
        <f>IF(H1968="","",I1968*IF(N(G1968)&gt;0,G1968,IFERROR(INDEX(moeda_fx,MATCH(J1968,moeda_cod,0)),1)))</f>
        <v/>
      </c>
      <c r="L1968" s="133" t="str">
        <f>IF(B1968="","",IFERROR(INDEX('15 Base de Dados'!$A$6:$A$925,MATCH(B1968,'15 Base de Dados'!$C$6:$C$925,0)),"Não encontrado"))</f>
        <v/>
      </c>
      <c r="M1968" s="122" t="str">
        <f>IF(A1968="","",EOMONTH(A1968,0))</f>
        <v/>
      </c>
      <c r="N1968" s="69" t="str">
        <f>IF(A1968="","",YEAR(A1968))</f>
        <v/>
      </c>
    </row>
    <row r="1969">
      <c r="A1969" s="116" t="n"/>
      <c r="B1969" s="97" t="n"/>
      <c r="C1969" s="97" t="n"/>
      <c r="D1969" s="132" t="n"/>
      <c r="E1969" s="99" t="n"/>
      <c r="F1969" s="117" t="n"/>
      <c r="G1969" s="101" t="n"/>
      <c r="H1969" s="109" t="str">
        <f>IF(OR(A1969="",B1969=""),"",N(D1969)*N(E1969))</f>
        <v/>
      </c>
      <c r="I1969" s="109" t="str">
        <f>IF(H1969="","",H1969-N(F1969))</f>
        <v/>
      </c>
      <c r="J1969" s="108" t="str">
        <f>IF(B1969="","",IFERROR(INDEX('15 Base de Dados'!$F$6:$F$925,MATCH(B1969,'15 Base de Dados'!$C$6:$C$925,0)),"BRL"))</f>
        <v/>
      </c>
      <c r="K1969" s="134" t="str">
        <f>IF(H1969="","",I1969*IF(N(G1969)&gt;0,G1969,IFERROR(INDEX(moeda_fx,MATCH(J1969,moeda_cod,0)),1)))</f>
        <v/>
      </c>
      <c r="L1969" s="135" t="str">
        <f>IF(B1969="","",IFERROR(INDEX('15 Base de Dados'!$A$6:$A$925,MATCH(B1969,'15 Base de Dados'!$C$6:$C$925,0)),"Não encontrado"))</f>
        <v/>
      </c>
      <c r="M1969" s="123" t="str">
        <f>IF(A1969="","",EOMONTH(A1969,0))</f>
        <v/>
      </c>
      <c r="N1969" s="113" t="str">
        <f>IF(A1969="","",YEAR(A1969))</f>
        <v/>
      </c>
    </row>
    <row r="1970">
      <c r="A1970" s="116" t="n"/>
      <c r="B1970" s="97" t="n"/>
      <c r="C1970" s="97" t="n"/>
      <c r="D1970" s="132" t="n"/>
      <c r="E1970" s="99" t="n"/>
      <c r="F1970" s="117" t="n"/>
      <c r="G1970" s="101" t="n"/>
      <c r="H1970" s="103" t="str">
        <f>IF(OR(A1970="",B1970=""),"",N(D1970)*N(E1970))</f>
        <v/>
      </c>
      <c r="I1970" s="103" t="str">
        <f>IF(H1970="","",H1970-N(F1970))</f>
        <v/>
      </c>
      <c r="J1970" s="68" t="str">
        <f>IF(B1970="","",IFERROR(INDEX('15 Base de Dados'!$F$6:$F$925,MATCH(B1970,'15 Base de Dados'!$C$6:$C$925,0)),"BRL"))</f>
        <v/>
      </c>
      <c r="K1970" s="70" t="str">
        <f>IF(H1970="","",I1970*IF(N(G1970)&gt;0,G1970,IFERROR(INDEX(moeda_fx,MATCH(J1970,moeda_cod,0)),1)))</f>
        <v/>
      </c>
      <c r="L1970" s="133" t="str">
        <f>IF(B1970="","",IFERROR(INDEX('15 Base de Dados'!$A$6:$A$925,MATCH(B1970,'15 Base de Dados'!$C$6:$C$925,0)),"Não encontrado"))</f>
        <v/>
      </c>
      <c r="M1970" s="122" t="str">
        <f>IF(A1970="","",EOMONTH(A1970,0))</f>
        <v/>
      </c>
      <c r="N1970" s="69" t="str">
        <f>IF(A1970="","",YEAR(A1970))</f>
        <v/>
      </c>
    </row>
    <row r="1971">
      <c r="A1971" s="116" t="n"/>
      <c r="B1971" s="97" t="n"/>
      <c r="C1971" s="97" t="n"/>
      <c r="D1971" s="132" t="n"/>
      <c r="E1971" s="99" t="n"/>
      <c r="F1971" s="117" t="n"/>
      <c r="G1971" s="101" t="n"/>
      <c r="H1971" s="109" t="str">
        <f>IF(OR(A1971="",B1971=""),"",N(D1971)*N(E1971))</f>
        <v/>
      </c>
      <c r="I1971" s="109" t="str">
        <f>IF(H1971="","",H1971-N(F1971))</f>
        <v/>
      </c>
      <c r="J1971" s="108" t="str">
        <f>IF(B1971="","",IFERROR(INDEX('15 Base de Dados'!$F$6:$F$925,MATCH(B1971,'15 Base de Dados'!$C$6:$C$925,0)),"BRL"))</f>
        <v/>
      </c>
      <c r="K1971" s="134" t="str">
        <f>IF(H1971="","",I1971*IF(N(G1971)&gt;0,G1971,IFERROR(INDEX(moeda_fx,MATCH(J1971,moeda_cod,0)),1)))</f>
        <v/>
      </c>
      <c r="L1971" s="135" t="str">
        <f>IF(B1971="","",IFERROR(INDEX('15 Base de Dados'!$A$6:$A$925,MATCH(B1971,'15 Base de Dados'!$C$6:$C$925,0)),"Não encontrado"))</f>
        <v/>
      </c>
      <c r="M1971" s="123" t="str">
        <f>IF(A1971="","",EOMONTH(A1971,0))</f>
        <v/>
      </c>
      <c r="N1971" s="113" t="str">
        <f>IF(A1971="","",YEAR(A1971))</f>
        <v/>
      </c>
    </row>
    <row r="1972">
      <c r="A1972" s="116" t="n"/>
      <c r="B1972" s="97" t="n"/>
      <c r="C1972" s="97" t="n"/>
      <c r="D1972" s="132" t="n"/>
      <c r="E1972" s="99" t="n"/>
      <c r="F1972" s="117" t="n"/>
      <c r="G1972" s="101" t="n"/>
      <c r="H1972" s="103" t="str">
        <f>IF(OR(A1972="",B1972=""),"",N(D1972)*N(E1972))</f>
        <v/>
      </c>
      <c r="I1972" s="103" t="str">
        <f>IF(H1972="","",H1972-N(F1972))</f>
        <v/>
      </c>
      <c r="J1972" s="68" t="str">
        <f>IF(B1972="","",IFERROR(INDEX('15 Base de Dados'!$F$6:$F$925,MATCH(B1972,'15 Base de Dados'!$C$6:$C$925,0)),"BRL"))</f>
        <v/>
      </c>
      <c r="K1972" s="70" t="str">
        <f>IF(H1972="","",I1972*IF(N(G1972)&gt;0,G1972,IFERROR(INDEX(moeda_fx,MATCH(J1972,moeda_cod,0)),1)))</f>
        <v/>
      </c>
      <c r="L1972" s="133" t="str">
        <f>IF(B1972="","",IFERROR(INDEX('15 Base de Dados'!$A$6:$A$925,MATCH(B1972,'15 Base de Dados'!$C$6:$C$925,0)),"Não encontrado"))</f>
        <v/>
      </c>
      <c r="M1972" s="122" t="str">
        <f>IF(A1972="","",EOMONTH(A1972,0))</f>
        <v/>
      </c>
      <c r="N1972" s="69" t="str">
        <f>IF(A1972="","",YEAR(A1972))</f>
        <v/>
      </c>
    </row>
    <row r="1973">
      <c r="A1973" s="116" t="n"/>
      <c r="B1973" s="97" t="n"/>
      <c r="C1973" s="97" t="n"/>
      <c r="D1973" s="132" t="n"/>
      <c r="E1973" s="99" t="n"/>
      <c r="F1973" s="117" t="n"/>
      <c r="G1973" s="101" t="n"/>
      <c r="H1973" s="109" t="str">
        <f>IF(OR(A1973="",B1973=""),"",N(D1973)*N(E1973))</f>
        <v/>
      </c>
      <c r="I1973" s="109" t="str">
        <f>IF(H1973="","",H1973-N(F1973))</f>
        <v/>
      </c>
      <c r="J1973" s="108" t="str">
        <f>IF(B1973="","",IFERROR(INDEX('15 Base de Dados'!$F$6:$F$925,MATCH(B1973,'15 Base de Dados'!$C$6:$C$925,0)),"BRL"))</f>
        <v/>
      </c>
      <c r="K1973" s="134" t="str">
        <f>IF(H1973="","",I1973*IF(N(G1973)&gt;0,G1973,IFERROR(INDEX(moeda_fx,MATCH(J1973,moeda_cod,0)),1)))</f>
        <v/>
      </c>
      <c r="L1973" s="135" t="str">
        <f>IF(B1973="","",IFERROR(INDEX('15 Base de Dados'!$A$6:$A$925,MATCH(B1973,'15 Base de Dados'!$C$6:$C$925,0)),"Não encontrado"))</f>
        <v/>
      </c>
      <c r="M1973" s="123" t="str">
        <f>IF(A1973="","",EOMONTH(A1973,0))</f>
        <v/>
      </c>
      <c r="N1973" s="113" t="str">
        <f>IF(A1973="","",YEAR(A1973))</f>
        <v/>
      </c>
    </row>
    <row r="1974">
      <c r="A1974" s="116" t="n"/>
      <c r="B1974" s="97" t="n"/>
      <c r="C1974" s="97" t="n"/>
      <c r="D1974" s="132" t="n"/>
      <c r="E1974" s="99" t="n"/>
      <c r="F1974" s="117" t="n"/>
      <c r="G1974" s="101" t="n"/>
      <c r="H1974" s="103" t="str">
        <f>IF(OR(A1974="",B1974=""),"",N(D1974)*N(E1974))</f>
        <v/>
      </c>
      <c r="I1974" s="103" t="str">
        <f>IF(H1974="","",H1974-N(F1974))</f>
        <v/>
      </c>
      <c r="J1974" s="68" t="str">
        <f>IF(B1974="","",IFERROR(INDEX('15 Base de Dados'!$F$6:$F$925,MATCH(B1974,'15 Base de Dados'!$C$6:$C$925,0)),"BRL"))</f>
        <v/>
      </c>
      <c r="K1974" s="70" t="str">
        <f>IF(H1974="","",I1974*IF(N(G1974)&gt;0,G1974,IFERROR(INDEX(moeda_fx,MATCH(J1974,moeda_cod,0)),1)))</f>
        <v/>
      </c>
      <c r="L1974" s="133" t="str">
        <f>IF(B1974="","",IFERROR(INDEX('15 Base de Dados'!$A$6:$A$925,MATCH(B1974,'15 Base de Dados'!$C$6:$C$925,0)),"Não encontrado"))</f>
        <v/>
      </c>
      <c r="M1974" s="122" t="str">
        <f>IF(A1974="","",EOMONTH(A1974,0))</f>
        <v/>
      </c>
      <c r="N1974" s="69" t="str">
        <f>IF(A1974="","",YEAR(A1974))</f>
        <v/>
      </c>
    </row>
    <row r="1975">
      <c r="A1975" s="116" t="n"/>
      <c r="B1975" s="97" t="n"/>
      <c r="C1975" s="97" t="n"/>
      <c r="D1975" s="132" t="n"/>
      <c r="E1975" s="99" t="n"/>
      <c r="F1975" s="117" t="n"/>
      <c r="G1975" s="101" t="n"/>
      <c r="H1975" s="109" t="str">
        <f>IF(OR(A1975="",B1975=""),"",N(D1975)*N(E1975))</f>
        <v/>
      </c>
      <c r="I1975" s="109" t="str">
        <f>IF(H1975="","",H1975-N(F1975))</f>
        <v/>
      </c>
      <c r="J1975" s="108" t="str">
        <f>IF(B1975="","",IFERROR(INDEX('15 Base de Dados'!$F$6:$F$925,MATCH(B1975,'15 Base de Dados'!$C$6:$C$925,0)),"BRL"))</f>
        <v/>
      </c>
      <c r="K1975" s="134" t="str">
        <f>IF(H1975="","",I1975*IF(N(G1975)&gt;0,G1975,IFERROR(INDEX(moeda_fx,MATCH(J1975,moeda_cod,0)),1)))</f>
        <v/>
      </c>
      <c r="L1975" s="135" t="str">
        <f>IF(B1975="","",IFERROR(INDEX('15 Base de Dados'!$A$6:$A$925,MATCH(B1975,'15 Base de Dados'!$C$6:$C$925,0)),"Não encontrado"))</f>
        <v/>
      </c>
      <c r="M1975" s="123" t="str">
        <f>IF(A1975="","",EOMONTH(A1975,0))</f>
        <v/>
      </c>
      <c r="N1975" s="113" t="str">
        <f>IF(A1975="","",YEAR(A1975))</f>
        <v/>
      </c>
    </row>
    <row r="1976">
      <c r="A1976" s="116" t="n"/>
      <c r="B1976" s="97" t="n"/>
      <c r="C1976" s="97" t="n"/>
      <c r="D1976" s="132" t="n"/>
      <c r="E1976" s="99" t="n"/>
      <c r="F1976" s="117" t="n"/>
      <c r="G1976" s="101" t="n"/>
      <c r="H1976" s="103" t="str">
        <f>IF(OR(A1976="",B1976=""),"",N(D1976)*N(E1976))</f>
        <v/>
      </c>
      <c r="I1976" s="103" t="str">
        <f>IF(H1976="","",H1976-N(F1976))</f>
        <v/>
      </c>
      <c r="J1976" s="68" t="str">
        <f>IF(B1976="","",IFERROR(INDEX('15 Base de Dados'!$F$6:$F$925,MATCH(B1976,'15 Base de Dados'!$C$6:$C$925,0)),"BRL"))</f>
        <v/>
      </c>
      <c r="K1976" s="70" t="str">
        <f>IF(H1976="","",I1976*IF(N(G1976)&gt;0,G1976,IFERROR(INDEX(moeda_fx,MATCH(J1976,moeda_cod,0)),1)))</f>
        <v/>
      </c>
      <c r="L1976" s="133" t="str">
        <f>IF(B1976="","",IFERROR(INDEX('15 Base de Dados'!$A$6:$A$925,MATCH(B1976,'15 Base de Dados'!$C$6:$C$925,0)),"Não encontrado"))</f>
        <v/>
      </c>
      <c r="M1976" s="122" t="str">
        <f>IF(A1976="","",EOMONTH(A1976,0))</f>
        <v/>
      </c>
      <c r="N1976" s="69" t="str">
        <f>IF(A1976="","",YEAR(A1976))</f>
        <v/>
      </c>
    </row>
    <row r="1977">
      <c r="A1977" s="116" t="n"/>
      <c r="B1977" s="97" t="n"/>
      <c r="C1977" s="97" t="n"/>
      <c r="D1977" s="132" t="n"/>
      <c r="E1977" s="99" t="n"/>
      <c r="F1977" s="117" t="n"/>
      <c r="G1977" s="101" t="n"/>
      <c r="H1977" s="109" t="str">
        <f>IF(OR(A1977="",B1977=""),"",N(D1977)*N(E1977))</f>
        <v/>
      </c>
      <c r="I1977" s="109" t="str">
        <f>IF(H1977="","",H1977-N(F1977))</f>
        <v/>
      </c>
      <c r="J1977" s="108" t="str">
        <f>IF(B1977="","",IFERROR(INDEX('15 Base de Dados'!$F$6:$F$925,MATCH(B1977,'15 Base de Dados'!$C$6:$C$925,0)),"BRL"))</f>
        <v/>
      </c>
      <c r="K1977" s="134" t="str">
        <f>IF(H1977="","",I1977*IF(N(G1977)&gt;0,G1977,IFERROR(INDEX(moeda_fx,MATCH(J1977,moeda_cod,0)),1)))</f>
        <v/>
      </c>
      <c r="L1977" s="135" t="str">
        <f>IF(B1977="","",IFERROR(INDEX('15 Base de Dados'!$A$6:$A$925,MATCH(B1977,'15 Base de Dados'!$C$6:$C$925,0)),"Não encontrado"))</f>
        <v/>
      </c>
      <c r="M1977" s="123" t="str">
        <f>IF(A1977="","",EOMONTH(A1977,0))</f>
        <v/>
      </c>
      <c r="N1977" s="113" t="str">
        <f>IF(A1977="","",YEAR(A1977))</f>
        <v/>
      </c>
    </row>
    <row r="1978">
      <c r="A1978" s="116" t="n"/>
      <c r="B1978" s="97" t="n"/>
      <c r="C1978" s="97" t="n"/>
      <c r="D1978" s="132" t="n"/>
      <c r="E1978" s="99" t="n"/>
      <c r="F1978" s="117" t="n"/>
      <c r="G1978" s="101" t="n"/>
      <c r="H1978" s="103" t="str">
        <f>IF(OR(A1978="",B1978=""),"",N(D1978)*N(E1978))</f>
        <v/>
      </c>
      <c r="I1978" s="103" t="str">
        <f>IF(H1978="","",H1978-N(F1978))</f>
        <v/>
      </c>
      <c r="J1978" s="68" t="str">
        <f>IF(B1978="","",IFERROR(INDEX('15 Base de Dados'!$F$6:$F$925,MATCH(B1978,'15 Base de Dados'!$C$6:$C$925,0)),"BRL"))</f>
        <v/>
      </c>
      <c r="K1978" s="70" t="str">
        <f>IF(H1978="","",I1978*IF(N(G1978)&gt;0,G1978,IFERROR(INDEX(moeda_fx,MATCH(J1978,moeda_cod,0)),1)))</f>
        <v/>
      </c>
      <c r="L1978" s="133" t="str">
        <f>IF(B1978="","",IFERROR(INDEX('15 Base de Dados'!$A$6:$A$925,MATCH(B1978,'15 Base de Dados'!$C$6:$C$925,0)),"Não encontrado"))</f>
        <v/>
      </c>
      <c r="M1978" s="122" t="str">
        <f>IF(A1978="","",EOMONTH(A1978,0))</f>
        <v/>
      </c>
      <c r="N1978" s="69" t="str">
        <f>IF(A1978="","",YEAR(A1978))</f>
        <v/>
      </c>
    </row>
    <row r="1979">
      <c r="A1979" s="116" t="n"/>
      <c r="B1979" s="97" t="n"/>
      <c r="C1979" s="97" t="n"/>
      <c r="D1979" s="132" t="n"/>
      <c r="E1979" s="99" t="n"/>
      <c r="F1979" s="117" t="n"/>
      <c r="G1979" s="101" t="n"/>
      <c r="H1979" s="109" t="str">
        <f>IF(OR(A1979="",B1979=""),"",N(D1979)*N(E1979))</f>
        <v/>
      </c>
      <c r="I1979" s="109" t="str">
        <f>IF(H1979="","",H1979-N(F1979))</f>
        <v/>
      </c>
      <c r="J1979" s="108" t="str">
        <f>IF(B1979="","",IFERROR(INDEX('15 Base de Dados'!$F$6:$F$925,MATCH(B1979,'15 Base de Dados'!$C$6:$C$925,0)),"BRL"))</f>
        <v/>
      </c>
      <c r="K1979" s="134" t="str">
        <f>IF(H1979="","",I1979*IF(N(G1979)&gt;0,G1979,IFERROR(INDEX(moeda_fx,MATCH(J1979,moeda_cod,0)),1)))</f>
        <v/>
      </c>
      <c r="L1979" s="135" t="str">
        <f>IF(B1979="","",IFERROR(INDEX('15 Base de Dados'!$A$6:$A$925,MATCH(B1979,'15 Base de Dados'!$C$6:$C$925,0)),"Não encontrado"))</f>
        <v/>
      </c>
      <c r="M1979" s="123" t="str">
        <f>IF(A1979="","",EOMONTH(A1979,0))</f>
        <v/>
      </c>
      <c r="N1979" s="113" t="str">
        <f>IF(A1979="","",YEAR(A1979))</f>
        <v/>
      </c>
    </row>
    <row r="1980">
      <c r="A1980" s="116" t="n"/>
      <c r="B1980" s="97" t="n"/>
      <c r="C1980" s="97" t="n"/>
      <c r="D1980" s="132" t="n"/>
      <c r="E1980" s="99" t="n"/>
      <c r="F1980" s="117" t="n"/>
      <c r="G1980" s="101" t="n"/>
      <c r="H1980" s="103" t="str">
        <f>IF(OR(A1980="",B1980=""),"",N(D1980)*N(E1980))</f>
        <v/>
      </c>
      <c r="I1980" s="103" t="str">
        <f>IF(H1980="","",H1980-N(F1980))</f>
        <v/>
      </c>
      <c r="J1980" s="68" t="str">
        <f>IF(B1980="","",IFERROR(INDEX('15 Base de Dados'!$F$6:$F$925,MATCH(B1980,'15 Base de Dados'!$C$6:$C$925,0)),"BRL"))</f>
        <v/>
      </c>
      <c r="K1980" s="70" t="str">
        <f>IF(H1980="","",I1980*IF(N(G1980)&gt;0,G1980,IFERROR(INDEX(moeda_fx,MATCH(J1980,moeda_cod,0)),1)))</f>
        <v/>
      </c>
      <c r="L1980" s="133" t="str">
        <f>IF(B1980="","",IFERROR(INDEX('15 Base de Dados'!$A$6:$A$925,MATCH(B1980,'15 Base de Dados'!$C$6:$C$925,0)),"Não encontrado"))</f>
        <v/>
      </c>
      <c r="M1980" s="122" t="str">
        <f>IF(A1980="","",EOMONTH(A1980,0))</f>
        <v/>
      </c>
      <c r="N1980" s="69" t="str">
        <f>IF(A1980="","",YEAR(A1980))</f>
        <v/>
      </c>
    </row>
    <row r="1981">
      <c r="A1981" s="116" t="n"/>
      <c r="B1981" s="97" t="n"/>
      <c r="C1981" s="97" t="n"/>
      <c r="D1981" s="132" t="n"/>
      <c r="E1981" s="99" t="n"/>
      <c r="F1981" s="117" t="n"/>
      <c r="G1981" s="101" t="n"/>
      <c r="H1981" s="109" t="str">
        <f>IF(OR(A1981="",B1981=""),"",N(D1981)*N(E1981))</f>
        <v/>
      </c>
      <c r="I1981" s="109" t="str">
        <f>IF(H1981="","",H1981-N(F1981))</f>
        <v/>
      </c>
      <c r="J1981" s="108" t="str">
        <f>IF(B1981="","",IFERROR(INDEX('15 Base de Dados'!$F$6:$F$925,MATCH(B1981,'15 Base de Dados'!$C$6:$C$925,0)),"BRL"))</f>
        <v/>
      </c>
      <c r="K1981" s="134" t="str">
        <f>IF(H1981="","",I1981*IF(N(G1981)&gt;0,G1981,IFERROR(INDEX(moeda_fx,MATCH(J1981,moeda_cod,0)),1)))</f>
        <v/>
      </c>
      <c r="L1981" s="135" t="str">
        <f>IF(B1981="","",IFERROR(INDEX('15 Base de Dados'!$A$6:$A$925,MATCH(B1981,'15 Base de Dados'!$C$6:$C$925,0)),"Não encontrado"))</f>
        <v/>
      </c>
      <c r="M1981" s="123" t="str">
        <f>IF(A1981="","",EOMONTH(A1981,0))</f>
        <v/>
      </c>
      <c r="N1981" s="113" t="str">
        <f>IF(A1981="","",YEAR(A1981))</f>
        <v/>
      </c>
    </row>
    <row r="1982">
      <c r="A1982" s="116" t="n"/>
      <c r="B1982" s="97" t="n"/>
      <c r="C1982" s="97" t="n"/>
      <c r="D1982" s="132" t="n"/>
      <c r="E1982" s="99" t="n"/>
      <c r="F1982" s="117" t="n"/>
      <c r="G1982" s="101" t="n"/>
      <c r="H1982" s="103" t="str">
        <f>IF(OR(A1982="",B1982=""),"",N(D1982)*N(E1982))</f>
        <v/>
      </c>
      <c r="I1982" s="103" t="str">
        <f>IF(H1982="","",H1982-N(F1982))</f>
        <v/>
      </c>
      <c r="J1982" s="68" t="str">
        <f>IF(B1982="","",IFERROR(INDEX('15 Base de Dados'!$F$6:$F$925,MATCH(B1982,'15 Base de Dados'!$C$6:$C$925,0)),"BRL"))</f>
        <v/>
      </c>
      <c r="K1982" s="70" t="str">
        <f>IF(H1982="","",I1982*IF(N(G1982)&gt;0,G1982,IFERROR(INDEX(moeda_fx,MATCH(J1982,moeda_cod,0)),1)))</f>
        <v/>
      </c>
      <c r="L1982" s="133" t="str">
        <f>IF(B1982="","",IFERROR(INDEX('15 Base de Dados'!$A$6:$A$925,MATCH(B1982,'15 Base de Dados'!$C$6:$C$925,0)),"Não encontrado"))</f>
        <v/>
      </c>
      <c r="M1982" s="122" t="str">
        <f>IF(A1982="","",EOMONTH(A1982,0))</f>
        <v/>
      </c>
      <c r="N1982" s="69" t="str">
        <f>IF(A1982="","",YEAR(A1982))</f>
        <v/>
      </c>
    </row>
    <row r="1983">
      <c r="A1983" s="116" t="n"/>
      <c r="B1983" s="97" t="n"/>
      <c r="C1983" s="97" t="n"/>
      <c r="D1983" s="132" t="n"/>
      <c r="E1983" s="99" t="n"/>
      <c r="F1983" s="117" t="n"/>
      <c r="G1983" s="101" t="n"/>
      <c r="H1983" s="109" t="str">
        <f>IF(OR(A1983="",B1983=""),"",N(D1983)*N(E1983))</f>
        <v/>
      </c>
      <c r="I1983" s="109" t="str">
        <f>IF(H1983="","",H1983-N(F1983))</f>
        <v/>
      </c>
      <c r="J1983" s="108" t="str">
        <f>IF(B1983="","",IFERROR(INDEX('15 Base de Dados'!$F$6:$F$925,MATCH(B1983,'15 Base de Dados'!$C$6:$C$925,0)),"BRL"))</f>
        <v/>
      </c>
      <c r="K1983" s="134" t="str">
        <f>IF(H1983="","",I1983*IF(N(G1983)&gt;0,G1983,IFERROR(INDEX(moeda_fx,MATCH(J1983,moeda_cod,0)),1)))</f>
        <v/>
      </c>
      <c r="L1983" s="135" t="str">
        <f>IF(B1983="","",IFERROR(INDEX('15 Base de Dados'!$A$6:$A$925,MATCH(B1983,'15 Base de Dados'!$C$6:$C$925,0)),"Não encontrado"))</f>
        <v/>
      </c>
      <c r="M1983" s="123" t="str">
        <f>IF(A1983="","",EOMONTH(A1983,0))</f>
        <v/>
      </c>
      <c r="N1983" s="113" t="str">
        <f>IF(A1983="","",YEAR(A1983))</f>
        <v/>
      </c>
    </row>
    <row r="1984">
      <c r="A1984" s="116" t="n"/>
      <c r="B1984" s="97" t="n"/>
      <c r="C1984" s="97" t="n"/>
      <c r="D1984" s="132" t="n"/>
      <c r="E1984" s="99" t="n"/>
      <c r="F1984" s="117" t="n"/>
      <c r="G1984" s="101" t="n"/>
      <c r="H1984" s="103" t="str">
        <f>IF(OR(A1984="",B1984=""),"",N(D1984)*N(E1984))</f>
        <v/>
      </c>
      <c r="I1984" s="103" t="str">
        <f>IF(H1984="","",H1984-N(F1984))</f>
        <v/>
      </c>
      <c r="J1984" s="68" t="str">
        <f>IF(B1984="","",IFERROR(INDEX('15 Base de Dados'!$F$6:$F$925,MATCH(B1984,'15 Base de Dados'!$C$6:$C$925,0)),"BRL"))</f>
        <v/>
      </c>
      <c r="K1984" s="70" t="str">
        <f>IF(H1984="","",I1984*IF(N(G1984)&gt;0,G1984,IFERROR(INDEX(moeda_fx,MATCH(J1984,moeda_cod,0)),1)))</f>
        <v/>
      </c>
      <c r="L1984" s="133" t="str">
        <f>IF(B1984="","",IFERROR(INDEX('15 Base de Dados'!$A$6:$A$925,MATCH(B1984,'15 Base de Dados'!$C$6:$C$925,0)),"Não encontrado"))</f>
        <v/>
      </c>
      <c r="M1984" s="122" t="str">
        <f>IF(A1984="","",EOMONTH(A1984,0))</f>
        <v/>
      </c>
      <c r="N1984" s="69" t="str">
        <f>IF(A1984="","",YEAR(A1984))</f>
        <v/>
      </c>
    </row>
    <row r="1985">
      <c r="A1985" s="116" t="n"/>
      <c r="B1985" s="97" t="n"/>
      <c r="C1985" s="97" t="n"/>
      <c r="D1985" s="132" t="n"/>
      <c r="E1985" s="99" t="n"/>
      <c r="F1985" s="117" t="n"/>
      <c r="G1985" s="101" t="n"/>
      <c r="H1985" s="109" t="str">
        <f>IF(OR(A1985="",B1985=""),"",N(D1985)*N(E1985))</f>
        <v/>
      </c>
      <c r="I1985" s="109" t="str">
        <f>IF(H1985="","",H1985-N(F1985))</f>
        <v/>
      </c>
      <c r="J1985" s="108" t="str">
        <f>IF(B1985="","",IFERROR(INDEX('15 Base de Dados'!$F$6:$F$925,MATCH(B1985,'15 Base de Dados'!$C$6:$C$925,0)),"BRL"))</f>
        <v/>
      </c>
      <c r="K1985" s="134" t="str">
        <f>IF(H1985="","",I1985*IF(N(G1985)&gt;0,G1985,IFERROR(INDEX(moeda_fx,MATCH(J1985,moeda_cod,0)),1)))</f>
        <v/>
      </c>
      <c r="L1985" s="135" t="str">
        <f>IF(B1985="","",IFERROR(INDEX('15 Base de Dados'!$A$6:$A$925,MATCH(B1985,'15 Base de Dados'!$C$6:$C$925,0)),"Não encontrado"))</f>
        <v/>
      </c>
      <c r="M1985" s="123" t="str">
        <f>IF(A1985="","",EOMONTH(A1985,0))</f>
        <v/>
      </c>
      <c r="N1985" s="113" t="str">
        <f>IF(A1985="","",YEAR(A1985))</f>
        <v/>
      </c>
    </row>
    <row r="1986">
      <c r="A1986" s="116" t="n"/>
      <c r="B1986" s="97" t="n"/>
      <c r="C1986" s="97" t="n"/>
      <c r="D1986" s="132" t="n"/>
      <c r="E1986" s="99" t="n"/>
      <c r="F1986" s="117" t="n"/>
      <c r="G1986" s="101" t="n"/>
      <c r="H1986" s="103" t="str">
        <f>IF(OR(A1986="",B1986=""),"",N(D1986)*N(E1986))</f>
        <v/>
      </c>
      <c r="I1986" s="103" t="str">
        <f>IF(H1986="","",H1986-N(F1986))</f>
        <v/>
      </c>
      <c r="J1986" s="68" t="str">
        <f>IF(B1986="","",IFERROR(INDEX('15 Base de Dados'!$F$6:$F$925,MATCH(B1986,'15 Base de Dados'!$C$6:$C$925,0)),"BRL"))</f>
        <v/>
      </c>
      <c r="K1986" s="70" t="str">
        <f>IF(H1986="","",I1986*IF(N(G1986)&gt;0,G1986,IFERROR(INDEX(moeda_fx,MATCH(J1986,moeda_cod,0)),1)))</f>
        <v/>
      </c>
      <c r="L1986" s="133" t="str">
        <f>IF(B1986="","",IFERROR(INDEX('15 Base de Dados'!$A$6:$A$925,MATCH(B1986,'15 Base de Dados'!$C$6:$C$925,0)),"Não encontrado"))</f>
        <v/>
      </c>
      <c r="M1986" s="122" t="str">
        <f>IF(A1986="","",EOMONTH(A1986,0))</f>
        <v/>
      </c>
      <c r="N1986" s="69" t="str">
        <f>IF(A1986="","",YEAR(A1986))</f>
        <v/>
      </c>
    </row>
    <row r="1987">
      <c r="A1987" s="116" t="n"/>
      <c r="B1987" s="97" t="n"/>
      <c r="C1987" s="97" t="n"/>
      <c r="D1987" s="132" t="n"/>
      <c r="E1987" s="99" t="n"/>
      <c r="F1987" s="117" t="n"/>
      <c r="G1987" s="101" t="n"/>
      <c r="H1987" s="109" t="str">
        <f>IF(OR(A1987="",B1987=""),"",N(D1987)*N(E1987))</f>
        <v/>
      </c>
      <c r="I1987" s="109" t="str">
        <f>IF(H1987="","",H1987-N(F1987))</f>
        <v/>
      </c>
      <c r="J1987" s="108" t="str">
        <f>IF(B1987="","",IFERROR(INDEX('15 Base de Dados'!$F$6:$F$925,MATCH(B1987,'15 Base de Dados'!$C$6:$C$925,0)),"BRL"))</f>
        <v/>
      </c>
      <c r="K1987" s="134" t="str">
        <f>IF(H1987="","",I1987*IF(N(G1987)&gt;0,G1987,IFERROR(INDEX(moeda_fx,MATCH(J1987,moeda_cod,0)),1)))</f>
        <v/>
      </c>
      <c r="L1987" s="135" t="str">
        <f>IF(B1987="","",IFERROR(INDEX('15 Base de Dados'!$A$6:$A$925,MATCH(B1987,'15 Base de Dados'!$C$6:$C$925,0)),"Não encontrado"))</f>
        <v/>
      </c>
      <c r="M1987" s="123" t="str">
        <f>IF(A1987="","",EOMONTH(A1987,0))</f>
        <v/>
      </c>
      <c r="N1987" s="113" t="str">
        <f>IF(A1987="","",YEAR(A1987))</f>
        <v/>
      </c>
    </row>
    <row r="1988">
      <c r="A1988" s="116" t="n"/>
      <c r="B1988" s="97" t="n"/>
      <c r="C1988" s="97" t="n"/>
      <c r="D1988" s="132" t="n"/>
      <c r="E1988" s="99" t="n"/>
      <c r="F1988" s="117" t="n"/>
      <c r="G1988" s="101" t="n"/>
      <c r="H1988" s="103" t="str">
        <f>IF(OR(A1988="",B1988=""),"",N(D1988)*N(E1988))</f>
        <v/>
      </c>
      <c r="I1988" s="103" t="str">
        <f>IF(H1988="","",H1988-N(F1988))</f>
        <v/>
      </c>
      <c r="J1988" s="68" t="str">
        <f>IF(B1988="","",IFERROR(INDEX('15 Base de Dados'!$F$6:$F$925,MATCH(B1988,'15 Base de Dados'!$C$6:$C$925,0)),"BRL"))</f>
        <v/>
      </c>
      <c r="K1988" s="70" t="str">
        <f>IF(H1988="","",I1988*IF(N(G1988)&gt;0,G1988,IFERROR(INDEX(moeda_fx,MATCH(J1988,moeda_cod,0)),1)))</f>
        <v/>
      </c>
      <c r="L1988" s="133" t="str">
        <f>IF(B1988="","",IFERROR(INDEX('15 Base de Dados'!$A$6:$A$925,MATCH(B1988,'15 Base de Dados'!$C$6:$C$925,0)),"Não encontrado"))</f>
        <v/>
      </c>
      <c r="M1988" s="122" t="str">
        <f>IF(A1988="","",EOMONTH(A1988,0))</f>
        <v/>
      </c>
      <c r="N1988" s="69" t="str">
        <f>IF(A1988="","",YEAR(A1988))</f>
        <v/>
      </c>
    </row>
    <row r="1989">
      <c r="A1989" s="116" t="n"/>
      <c r="B1989" s="97" t="n"/>
      <c r="C1989" s="97" t="n"/>
      <c r="D1989" s="132" t="n"/>
      <c r="E1989" s="99" t="n"/>
      <c r="F1989" s="117" t="n"/>
      <c r="G1989" s="101" t="n"/>
      <c r="H1989" s="109" t="str">
        <f>IF(OR(A1989="",B1989=""),"",N(D1989)*N(E1989))</f>
        <v/>
      </c>
      <c r="I1989" s="109" t="str">
        <f>IF(H1989="","",H1989-N(F1989))</f>
        <v/>
      </c>
      <c r="J1989" s="108" t="str">
        <f>IF(B1989="","",IFERROR(INDEX('15 Base de Dados'!$F$6:$F$925,MATCH(B1989,'15 Base de Dados'!$C$6:$C$925,0)),"BRL"))</f>
        <v/>
      </c>
      <c r="K1989" s="134" t="str">
        <f>IF(H1989="","",I1989*IF(N(G1989)&gt;0,G1989,IFERROR(INDEX(moeda_fx,MATCH(J1989,moeda_cod,0)),1)))</f>
        <v/>
      </c>
      <c r="L1989" s="135" t="str">
        <f>IF(B1989="","",IFERROR(INDEX('15 Base de Dados'!$A$6:$A$925,MATCH(B1989,'15 Base de Dados'!$C$6:$C$925,0)),"Não encontrado"))</f>
        <v/>
      </c>
      <c r="M1989" s="123" t="str">
        <f>IF(A1989="","",EOMONTH(A1989,0))</f>
        <v/>
      </c>
      <c r="N1989" s="113" t="str">
        <f>IF(A1989="","",YEAR(A1989))</f>
        <v/>
      </c>
    </row>
    <row r="1990">
      <c r="A1990" s="116" t="n"/>
      <c r="B1990" s="97" t="n"/>
      <c r="C1990" s="97" t="n"/>
      <c r="D1990" s="132" t="n"/>
      <c r="E1990" s="99" t="n"/>
      <c r="F1990" s="117" t="n"/>
      <c r="G1990" s="101" t="n"/>
      <c r="H1990" s="103" t="str">
        <f>IF(OR(A1990="",B1990=""),"",N(D1990)*N(E1990))</f>
        <v/>
      </c>
      <c r="I1990" s="103" t="str">
        <f>IF(H1990="","",H1990-N(F1990))</f>
        <v/>
      </c>
      <c r="J1990" s="68" t="str">
        <f>IF(B1990="","",IFERROR(INDEX('15 Base de Dados'!$F$6:$F$925,MATCH(B1990,'15 Base de Dados'!$C$6:$C$925,0)),"BRL"))</f>
        <v/>
      </c>
      <c r="K1990" s="70" t="str">
        <f>IF(H1990="","",I1990*IF(N(G1990)&gt;0,G1990,IFERROR(INDEX(moeda_fx,MATCH(J1990,moeda_cod,0)),1)))</f>
        <v/>
      </c>
      <c r="L1990" s="133" t="str">
        <f>IF(B1990="","",IFERROR(INDEX('15 Base de Dados'!$A$6:$A$925,MATCH(B1990,'15 Base de Dados'!$C$6:$C$925,0)),"Não encontrado"))</f>
        <v/>
      </c>
      <c r="M1990" s="122" t="str">
        <f>IF(A1990="","",EOMONTH(A1990,0))</f>
        <v/>
      </c>
      <c r="N1990" s="69" t="str">
        <f>IF(A1990="","",YEAR(A1990))</f>
        <v/>
      </c>
    </row>
    <row r="1991">
      <c r="A1991" s="116" t="n"/>
      <c r="B1991" s="97" t="n"/>
      <c r="C1991" s="97" t="n"/>
      <c r="D1991" s="132" t="n"/>
      <c r="E1991" s="99" t="n"/>
      <c r="F1991" s="117" t="n"/>
      <c r="G1991" s="101" t="n"/>
      <c r="H1991" s="109" t="str">
        <f>IF(OR(A1991="",B1991=""),"",N(D1991)*N(E1991))</f>
        <v/>
      </c>
      <c r="I1991" s="109" t="str">
        <f>IF(H1991="","",H1991-N(F1991))</f>
        <v/>
      </c>
      <c r="J1991" s="108" t="str">
        <f>IF(B1991="","",IFERROR(INDEX('15 Base de Dados'!$F$6:$F$925,MATCH(B1991,'15 Base de Dados'!$C$6:$C$925,0)),"BRL"))</f>
        <v/>
      </c>
      <c r="K1991" s="134" t="str">
        <f>IF(H1991="","",I1991*IF(N(G1991)&gt;0,G1991,IFERROR(INDEX(moeda_fx,MATCH(J1991,moeda_cod,0)),1)))</f>
        <v/>
      </c>
      <c r="L1991" s="135" t="str">
        <f>IF(B1991="","",IFERROR(INDEX('15 Base de Dados'!$A$6:$A$925,MATCH(B1991,'15 Base de Dados'!$C$6:$C$925,0)),"Não encontrado"))</f>
        <v/>
      </c>
      <c r="M1991" s="123" t="str">
        <f>IF(A1991="","",EOMONTH(A1991,0))</f>
        <v/>
      </c>
      <c r="N1991" s="113" t="str">
        <f>IF(A1991="","",YEAR(A1991))</f>
        <v/>
      </c>
    </row>
    <row r="1992">
      <c r="A1992" s="116" t="n"/>
      <c r="B1992" s="97" t="n"/>
      <c r="C1992" s="97" t="n"/>
      <c r="D1992" s="132" t="n"/>
      <c r="E1992" s="99" t="n"/>
      <c r="F1992" s="117" t="n"/>
      <c r="G1992" s="101" t="n"/>
      <c r="H1992" s="103" t="str">
        <f>IF(OR(A1992="",B1992=""),"",N(D1992)*N(E1992))</f>
        <v/>
      </c>
      <c r="I1992" s="103" t="str">
        <f>IF(H1992="","",H1992-N(F1992))</f>
        <v/>
      </c>
      <c r="J1992" s="68" t="str">
        <f>IF(B1992="","",IFERROR(INDEX('15 Base de Dados'!$F$6:$F$925,MATCH(B1992,'15 Base de Dados'!$C$6:$C$925,0)),"BRL"))</f>
        <v/>
      </c>
      <c r="K1992" s="70" t="str">
        <f>IF(H1992="","",I1992*IF(N(G1992)&gt;0,G1992,IFERROR(INDEX(moeda_fx,MATCH(J1992,moeda_cod,0)),1)))</f>
        <v/>
      </c>
      <c r="L1992" s="133" t="str">
        <f>IF(B1992="","",IFERROR(INDEX('15 Base de Dados'!$A$6:$A$925,MATCH(B1992,'15 Base de Dados'!$C$6:$C$925,0)),"Não encontrado"))</f>
        <v/>
      </c>
      <c r="M1992" s="122" t="str">
        <f>IF(A1992="","",EOMONTH(A1992,0))</f>
        <v/>
      </c>
      <c r="N1992" s="69" t="str">
        <f>IF(A1992="","",YEAR(A1992))</f>
        <v/>
      </c>
    </row>
    <row r="1993">
      <c r="A1993" s="116" t="n"/>
      <c r="B1993" s="97" t="n"/>
      <c r="C1993" s="97" t="n"/>
      <c r="D1993" s="132" t="n"/>
      <c r="E1993" s="99" t="n"/>
      <c r="F1993" s="117" t="n"/>
      <c r="G1993" s="101" t="n"/>
      <c r="H1993" s="109" t="str">
        <f>IF(OR(A1993="",B1993=""),"",N(D1993)*N(E1993))</f>
        <v/>
      </c>
      <c r="I1993" s="109" t="str">
        <f>IF(H1993="","",H1993-N(F1993))</f>
        <v/>
      </c>
      <c r="J1993" s="108" t="str">
        <f>IF(B1993="","",IFERROR(INDEX('15 Base de Dados'!$F$6:$F$925,MATCH(B1993,'15 Base de Dados'!$C$6:$C$925,0)),"BRL"))</f>
        <v/>
      </c>
      <c r="K1993" s="134" t="str">
        <f>IF(H1993="","",I1993*IF(N(G1993)&gt;0,G1993,IFERROR(INDEX(moeda_fx,MATCH(J1993,moeda_cod,0)),1)))</f>
        <v/>
      </c>
      <c r="L1993" s="135" t="str">
        <f>IF(B1993="","",IFERROR(INDEX('15 Base de Dados'!$A$6:$A$925,MATCH(B1993,'15 Base de Dados'!$C$6:$C$925,0)),"Não encontrado"))</f>
        <v/>
      </c>
      <c r="M1993" s="123" t="str">
        <f>IF(A1993="","",EOMONTH(A1993,0))</f>
        <v/>
      </c>
      <c r="N1993" s="113" t="str">
        <f>IF(A1993="","",YEAR(A1993))</f>
        <v/>
      </c>
    </row>
    <row r="1994">
      <c r="A1994" s="116" t="n"/>
      <c r="B1994" s="97" t="n"/>
      <c r="C1994" s="97" t="n"/>
      <c r="D1994" s="132" t="n"/>
      <c r="E1994" s="99" t="n"/>
      <c r="F1994" s="117" t="n"/>
      <c r="G1994" s="101" t="n"/>
      <c r="H1994" s="103" t="str">
        <f>IF(OR(A1994="",B1994=""),"",N(D1994)*N(E1994))</f>
        <v/>
      </c>
      <c r="I1994" s="103" t="str">
        <f>IF(H1994="","",H1994-N(F1994))</f>
        <v/>
      </c>
      <c r="J1994" s="68" t="str">
        <f>IF(B1994="","",IFERROR(INDEX('15 Base de Dados'!$F$6:$F$925,MATCH(B1994,'15 Base de Dados'!$C$6:$C$925,0)),"BRL"))</f>
        <v/>
      </c>
      <c r="K1994" s="70" t="str">
        <f>IF(H1994="","",I1994*IF(N(G1994)&gt;0,G1994,IFERROR(INDEX(moeda_fx,MATCH(J1994,moeda_cod,0)),1)))</f>
        <v/>
      </c>
      <c r="L1994" s="133" t="str">
        <f>IF(B1994="","",IFERROR(INDEX('15 Base de Dados'!$A$6:$A$925,MATCH(B1994,'15 Base de Dados'!$C$6:$C$925,0)),"Não encontrado"))</f>
        <v/>
      </c>
      <c r="M1994" s="122" t="str">
        <f>IF(A1994="","",EOMONTH(A1994,0))</f>
        <v/>
      </c>
      <c r="N1994" s="69" t="str">
        <f>IF(A1994="","",YEAR(A1994))</f>
        <v/>
      </c>
    </row>
    <row r="1995">
      <c r="A1995" s="116" t="n"/>
      <c r="B1995" s="97" t="n"/>
      <c r="C1995" s="97" t="n"/>
      <c r="D1995" s="132" t="n"/>
      <c r="E1995" s="99" t="n"/>
      <c r="F1995" s="117" t="n"/>
      <c r="G1995" s="101" t="n"/>
      <c r="H1995" s="109" t="str">
        <f>IF(OR(A1995="",B1995=""),"",N(D1995)*N(E1995))</f>
        <v/>
      </c>
      <c r="I1995" s="109" t="str">
        <f>IF(H1995="","",H1995-N(F1995))</f>
        <v/>
      </c>
      <c r="J1995" s="108" t="str">
        <f>IF(B1995="","",IFERROR(INDEX('15 Base de Dados'!$F$6:$F$925,MATCH(B1995,'15 Base de Dados'!$C$6:$C$925,0)),"BRL"))</f>
        <v/>
      </c>
      <c r="K1995" s="134" t="str">
        <f>IF(H1995="","",I1995*IF(N(G1995)&gt;0,G1995,IFERROR(INDEX(moeda_fx,MATCH(J1995,moeda_cod,0)),1)))</f>
        <v/>
      </c>
      <c r="L1995" s="135" t="str">
        <f>IF(B1995="","",IFERROR(INDEX('15 Base de Dados'!$A$6:$A$925,MATCH(B1995,'15 Base de Dados'!$C$6:$C$925,0)),"Não encontrado"))</f>
        <v/>
      </c>
      <c r="M1995" s="123" t="str">
        <f>IF(A1995="","",EOMONTH(A1995,0))</f>
        <v/>
      </c>
      <c r="N1995" s="113" t="str">
        <f>IF(A1995="","",YEAR(A1995))</f>
        <v/>
      </c>
    </row>
    <row r="1996">
      <c r="A1996" s="116" t="n"/>
      <c r="B1996" s="97" t="n"/>
      <c r="C1996" s="97" t="n"/>
      <c r="D1996" s="132" t="n"/>
      <c r="E1996" s="99" t="n"/>
      <c r="F1996" s="117" t="n"/>
      <c r="G1996" s="101" t="n"/>
      <c r="H1996" s="103" t="str">
        <f>IF(OR(A1996="",B1996=""),"",N(D1996)*N(E1996))</f>
        <v/>
      </c>
      <c r="I1996" s="103" t="str">
        <f>IF(H1996="","",H1996-N(F1996))</f>
        <v/>
      </c>
      <c r="J1996" s="68" t="str">
        <f>IF(B1996="","",IFERROR(INDEX('15 Base de Dados'!$F$6:$F$925,MATCH(B1996,'15 Base de Dados'!$C$6:$C$925,0)),"BRL"))</f>
        <v/>
      </c>
      <c r="K1996" s="70" t="str">
        <f>IF(H1996="","",I1996*IF(N(G1996)&gt;0,G1996,IFERROR(INDEX(moeda_fx,MATCH(J1996,moeda_cod,0)),1)))</f>
        <v/>
      </c>
      <c r="L1996" s="133" t="str">
        <f>IF(B1996="","",IFERROR(INDEX('15 Base de Dados'!$A$6:$A$925,MATCH(B1996,'15 Base de Dados'!$C$6:$C$925,0)),"Não encontrado"))</f>
        <v/>
      </c>
      <c r="M1996" s="122" t="str">
        <f>IF(A1996="","",EOMONTH(A1996,0))</f>
        <v/>
      </c>
      <c r="N1996" s="69" t="str">
        <f>IF(A1996="","",YEAR(A1996))</f>
        <v/>
      </c>
    </row>
    <row r="1997">
      <c r="A1997" s="116" t="n"/>
      <c r="B1997" s="97" t="n"/>
      <c r="C1997" s="97" t="n"/>
      <c r="D1997" s="132" t="n"/>
      <c r="E1997" s="99" t="n"/>
      <c r="F1997" s="117" t="n"/>
      <c r="G1997" s="101" t="n"/>
      <c r="H1997" s="109" t="str">
        <f>IF(OR(A1997="",B1997=""),"",N(D1997)*N(E1997))</f>
        <v/>
      </c>
      <c r="I1997" s="109" t="str">
        <f>IF(H1997="","",H1997-N(F1997))</f>
        <v/>
      </c>
      <c r="J1997" s="108" t="str">
        <f>IF(B1997="","",IFERROR(INDEX('15 Base de Dados'!$F$6:$F$925,MATCH(B1997,'15 Base de Dados'!$C$6:$C$925,0)),"BRL"))</f>
        <v/>
      </c>
      <c r="K1997" s="134" t="str">
        <f>IF(H1997="","",I1997*IF(N(G1997)&gt;0,G1997,IFERROR(INDEX(moeda_fx,MATCH(J1997,moeda_cod,0)),1)))</f>
        <v/>
      </c>
      <c r="L1997" s="135" t="str">
        <f>IF(B1997="","",IFERROR(INDEX('15 Base de Dados'!$A$6:$A$925,MATCH(B1997,'15 Base de Dados'!$C$6:$C$925,0)),"Não encontrado"))</f>
        <v/>
      </c>
      <c r="M1997" s="123" t="str">
        <f>IF(A1997="","",EOMONTH(A1997,0))</f>
        <v/>
      </c>
      <c r="N1997" s="113" t="str">
        <f>IF(A1997="","",YEAR(A1997))</f>
        <v/>
      </c>
    </row>
    <row r="1998">
      <c r="A1998" s="116" t="n"/>
      <c r="B1998" s="97" t="n"/>
      <c r="C1998" s="97" t="n"/>
      <c r="D1998" s="132" t="n"/>
      <c r="E1998" s="99" t="n"/>
      <c r="F1998" s="117" t="n"/>
      <c r="G1998" s="101" t="n"/>
      <c r="H1998" s="103" t="str">
        <f>IF(OR(A1998="",B1998=""),"",N(D1998)*N(E1998))</f>
        <v/>
      </c>
      <c r="I1998" s="103" t="str">
        <f>IF(H1998="","",H1998-N(F1998))</f>
        <v/>
      </c>
      <c r="J1998" s="68" t="str">
        <f>IF(B1998="","",IFERROR(INDEX('15 Base de Dados'!$F$6:$F$925,MATCH(B1998,'15 Base de Dados'!$C$6:$C$925,0)),"BRL"))</f>
        <v/>
      </c>
      <c r="K1998" s="70" t="str">
        <f>IF(H1998="","",I1998*IF(N(G1998)&gt;0,G1998,IFERROR(INDEX(moeda_fx,MATCH(J1998,moeda_cod,0)),1)))</f>
        <v/>
      </c>
      <c r="L1998" s="133" t="str">
        <f>IF(B1998="","",IFERROR(INDEX('15 Base de Dados'!$A$6:$A$925,MATCH(B1998,'15 Base de Dados'!$C$6:$C$925,0)),"Não encontrado"))</f>
        <v/>
      </c>
      <c r="M1998" s="122" t="str">
        <f>IF(A1998="","",EOMONTH(A1998,0))</f>
        <v/>
      </c>
      <c r="N1998" s="69" t="str">
        <f>IF(A1998="","",YEAR(A1998))</f>
        <v/>
      </c>
    </row>
    <row r="1999">
      <c r="A1999" s="116" t="n"/>
      <c r="B1999" s="97" t="n"/>
      <c r="C1999" s="97" t="n"/>
      <c r="D1999" s="132" t="n"/>
      <c r="E1999" s="99" t="n"/>
      <c r="F1999" s="117" t="n"/>
      <c r="G1999" s="101" t="n"/>
      <c r="H1999" s="109" t="str">
        <f>IF(OR(A1999="",B1999=""),"",N(D1999)*N(E1999))</f>
        <v/>
      </c>
      <c r="I1999" s="109" t="str">
        <f>IF(H1999="","",H1999-N(F1999))</f>
        <v/>
      </c>
      <c r="J1999" s="108" t="str">
        <f>IF(B1999="","",IFERROR(INDEX('15 Base de Dados'!$F$6:$F$925,MATCH(B1999,'15 Base de Dados'!$C$6:$C$925,0)),"BRL"))</f>
        <v/>
      </c>
      <c r="K1999" s="134" t="str">
        <f>IF(H1999="","",I1999*IF(N(G1999)&gt;0,G1999,IFERROR(INDEX(moeda_fx,MATCH(J1999,moeda_cod,0)),1)))</f>
        <v/>
      </c>
      <c r="L1999" s="135" t="str">
        <f>IF(B1999="","",IFERROR(INDEX('15 Base de Dados'!$A$6:$A$925,MATCH(B1999,'15 Base de Dados'!$C$6:$C$925,0)),"Não encontrado"))</f>
        <v/>
      </c>
      <c r="M1999" s="123" t="str">
        <f>IF(A1999="","",EOMONTH(A1999,0))</f>
        <v/>
      </c>
      <c r="N1999" s="113" t="str">
        <f>IF(A1999="","",YEAR(A1999))</f>
        <v/>
      </c>
    </row>
    <row r="2000">
      <c r="A2000" s="116" t="n"/>
      <c r="B2000" s="97" t="n"/>
      <c r="C2000" s="97" t="n"/>
      <c r="D2000" s="132" t="n"/>
      <c r="E2000" s="99" t="n"/>
      <c r="F2000" s="117" t="n"/>
      <c r="G2000" s="101" t="n"/>
      <c r="H2000" s="103" t="str">
        <f>IF(OR(A2000="",B2000=""),"",N(D2000)*N(E2000))</f>
        <v/>
      </c>
      <c r="I2000" s="103" t="str">
        <f>IF(H2000="","",H2000-N(F2000))</f>
        <v/>
      </c>
      <c r="J2000" s="68" t="str">
        <f>IF(B2000="","",IFERROR(INDEX('15 Base de Dados'!$F$6:$F$925,MATCH(B2000,'15 Base de Dados'!$C$6:$C$925,0)),"BRL"))</f>
        <v/>
      </c>
      <c r="K2000" s="70" t="str">
        <f>IF(H2000="","",I2000*IF(N(G2000)&gt;0,G2000,IFERROR(INDEX(moeda_fx,MATCH(J2000,moeda_cod,0)),1)))</f>
        <v/>
      </c>
      <c r="L2000" s="133" t="str">
        <f>IF(B2000="","",IFERROR(INDEX('15 Base de Dados'!$A$6:$A$925,MATCH(B2000,'15 Base de Dados'!$C$6:$C$925,0)),"Não encontrado"))</f>
        <v/>
      </c>
      <c r="M2000" s="122" t="str">
        <f>IF(A2000="","",EOMONTH(A2000,0))</f>
        <v/>
      </c>
      <c r="N2000" s="69" t="str">
        <f>IF(A2000="","",YEAR(A2000))</f>
        <v/>
      </c>
    </row>
    <row r="2001">
      <c r="A2001" s="116" t="n"/>
      <c r="B2001" s="97" t="n"/>
      <c r="C2001" s="97" t="n"/>
      <c r="D2001" s="132" t="n"/>
      <c r="E2001" s="99" t="n"/>
      <c r="F2001" s="117" t="n"/>
      <c r="G2001" s="101" t="n"/>
      <c r="H2001" s="109" t="str">
        <f>IF(OR(A2001="",B2001=""),"",N(D2001)*N(E2001))</f>
        <v/>
      </c>
      <c r="I2001" s="109" t="str">
        <f>IF(H2001="","",H2001-N(F2001))</f>
        <v/>
      </c>
      <c r="J2001" s="108" t="str">
        <f>IF(B2001="","",IFERROR(INDEX('15 Base de Dados'!$F$6:$F$925,MATCH(B2001,'15 Base de Dados'!$C$6:$C$925,0)),"BRL"))</f>
        <v/>
      </c>
      <c r="K2001" s="134" t="str">
        <f>IF(H2001="","",I2001*IF(N(G2001)&gt;0,G2001,IFERROR(INDEX(moeda_fx,MATCH(J2001,moeda_cod,0)),1)))</f>
        <v/>
      </c>
      <c r="L2001" s="135" t="str">
        <f>IF(B2001="","",IFERROR(INDEX('15 Base de Dados'!$A$6:$A$925,MATCH(B2001,'15 Base de Dados'!$C$6:$C$925,0)),"Não encontrado"))</f>
        <v/>
      </c>
      <c r="M2001" s="123" t="str">
        <f>IF(A2001="","",EOMONTH(A2001,0))</f>
        <v/>
      </c>
      <c r="N2001" s="113" t="str">
        <f>IF(A2001="","",YEAR(A2001))</f>
        <v/>
      </c>
    </row>
    <row r="2002">
      <c r="A2002" s="116" t="n"/>
      <c r="B2002" s="97" t="n"/>
      <c r="C2002" s="97" t="n"/>
      <c r="D2002" s="132" t="n"/>
      <c r="E2002" s="99" t="n"/>
      <c r="F2002" s="117" t="n"/>
      <c r="G2002" s="101" t="n"/>
      <c r="H2002" s="103" t="str">
        <f>IF(OR(A2002="",B2002=""),"",N(D2002)*N(E2002))</f>
        <v/>
      </c>
      <c r="I2002" s="103" t="str">
        <f>IF(H2002="","",H2002-N(F2002))</f>
        <v/>
      </c>
      <c r="J2002" s="68" t="str">
        <f>IF(B2002="","",IFERROR(INDEX('15 Base de Dados'!$F$6:$F$925,MATCH(B2002,'15 Base de Dados'!$C$6:$C$925,0)),"BRL"))</f>
        <v/>
      </c>
      <c r="K2002" s="70" t="str">
        <f>IF(H2002="","",I2002*IF(N(G2002)&gt;0,G2002,IFERROR(INDEX(moeda_fx,MATCH(J2002,moeda_cod,0)),1)))</f>
        <v/>
      </c>
      <c r="L2002" s="133" t="str">
        <f>IF(B2002="","",IFERROR(INDEX('15 Base de Dados'!$A$6:$A$925,MATCH(B2002,'15 Base de Dados'!$C$6:$C$925,0)),"Não encontrado"))</f>
        <v/>
      </c>
      <c r="M2002" s="122" t="str">
        <f>IF(A2002="","",EOMONTH(A2002,0))</f>
        <v/>
      </c>
      <c r="N2002" s="69" t="str">
        <f>IF(A2002="","",YEAR(A2002))</f>
        <v/>
      </c>
    </row>
    <row r="2003">
      <c r="A2003" s="116" t="n"/>
      <c r="B2003" s="97" t="n"/>
      <c r="C2003" s="97" t="n"/>
      <c r="D2003" s="132" t="n"/>
      <c r="E2003" s="99" t="n"/>
      <c r="F2003" s="117" t="n"/>
      <c r="G2003" s="101" t="n"/>
      <c r="H2003" s="109" t="str">
        <f>IF(OR(A2003="",B2003=""),"",N(D2003)*N(E2003))</f>
        <v/>
      </c>
      <c r="I2003" s="109" t="str">
        <f>IF(H2003="","",H2003-N(F2003))</f>
        <v/>
      </c>
      <c r="J2003" s="108" t="str">
        <f>IF(B2003="","",IFERROR(INDEX('15 Base de Dados'!$F$6:$F$925,MATCH(B2003,'15 Base de Dados'!$C$6:$C$925,0)),"BRL"))</f>
        <v/>
      </c>
      <c r="K2003" s="134" t="str">
        <f>IF(H2003="","",I2003*IF(N(G2003)&gt;0,G2003,IFERROR(INDEX(moeda_fx,MATCH(J2003,moeda_cod,0)),1)))</f>
        <v/>
      </c>
      <c r="L2003" s="135" t="str">
        <f>IF(B2003="","",IFERROR(INDEX('15 Base de Dados'!$A$6:$A$925,MATCH(B2003,'15 Base de Dados'!$C$6:$C$925,0)),"Não encontrado"))</f>
        <v/>
      </c>
      <c r="M2003" s="123" t="str">
        <f>IF(A2003="","",EOMONTH(A2003,0))</f>
        <v/>
      </c>
      <c r="N2003" s="113" t="str">
        <f>IF(A2003="","",YEAR(A2003))</f>
        <v/>
      </c>
    </row>
    <row r="2004">
      <c r="A2004" s="116" t="n"/>
      <c r="B2004" s="97" t="n"/>
      <c r="C2004" s="97" t="n"/>
      <c r="D2004" s="132" t="n"/>
      <c r="E2004" s="99" t="n"/>
      <c r="F2004" s="117" t="n"/>
      <c r="G2004" s="101" t="n"/>
      <c r="H2004" s="103" t="str">
        <f>IF(OR(A2004="",B2004=""),"",N(D2004)*N(E2004))</f>
        <v/>
      </c>
      <c r="I2004" s="103" t="str">
        <f>IF(H2004="","",H2004-N(F2004))</f>
        <v/>
      </c>
      <c r="J2004" s="68" t="str">
        <f>IF(B2004="","",IFERROR(INDEX('15 Base de Dados'!$F$6:$F$925,MATCH(B2004,'15 Base de Dados'!$C$6:$C$925,0)),"BRL"))</f>
        <v/>
      </c>
      <c r="K2004" s="70" t="str">
        <f>IF(H2004="","",I2004*IF(N(G2004)&gt;0,G2004,IFERROR(INDEX(moeda_fx,MATCH(J2004,moeda_cod,0)),1)))</f>
        <v/>
      </c>
      <c r="L2004" s="133" t="str">
        <f>IF(B2004="","",IFERROR(INDEX('15 Base de Dados'!$A$6:$A$925,MATCH(B2004,'15 Base de Dados'!$C$6:$C$925,0)),"Não encontrado"))</f>
        <v/>
      </c>
      <c r="M2004" s="122" t="str">
        <f>IF(A2004="","",EOMONTH(A2004,0))</f>
        <v/>
      </c>
      <c r="N2004" s="69" t="str">
        <f>IF(A2004="","",YEAR(A2004))</f>
        <v/>
      </c>
    </row>
    <row r="2005">
      <c r="A2005" s="116" t="n"/>
      <c r="B2005" s="97" t="n"/>
      <c r="C2005" s="97" t="n"/>
      <c r="D2005" s="132" t="n"/>
      <c r="E2005" s="99" t="n"/>
      <c r="F2005" s="117" t="n"/>
      <c r="G2005" s="101" t="n"/>
      <c r="H2005" s="109" t="str">
        <f>IF(OR(A2005="",B2005=""),"",N(D2005)*N(E2005))</f>
        <v/>
      </c>
      <c r="I2005" s="109" t="str">
        <f>IF(H2005="","",H2005-N(F2005))</f>
        <v/>
      </c>
      <c r="J2005" s="108" t="str">
        <f>IF(B2005="","",IFERROR(INDEX('15 Base de Dados'!$F$6:$F$925,MATCH(B2005,'15 Base de Dados'!$C$6:$C$925,0)),"BRL"))</f>
        <v/>
      </c>
      <c r="K2005" s="134" t="str">
        <f>IF(H2005="","",I2005*IF(N(G2005)&gt;0,G2005,IFERROR(INDEX(moeda_fx,MATCH(J2005,moeda_cod,0)),1)))</f>
        <v/>
      </c>
      <c r="L2005" s="135" t="str">
        <f>IF(B2005="","",IFERROR(INDEX('15 Base de Dados'!$A$6:$A$925,MATCH(B2005,'15 Base de Dados'!$C$6:$C$925,0)),"Não encontrado"))</f>
        <v/>
      </c>
      <c r="M2005" s="123" t="str">
        <f>IF(A2005="","",EOMONTH(A2005,0))</f>
        <v/>
      </c>
      <c r="N2005" s="113" t="str">
        <f>IF(A2005="","",YEAR(A2005))</f>
        <v/>
      </c>
    </row>
    <row r="2006">
      <c r="A2006" s="116" t="n"/>
      <c r="B2006" s="97" t="n"/>
      <c r="C2006" s="97" t="n"/>
      <c r="D2006" s="132" t="n"/>
      <c r="E2006" s="99" t="n"/>
      <c r="F2006" s="117" t="n"/>
      <c r="G2006" s="101" t="n"/>
      <c r="H2006" s="103" t="str">
        <f>IF(OR(A2006="",B2006=""),"",N(D2006)*N(E2006))</f>
        <v/>
      </c>
      <c r="I2006" s="103" t="str">
        <f>IF(H2006="","",H2006-N(F2006))</f>
        <v/>
      </c>
      <c r="J2006" s="68" t="str">
        <f>IF(B2006="","",IFERROR(INDEX('15 Base de Dados'!$F$6:$F$925,MATCH(B2006,'15 Base de Dados'!$C$6:$C$925,0)),"BRL"))</f>
        <v/>
      </c>
      <c r="K2006" s="70" t="str">
        <f>IF(H2006="","",I2006*IF(N(G2006)&gt;0,G2006,IFERROR(INDEX(moeda_fx,MATCH(J2006,moeda_cod,0)),1)))</f>
        <v/>
      </c>
      <c r="L2006" s="133" t="str">
        <f>IF(B2006="","",IFERROR(INDEX('15 Base de Dados'!$A$6:$A$925,MATCH(B2006,'15 Base de Dados'!$C$6:$C$925,0)),"Não encontrado"))</f>
        <v/>
      </c>
      <c r="M2006" s="122" t="str">
        <f>IF(A2006="","",EOMONTH(A2006,0))</f>
        <v/>
      </c>
      <c r="N2006" s="69" t="str">
        <f>IF(A2006="","",YEAR(A2006))</f>
        <v/>
      </c>
    </row>
    <row r="2007">
      <c r="A2007" s="116" t="n"/>
      <c r="B2007" s="97" t="n"/>
      <c r="C2007" s="97" t="n"/>
      <c r="D2007" s="132" t="n"/>
      <c r="E2007" s="99" t="n"/>
      <c r="F2007" s="117" t="n"/>
      <c r="G2007" s="101" t="n"/>
      <c r="H2007" s="109" t="str">
        <f>IF(OR(A2007="",B2007=""),"",N(D2007)*N(E2007))</f>
        <v/>
      </c>
      <c r="I2007" s="109" t="str">
        <f>IF(H2007="","",H2007-N(F2007))</f>
        <v/>
      </c>
      <c r="J2007" s="108" t="str">
        <f>IF(B2007="","",IFERROR(INDEX('15 Base de Dados'!$F$6:$F$925,MATCH(B2007,'15 Base de Dados'!$C$6:$C$925,0)),"BRL"))</f>
        <v/>
      </c>
      <c r="K2007" s="134" t="str">
        <f>IF(H2007="","",I2007*IF(N(G2007)&gt;0,G2007,IFERROR(INDEX(moeda_fx,MATCH(J2007,moeda_cod,0)),1)))</f>
        <v/>
      </c>
      <c r="L2007" s="135" t="str">
        <f>IF(B2007="","",IFERROR(INDEX('15 Base de Dados'!$A$6:$A$925,MATCH(B2007,'15 Base de Dados'!$C$6:$C$925,0)),"Não encontrado"))</f>
        <v/>
      </c>
      <c r="M2007" s="123" t="str">
        <f>IF(A2007="","",EOMONTH(A2007,0))</f>
        <v/>
      </c>
      <c r="N2007" s="113" t="str">
        <f>IF(A2007="","",YEAR(A2007))</f>
        <v/>
      </c>
    </row>
    <row r="2008">
      <c r="A2008" s="116" t="n"/>
      <c r="B2008" s="97" t="n"/>
      <c r="C2008" s="97" t="n"/>
      <c r="D2008" s="132" t="n"/>
      <c r="E2008" s="99" t="n"/>
      <c r="F2008" s="117" t="n"/>
      <c r="G2008" s="101" t="n"/>
      <c r="H2008" s="103" t="str">
        <f>IF(OR(A2008="",B2008=""),"",N(D2008)*N(E2008))</f>
        <v/>
      </c>
      <c r="I2008" s="103" t="str">
        <f>IF(H2008="","",H2008-N(F2008))</f>
        <v/>
      </c>
      <c r="J2008" s="68" t="str">
        <f>IF(B2008="","",IFERROR(INDEX('15 Base de Dados'!$F$6:$F$925,MATCH(B2008,'15 Base de Dados'!$C$6:$C$925,0)),"BRL"))</f>
        <v/>
      </c>
      <c r="K2008" s="70" t="str">
        <f>IF(H2008="","",I2008*IF(N(G2008)&gt;0,G2008,IFERROR(INDEX(moeda_fx,MATCH(J2008,moeda_cod,0)),1)))</f>
        <v/>
      </c>
      <c r="L2008" s="133" t="str">
        <f>IF(B2008="","",IFERROR(INDEX('15 Base de Dados'!$A$6:$A$925,MATCH(B2008,'15 Base de Dados'!$C$6:$C$925,0)),"Não encontrado"))</f>
        <v/>
      </c>
      <c r="M2008" s="122" t="str">
        <f>IF(A2008="","",EOMONTH(A2008,0))</f>
        <v/>
      </c>
      <c r="N2008" s="69" t="str">
        <f>IF(A2008="","",YEAR(A2008))</f>
        <v/>
      </c>
    </row>
    <row r="2009">
      <c r="A2009" s="116" t="n"/>
      <c r="B2009" s="97" t="n"/>
      <c r="C2009" s="97" t="n"/>
      <c r="D2009" s="132" t="n"/>
      <c r="E2009" s="99" t="n"/>
      <c r="F2009" s="117" t="n"/>
      <c r="G2009" s="101" t="n"/>
      <c r="H2009" s="109" t="str">
        <f>IF(OR(A2009="",B2009=""),"",N(D2009)*N(E2009))</f>
        <v/>
      </c>
      <c r="I2009" s="109" t="str">
        <f>IF(H2009="","",H2009-N(F2009))</f>
        <v/>
      </c>
      <c r="J2009" s="108" t="str">
        <f>IF(B2009="","",IFERROR(INDEX('15 Base de Dados'!$F$6:$F$925,MATCH(B2009,'15 Base de Dados'!$C$6:$C$925,0)),"BRL"))</f>
        <v/>
      </c>
      <c r="K2009" s="134" t="str">
        <f>IF(H2009="","",I2009*IF(N(G2009)&gt;0,G2009,IFERROR(INDEX(moeda_fx,MATCH(J2009,moeda_cod,0)),1)))</f>
        <v/>
      </c>
      <c r="L2009" s="135" t="str">
        <f>IF(B2009="","",IFERROR(INDEX('15 Base de Dados'!$A$6:$A$925,MATCH(B2009,'15 Base de Dados'!$C$6:$C$925,0)),"Não encontrado"))</f>
        <v/>
      </c>
      <c r="M2009" s="123" t="str">
        <f>IF(A2009="","",EOMONTH(A2009,0))</f>
        <v/>
      </c>
      <c r="N2009" s="113" t="str">
        <f>IF(A2009="","",YEAR(A2009))</f>
        <v/>
      </c>
    </row>
    <row r="2010">
      <c r="A2010" s="116" t="n"/>
      <c r="B2010" s="97" t="n"/>
      <c r="C2010" s="97" t="n"/>
      <c r="D2010" s="132" t="n"/>
      <c r="E2010" s="99" t="n"/>
      <c r="F2010" s="117" t="n"/>
      <c r="G2010" s="101" t="n"/>
      <c r="H2010" s="103" t="str">
        <f>IF(OR(A2010="",B2010=""),"",N(D2010)*N(E2010))</f>
        <v/>
      </c>
      <c r="I2010" s="103" t="str">
        <f>IF(H2010="","",H2010-N(F2010))</f>
        <v/>
      </c>
      <c r="J2010" s="68" t="str">
        <f>IF(B2010="","",IFERROR(INDEX('15 Base de Dados'!$F$6:$F$925,MATCH(B2010,'15 Base de Dados'!$C$6:$C$925,0)),"BRL"))</f>
        <v/>
      </c>
      <c r="K2010" s="70" t="str">
        <f>IF(H2010="","",I2010*IF(N(G2010)&gt;0,G2010,IFERROR(INDEX(moeda_fx,MATCH(J2010,moeda_cod,0)),1)))</f>
        <v/>
      </c>
      <c r="L2010" s="133" t="str">
        <f>IF(B2010="","",IFERROR(INDEX('15 Base de Dados'!$A$6:$A$925,MATCH(B2010,'15 Base de Dados'!$C$6:$C$925,0)),"Não encontrado"))</f>
        <v/>
      </c>
      <c r="M2010" s="122" t="str">
        <f>IF(A2010="","",EOMONTH(A2010,0))</f>
        <v/>
      </c>
      <c r="N2010" s="69" t="str">
        <f>IF(A2010="","",YEAR(A2010))</f>
        <v/>
      </c>
    </row>
    <row r="2011">
      <c r="A2011" s="116" t="n"/>
      <c r="B2011" s="97" t="n"/>
      <c r="C2011" s="97" t="n"/>
      <c r="D2011" s="132" t="n"/>
      <c r="E2011" s="99" t="n"/>
      <c r="F2011" s="117" t="n"/>
      <c r="G2011" s="101" t="n"/>
      <c r="H2011" s="109" t="str">
        <f>IF(OR(A2011="",B2011=""),"",N(D2011)*N(E2011))</f>
        <v/>
      </c>
      <c r="I2011" s="109" t="str">
        <f>IF(H2011="","",H2011-N(F2011))</f>
        <v/>
      </c>
      <c r="J2011" s="108" t="str">
        <f>IF(B2011="","",IFERROR(INDEX('15 Base de Dados'!$F$6:$F$925,MATCH(B2011,'15 Base de Dados'!$C$6:$C$925,0)),"BRL"))</f>
        <v/>
      </c>
      <c r="K2011" s="134" t="str">
        <f>IF(H2011="","",I2011*IF(N(G2011)&gt;0,G2011,IFERROR(INDEX(moeda_fx,MATCH(J2011,moeda_cod,0)),1)))</f>
        <v/>
      </c>
      <c r="L2011" s="135" t="str">
        <f>IF(B2011="","",IFERROR(INDEX('15 Base de Dados'!$A$6:$A$925,MATCH(B2011,'15 Base de Dados'!$C$6:$C$925,0)),"Não encontrado"))</f>
        <v/>
      </c>
      <c r="M2011" s="123" t="str">
        <f>IF(A2011="","",EOMONTH(A2011,0))</f>
        <v/>
      </c>
      <c r="N2011" s="113" t="str">
        <f>IF(A2011="","",YEAR(A2011))</f>
        <v/>
      </c>
    </row>
    <row r="2012">
      <c r="A2012" s="116" t="n"/>
      <c r="B2012" s="97" t="n"/>
      <c r="C2012" s="97" t="n"/>
      <c r="D2012" s="132" t="n"/>
      <c r="E2012" s="99" t="n"/>
      <c r="F2012" s="117" t="n"/>
      <c r="G2012" s="101" t="n"/>
      <c r="H2012" s="103" t="str">
        <f>IF(OR(A2012="",B2012=""),"",N(D2012)*N(E2012))</f>
        <v/>
      </c>
      <c r="I2012" s="103" t="str">
        <f>IF(H2012="","",H2012-N(F2012))</f>
        <v/>
      </c>
      <c r="J2012" s="68" t="str">
        <f>IF(B2012="","",IFERROR(INDEX('15 Base de Dados'!$F$6:$F$925,MATCH(B2012,'15 Base de Dados'!$C$6:$C$925,0)),"BRL"))</f>
        <v/>
      </c>
      <c r="K2012" s="70" t="str">
        <f>IF(H2012="","",I2012*IF(N(G2012)&gt;0,G2012,IFERROR(INDEX(moeda_fx,MATCH(J2012,moeda_cod,0)),1)))</f>
        <v/>
      </c>
      <c r="L2012" s="133" t="str">
        <f>IF(B2012="","",IFERROR(INDEX('15 Base de Dados'!$A$6:$A$925,MATCH(B2012,'15 Base de Dados'!$C$6:$C$925,0)),"Não encontrado"))</f>
        <v/>
      </c>
      <c r="M2012" s="122" t="str">
        <f>IF(A2012="","",EOMONTH(A2012,0))</f>
        <v/>
      </c>
      <c r="N2012" s="69" t="str">
        <f>IF(A2012="","",YEAR(A2012))</f>
        <v/>
      </c>
    </row>
    <row r="2013">
      <c r="A2013" s="116" t="n"/>
      <c r="B2013" s="97" t="n"/>
      <c r="C2013" s="97" t="n"/>
      <c r="D2013" s="132" t="n"/>
      <c r="E2013" s="99" t="n"/>
      <c r="F2013" s="117" t="n"/>
      <c r="G2013" s="101" t="n"/>
      <c r="H2013" s="109" t="str">
        <f>IF(OR(A2013="",B2013=""),"",N(D2013)*N(E2013))</f>
        <v/>
      </c>
      <c r="I2013" s="109" t="str">
        <f>IF(H2013="","",H2013-N(F2013))</f>
        <v/>
      </c>
      <c r="J2013" s="108" t="str">
        <f>IF(B2013="","",IFERROR(INDEX('15 Base de Dados'!$F$6:$F$925,MATCH(B2013,'15 Base de Dados'!$C$6:$C$925,0)),"BRL"))</f>
        <v/>
      </c>
      <c r="K2013" s="134" t="str">
        <f>IF(H2013="","",I2013*IF(N(G2013)&gt;0,G2013,IFERROR(INDEX(moeda_fx,MATCH(J2013,moeda_cod,0)),1)))</f>
        <v/>
      </c>
      <c r="L2013" s="135" t="str">
        <f>IF(B2013="","",IFERROR(INDEX('15 Base de Dados'!$A$6:$A$925,MATCH(B2013,'15 Base de Dados'!$C$6:$C$925,0)),"Não encontrado"))</f>
        <v/>
      </c>
      <c r="M2013" s="123" t="str">
        <f>IF(A2013="","",EOMONTH(A2013,0))</f>
        <v/>
      </c>
      <c r="N2013" s="113" t="str">
        <f>IF(A2013="","",YEAR(A2013))</f>
        <v/>
      </c>
    </row>
    <row r="2014">
      <c r="A2014" s="116" t="n"/>
      <c r="B2014" s="97" t="n"/>
      <c r="C2014" s="97" t="n"/>
      <c r="D2014" s="132" t="n"/>
      <c r="E2014" s="99" t="n"/>
      <c r="F2014" s="117" t="n"/>
      <c r="G2014" s="101" t="n"/>
      <c r="H2014" s="103" t="str">
        <f>IF(OR(A2014="",B2014=""),"",N(D2014)*N(E2014))</f>
        <v/>
      </c>
      <c r="I2014" s="103" t="str">
        <f>IF(H2014="","",H2014-N(F2014))</f>
        <v/>
      </c>
      <c r="J2014" s="68" t="str">
        <f>IF(B2014="","",IFERROR(INDEX('15 Base de Dados'!$F$6:$F$925,MATCH(B2014,'15 Base de Dados'!$C$6:$C$925,0)),"BRL"))</f>
        <v/>
      </c>
      <c r="K2014" s="70" t="str">
        <f>IF(H2014="","",I2014*IF(N(G2014)&gt;0,G2014,IFERROR(INDEX(moeda_fx,MATCH(J2014,moeda_cod,0)),1)))</f>
        <v/>
      </c>
      <c r="L2014" s="133" t="str">
        <f>IF(B2014="","",IFERROR(INDEX('15 Base de Dados'!$A$6:$A$925,MATCH(B2014,'15 Base de Dados'!$C$6:$C$925,0)),"Não encontrado"))</f>
        <v/>
      </c>
      <c r="M2014" s="122" t="str">
        <f>IF(A2014="","",EOMONTH(A2014,0))</f>
        <v/>
      </c>
      <c r="N2014" s="69" t="str">
        <f>IF(A2014="","",YEAR(A2014))</f>
        <v/>
      </c>
    </row>
    <row r="2015">
      <c r="A2015" s="116" t="n"/>
      <c r="B2015" s="97" t="n"/>
      <c r="C2015" s="97" t="n"/>
      <c r="D2015" s="132" t="n"/>
      <c r="E2015" s="99" t="n"/>
      <c r="F2015" s="117" t="n"/>
      <c r="G2015" s="101" t="n"/>
      <c r="H2015" s="109" t="str">
        <f>IF(OR(A2015="",B2015=""),"",N(D2015)*N(E2015))</f>
        <v/>
      </c>
      <c r="I2015" s="109" t="str">
        <f>IF(H2015="","",H2015-N(F2015))</f>
        <v/>
      </c>
      <c r="J2015" s="108" t="str">
        <f>IF(B2015="","",IFERROR(INDEX('15 Base de Dados'!$F$6:$F$925,MATCH(B2015,'15 Base de Dados'!$C$6:$C$925,0)),"BRL"))</f>
        <v/>
      </c>
      <c r="K2015" s="134" t="str">
        <f>IF(H2015="","",I2015*IF(N(G2015)&gt;0,G2015,IFERROR(INDEX(moeda_fx,MATCH(J2015,moeda_cod,0)),1)))</f>
        <v/>
      </c>
      <c r="L2015" s="135" t="str">
        <f>IF(B2015="","",IFERROR(INDEX('15 Base de Dados'!$A$6:$A$925,MATCH(B2015,'15 Base de Dados'!$C$6:$C$925,0)),"Não encontrado"))</f>
        <v/>
      </c>
      <c r="M2015" s="123" t="str">
        <f>IF(A2015="","",EOMONTH(A2015,0))</f>
        <v/>
      </c>
      <c r="N2015" s="113" t="str">
        <f>IF(A2015="","",YEAR(A2015))</f>
        <v/>
      </c>
    </row>
    <row r="2016">
      <c r="A2016" s="116" t="n"/>
      <c r="B2016" s="97" t="n"/>
      <c r="C2016" s="97" t="n"/>
      <c r="D2016" s="132" t="n"/>
      <c r="E2016" s="99" t="n"/>
      <c r="F2016" s="117" t="n"/>
      <c r="G2016" s="101" t="n"/>
      <c r="H2016" s="103" t="str">
        <f>IF(OR(A2016="",B2016=""),"",N(D2016)*N(E2016))</f>
        <v/>
      </c>
      <c r="I2016" s="103" t="str">
        <f>IF(H2016="","",H2016-N(F2016))</f>
        <v/>
      </c>
      <c r="J2016" s="68" t="str">
        <f>IF(B2016="","",IFERROR(INDEX('15 Base de Dados'!$F$6:$F$925,MATCH(B2016,'15 Base de Dados'!$C$6:$C$925,0)),"BRL"))</f>
        <v/>
      </c>
      <c r="K2016" s="70" t="str">
        <f>IF(H2016="","",I2016*IF(N(G2016)&gt;0,G2016,IFERROR(INDEX(moeda_fx,MATCH(J2016,moeda_cod,0)),1)))</f>
        <v/>
      </c>
      <c r="L2016" s="133" t="str">
        <f>IF(B2016="","",IFERROR(INDEX('15 Base de Dados'!$A$6:$A$925,MATCH(B2016,'15 Base de Dados'!$C$6:$C$925,0)),"Não encontrado"))</f>
        <v/>
      </c>
      <c r="M2016" s="122" t="str">
        <f>IF(A2016="","",EOMONTH(A2016,0))</f>
        <v/>
      </c>
      <c r="N2016" s="69" t="str">
        <f>IF(A2016="","",YEAR(A2016))</f>
        <v/>
      </c>
    </row>
    <row r="2017">
      <c r="A2017" s="116" t="n"/>
      <c r="B2017" s="97" t="n"/>
      <c r="C2017" s="97" t="n"/>
      <c r="D2017" s="132" t="n"/>
      <c r="E2017" s="99" t="n"/>
      <c r="F2017" s="117" t="n"/>
      <c r="G2017" s="101" t="n"/>
      <c r="H2017" s="109" t="str">
        <f>IF(OR(A2017="",B2017=""),"",N(D2017)*N(E2017))</f>
        <v/>
      </c>
      <c r="I2017" s="109" t="str">
        <f>IF(H2017="","",H2017-N(F2017))</f>
        <v/>
      </c>
      <c r="J2017" s="108" t="str">
        <f>IF(B2017="","",IFERROR(INDEX('15 Base de Dados'!$F$6:$F$925,MATCH(B2017,'15 Base de Dados'!$C$6:$C$925,0)),"BRL"))</f>
        <v/>
      </c>
      <c r="K2017" s="134" t="str">
        <f>IF(H2017="","",I2017*IF(N(G2017)&gt;0,G2017,IFERROR(INDEX(moeda_fx,MATCH(J2017,moeda_cod,0)),1)))</f>
        <v/>
      </c>
      <c r="L2017" s="135" t="str">
        <f>IF(B2017="","",IFERROR(INDEX('15 Base de Dados'!$A$6:$A$925,MATCH(B2017,'15 Base de Dados'!$C$6:$C$925,0)),"Não encontrado"))</f>
        <v/>
      </c>
      <c r="M2017" s="123" t="str">
        <f>IF(A2017="","",EOMONTH(A2017,0))</f>
        <v/>
      </c>
      <c r="N2017" s="113" t="str">
        <f>IF(A2017="","",YEAR(A2017))</f>
        <v/>
      </c>
    </row>
    <row r="2018">
      <c r="A2018" s="116" t="n"/>
      <c r="B2018" s="97" t="n"/>
      <c r="C2018" s="97" t="n"/>
      <c r="D2018" s="132" t="n"/>
      <c r="E2018" s="99" t="n"/>
      <c r="F2018" s="117" t="n"/>
      <c r="G2018" s="101" t="n"/>
      <c r="H2018" s="103" t="str">
        <f>IF(OR(A2018="",B2018=""),"",N(D2018)*N(E2018))</f>
        <v/>
      </c>
      <c r="I2018" s="103" t="str">
        <f>IF(H2018="","",H2018-N(F2018))</f>
        <v/>
      </c>
      <c r="J2018" s="68" t="str">
        <f>IF(B2018="","",IFERROR(INDEX('15 Base de Dados'!$F$6:$F$925,MATCH(B2018,'15 Base de Dados'!$C$6:$C$925,0)),"BRL"))</f>
        <v/>
      </c>
      <c r="K2018" s="70" t="str">
        <f>IF(H2018="","",I2018*IF(N(G2018)&gt;0,G2018,IFERROR(INDEX(moeda_fx,MATCH(J2018,moeda_cod,0)),1)))</f>
        <v/>
      </c>
      <c r="L2018" s="133" t="str">
        <f>IF(B2018="","",IFERROR(INDEX('15 Base de Dados'!$A$6:$A$925,MATCH(B2018,'15 Base de Dados'!$C$6:$C$925,0)),"Não encontrado"))</f>
        <v/>
      </c>
      <c r="M2018" s="122" t="str">
        <f>IF(A2018="","",EOMONTH(A2018,0))</f>
        <v/>
      </c>
      <c r="N2018" s="69" t="str">
        <f>IF(A2018="","",YEAR(A2018))</f>
        <v/>
      </c>
    </row>
    <row r="2019">
      <c r="A2019" s="116" t="n"/>
      <c r="B2019" s="97" t="n"/>
      <c r="C2019" s="97" t="n"/>
      <c r="D2019" s="132" t="n"/>
      <c r="E2019" s="99" t="n"/>
      <c r="F2019" s="117" t="n"/>
      <c r="G2019" s="101" t="n"/>
      <c r="H2019" s="109" t="str">
        <f>IF(OR(A2019="",B2019=""),"",N(D2019)*N(E2019))</f>
        <v/>
      </c>
      <c r="I2019" s="109" t="str">
        <f>IF(H2019="","",H2019-N(F2019))</f>
        <v/>
      </c>
      <c r="J2019" s="108" t="str">
        <f>IF(B2019="","",IFERROR(INDEX('15 Base de Dados'!$F$6:$F$925,MATCH(B2019,'15 Base de Dados'!$C$6:$C$925,0)),"BRL"))</f>
        <v/>
      </c>
      <c r="K2019" s="134" t="str">
        <f>IF(H2019="","",I2019*IF(N(G2019)&gt;0,G2019,IFERROR(INDEX(moeda_fx,MATCH(J2019,moeda_cod,0)),1)))</f>
        <v/>
      </c>
      <c r="L2019" s="135" t="str">
        <f>IF(B2019="","",IFERROR(INDEX('15 Base de Dados'!$A$6:$A$925,MATCH(B2019,'15 Base de Dados'!$C$6:$C$925,0)),"Não encontrado"))</f>
        <v/>
      </c>
      <c r="M2019" s="123" t="str">
        <f>IF(A2019="","",EOMONTH(A2019,0))</f>
        <v/>
      </c>
      <c r="N2019" s="113" t="str">
        <f>IF(A2019="","",YEAR(A2019))</f>
        <v/>
      </c>
    </row>
    <row r="2020">
      <c r="A2020" s="116" t="n"/>
      <c r="B2020" s="97" t="n"/>
      <c r="C2020" s="97" t="n"/>
      <c r="D2020" s="132" t="n"/>
      <c r="E2020" s="99" t="n"/>
      <c r="F2020" s="117" t="n"/>
      <c r="G2020" s="101" t="n"/>
      <c r="H2020" s="103" t="str">
        <f>IF(OR(A2020="",B2020=""),"",N(D2020)*N(E2020))</f>
        <v/>
      </c>
      <c r="I2020" s="103" t="str">
        <f>IF(H2020="","",H2020-N(F2020))</f>
        <v/>
      </c>
      <c r="J2020" s="68" t="str">
        <f>IF(B2020="","",IFERROR(INDEX('15 Base de Dados'!$F$6:$F$925,MATCH(B2020,'15 Base de Dados'!$C$6:$C$925,0)),"BRL"))</f>
        <v/>
      </c>
      <c r="K2020" s="70" t="str">
        <f>IF(H2020="","",I2020*IF(N(G2020)&gt;0,G2020,IFERROR(INDEX(moeda_fx,MATCH(J2020,moeda_cod,0)),1)))</f>
        <v/>
      </c>
      <c r="L2020" s="133" t="str">
        <f>IF(B2020="","",IFERROR(INDEX('15 Base de Dados'!$A$6:$A$925,MATCH(B2020,'15 Base de Dados'!$C$6:$C$925,0)),"Não encontrado"))</f>
        <v/>
      </c>
      <c r="M2020" s="122" t="str">
        <f>IF(A2020="","",EOMONTH(A2020,0))</f>
        <v/>
      </c>
      <c r="N2020" s="69" t="str">
        <f>IF(A2020="","",YEAR(A2020))</f>
        <v/>
      </c>
    </row>
    <row r="2021">
      <c r="A2021" s="116" t="n"/>
      <c r="B2021" s="97" t="n"/>
      <c r="C2021" s="97" t="n"/>
      <c r="D2021" s="132" t="n"/>
      <c r="E2021" s="99" t="n"/>
      <c r="F2021" s="117" t="n"/>
      <c r="G2021" s="101" t="n"/>
      <c r="H2021" s="109" t="str">
        <f>IF(OR(A2021="",B2021=""),"",N(D2021)*N(E2021))</f>
        <v/>
      </c>
      <c r="I2021" s="109" t="str">
        <f>IF(H2021="","",H2021-N(F2021))</f>
        <v/>
      </c>
      <c r="J2021" s="108" t="str">
        <f>IF(B2021="","",IFERROR(INDEX('15 Base de Dados'!$F$6:$F$925,MATCH(B2021,'15 Base de Dados'!$C$6:$C$925,0)),"BRL"))</f>
        <v/>
      </c>
      <c r="K2021" s="134" t="str">
        <f>IF(H2021="","",I2021*IF(N(G2021)&gt;0,G2021,IFERROR(INDEX(moeda_fx,MATCH(J2021,moeda_cod,0)),1)))</f>
        <v/>
      </c>
      <c r="L2021" s="135" t="str">
        <f>IF(B2021="","",IFERROR(INDEX('15 Base de Dados'!$A$6:$A$925,MATCH(B2021,'15 Base de Dados'!$C$6:$C$925,0)),"Não encontrado"))</f>
        <v/>
      </c>
      <c r="M2021" s="123" t="str">
        <f>IF(A2021="","",EOMONTH(A2021,0))</f>
        <v/>
      </c>
      <c r="N2021" s="113" t="str">
        <f>IF(A2021="","",YEAR(A2021))</f>
        <v/>
      </c>
    </row>
    <row r="2022">
      <c r="A2022" s="116" t="n"/>
      <c r="B2022" s="97" t="n"/>
      <c r="C2022" s="97" t="n"/>
      <c r="D2022" s="132" t="n"/>
      <c r="E2022" s="99" t="n"/>
      <c r="F2022" s="117" t="n"/>
      <c r="G2022" s="101" t="n"/>
      <c r="H2022" s="103" t="str">
        <f>IF(OR(A2022="",B2022=""),"",N(D2022)*N(E2022))</f>
        <v/>
      </c>
      <c r="I2022" s="103" t="str">
        <f>IF(H2022="","",H2022-N(F2022))</f>
        <v/>
      </c>
      <c r="J2022" s="68" t="str">
        <f>IF(B2022="","",IFERROR(INDEX('15 Base de Dados'!$F$6:$F$925,MATCH(B2022,'15 Base de Dados'!$C$6:$C$925,0)),"BRL"))</f>
        <v/>
      </c>
      <c r="K2022" s="70" t="str">
        <f>IF(H2022="","",I2022*IF(N(G2022)&gt;0,G2022,IFERROR(INDEX(moeda_fx,MATCH(J2022,moeda_cod,0)),1)))</f>
        <v/>
      </c>
      <c r="L2022" s="133" t="str">
        <f>IF(B2022="","",IFERROR(INDEX('15 Base de Dados'!$A$6:$A$925,MATCH(B2022,'15 Base de Dados'!$C$6:$C$925,0)),"Não encontrado"))</f>
        <v/>
      </c>
      <c r="M2022" s="122" t="str">
        <f>IF(A2022="","",EOMONTH(A2022,0))</f>
        <v/>
      </c>
      <c r="N2022" s="69" t="str">
        <f>IF(A2022="","",YEAR(A2022))</f>
        <v/>
      </c>
    </row>
    <row r="2023">
      <c r="A2023" s="116" t="n"/>
      <c r="B2023" s="97" t="n"/>
      <c r="C2023" s="97" t="n"/>
      <c r="D2023" s="132" t="n"/>
      <c r="E2023" s="99" t="n"/>
      <c r="F2023" s="117" t="n"/>
      <c r="G2023" s="101" t="n"/>
      <c r="H2023" s="109" t="str">
        <f>IF(OR(A2023="",B2023=""),"",N(D2023)*N(E2023))</f>
        <v/>
      </c>
      <c r="I2023" s="109" t="str">
        <f>IF(H2023="","",H2023-N(F2023))</f>
        <v/>
      </c>
      <c r="J2023" s="108" t="str">
        <f>IF(B2023="","",IFERROR(INDEX('15 Base de Dados'!$F$6:$F$925,MATCH(B2023,'15 Base de Dados'!$C$6:$C$925,0)),"BRL"))</f>
        <v/>
      </c>
      <c r="K2023" s="134" t="str">
        <f>IF(H2023="","",I2023*IF(N(G2023)&gt;0,G2023,IFERROR(INDEX(moeda_fx,MATCH(J2023,moeda_cod,0)),1)))</f>
        <v/>
      </c>
      <c r="L2023" s="135" t="str">
        <f>IF(B2023="","",IFERROR(INDEX('15 Base de Dados'!$A$6:$A$925,MATCH(B2023,'15 Base de Dados'!$C$6:$C$925,0)),"Não encontrado"))</f>
        <v/>
      </c>
      <c r="M2023" s="123" t="str">
        <f>IF(A2023="","",EOMONTH(A2023,0))</f>
        <v/>
      </c>
      <c r="N2023" s="113" t="str">
        <f>IF(A2023="","",YEAR(A2023))</f>
        <v/>
      </c>
    </row>
    <row r="2024">
      <c r="A2024" s="116" t="n"/>
      <c r="B2024" s="97" t="n"/>
      <c r="C2024" s="97" t="n"/>
      <c r="D2024" s="132" t="n"/>
      <c r="E2024" s="99" t="n"/>
      <c r="F2024" s="117" t="n"/>
      <c r="G2024" s="101" t="n"/>
      <c r="H2024" s="103" t="str">
        <f>IF(OR(A2024="",B2024=""),"",N(D2024)*N(E2024))</f>
        <v/>
      </c>
      <c r="I2024" s="103" t="str">
        <f>IF(H2024="","",H2024-N(F2024))</f>
        <v/>
      </c>
      <c r="J2024" s="68" t="str">
        <f>IF(B2024="","",IFERROR(INDEX('15 Base de Dados'!$F$6:$F$925,MATCH(B2024,'15 Base de Dados'!$C$6:$C$925,0)),"BRL"))</f>
        <v/>
      </c>
      <c r="K2024" s="70" t="str">
        <f>IF(H2024="","",I2024*IF(N(G2024)&gt;0,G2024,IFERROR(INDEX(moeda_fx,MATCH(J2024,moeda_cod,0)),1)))</f>
        <v/>
      </c>
      <c r="L2024" s="133" t="str">
        <f>IF(B2024="","",IFERROR(INDEX('15 Base de Dados'!$A$6:$A$925,MATCH(B2024,'15 Base de Dados'!$C$6:$C$925,0)),"Não encontrado"))</f>
        <v/>
      </c>
      <c r="M2024" s="122" t="str">
        <f>IF(A2024="","",EOMONTH(A2024,0))</f>
        <v/>
      </c>
      <c r="N2024" s="69" t="str">
        <f>IF(A2024="","",YEAR(A2024))</f>
        <v/>
      </c>
    </row>
    <row r="2025">
      <c r="A2025" s="116" t="n"/>
      <c r="B2025" s="97" t="n"/>
      <c r="C2025" s="97" t="n"/>
      <c r="D2025" s="132" t="n"/>
      <c r="E2025" s="99" t="n"/>
      <c r="F2025" s="117" t="n"/>
      <c r="G2025" s="101" t="n"/>
      <c r="H2025" s="109" t="str">
        <f>IF(OR(A2025="",B2025=""),"",N(D2025)*N(E2025))</f>
        <v/>
      </c>
      <c r="I2025" s="109" t="str">
        <f>IF(H2025="","",H2025-N(F2025))</f>
        <v/>
      </c>
      <c r="J2025" s="108" t="str">
        <f>IF(B2025="","",IFERROR(INDEX('15 Base de Dados'!$F$6:$F$925,MATCH(B2025,'15 Base de Dados'!$C$6:$C$925,0)),"BRL"))</f>
        <v/>
      </c>
      <c r="K2025" s="134" t="str">
        <f>IF(H2025="","",I2025*IF(N(G2025)&gt;0,G2025,IFERROR(INDEX(moeda_fx,MATCH(J2025,moeda_cod,0)),1)))</f>
        <v/>
      </c>
      <c r="L2025" s="135" t="str">
        <f>IF(B2025="","",IFERROR(INDEX('15 Base de Dados'!$A$6:$A$925,MATCH(B2025,'15 Base de Dados'!$C$6:$C$925,0)),"Não encontrado"))</f>
        <v/>
      </c>
      <c r="M2025" s="123" t="str">
        <f>IF(A2025="","",EOMONTH(A2025,0))</f>
        <v/>
      </c>
      <c r="N2025" s="113" t="str">
        <f>IF(A2025="","",YEAR(A2025))</f>
        <v/>
      </c>
    </row>
    <row r="2026">
      <c r="A2026" s="116" t="n"/>
      <c r="B2026" s="97" t="n"/>
      <c r="C2026" s="97" t="n"/>
      <c r="D2026" s="132" t="n"/>
      <c r="E2026" s="99" t="n"/>
      <c r="F2026" s="117" t="n"/>
      <c r="G2026" s="101" t="n"/>
      <c r="H2026" s="103" t="str">
        <f>IF(OR(A2026="",B2026=""),"",N(D2026)*N(E2026))</f>
        <v/>
      </c>
      <c r="I2026" s="103" t="str">
        <f>IF(H2026="","",H2026-N(F2026))</f>
        <v/>
      </c>
      <c r="J2026" s="68" t="str">
        <f>IF(B2026="","",IFERROR(INDEX('15 Base de Dados'!$F$6:$F$925,MATCH(B2026,'15 Base de Dados'!$C$6:$C$925,0)),"BRL"))</f>
        <v/>
      </c>
      <c r="K2026" s="70" t="str">
        <f>IF(H2026="","",I2026*IF(N(G2026)&gt;0,G2026,IFERROR(INDEX(moeda_fx,MATCH(J2026,moeda_cod,0)),1)))</f>
        <v/>
      </c>
      <c r="L2026" s="133" t="str">
        <f>IF(B2026="","",IFERROR(INDEX('15 Base de Dados'!$A$6:$A$925,MATCH(B2026,'15 Base de Dados'!$C$6:$C$925,0)),"Não encontrado"))</f>
        <v/>
      </c>
      <c r="M2026" s="122" t="str">
        <f>IF(A2026="","",EOMONTH(A2026,0))</f>
        <v/>
      </c>
      <c r="N2026" s="69" t="str">
        <f>IF(A2026="","",YEAR(A2026))</f>
        <v/>
      </c>
    </row>
    <row r="2027">
      <c r="A2027" s="116" t="n"/>
      <c r="B2027" s="97" t="n"/>
      <c r="C2027" s="97" t="n"/>
      <c r="D2027" s="132" t="n"/>
      <c r="E2027" s="99" t="n"/>
      <c r="F2027" s="117" t="n"/>
      <c r="G2027" s="101" t="n"/>
      <c r="H2027" s="109" t="str">
        <f>IF(OR(A2027="",B2027=""),"",N(D2027)*N(E2027))</f>
        <v/>
      </c>
      <c r="I2027" s="109" t="str">
        <f>IF(H2027="","",H2027-N(F2027))</f>
        <v/>
      </c>
      <c r="J2027" s="108" t="str">
        <f>IF(B2027="","",IFERROR(INDEX('15 Base de Dados'!$F$6:$F$925,MATCH(B2027,'15 Base de Dados'!$C$6:$C$925,0)),"BRL"))</f>
        <v/>
      </c>
      <c r="K2027" s="134" t="str">
        <f>IF(H2027="","",I2027*IF(N(G2027)&gt;0,G2027,IFERROR(INDEX(moeda_fx,MATCH(J2027,moeda_cod,0)),1)))</f>
        <v/>
      </c>
      <c r="L2027" s="135" t="str">
        <f>IF(B2027="","",IFERROR(INDEX('15 Base de Dados'!$A$6:$A$925,MATCH(B2027,'15 Base de Dados'!$C$6:$C$925,0)),"Não encontrado"))</f>
        <v/>
      </c>
      <c r="M2027" s="123" t="str">
        <f>IF(A2027="","",EOMONTH(A2027,0))</f>
        <v/>
      </c>
      <c r="N2027" s="113" t="str">
        <f>IF(A2027="","",YEAR(A2027))</f>
        <v/>
      </c>
    </row>
    <row r="2028">
      <c r="A2028" s="116" t="n"/>
      <c r="B2028" s="97" t="n"/>
      <c r="C2028" s="97" t="n"/>
      <c r="D2028" s="132" t="n"/>
      <c r="E2028" s="99" t="n"/>
      <c r="F2028" s="117" t="n"/>
      <c r="G2028" s="101" t="n"/>
      <c r="H2028" s="103" t="str">
        <f>IF(OR(A2028="",B2028=""),"",N(D2028)*N(E2028))</f>
        <v/>
      </c>
      <c r="I2028" s="103" t="str">
        <f>IF(H2028="","",H2028-N(F2028))</f>
        <v/>
      </c>
      <c r="J2028" s="68" t="str">
        <f>IF(B2028="","",IFERROR(INDEX('15 Base de Dados'!$F$6:$F$925,MATCH(B2028,'15 Base de Dados'!$C$6:$C$925,0)),"BRL"))</f>
        <v/>
      </c>
      <c r="K2028" s="70" t="str">
        <f>IF(H2028="","",I2028*IF(N(G2028)&gt;0,G2028,IFERROR(INDEX(moeda_fx,MATCH(J2028,moeda_cod,0)),1)))</f>
        <v/>
      </c>
      <c r="L2028" s="133" t="str">
        <f>IF(B2028="","",IFERROR(INDEX('15 Base de Dados'!$A$6:$A$925,MATCH(B2028,'15 Base de Dados'!$C$6:$C$925,0)),"Não encontrado"))</f>
        <v/>
      </c>
      <c r="M2028" s="122" t="str">
        <f>IF(A2028="","",EOMONTH(A2028,0))</f>
        <v/>
      </c>
      <c r="N2028" s="69" t="str">
        <f>IF(A2028="","",YEAR(A2028))</f>
        <v/>
      </c>
    </row>
    <row r="2029">
      <c r="A2029" s="116" t="n"/>
      <c r="B2029" s="97" t="n"/>
      <c r="C2029" s="97" t="n"/>
      <c r="D2029" s="132" t="n"/>
      <c r="E2029" s="99" t="n"/>
      <c r="F2029" s="117" t="n"/>
      <c r="G2029" s="101" t="n"/>
      <c r="H2029" s="109" t="str">
        <f>IF(OR(A2029="",B2029=""),"",N(D2029)*N(E2029))</f>
        <v/>
      </c>
      <c r="I2029" s="109" t="str">
        <f>IF(H2029="","",H2029-N(F2029))</f>
        <v/>
      </c>
      <c r="J2029" s="108" t="str">
        <f>IF(B2029="","",IFERROR(INDEX('15 Base de Dados'!$F$6:$F$925,MATCH(B2029,'15 Base de Dados'!$C$6:$C$925,0)),"BRL"))</f>
        <v/>
      </c>
      <c r="K2029" s="134" t="str">
        <f>IF(H2029="","",I2029*IF(N(G2029)&gt;0,G2029,IFERROR(INDEX(moeda_fx,MATCH(J2029,moeda_cod,0)),1)))</f>
        <v/>
      </c>
      <c r="L2029" s="135" t="str">
        <f>IF(B2029="","",IFERROR(INDEX('15 Base de Dados'!$A$6:$A$925,MATCH(B2029,'15 Base de Dados'!$C$6:$C$925,0)),"Não encontrado"))</f>
        <v/>
      </c>
      <c r="M2029" s="123" t="str">
        <f>IF(A2029="","",EOMONTH(A2029,0))</f>
        <v/>
      </c>
      <c r="N2029" s="113" t="str">
        <f>IF(A2029="","",YEAR(A2029))</f>
        <v/>
      </c>
    </row>
    <row r="2030">
      <c r="A2030" s="116" t="n"/>
      <c r="B2030" s="97" t="n"/>
      <c r="C2030" s="97" t="n"/>
      <c r="D2030" s="132" t="n"/>
      <c r="E2030" s="99" t="n"/>
      <c r="F2030" s="117" t="n"/>
      <c r="G2030" s="101" t="n"/>
      <c r="H2030" s="103" t="str">
        <f>IF(OR(A2030="",B2030=""),"",N(D2030)*N(E2030))</f>
        <v/>
      </c>
      <c r="I2030" s="103" t="str">
        <f>IF(H2030="","",H2030-N(F2030))</f>
        <v/>
      </c>
      <c r="J2030" s="68" t="str">
        <f>IF(B2030="","",IFERROR(INDEX('15 Base de Dados'!$F$6:$F$925,MATCH(B2030,'15 Base de Dados'!$C$6:$C$925,0)),"BRL"))</f>
        <v/>
      </c>
      <c r="K2030" s="70" t="str">
        <f>IF(H2030="","",I2030*IF(N(G2030)&gt;0,G2030,IFERROR(INDEX(moeda_fx,MATCH(J2030,moeda_cod,0)),1)))</f>
        <v/>
      </c>
      <c r="L2030" s="133" t="str">
        <f>IF(B2030="","",IFERROR(INDEX('15 Base de Dados'!$A$6:$A$925,MATCH(B2030,'15 Base de Dados'!$C$6:$C$925,0)),"Não encontrado"))</f>
        <v/>
      </c>
      <c r="M2030" s="122" t="str">
        <f>IF(A2030="","",EOMONTH(A2030,0))</f>
        <v/>
      </c>
      <c r="N2030" s="69" t="str">
        <f>IF(A2030="","",YEAR(A2030))</f>
        <v/>
      </c>
    </row>
    <row r="2031">
      <c r="A2031" s="116" t="n"/>
      <c r="B2031" s="97" t="n"/>
      <c r="C2031" s="97" t="n"/>
      <c r="D2031" s="132" t="n"/>
      <c r="E2031" s="99" t="n"/>
      <c r="F2031" s="117" t="n"/>
      <c r="G2031" s="101" t="n"/>
      <c r="H2031" s="109" t="str">
        <f>IF(OR(A2031="",B2031=""),"",N(D2031)*N(E2031))</f>
        <v/>
      </c>
      <c r="I2031" s="109" t="str">
        <f>IF(H2031="","",H2031-N(F2031))</f>
        <v/>
      </c>
      <c r="J2031" s="108" t="str">
        <f>IF(B2031="","",IFERROR(INDEX('15 Base de Dados'!$F$6:$F$925,MATCH(B2031,'15 Base de Dados'!$C$6:$C$925,0)),"BRL"))</f>
        <v/>
      </c>
      <c r="K2031" s="134" t="str">
        <f>IF(H2031="","",I2031*IF(N(G2031)&gt;0,G2031,IFERROR(INDEX(moeda_fx,MATCH(J2031,moeda_cod,0)),1)))</f>
        <v/>
      </c>
      <c r="L2031" s="135" t="str">
        <f>IF(B2031="","",IFERROR(INDEX('15 Base de Dados'!$A$6:$A$925,MATCH(B2031,'15 Base de Dados'!$C$6:$C$925,0)),"Não encontrado"))</f>
        <v/>
      </c>
      <c r="M2031" s="123" t="str">
        <f>IF(A2031="","",EOMONTH(A2031,0))</f>
        <v/>
      </c>
      <c r="N2031" s="113" t="str">
        <f>IF(A2031="","",YEAR(A2031))</f>
        <v/>
      </c>
    </row>
    <row r="2032">
      <c r="A2032" s="116" t="n"/>
      <c r="B2032" s="97" t="n"/>
      <c r="C2032" s="97" t="n"/>
      <c r="D2032" s="132" t="n"/>
      <c r="E2032" s="99" t="n"/>
      <c r="F2032" s="117" t="n"/>
      <c r="G2032" s="101" t="n"/>
      <c r="H2032" s="103" t="str">
        <f>IF(OR(A2032="",B2032=""),"",N(D2032)*N(E2032))</f>
        <v/>
      </c>
      <c r="I2032" s="103" t="str">
        <f>IF(H2032="","",H2032-N(F2032))</f>
        <v/>
      </c>
      <c r="J2032" s="68" t="str">
        <f>IF(B2032="","",IFERROR(INDEX('15 Base de Dados'!$F$6:$F$925,MATCH(B2032,'15 Base de Dados'!$C$6:$C$925,0)),"BRL"))</f>
        <v/>
      </c>
      <c r="K2032" s="70" t="str">
        <f>IF(H2032="","",I2032*IF(N(G2032)&gt;0,G2032,IFERROR(INDEX(moeda_fx,MATCH(J2032,moeda_cod,0)),1)))</f>
        <v/>
      </c>
      <c r="L2032" s="133" t="str">
        <f>IF(B2032="","",IFERROR(INDEX('15 Base de Dados'!$A$6:$A$925,MATCH(B2032,'15 Base de Dados'!$C$6:$C$925,0)),"Não encontrado"))</f>
        <v/>
      </c>
      <c r="M2032" s="122" t="str">
        <f>IF(A2032="","",EOMONTH(A2032,0))</f>
        <v/>
      </c>
      <c r="N2032" s="69" t="str">
        <f>IF(A2032="","",YEAR(A2032))</f>
        <v/>
      </c>
    </row>
    <row r="2033">
      <c r="A2033" s="116" t="n"/>
      <c r="B2033" s="97" t="n"/>
      <c r="C2033" s="97" t="n"/>
      <c r="D2033" s="132" t="n"/>
      <c r="E2033" s="99" t="n"/>
      <c r="F2033" s="117" t="n"/>
      <c r="G2033" s="101" t="n"/>
      <c r="H2033" s="109" t="str">
        <f>IF(OR(A2033="",B2033=""),"",N(D2033)*N(E2033))</f>
        <v/>
      </c>
      <c r="I2033" s="109" t="str">
        <f>IF(H2033="","",H2033-N(F2033))</f>
        <v/>
      </c>
      <c r="J2033" s="108" t="str">
        <f>IF(B2033="","",IFERROR(INDEX('15 Base de Dados'!$F$6:$F$925,MATCH(B2033,'15 Base de Dados'!$C$6:$C$925,0)),"BRL"))</f>
        <v/>
      </c>
      <c r="K2033" s="134" t="str">
        <f>IF(H2033="","",I2033*IF(N(G2033)&gt;0,G2033,IFERROR(INDEX(moeda_fx,MATCH(J2033,moeda_cod,0)),1)))</f>
        <v/>
      </c>
      <c r="L2033" s="135" t="str">
        <f>IF(B2033="","",IFERROR(INDEX('15 Base de Dados'!$A$6:$A$925,MATCH(B2033,'15 Base de Dados'!$C$6:$C$925,0)),"Não encontrado"))</f>
        <v/>
      </c>
      <c r="M2033" s="123" t="str">
        <f>IF(A2033="","",EOMONTH(A2033,0))</f>
        <v/>
      </c>
      <c r="N2033" s="113" t="str">
        <f>IF(A2033="","",YEAR(A2033))</f>
        <v/>
      </c>
    </row>
    <row r="2034">
      <c r="A2034" s="116" t="n"/>
      <c r="B2034" s="97" t="n"/>
      <c r="C2034" s="97" t="n"/>
      <c r="D2034" s="132" t="n"/>
      <c r="E2034" s="99" t="n"/>
      <c r="F2034" s="117" t="n"/>
      <c r="G2034" s="101" t="n"/>
      <c r="H2034" s="103" t="str">
        <f>IF(OR(A2034="",B2034=""),"",N(D2034)*N(E2034))</f>
        <v/>
      </c>
      <c r="I2034" s="103" t="str">
        <f>IF(H2034="","",H2034-N(F2034))</f>
        <v/>
      </c>
      <c r="J2034" s="68" t="str">
        <f>IF(B2034="","",IFERROR(INDEX('15 Base de Dados'!$F$6:$F$925,MATCH(B2034,'15 Base de Dados'!$C$6:$C$925,0)),"BRL"))</f>
        <v/>
      </c>
      <c r="K2034" s="70" t="str">
        <f>IF(H2034="","",I2034*IF(N(G2034)&gt;0,G2034,IFERROR(INDEX(moeda_fx,MATCH(J2034,moeda_cod,0)),1)))</f>
        <v/>
      </c>
      <c r="L2034" s="133" t="str">
        <f>IF(B2034="","",IFERROR(INDEX('15 Base de Dados'!$A$6:$A$925,MATCH(B2034,'15 Base de Dados'!$C$6:$C$925,0)),"Não encontrado"))</f>
        <v/>
      </c>
      <c r="M2034" s="122" t="str">
        <f>IF(A2034="","",EOMONTH(A2034,0))</f>
        <v/>
      </c>
      <c r="N2034" s="69" t="str">
        <f>IF(A2034="","",YEAR(A2034))</f>
        <v/>
      </c>
    </row>
    <row r="2035">
      <c r="A2035" s="116" t="n"/>
      <c r="B2035" s="97" t="n"/>
      <c r="C2035" s="97" t="n"/>
      <c r="D2035" s="132" t="n"/>
      <c r="E2035" s="99" t="n"/>
      <c r="F2035" s="117" t="n"/>
      <c r="G2035" s="101" t="n"/>
      <c r="H2035" s="109" t="str">
        <f>IF(OR(A2035="",B2035=""),"",N(D2035)*N(E2035))</f>
        <v/>
      </c>
      <c r="I2035" s="109" t="str">
        <f>IF(H2035="","",H2035-N(F2035))</f>
        <v/>
      </c>
      <c r="J2035" s="108" t="str">
        <f>IF(B2035="","",IFERROR(INDEX('15 Base de Dados'!$F$6:$F$925,MATCH(B2035,'15 Base de Dados'!$C$6:$C$925,0)),"BRL"))</f>
        <v/>
      </c>
      <c r="K2035" s="134" t="str">
        <f>IF(H2035="","",I2035*IF(N(G2035)&gt;0,G2035,IFERROR(INDEX(moeda_fx,MATCH(J2035,moeda_cod,0)),1)))</f>
        <v/>
      </c>
      <c r="L2035" s="135" t="str">
        <f>IF(B2035="","",IFERROR(INDEX('15 Base de Dados'!$A$6:$A$925,MATCH(B2035,'15 Base de Dados'!$C$6:$C$925,0)),"Não encontrado"))</f>
        <v/>
      </c>
      <c r="M2035" s="123" t="str">
        <f>IF(A2035="","",EOMONTH(A2035,0))</f>
        <v/>
      </c>
      <c r="N2035" s="113" t="str">
        <f>IF(A2035="","",YEAR(A2035))</f>
        <v/>
      </c>
    </row>
    <row r="2036">
      <c r="A2036" s="116" t="n"/>
      <c r="B2036" s="97" t="n"/>
      <c r="C2036" s="97" t="n"/>
      <c r="D2036" s="132" t="n"/>
      <c r="E2036" s="99" t="n"/>
      <c r="F2036" s="117" t="n"/>
      <c r="G2036" s="101" t="n"/>
      <c r="H2036" s="103" t="str">
        <f>IF(OR(A2036="",B2036=""),"",N(D2036)*N(E2036))</f>
        <v/>
      </c>
      <c r="I2036" s="103" t="str">
        <f>IF(H2036="","",H2036-N(F2036))</f>
        <v/>
      </c>
      <c r="J2036" s="68" t="str">
        <f>IF(B2036="","",IFERROR(INDEX('15 Base de Dados'!$F$6:$F$925,MATCH(B2036,'15 Base de Dados'!$C$6:$C$925,0)),"BRL"))</f>
        <v/>
      </c>
      <c r="K2036" s="70" t="str">
        <f>IF(H2036="","",I2036*IF(N(G2036)&gt;0,G2036,IFERROR(INDEX(moeda_fx,MATCH(J2036,moeda_cod,0)),1)))</f>
        <v/>
      </c>
      <c r="L2036" s="133" t="str">
        <f>IF(B2036="","",IFERROR(INDEX('15 Base de Dados'!$A$6:$A$925,MATCH(B2036,'15 Base de Dados'!$C$6:$C$925,0)),"Não encontrado"))</f>
        <v/>
      </c>
      <c r="M2036" s="122" t="str">
        <f>IF(A2036="","",EOMONTH(A2036,0))</f>
        <v/>
      </c>
      <c r="N2036" s="69" t="str">
        <f>IF(A2036="","",YEAR(A2036))</f>
        <v/>
      </c>
    </row>
    <row r="2037">
      <c r="A2037" s="116" t="n"/>
      <c r="B2037" s="97" t="n"/>
      <c r="C2037" s="97" t="n"/>
      <c r="D2037" s="132" t="n"/>
      <c r="E2037" s="99" t="n"/>
      <c r="F2037" s="117" t="n"/>
      <c r="G2037" s="101" t="n"/>
      <c r="H2037" s="109" t="str">
        <f>IF(OR(A2037="",B2037=""),"",N(D2037)*N(E2037))</f>
        <v/>
      </c>
      <c r="I2037" s="109" t="str">
        <f>IF(H2037="","",H2037-N(F2037))</f>
        <v/>
      </c>
      <c r="J2037" s="108" t="str">
        <f>IF(B2037="","",IFERROR(INDEX('15 Base de Dados'!$F$6:$F$925,MATCH(B2037,'15 Base de Dados'!$C$6:$C$925,0)),"BRL"))</f>
        <v/>
      </c>
      <c r="K2037" s="134" t="str">
        <f>IF(H2037="","",I2037*IF(N(G2037)&gt;0,G2037,IFERROR(INDEX(moeda_fx,MATCH(J2037,moeda_cod,0)),1)))</f>
        <v/>
      </c>
      <c r="L2037" s="135" t="str">
        <f>IF(B2037="","",IFERROR(INDEX('15 Base de Dados'!$A$6:$A$925,MATCH(B2037,'15 Base de Dados'!$C$6:$C$925,0)),"Não encontrado"))</f>
        <v/>
      </c>
      <c r="M2037" s="123" t="str">
        <f>IF(A2037="","",EOMONTH(A2037,0))</f>
        <v/>
      </c>
      <c r="N2037" s="113" t="str">
        <f>IF(A2037="","",YEAR(A2037))</f>
        <v/>
      </c>
    </row>
    <row r="2038">
      <c r="A2038" s="116" t="n"/>
      <c r="B2038" s="97" t="n"/>
      <c r="C2038" s="97" t="n"/>
      <c r="D2038" s="132" t="n"/>
      <c r="E2038" s="99" t="n"/>
      <c r="F2038" s="117" t="n"/>
      <c r="G2038" s="101" t="n"/>
      <c r="H2038" s="103" t="str">
        <f>IF(OR(A2038="",B2038=""),"",N(D2038)*N(E2038))</f>
        <v/>
      </c>
      <c r="I2038" s="103" t="str">
        <f>IF(H2038="","",H2038-N(F2038))</f>
        <v/>
      </c>
      <c r="J2038" s="68" t="str">
        <f>IF(B2038="","",IFERROR(INDEX('15 Base de Dados'!$F$6:$F$925,MATCH(B2038,'15 Base de Dados'!$C$6:$C$925,0)),"BRL"))</f>
        <v/>
      </c>
      <c r="K2038" s="70" t="str">
        <f>IF(H2038="","",I2038*IF(N(G2038)&gt;0,G2038,IFERROR(INDEX(moeda_fx,MATCH(J2038,moeda_cod,0)),1)))</f>
        <v/>
      </c>
      <c r="L2038" s="133" t="str">
        <f>IF(B2038="","",IFERROR(INDEX('15 Base de Dados'!$A$6:$A$925,MATCH(B2038,'15 Base de Dados'!$C$6:$C$925,0)),"Não encontrado"))</f>
        <v/>
      </c>
      <c r="M2038" s="122" t="str">
        <f>IF(A2038="","",EOMONTH(A2038,0))</f>
        <v/>
      </c>
      <c r="N2038" s="69" t="str">
        <f>IF(A2038="","",YEAR(A2038))</f>
        <v/>
      </c>
    </row>
    <row r="2039">
      <c r="A2039" s="116" t="n"/>
      <c r="B2039" s="97" t="n"/>
      <c r="C2039" s="97" t="n"/>
      <c r="D2039" s="132" t="n"/>
      <c r="E2039" s="99" t="n"/>
      <c r="F2039" s="117" t="n"/>
      <c r="G2039" s="101" t="n"/>
      <c r="H2039" s="109" t="str">
        <f>IF(OR(A2039="",B2039=""),"",N(D2039)*N(E2039))</f>
        <v/>
      </c>
      <c r="I2039" s="109" t="str">
        <f>IF(H2039="","",H2039-N(F2039))</f>
        <v/>
      </c>
      <c r="J2039" s="108" t="str">
        <f>IF(B2039="","",IFERROR(INDEX('15 Base de Dados'!$F$6:$F$925,MATCH(B2039,'15 Base de Dados'!$C$6:$C$925,0)),"BRL"))</f>
        <v/>
      </c>
      <c r="K2039" s="134" t="str">
        <f>IF(H2039="","",I2039*IF(N(G2039)&gt;0,G2039,IFERROR(INDEX(moeda_fx,MATCH(J2039,moeda_cod,0)),1)))</f>
        <v/>
      </c>
      <c r="L2039" s="135" t="str">
        <f>IF(B2039="","",IFERROR(INDEX('15 Base de Dados'!$A$6:$A$925,MATCH(B2039,'15 Base de Dados'!$C$6:$C$925,0)),"Não encontrado"))</f>
        <v/>
      </c>
      <c r="M2039" s="123" t="str">
        <f>IF(A2039="","",EOMONTH(A2039,0))</f>
        <v/>
      </c>
      <c r="N2039" s="113" t="str">
        <f>IF(A2039="","",YEAR(A2039))</f>
        <v/>
      </c>
    </row>
    <row r="2040">
      <c r="A2040" s="116" t="n"/>
      <c r="B2040" s="97" t="n"/>
      <c r="C2040" s="97" t="n"/>
      <c r="D2040" s="132" t="n"/>
      <c r="E2040" s="99" t="n"/>
      <c r="F2040" s="117" t="n"/>
      <c r="G2040" s="101" t="n"/>
      <c r="H2040" s="103" t="str">
        <f>IF(OR(A2040="",B2040=""),"",N(D2040)*N(E2040))</f>
        <v/>
      </c>
      <c r="I2040" s="103" t="str">
        <f>IF(H2040="","",H2040-N(F2040))</f>
        <v/>
      </c>
      <c r="J2040" s="68" t="str">
        <f>IF(B2040="","",IFERROR(INDEX('15 Base de Dados'!$F$6:$F$925,MATCH(B2040,'15 Base de Dados'!$C$6:$C$925,0)),"BRL"))</f>
        <v/>
      </c>
      <c r="K2040" s="70" t="str">
        <f>IF(H2040="","",I2040*IF(N(G2040)&gt;0,G2040,IFERROR(INDEX(moeda_fx,MATCH(J2040,moeda_cod,0)),1)))</f>
        <v/>
      </c>
      <c r="L2040" s="133" t="str">
        <f>IF(B2040="","",IFERROR(INDEX('15 Base de Dados'!$A$6:$A$925,MATCH(B2040,'15 Base de Dados'!$C$6:$C$925,0)),"Não encontrado"))</f>
        <v/>
      </c>
      <c r="M2040" s="122" t="str">
        <f>IF(A2040="","",EOMONTH(A2040,0))</f>
        <v/>
      </c>
      <c r="N2040" s="69" t="str">
        <f>IF(A2040="","",YEAR(A2040))</f>
        <v/>
      </c>
    </row>
    <row r="2041">
      <c r="A2041" s="116" t="n"/>
      <c r="B2041" s="97" t="n"/>
      <c r="C2041" s="97" t="n"/>
      <c r="D2041" s="132" t="n"/>
      <c r="E2041" s="99" t="n"/>
      <c r="F2041" s="117" t="n"/>
      <c r="G2041" s="101" t="n"/>
      <c r="H2041" s="109" t="str">
        <f>IF(OR(A2041="",B2041=""),"",N(D2041)*N(E2041))</f>
        <v/>
      </c>
      <c r="I2041" s="109" t="str">
        <f>IF(H2041="","",H2041-N(F2041))</f>
        <v/>
      </c>
      <c r="J2041" s="108" t="str">
        <f>IF(B2041="","",IFERROR(INDEX('15 Base de Dados'!$F$6:$F$925,MATCH(B2041,'15 Base de Dados'!$C$6:$C$925,0)),"BRL"))</f>
        <v/>
      </c>
      <c r="K2041" s="134" t="str">
        <f>IF(H2041="","",I2041*IF(N(G2041)&gt;0,G2041,IFERROR(INDEX(moeda_fx,MATCH(J2041,moeda_cod,0)),1)))</f>
        <v/>
      </c>
      <c r="L2041" s="135" t="str">
        <f>IF(B2041="","",IFERROR(INDEX('15 Base de Dados'!$A$6:$A$925,MATCH(B2041,'15 Base de Dados'!$C$6:$C$925,0)),"Não encontrado"))</f>
        <v/>
      </c>
      <c r="M2041" s="123" t="str">
        <f>IF(A2041="","",EOMONTH(A2041,0))</f>
        <v/>
      </c>
      <c r="N2041" s="113" t="str">
        <f>IF(A2041="","",YEAR(A2041))</f>
        <v/>
      </c>
    </row>
    <row r="2042">
      <c r="A2042" s="116" t="n"/>
      <c r="B2042" s="97" t="n"/>
      <c r="C2042" s="97" t="n"/>
      <c r="D2042" s="132" t="n"/>
      <c r="E2042" s="99" t="n"/>
      <c r="F2042" s="117" t="n"/>
      <c r="G2042" s="101" t="n"/>
      <c r="H2042" s="103" t="str">
        <f>IF(OR(A2042="",B2042=""),"",N(D2042)*N(E2042))</f>
        <v/>
      </c>
      <c r="I2042" s="103" t="str">
        <f>IF(H2042="","",H2042-N(F2042))</f>
        <v/>
      </c>
      <c r="J2042" s="68" t="str">
        <f>IF(B2042="","",IFERROR(INDEX('15 Base de Dados'!$F$6:$F$925,MATCH(B2042,'15 Base de Dados'!$C$6:$C$925,0)),"BRL"))</f>
        <v/>
      </c>
      <c r="K2042" s="70" t="str">
        <f>IF(H2042="","",I2042*IF(N(G2042)&gt;0,G2042,IFERROR(INDEX(moeda_fx,MATCH(J2042,moeda_cod,0)),1)))</f>
        <v/>
      </c>
      <c r="L2042" s="133" t="str">
        <f>IF(B2042="","",IFERROR(INDEX('15 Base de Dados'!$A$6:$A$925,MATCH(B2042,'15 Base de Dados'!$C$6:$C$925,0)),"Não encontrado"))</f>
        <v/>
      </c>
      <c r="M2042" s="122" t="str">
        <f>IF(A2042="","",EOMONTH(A2042,0))</f>
        <v/>
      </c>
      <c r="N2042" s="69" t="str">
        <f>IF(A2042="","",YEAR(A2042))</f>
        <v/>
      </c>
    </row>
    <row r="2043">
      <c r="A2043" s="116" t="n"/>
      <c r="B2043" s="97" t="n"/>
      <c r="C2043" s="97" t="n"/>
      <c r="D2043" s="132" t="n"/>
      <c r="E2043" s="99" t="n"/>
      <c r="F2043" s="117" t="n"/>
      <c r="G2043" s="101" t="n"/>
      <c r="H2043" s="109" t="str">
        <f>IF(OR(A2043="",B2043=""),"",N(D2043)*N(E2043))</f>
        <v/>
      </c>
      <c r="I2043" s="109" t="str">
        <f>IF(H2043="","",H2043-N(F2043))</f>
        <v/>
      </c>
      <c r="J2043" s="108" t="str">
        <f>IF(B2043="","",IFERROR(INDEX('15 Base de Dados'!$F$6:$F$925,MATCH(B2043,'15 Base de Dados'!$C$6:$C$925,0)),"BRL"))</f>
        <v/>
      </c>
      <c r="K2043" s="134" t="str">
        <f>IF(H2043="","",I2043*IF(N(G2043)&gt;0,G2043,IFERROR(INDEX(moeda_fx,MATCH(J2043,moeda_cod,0)),1)))</f>
        <v/>
      </c>
      <c r="L2043" s="135" t="str">
        <f>IF(B2043="","",IFERROR(INDEX('15 Base de Dados'!$A$6:$A$925,MATCH(B2043,'15 Base de Dados'!$C$6:$C$925,0)),"Não encontrado"))</f>
        <v/>
      </c>
      <c r="M2043" s="123" t="str">
        <f>IF(A2043="","",EOMONTH(A2043,0))</f>
        <v/>
      </c>
      <c r="N2043" s="113" t="str">
        <f>IF(A2043="","",YEAR(A2043))</f>
        <v/>
      </c>
    </row>
    <row r="2044">
      <c r="A2044" s="116" t="n"/>
      <c r="B2044" s="97" t="n"/>
      <c r="C2044" s="97" t="n"/>
      <c r="D2044" s="132" t="n"/>
      <c r="E2044" s="99" t="n"/>
      <c r="F2044" s="117" t="n"/>
      <c r="G2044" s="101" t="n"/>
      <c r="H2044" s="103" t="str">
        <f>IF(OR(A2044="",B2044=""),"",N(D2044)*N(E2044))</f>
        <v/>
      </c>
      <c r="I2044" s="103" t="str">
        <f>IF(H2044="","",H2044-N(F2044))</f>
        <v/>
      </c>
      <c r="J2044" s="68" t="str">
        <f>IF(B2044="","",IFERROR(INDEX('15 Base de Dados'!$F$6:$F$925,MATCH(B2044,'15 Base de Dados'!$C$6:$C$925,0)),"BRL"))</f>
        <v/>
      </c>
      <c r="K2044" s="70" t="str">
        <f>IF(H2044="","",I2044*IF(N(G2044)&gt;0,G2044,IFERROR(INDEX(moeda_fx,MATCH(J2044,moeda_cod,0)),1)))</f>
        <v/>
      </c>
      <c r="L2044" s="133" t="str">
        <f>IF(B2044="","",IFERROR(INDEX('15 Base de Dados'!$A$6:$A$925,MATCH(B2044,'15 Base de Dados'!$C$6:$C$925,0)),"Não encontrado"))</f>
        <v/>
      </c>
      <c r="M2044" s="122" t="str">
        <f>IF(A2044="","",EOMONTH(A2044,0))</f>
        <v/>
      </c>
      <c r="N2044" s="69" t="str">
        <f>IF(A2044="","",YEAR(A2044))</f>
        <v/>
      </c>
    </row>
    <row r="2045">
      <c r="A2045" s="116" t="n"/>
      <c r="B2045" s="97" t="n"/>
      <c r="C2045" s="97" t="n"/>
      <c r="D2045" s="132" t="n"/>
      <c r="E2045" s="99" t="n"/>
      <c r="F2045" s="117" t="n"/>
      <c r="G2045" s="101" t="n"/>
      <c r="H2045" s="109" t="str">
        <f>IF(OR(A2045="",B2045=""),"",N(D2045)*N(E2045))</f>
        <v/>
      </c>
      <c r="I2045" s="109" t="str">
        <f>IF(H2045="","",H2045-N(F2045))</f>
        <v/>
      </c>
      <c r="J2045" s="108" t="str">
        <f>IF(B2045="","",IFERROR(INDEX('15 Base de Dados'!$F$6:$F$925,MATCH(B2045,'15 Base de Dados'!$C$6:$C$925,0)),"BRL"))</f>
        <v/>
      </c>
      <c r="K2045" s="134" t="str">
        <f>IF(H2045="","",I2045*IF(N(G2045)&gt;0,G2045,IFERROR(INDEX(moeda_fx,MATCH(J2045,moeda_cod,0)),1)))</f>
        <v/>
      </c>
      <c r="L2045" s="135" t="str">
        <f>IF(B2045="","",IFERROR(INDEX('15 Base de Dados'!$A$6:$A$925,MATCH(B2045,'15 Base de Dados'!$C$6:$C$925,0)),"Não encontrado"))</f>
        <v/>
      </c>
      <c r="M2045" s="123" t="str">
        <f>IF(A2045="","",EOMONTH(A2045,0))</f>
        <v/>
      </c>
      <c r="N2045" s="113" t="str">
        <f>IF(A2045="","",YEAR(A2045))</f>
        <v/>
      </c>
    </row>
    <row r="2046">
      <c r="A2046" s="116" t="n"/>
      <c r="B2046" s="97" t="n"/>
      <c r="C2046" s="97" t="n"/>
      <c r="D2046" s="132" t="n"/>
      <c r="E2046" s="99" t="n"/>
      <c r="F2046" s="117" t="n"/>
      <c r="G2046" s="101" t="n"/>
      <c r="H2046" s="103" t="str">
        <f>IF(OR(A2046="",B2046=""),"",N(D2046)*N(E2046))</f>
        <v/>
      </c>
      <c r="I2046" s="103" t="str">
        <f>IF(H2046="","",H2046-N(F2046))</f>
        <v/>
      </c>
      <c r="J2046" s="68" t="str">
        <f>IF(B2046="","",IFERROR(INDEX('15 Base de Dados'!$F$6:$F$925,MATCH(B2046,'15 Base de Dados'!$C$6:$C$925,0)),"BRL"))</f>
        <v/>
      </c>
      <c r="K2046" s="70" t="str">
        <f>IF(H2046="","",I2046*IF(N(G2046)&gt;0,G2046,IFERROR(INDEX(moeda_fx,MATCH(J2046,moeda_cod,0)),1)))</f>
        <v/>
      </c>
      <c r="L2046" s="133" t="str">
        <f>IF(B2046="","",IFERROR(INDEX('15 Base de Dados'!$A$6:$A$925,MATCH(B2046,'15 Base de Dados'!$C$6:$C$925,0)),"Não encontrado"))</f>
        <v/>
      </c>
      <c r="M2046" s="122" t="str">
        <f>IF(A2046="","",EOMONTH(A2046,0))</f>
        <v/>
      </c>
      <c r="N2046" s="69" t="str">
        <f>IF(A2046="","",YEAR(A2046))</f>
        <v/>
      </c>
    </row>
    <row r="2047">
      <c r="A2047" s="116" t="n"/>
      <c r="B2047" s="97" t="n"/>
      <c r="C2047" s="97" t="n"/>
      <c r="D2047" s="132" t="n"/>
      <c r="E2047" s="99" t="n"/>
      <c r="F2047" s="117" t="n"/>
      <c r="G2047" s="101" t="n"/>
      <c r="H2047" s="109" t="str">
        <f>IF(OR(A2047="",B2047=""),"",N(D2047)*N(E2047))</f>
        <v/>
      </c>
      <c r="I2047" s="109" t="str">
        <f>IF(H2047="","",H2047-N(F2047))</f>
        <v/>
      </c>
      <c r="J2047" s="108" t="str">
        <f>IF(B2047="","",IFERROR(INDEX('15 Base de Dados'!$F$6:$F$925,MATCH(B2047,'15 Base de Dados'!$C$6:$C$925,0)),"BRL"))</f>
        <v/>
      </c>
      <c r="K2047" s="134" t="str">
        <f>IF(H2047="","",I2047*IF(N(G2047)&gt;0,G2047,IFERROR(INDEX(moeda_fx,MATCH(J2047,moeda_cod,0)),1)))</f>
        <v/>
      </c>
      <c r="L2047" s="135" t="str">
        <f>IF(B2047="","",IFERROR(INDEX('15 Base de Dados'!$A$6:$A$925,MATCH(B2047,'15 Base de Dados'!$C$6:$C$925,0)),"Não encontrado"))</f>
        <v/>
      </c>
      <c r="M2047" s="123" t="str">
        <f>IF(A2047="","",EOMONTH(A2047,0))</f>
        <v/>
      </c>
      <c r="N2047" s="113" t="str">
        <f>IF(A2047="","",YEAR(A2047))</f>
        <v/>
      </c>
    </row>
    <row r="2048">
      <c r="A2048" s="116" t="n"/>
      <c r="B2048" s="97" t="n"/>
      <c r="C2048" s="97" t="n"/>
      <c r="D2048" s="132" t="n"/>
      <c r="E2048" s="99" t="n"/>
      <c r="F2048" s="117" t="n"/>
      <c r="G2048" s="101" t="n"/>
      <c r="H2048" s="103" t="str">
        <f>IF(OR(A2048="",B2048=""),"",N(D2048)*N(E2048))</f>
        <v/>
      </c>
      <c r="I2048" s="103" t="str">
        <f>IF(H2048="","",H2048-N(F2048))</f>
        <v/>
      </c>
      <c r="J2048" s="68" t="str">
        <f>IF(B2048="","",IFERROR(INDEX('15 Base de Dados'!$F$6:$F$925,MATCH(B2048,'15 Base de Dados'!$C$6:$C$925,0)),"BRL"))</f>
        <v/>
      </c>
      <c r="K2048" s="70" t="str">
        <f>IF(H2048="","",I2048*IF(N(G2048)&gt;0,G2048,IFERROR(INDEX(moeda_fx,MATCH(J2048,moeda_cod,0)),1)))</f>
        <v/>
      </c>
      <c r="L2048" s="133" t="str">
        <f>IF(B2048="","",IFERROR(INDEX('15 Base de Dados'!$A$6:$A$925,MATCH(B2048,'15 Base de Dados'!$C$6:$C$925,0)),"Não encontrado"))</f>
        <v/>
      </c>
      <c r="M2048" s="122" t="str">
        <f>IF(A2048="","",EOMONTH(A2048,0))</f>
        <v/>
      </c>
      <c r="N2048" s="69" t="str">
        <f>IF(A2048="","",YEAR(A2048))</f>
        <v/>
      </c>
    </row>
    <row r="2049">
      <c r="A2049" s="116" t="n"/>
      <c r="B2049" s="97" t="n"/>
      <c r="C2049" s="97" t="n"/>
      <c r="D2049" s="132" t="n"/>
      <c r="E2049" s="99" t="n"/>
      <c r="F2049" s="117" t="n"/>
      <c r="G2049" s="101" t="n"/>
      <c r="H2049" s="109" t="str">
        <f>IF(OR(A2049="",B2049=""),"",N(D2049)*N(E2049))</f>
        <v/>
      </c>
      <c r="I2049" s="109" t="str">
        <f>IF(H2049="","",H2049-N(F2049))</f>
        <v/>
      </c>
      <c r="J2049" s="108" t="str">
        <f>IF(B2049="","",IFERROR(INDEX('15 Base de Dados'!$F$6:$F$925,MATCH(B2049,'15 Base de Dados'!$C$6:$C$925,0)),"BRL"))</f>
        <v/>
      </c>
      <c r="K2049" s="134" t="str">
        <f>IF(H2049="","",I2049*IF(N(G2049)&gt;0,G2049,IFERROR(INDEX(moeda_fx,MATCH(J2049,moeda_cod,0)),1)))</f>
        <v/>
      </c>
      <c r="L2049" s="135" t="str">
        <f>IF(B2049="","",IFERROR(INDEX('15 Base de Dados'!$A$6:$A$925,MATCH(B2049,'15 Base de Dados'!$C$6:$C$925,0)),"Não encontrado"))</f>
        <v/>
      </c>
      <c r="M2049" s="123" t="str">
        <f>IF(A2049="","",EOMONTH(A2049,0))</f>
        <v/>
      </c>
      <c r="N2049" s="113" t="str">
        <f>IF(A2049="","",YEAR(A2049))</f>
        <v/>
      </c>
    </row>
    <row r="2050">
      <c r="A2050" s="116" t="n"/>
      <c r="B2050" s="97" t="n"/>
      <c r="C2050" s="97" t="n"/>
      <c r="D2050" s="132" t="n"/>
      <c r="E2050" s="99" t="n"/>
      <c r="F2050" s="117" t="n"/>
      <c r="G2050" s="101" t="n"/>
      <c r="H2050" s="103" t="str">
        <f>IF(OR(A2050="",B2050=""),"",N(D2050)*N(E2050))</f>
        <v/>
      </c>
      <c r="I2050" s="103" t="str">
        <f>IF(H2050="","",H2050-N(F2050))</f>
        <v/>
      </c>
      <c r="J2050" s="68" t="str">
        <f>IF(B2050="","",IFERROR(INDEX('15 Base de Dados'!$F$6:$F$925,MATCH(B2050,'15 Base de Dados'!$C$6:$C$925,0)),"BRL"))</f>
        <v/>
      </c>
      <c r="K2050" s="70" t="str">
        <f>IF(H2050="","",I2050*IF(N(G2050)&gt;0,G2050,IFERROR(INDEX(moeda_fx,MATCH(J2050,moeda_cod,0)),1)))</f>
        <v/>
      </c>
      <c r="L2050" s="133" t="str">
        <f>IF(B2050="","",IFERROR(INDEX('15 Base de Dados'!$A$6:$A$925,MATCH(B2050,'15 Base de Dados'!$C$6:$C$925,0)),"Não encontrado"))</f>
        <v/>
      </c>
      <c r="M2050" s="122" t="str">
        <f>IF(A2050="","",EOMONTH(A2050,0))</f>
        <v/>
      </c>
      <c r="N2050" s="69" t="str">
        <f>IF(A2050="","",YEAR(A2050))</f>
        <v/>
      </c>
    </row>
    <row r="2051">
      <c r="A2051" s="116" t="n"/>
      <c r="B2051" s="97" t="n"/>
      <c r="C2051" s="97" t="n"/>
      <c r="D2051" s="132" t="n"/>
      <c r="E2051" s="99" t="n"/>
      <c r="F2051" s="117" t="n"/>
      <c r="G2051" s="101" t="n"/>
      <c r="H2051" s="109" t="str">
        <f>IF(OR(A2051="",B2051=""),"",N(D2051)*N(E2051))</f>
        <v/>
      </c>
      <c r="I2051" s="109" t="str">
        <f>IF(H2051="","",H2051-N(F2051))</f>
        <v/>
      </c>
      <c r="J2051" s="108" t="str">
        <f>IF(B2051="","",IFERROR(INDEX('15 Base de Dados'!$F$6:$F$925,MATCH(B2051,'15 Base de Dados'!$C$6:$C$925,0)),"BRL"))</f>
        <v/>
      </c>
      <c r="K2051" s="134" t="str">
        <f>IF(H2051="","",I2051*IF(N(G2051)&gt;0,G2051,IFERROR(INDEX(moeda_fx,MATCH(J2051,moeda_cod,0)),1)))</f>
        <v/>
      </c>
      <c r="L2051" s="135" t="str">
        <f>IF(B2051="","",IFERROR(INDEX('15 Base de Dados'!$A$6:$A$925,MATCH(B2051,'15 Base de Dados'!$C$6:$C$925,0)),"Não encontrado"))</f>
        <v/>
      </c>
      <c r="M2051" s="123" t="str">
        <f>IF(A2051="","",EOMONTH(A2051,0))</f>
        <v/>
      </c>
      <c r="N2051" s="113" t="str">
        <f>IF(A2051="","",YEAR(A2051))</f>
        <v/>
      </c>
    </row>
    <row r="2052">
      <c r="A2052" s="116" t="n"/>
      <c r="B2052" s="97" t="n"/>
      <c r="C2052" s="97" t="n"/>
      <c r="D2052" s="132" t="n"/>
      <c r="E2052" s="99" t="n"/>
      <c r="F2052" s="117" t="n"/>
      <c r="G2052" s="101" t="n"/>
      <c r="H2052" s="103" t="str">
        <f>IF(OR(A2052="",B2052=""),"",N(D2052)*N(E2052))</f>
        <v/>
      </c>
      <c r="I2052" s="103" t="str">
        <f>IF(H2052="","",H2052-N(F2052))</f>
        <v/>
      </c>
      <c r="J2052" s="68" t="str">
        <f>IF(B2052="","",IFERROR(INDEX('15 Base de Dados'!$F$6:$F$925,MATCH(B2052,'15 Base de Dados'!$C$6:$C$925,0)),"BRL"))</f>
        <v/>
      </c>
      <c r="K2052" s="70" t="str">
        <f>IF(H2052="","",I2052*IF(N(G2052)&gt;0,G2052,IFERROR(INDEX(moeda_fx,MATCH(J2052,moeda_cod,0)),1)))</f>
        <v/>
      </c>
      <c r="L2052" s="133" t="str">
        <f>IF(B2052="","",IFERROR(INDEX('15 Base de Dados'!$A$6:$A$925,MATCH(B2052,'15 Base de Dados'!$C$6:$C$925,0)),"Não encontrado"))</f>
        <v/>
      </c>
      <c r="M2052" s="122" t="str">
        <f>IF(A2052="","",EOMONTH(A2052,0))</f>
        <v/>
      </c>
      <c r="N2052" s="69" t="str">
        <f>IF(A2052="","",YEAR(A2052))</f>
        <v/>
      </c>
    </row>
    <row r="2053">
      <c r="A2053" s="116" t="n"/>
      <c r="B2053" s="97" t="n"/>
      <c r="C2053" s="97" t="n"/>
      <c r="D2053" s="132" t="n"/>
      <c r="E2053" s="99" t="n"/>
      <c r="F2053" s="117" t="n"/>
      <c r="G2053" s="101" t="n"/>
      <c r="H2053" s="109" t="str">
        <f>IF(OR(A2053="",B2053=""),"",N(D2053)*N(E2053))</f>
        <v/>
      </c>
      <c r="I2053" s="109" t="str">
        <f>IF(H2053="","",H2053-N(F2053))</f>
        <v/>
      </c>
      <c r="J2053" s="108" t="str">
        <f>IF(B2053="","",IFERROR(INDEX('15 Base de Dados'!$F$6:$F$925,MATCH(B2053,'15 Base de Dados'!$C$6:$C$925,0)),"BRL"))</f>
        <v/>
      </c>
      <c r="K2053" s="134" t="str">
        <f>IF(H2053="","",I2053*IF(N(G2053)&gt;0,G2053,IFERROR(INDEX(moeda_fx,MATCH(J2053,moeda_cod,0)),1)))</f>
        <v/>
      </c>
      <c r="L2053" s="135" t="str">
        <f>IF(B2053="","",IFERROR(INDEX('15 Base de Dados'!$A$6:$A$925,MATCH(B2053,'15 Base de Dados'!$C$6:$C$925,0)),"Não encontrado"))</f>
        <v/>
      </c>
      <c r="M2053" s="123" t="str">
        <f>IF(A2053="","",EOMONTH(A2053,0))</f>
        <v/>
      </c>
      <c r="N2053" s="113" t="str">
        <f>IF(A2053="","",YEAR(A2053))</f>
        <v/>
      </c>
    </row>
    <row r="2054">
      <c r="A2054" s="116" t="n"/>
      <c r="B2054" s="97" t="n"/>
      <c r="C2054" s="97" t="n"/>
      <c r="D2054" s="132" t="n"/>
      <c r="E2054" s="99" t="n"/>
      <c r="F2054" s="117" t="n"/>
      <c r="G2054" s="101" t="n"/>
      <c r="H2054" s="103" t="str">
        <f>IF(OR(A2054="",B2054=""),"",N(D2054)*N(E2054))</f>
        <v/>
      </c>
      <c r="I2054" s="103" t="str">
        <f>IF(H2054="","",H2054-N(F2054))</f>
        <v/>
      </c>
      <c r="J2054" s="68" t="str">
        <f>IF(B2054="","",IFERROR(INDEX('15 Base de Dados'!$F$6:$F$925,MATCH(B2054,'15 Base de Dados'!$C$6:$C$925,0)),"BRL"))</f>
        <v/>
      </c>
      <c r="K2054" s="70" t="str">
        <f>IF(H2054="","",I2054*IF(N(G2054)&gt;0,G2054,IFERROR(INDEX(moeda_fx,MATCH(J2054,moeda_cod,0)),1)))</f>
        <v/>
      </c>
      <c r="L2054" s="133" t="str">
        <f>IF(B2054="","",IFERROR(INDEX('15 Base de Dados'!$A$6:$A$925,MATCH(B2054,'15 Base de Dados'!$C$6:$C$925,0)),"Não encontrado"))</f>
        <v/>
      </c>
      <c r="M2054" s="122" t="str">
        <f>IF(A2054="","",EOMONTH(A2054,0))</f>
        <v/>
      </c>
      <c r="N2054" s="69" t="str">
        <f>IF(A2054="","",YEAR(A2054))</f>
        <v/>
      </c>
    </row>
    <row r="2055">
      <c r="A2055" s="116" t="n"/>
      <c r="B2055" s="97" t="n"/>
      <c r="C2055" s="97" t="n"/>
      <c r="D2055" s="132" t="n"/>
      <c r="E2055" s="99" t="n"/>
      <c r="F2055" s="117" t="n"/>
      <c r="G2055" s="101" t="n"/>
      <c r="H2055" s="109" t="str">
        <f>IF(OR(A2055="",B2055=""),"",N(D2055)*N(E2055))</f>
        <v/>
      </c>
      <c r="I2055" s="109" t="str">
        <f>IF(H2055="","",H2055-N(F2055))</f>
        <v/>
      </c>
      <c r="J2055" s="108" t="str">
        <f>IF(B2055="","",IFERROR(INDEX('15 Base de Dados'!$F$6:$F$925,MATCH(B2055,'15 Base de Dados'!$C$6:$C$925,0)),"BRL"))</f>
        <v/>
      </c>
      <c r="K2055" s="134" t="str">
        <f>IF(H2055="","",I2055*IF(N(G2055)&gt;0,G2055,IFERROR(INDEX(moeda_fx,MATCH(J2055,moeda_cod,0)),1)))</f>
        <v/>
      </c>
      <c r="L2055" s="135" t="str">
        <f>IF(B2055="","",IFERROR(INDEX('15 Base de Dados'!$A$6:$A$925,MATCH(B2055,'15 Base de Dados'!$C$6:$C$925,0)),"Não encontrado"))</f>
        <v/>
      </c>
      <c r="M2055" s="123" t="str">
        <f>IF(A2055="","",EOMONTH(A2055,0))</f>
        <v/>
      </c>
      <c r="N2055" s="113" t="str">
        <f>IF(A2055="","",YEAR(A2055))</f>
        <v/>
      </c>
    </row>
    <row r="2056">
      <c r="A2056" s="116" t="n"/>
      <c r="B2056" s="97" t="n"/>
      <c r="C2056" s="97" t="n"/>
      <c r="D2056" s="132" t="n"/>
      <c r="E2056" s="99" t="n"/>
      <c r="F2056" s="117" t="n"/>
      <c r="G2056" s="101" t="n"/>
      <c r="H2056" s="103" t="str">
        <f>IF(OR(A2056="",B2056=""),"",N(D2056)*N(E2056))</f>
        <v/>
      </c>
      <c r="I2056" s="103" t="str">
        <f>IF(H2056="","",H2056-N(F2056))</f>
        <v/>
      </c>
      <c r="J2056" s="68" t="str">
        <f>IF(B2056="","",IFERROR(INDEX('15 Base de Dados'!$F$6:$F$925,MATCH(B2056,'15 Base de Dados'!$C$6:$C$925,0)),"BRL"))</f>
        <v/>
      </c>
      <c r="K2056" s="70" t="str">
        <f>IF(H2056="","",I2056*IF(N(G2056)&gt;0,G2056,IFERROR(INDEX(moeda_fx,MATCH(J2056,moeda_cod,0)),1)))</f>
        <v/>
      </c>
      <c r="L2056" s="133" t="str">
        <f>IF(B2056="","",IFERROR(INDEX('15 Base de Dados'!$A$6:$A$925,MATCH(B2056,'15 Base de Dados'!$C$6:$C$925,0)),"Não encontrado"))</f>
        <v/>
      </c>
      <c r="M2056" s="122" t="str">
        <f>IF(A2056="","",EOMONTH(A2056,0))</f>
        <v/>
      </c>
      <c r="N2056" s="69" t="str">
        <f>IF(A2056="","",YEAR(A2056))</f>
        <v/>
      </c>
    </row>
    <row r="2057">
      <c r="A2057" s="116" t="n"/>
      <c r="B2057" s="97" t="n"/>
      <c r="C2057" s="97" t="n"/>
      <c r="D2057" s="132" t="n"/>
      <c r="E2057" s="99" t="n"/>
      <c r="F2057" s="117" t="n"/>
      <c r="G2057" s="101" t="n"/>
      <c r="H2057" s="109" t="str">
        <f>IF(OR(A2057="",B2057=""),"",N(D2057)*N(E2057))</f>
        <v/>
      </c>
      <c r="I2057" s="109" t="str">
        <f>IF(H2057="","",H2057-N(F2057))</f>
        <v/>
      </c>
      <c r="J2057" s="108" t="str">
        <f>IF(B2057="","",IFERROR(INDEX('15 Base de Dados'!$F$6:$F$925,MATCH(B2057,'15 Base de Dados'!$C$6:$C$925,0)),"BRL"))</f>
        <v/>
      </c>
      <c r="K2057" s="134" t="str">
        <f>IF(H2057="","",I2057*IF(N(G2057)&gt;0,G2057,IFERROR(INDEX(moeda_fx,MATCH(J2057,moeda_cod,0)),1)))</f>
        <v/>
      </c>
      <c r="L2057" s="135" t="str">
        <f>IF(B2057="","",IFERROR(INDEX('15 Base de Dados'!$A$6:$A$925,MATCH(B2057,'15 Base de Dados'!$C$6:$C$925,0)),"Não encontrado"))</f>
        <v/>
      </c>
      <c r="M2057" s="123" t="str">
        <f>IF(A2057="","",EOMONTH(A2057,0))</f>
        <v/>
      </c>
      <c r="N2057" s="113" t="str">
        <f>IF(A2057="","",YEAR(A2057))</f>
        <v/>
      </c>
    </row>
    <row r="2058">
      <c r="A2058" s="116" t="n"/>
      <c r="B2058" s="97" t="n"/>
      <c r="C2058" s="97" t="n"/>
      <c r="D2058" s="132" t="n"/>
      <c r="E2058" s="99" t="n"/>
      <c r="F2058" s="117" t="n"/>
      <c r="G2058" s="101" t="n"/>
      <c r="H2058" s="103" t="str">
        <f>IF(OR(A2058="",B2058=""),"",N(D2058)*N(E2058))</f>
        <v/>
      </c>
      <c r="I2058" s="103" t="str">
        <f>IF(H2058="","",H2058-N(F2058))</f>
        <v/>
      </c>
      <c r="J2058" s="68" t="str">
        <f>IF(B2058="","",IFERROR(INDEX('15 Base de Dados'!$F$6:$F$925,MATCH(B2058,'15 Base de Dados'!$C$6:$C$925,0)),"BRL"))</f>
        <v/>
      </c>
      <c r="K2058" s="70" t="str">
        <f>IF(H2058="","",I2058*IF(N(G2058)&gt;0,G2058,IFERROR(INDEX(moeda_fx,MATCH(J2058,moeda_cod,0)),1)))</f>
        <v/>
      </c>
      <c r="L2058" s="133" t="str">
        <f>IF(B2058="","",IFERROR(INDEX('15 Base de Dados'!$A$6:$A$925,MATCH(B2058,'15 Base de Dados'!$C$6:$C$925,0)),"Não encontrado"))</f>
        <v/>
      </c>
      <c r="M2058" s="122" t="str">
        <f>IF(A2058="","",EOMONTH(A2058,0))</f>
        <v/>
      </c>
      <c r="N2058" s="69" t="str">
        <f>IF(A2058="","",YEAR(A2058))</f>
        <v/>
      </c>
    </row>
    <row r="2059">
      <c r="A2059" s="116" t="n"/>
      <c r="B2059" s="97" t="n"/>
      <c r="C2059" s="97" t="n"/>
      <c r="D2059" s="132" t="n"/>
      <c r="E2059" s="99" t="n"/>
      <c r="F2059" s="117" t="n"/>
      <c r="G2059" s="101" t="n"/>
      <c r="H2059" s="109" t="str">
        <f>IF(OR(A2059="",B2059=""),"",N(D2059)*N(E2059))</f>
        <v/>
      </c>
      <c r="I2059" s="109" t="str">
        <f>IF(H2059="","",H2059-N(F2059))</f>
        <v/>
      </c>
      <c r="J2059" s="108" t="str">
        <f>IF(B2059="","",IFERROR(INDEX('15 Base de Dados'!$F$6:$F$925,MATCH(B2059,'15 Base de Dados'!$C$6:$C$925,0)),"BRL"))</f>
        <v/>
      </c>
      <c r="K2059" s="134" t="str">
        <f>IF(H2059="","",I2059*IF(N(G2059)&gt;0,G2059,IFERROR(INDEX(moeda_fx,MATCH(J2059,moeda_cod,0)),1)))</f>
        <v/>
      </c>
      <c r="L2059" s="135" t="str">
        <f>IF(B2059="","",IFERROR(INDEX('15 Base de Dados'!$A$6:$A$925,MATCH(B2059,'15 Base de Dados'!$C$6:$C$925,0)),"Não encontrado"))</f>
        <v/>
      </c>
      <c r="M2059" s="123" t="str">
        <f>IF(A2059="","",EOMONTH(A2059,0))</f>
        <v/>
      </c>
      <c r="N2059" s="113" t="str">
        <f>IF(A2059="","",YEAR(A2059))</f>
        <v/>
      </c>
    </row>
    <row r="2060">
      <c r="A2060" s="116" t="n"/>
      <c r="B2060" s="97" t="n"/>
      <c r="C2060" s="97" t="n"/>
      <c r="D2060" s="132" t="n"/>
      <c r="E2060" s="99" t="n"/>
      <c r="F2060" s="117" t="n"/>
      <c r="G2060" s="101" t="n"/>
      <c r="H2060" s="103" t="str">
        <f>IF(OR(A2060="",B2060=""),"",N(D2060)*N(E2060))</f>
        <v/>
      </c>
      <c r="I2060" s="103" t="str">
        <f>IF(H2060="","",H2060-N(F2060))</f>
        <v/>
      </c>
      <c r="J2060" s="68" t="str">
        <f>IF(B2060="","",IFERROR(INDEX('15 Base de Dados'!$F$6:$F$925,MATCH(B2060,'15 Base de Dados'!$C$6:$C$925,0)),"BRL"))</f>
        <v/>
      </c>
      <c r="K2060" s="70" t="str">
        <f>IF(H2060="","",I2060*IF(N(G2060)&gt;0,G2060,IFERROR(INDEX(moeda_fx,MATCH(J2060,moeda_cod,0)),1)))</f>
        <v/>
      </c>
      <c r="L2060" s="133" t="str">
        <f>IF(B2060="","",IFERROR(INDEX('15 Base de Dados'!$A$6:$A$925,MATCH(B2060,'15 Base de Dados'!$C$6:$C$925,0)),"Não encontrado"))</f>
        <v/>
      </c>
      <c r="M2060" s="122" t="str">
        <f>IF(A2060="","",EOMONTH(A2060,0))</f>
        <v/>
      </c>
      <c r="N2060" s="69" t="str">
        <f>IF(A2060="","",YEAR(A2060))</f>
        <v/>
      </c>
    </row>
    <row r="2061">
      <c r="A2061" s="116" t="n"/>
      <c r="B2061" s="97" t="n"/>
      <c r="C2061" s="97" t="n"/>
      <c r="D2061" s="132" t="n"/>
      <c r="E2061" s="99" t="n"/>
      <c r="F2061" s="117" t="n"/>
      <c r="G2061" s="101" t="n"/>
      <c r="H2061" s="109" t="str">
        <f>IF(OR(A2061="",B2061=""),"",N(D2061)*N(E2061))</f>
        <v/>
      </c>
      <c r="I2061" s="109" t="str">
        <f>IF(H2061="","",H2061-N(F2061))</f>
        <v/>
      </c>
      <c r="J2061" s="108" t="str">
        <f>IF(B2061="","",IFERROR(INDEX('15 Base de Dados'!$F$6:$F$925,MATCH(B2061,'15 Base de Dados'!$C$6:$C$925,0)),"BRL"))</f>
        <v/>
      </c>
      <c r="K2061" s="134" t="str">
        <f>IF(H2061="","",I2061*IF(N(G2061)&gt;0,G2061,IFERROR(INDEX(moeda_fx,MATCH(J2061,moeda_cod,0)),1)))</f>
        <v/>
      </c>
      <c r="L2061" s="135" t="str">
        <f>IF(B2061="","",IFERROR(INDEX('15 Base de Dados'!$A$6:$A$925,MATCH(B2061,'15 Base de Dados'!$C$6:$C$925,0)),"Não encontrado"))</f>
        <v/>
      </c>
      <c r="M2061" s="123" t="str">
        <f>IF(A2061="","",EOMONTH(A2061,0))</f>
        <v/>
      </c>
      <c r="N2061" s="113" t="str">
        <f>IF(A2061="","",YEAR(A2061))</f>
        <v/>
      </c>
    </row>
    <row r="2062">
      <c r="A2062" s="116" t="n"/>
      <c r="B2062" s="97" t="n"/>
      <c r="C2062" s="97" t="n"/>
      <c r="D2062" s="132" t="n"/>
      <c r="E2062" s="99" t="n"/>
      <c r="F2062" s="117" t="n"/>
      <c r="G2062" s="101" t="n"/>
      <c r="H2062" s="103" t="str">
        <f>IF(OR(A2062="",B2062=""),"",N(D2062)*N(E2062))</f>
        <v/>
      </c>
      <c r="I2062" s="103" t="str">
        <f>IF(H2062="","",H2062-N(F2062))</f>
        <v/>
      </c>
      <c r="J2062" s="68" t="str">
        <f>IF(B2062="","",IFERROR(INDEX('15 Base de Dados'!$F$6:$F$925,MATCH(B2062,'15 Base de Dados'!$C$6:$C$925,0)),"BRL"))</f>
        <v/>
      </c>
      <c r="K2062" s="70" t="str">
        <f>IF(H2062="","",I2062*IF(N(G2062)&gt;0,G2062,IFERROR(INDEX(moeda_fx,MATCH(J2062,moeda_cod,0)),1)))</f>
        <v/>
      </c>
      <c r="L2062" s="133" t="str">
        <f>IF(B2062="","",IFERROR(INDEX('15 Base de Dados'!$A$6:$A$925,MATCH(B2062,'15 Base de Dados'!$C$6:$C$925,0)),"Não encontrado"))</f>
        <v/>
      </c>
      <c r="M2062" s="122" t="str">
        <f>IF(A2062="","",EOMONTH(A2062,0))</f>
        <v/>
      </c>
      <c r="N2062" s="69" t="str">
        <f>IF(A2062="","",YEAR(A2062))</f>
        <v/>
      </c>
    </row>
    <row r="2063">
      <c r="A2063" s="116" t="n"/>
      <c r="B2063" s="97" t="n"/>
      <c r="C2063" s="97" t="n"/>
      <c r="D2063" s="132" t="n"/>
      <c r="E2063" s="99" t="n"/>
      <c r="F2063" s="117" t="n"/>
      <c r="G2063" s="101" t="n"/>
      <c r="H2063" s="109" t="str">
        <f>IF(OR(A2063="",B2063=""),"",N(D2063)*N(E2063))</f>
        <v/>
      </c>
      <c r="I2063" s="109" t="str">
        <f>IF(H2063="","",H2063-N(F2063))</f>
        <v/>
      </c>
      <c r="J2063" s="108" t="str">
        <f>IF(B2063="","",IFERROR(INDEX('15 Base de Dados'!$F$6:$F$925,MATCH(B2063,'15 Base de Dados'!$C$6:$C$925,0)),"BRL"))</f>
        <v/>
      </c>
      <c r="K2063" s="134" t="str">
        <f>IF(H2063="","",I2063*IF(N(G2063)&gt;0,G2063,IFERROR(INDEX(moeda_fx,MATCH(J2063,moeda_cod,0)),1)))</f>
        <v/>
      </c>
      <c r="L2063" s="135" t="str">
        <f>IF(B2063="","",IFERROR(INDEX('15 Base de Dados'!$A$6:$A$925,MATCH(B2063,'15 Base de Dados'!$C$6:$C$925,0)),"Não encontrado"))</f>
        <v/>
      </c>
      <c r="M2063" s="123" t="str">
        <f>IF(A2063="","",EOMONTH(A2063,0))</f>
        <v/>
      </c>
      <c r="N2063" s="113" t="str">
        <f>IF(A2063="","",YEAR(A2063))</f>
        <v/>
      </c>
    </row>
    <row r="2064">
      <c r="A2064" s="116" t="n"/>
      <c r="B2064" s="97" t="n"/>
      <c r="C2064" s="97" t="n"/>
      <c r="D2064" s="132" t="n"/>
      <c r="E2064" s="99" t="n"/>
      <c r="F2064" s="117" t="n"/>
      <c r="G2064" s="101" t="n"/>
      <c r="H2064" s="103" t="str">
        <f>IF(OR(A2064="",B2064=""),"",N(D2064)*N(E2064))</f>
        <v/>
      </c>
      <c r="I2064" s="103" t="str">
        <f>IF(H2064="","",H2064-N(F2064))</f>
        <v/>
      </c>
      <c r="J2064" s="68" t="str">
        <f>IF(B2064="","",IFERROR(INDEX('15 Base de Dados'!$F$6:$F$925,MATCH(B2064,'15 Base de Dados'!$C$6:$C$925,0)),"BRL"))</f>
        <v/>
      </c>
      <c r="K2064" s="70" t="str">
        <f>IF(H2064="","",I2064*IF(N(G2064)&gt;0,G2064,IFERROR(INDEX(moeda_fx,MATCH(J2064,moeda_cod,0)),1)))</f>
        <v/>
      </c>
      <c r="L2064" s="133" t="str">
        <f>IF(B2064="","",IFERROR(INDEX('15 Base de Dados'!$A$6:$A$925,MATCH(B2064,'15 Base de Dados'!$C$6:$C$925,0)),"Não encontrado"))</f>
        <v/>
      </c>
      <c r="M2064" s="122" t="str">
        <f>IF(A2064="","",EOMONTH(A2064,0))</f>
        <v/>
      </c>
      <c r="N2064" s="69" t="str">
        <f>IF(A2064="","",YEAR(A2064))</f>
        <v/>
      </c>
    </row>
    <row r="2065">
      <c r="A2065" s="116" t="n"/>
      <c r="B2065" s="97" t="n"/>
      <c r="C2065" s="97" t="n"/>
      <c r="D2065" s="132" t="n"/>
      <c r="E2065" s="99" t="n"/>
      <c r="F2065" s="117" t="n"/>
      <c r="G2065" s="101" t="n"/>
      <c r="H2065" s="109" t="str">
        <f>IF(OR(A2065="",B2065=""),"",N(D2065)*N(E2065))</f>
        <v/>
      </c>
      <c r="I2065" s="109" t="str">
        <f>IF(H2065="","",H2065-N(F2065))</f>
        <v/>
      </c>
      <c r="J2065" s="108" t="str">
        <f>IF(B2065="","",IFERROR(INDEX('15 Base de Dados'!$F$6:$F$925,MATCH(B2065,'15 Base de Dados'!$C$6:$C$925,0)),"BRL"))</f>
        <v/>
      </c>
      <c r="K2065" s="134" t="str">
        <f>IF(H2065="","",I2065*IF(N(G2065)&gt;0,G2065,IFERROR(INDEX(moeda_fx,MATCH(J2065,moeda_cod,0)),1)))</f>
        <v/>
      </c>
      <c r="L2065" s="135" t="str">
        <f>IF(B2065="","",IFERROR(INDEX('15 Base de Dados'!$A$6:$A$925,MATCH(B2065,'15 Base de Dados'!$C$6:$C$925,0)),"Não encontrado"))</f>
        <v/>
      </c>
      <c r="M2065" s="123" t="str">
        <f>IF(A2065="","",EOMONTH(A2065,0))</f>
        <v/>
      </c>
      <c r="N2065" s="113" t="str">
        <f>IF(A2065="","",YEAR(A2065))</f>
        <v/>
      </c>
    </row>
    <row r="2066">
      <c r="A2066" s="116" t="n"/>
      <c r="B2066" s="97" t="n"/>
      <c r="C2066" s="97" t="n"/>
      <c r="D2066" s="132" t="n"/>
      <c r="E2066" s="99" t="n"/>
      <c r="F2066" s="117" t="n"/>
      <c r="G2066" s="101" t="n"/>
      <c r="H2066" s="103" t="str">
        <f>IF(OR(A2066="",B2066=""),"",N(D2066)*N(E2066))</f>
        <v/>
      </c>
      <c r="I2066" s="103" t="str">
        <f>IF(H2066="","",H2066-N(F2066))</f>
        <v/>
      </c>
      <c r="J2066" s="68" t="str">
        <f>IF(B2066="","",IFERROR(INDEX('15 Base de Dados'!$F$6:$F$925,MATCH(B2066,'15 Base de Dados'!$C$6:$C$925,0)),"BRL"))</f>
        <v/>
      </c>
      <c r="K2066" s="70" t="str">
        <f>IF(H2066="","",I2066*IF(N(G2066)&gt;0,G2066,IFERROR(INDEX(moeda_fx,MATCH(J2066,moeda_cod,0)),1)))</f>
        <v/>
      </c>
      <c r="L2066" s="133" t="str">
        <f>IF(B2066="","",IFERROR(INDEX('15 Base de Dados'!$A$6:$A$925,MATCH(B2066,'15 Base de Dados'!$C$6:$C$925,0)),"Não encontrado"))</f>
        <v/>
      </c>
      <c r="M2066" s="122" t="str">
        <f>IF(A2066="","",EOMONTH(A2066,0))</f>
        <v/>
      </c>
      <c r="N2066" s="69" t="str">
        <f>IF(A2066="","",YEAR(A2066))</f>
        <v/>
      </c>
    </row>
    <row r="2067">
      <c r="A2067" s="116" t="n"/>
      <c r="B2067" s="97" t="n"/>
      <c r="C2067" s="97" t="n"/>
      <c r="D2067" s="132" t="n"/>
      <c r="E2067" s="99" t="n"/>
      <c r="F2067" s="117" t="n"/>
      <c r="G2067" s="101" t="n"/>
      <c r="H2067" s="109" t="str">
        <f>IF(OR(A2067="",B2067=""),"",N(D2067)*N(E2067))</f>
        <v/>
      </c>
      <c r="I2067" s="109" t="str">
        <f>IF(H2067="","",H2067-N(F2067))</f>
        <v/>
      </c>
      <c r="J2067" s="108" t="str">
        <f>IF(B2067="","",IFERROR(INDEX('15 Base de Dados'!$F$6:$F$925,MATCH(B2067,'15 Base de Dados'!$C$6:$C$925,0)),"BRL"))</f>
        <v/>
      </c>
      <c r="K2067" s="134" t="str">
        <f>IF(H2067="","",I2067*IF(N(G2067)&gt;0,G2067,IFERROR(INDEX(moeda_fx,MATCH(J2067,moeda_cod,0)),1)))</f>
        <v/>
      </c>
      <c r="L2067" s="135" t="str">
        <f>IF(B2067="","",IFERROR(INDEX('15 Base de Dados'!$A$6:$A$925,MATCH(B2067,'15 Base de Dados'!$C$6:$C$925,0)),"Não encontrado"))</f>
        <v/>
      </c>
      <c r="M2067" s="123" t="str">
        <f>IF(A2067="","",EOMONTH(A2067,0))</f>
        <v/>
      </c>
      <c r="N2067" s="113" t="str">
        <f>IF(A2067="","",YEAR(A2067))</f>
        <v/>
      </c>
    </row>
    <row r="2068">
      <c r="A2068" s="116" t="n"/>
      <c r="B2068" s="97" t="n"/>
      <c r="C2068" s="97" t="n"/>
      <c r="D2068" s="132" t="n"/>
      <c r="E2068" s="99" t="n"/>
      <c r="F2068" s="117" t="n"/>
      <c r="G2068" s="101" t="n"/>
      <c r="H2068" s="103" t="str">
        <f>IF(OR(A2068="",B2068=""),"",N(D2068)*N(E2068))</f>
        <v/>
      </c>
      <c r="I2068" s="103" t="str">
        <f>IF(H2068="","",H2068-N(F2068))</f>
        <v/>
      </c>
      <c r="J2068" s="68" t="str">
        <f>IF(B2068="","",IFERROR(INDEX('15 Base de Dados'!$F$6:$F$925,MATCH(B2068,'15 Base de Dados'!$C$6:$C$925,0)),"BRL"))</f>
        <v/>
      </c>
      <c r="K2068" s="70" t="str">
        <f>IF(H2068="","",I2068*IF(N(G2068)&gt;0,G2068,IFERROR(INDEX(moeda_fx,MATCH(J2068,moeda_cod,0)),1)))</f>
        <v/>
      </c>
      <c r="L2068" s="133" t="str">
        <f>IF(B2068="","",IFERROR(INDEX('15 Base de Dados'!$A$6:$A$925,MATCH(B2068,'15 Base de Dados'!$C$6:$C$925,0)),"Não encontrado"))</f>
        <v/>
      </c>
      <c r="M2068" s="122" t="str">
        <f>IF(A2068="","",EOMONTH(A2068,0))</f>
        <v/>
      </c>
      <c r="N2068" s="69" t="str">
        <f>IF(A2068="","",YEAR(A2068))</f>
        <v/>
      </c>
    </row>
    <row r="2069">
      <c r="A2069" s="116" t="n"/>
      <c r="B2069" s="97" t="n"/>
      <c r="C2069" s="97" t="n"/>
      <c r="D2069" s="132" t="n"/>
      <c r="E2069" s="99" t="n"/>
      <c r="F2069" s="117" t="n"/>
      <c r="G2069" s="101" t="n"/>
      <c r="H2069" s="109" t="str">
        <f>IF(OR(A2069="",B2069=""),"",N(D2069)*N(E2069))</f>
        <v/>
      </c>
      <c r="I2069" s="109" t="str">
        <f>IF(H2069="","",H2069-N(F2069))</f>
        <v/>
      </c>
      <c r="J2069" s="108" t="str">
        <f>IF(B2069="","",IFERROR(INDEX('15 Base de Dados'!$F$6:$F$925,MATCH(B2069,'15 Base de Dados'!$C$6:$C$925,0)),"BRL"))</f>
        <v/>
      </c>
      <c r="K2069" s="134" t="str">
        <f>IF(H2069="","",I2069*IF(N(G2069)&gt;0,G2069,IFERROR(INDEX(moeda_fx,MATCH(J2069,moeda_cod,0)),1)))</f>
        <v/>
      </c>
      <c r="L2069" s="135" t="str">
        <f>IF(B2069="","",IFERROR(INDEX('15 Base de Dados'!$A$6:$A$925,MATCH(B2069,'15 Base de Dados'!$C$6:$C$925,0)),"Não encontrado"))</f>
        <v/>
      </c>
      <c r="M2069" s="123" t="str">
        <f>IF(A2069="","",EOMONTH(A2069,0))</f>
        <v/>
      </c>
      <c r="N2069" s="113" t="str">
        <f>IF(A2069="","",YEAR(A2069))</f>
        <v/>
      </c>
    </row>
    <row r="2070">
      <c r="A2070" s="116" t="n"/>
      <c r="B2070" s="97" t="n"/>
      <c r="C2070" s="97" t="n"/>
      <c r="D2070" s="132" t="n"/>
      <c r="E2070" s="99" t="n"/>
      <c r="F2070" s="117" t="n"/>
      <c r="G2070" s="101" t="n"/>
      <c r="H2070" s="103" t="str">
        <f>IF(OR(A2070="",B2070=""),"",N(D2070)*N(E2070))</f>
        <v/>
      </c>
      <c r="I2070" s="103" t="str">
        <f>IF(H2070="","",H2070-N(F2070))</f>
        <v/>
      </c>
      <c r="J2070" s="68" t="str">
        <f>IF(B2070="","",IFERROR(INDEX('15 Base de Dados'!$F$6:$F$925,MATCH(B2070,'15 Base de Dados'!$C$6:$C$925,0)),"BRL"))</f>
        <v/>
      </c>
      <c r="K2070" s="70" t="str">
        <f>IF(H2070="","",I2070*IF(N(G2070)&gt;0,G2070,IFERROR(INDEX(moeda_fx,MATCH(J2070,moeda_cod,0)),1)))</f>
        <v/>
      </c>
      <c r="L2070" s="133" t="str">
        <f>IF(B2070="","",IFERROR(INDEX('15 Base de Dados'!$A$6:$A$925,MATCH(B2070,'15 Base de Dados'!$C$6:$C$925,0)),"Não encontrado"))</f>
        <v/>
      </c>
      <c r="M2070" s="122" t="str">
        <f>IF(A2070="","",EOMONTH(A2070,0))</f>
        <v/>
      </c>
      <c r="N2070" s="69" t="str">
        <f>IF(A2070="","",YEAR(A2070))</f>
        <v/>
      </c>
    </row>
    <row r="2071">
      <c r="A2071" s="116" t="n"/>
      <c r="B2071" s="97" t="n"/>
      <c r="C2071" s="97" t="n"/>
      <c r="D2071" s="132" t="n"/>
      <c r="E2071" s="99" t="n"/>
      <c r="F2071" s="117" t="n"/>
      <c r="G2071" s="101" t="n"/>
      <c r="H2071" s="109" t="str">
        <f>IF(OR(A2071="",B2071=""),"",N(D2071)*N(E2071))</f>
        <v/>
      </c>
      <c r="I2071" s="109" t="str">
        <f>IF(H2071="","",H2071-N(F2071))</f>
        <v/>
      </c>
      <c r="J2071" s="108" t="str">
        <f>IF(B2071="","",IFERROR(INDEX('15 Base de Dados'!$F$6:$F$925,MATCH(B2071,'15 Base de Dados'!$C$6:$C$925,0)),"BRL"))</f>
        <v/>
      </c>
      <c r="K2071" s="134" t="str">
        <f>IF(H2071="","",I2071*IF(N(G2071)&gt;0,G2071,IFERROR(INDEX(moeda_fx,MATCH(J2071,moeda_cod,0)),1)))</f>
        <v/>
      </c>
      <c r="L2071" s="135" t="str">
        <f>IF(B2071="","",IFERROR(INDEX('15 Base de Dados'!$A$6:$A$925,MATCH(B2071,'15 Base de Dados'!$C$6:$C$925,0)),"Não encontrado"))</f>
        <v/>
      </c>
      <c r="M2071" s="123" t="str">
        <f>IF(A2071="","",EOMONTH(A2071,0))</f>
        <v/>
      </c>
      <c r="N2071" s="113" t="str">
        <f>IF(A2071="","",YEAR(A2071))</f>
        <v/>
      </c>
    </row>
    <row r="2072">
      <c r="A2072" s="116" t="n"/>
      <c r="B2072" s="97" t="n"/>
      <c r="C2072" s="97" t="n"/>
      <c r="D2072" s="132" t="n"/>
      <c r="E2072" s="99" t="n"/>
      <c r="F2072" s="117" t="n"/>
      <c r="G2072" s="101" t="n"/>
      <c r="H2072" s="103" t="str">
        <f>IF(OR(A2072="",B2072=""),"",N(D2072)*N(E2072))</f>
        <v/>
      </c>
      <c r="I2072" s="103" t="str">
        <f>IF(H2072="","",H2072-N(F2072))</f>
        <v/>
      </c>
      <c r="J2072" s="68" t="str">
        <f>IF(B2072="","",IFERROR(INDEX('15 Base de Dados'!$F$6:$F$925,MATCH(B2072,'15 Base de Dados'!$C$6:$C$925,0)),"BRL"))</f>
        <v/>
      </c>
      <c r="K2072" s="70" t="str">
        <f>IF(H2072="","",I2072*IF(N(G2072)&gt;0,G2072,IFERROR(INDEX(moeda_fx,MATCH(J2072,moeda_cod,0)),1)))</f>
        <v/>
      </c>
      <c r="L2072" s="133" t="str">
        <f>IF(B2072="","",IFERROR(INDEX('15 Base de Dados'!$A$6:$A$925,MATCH(B2072,'15 Base de Dados'!$C$6:$C$925,0)),"Não encontrado"))</f>
        <v/>
      </c>
      <c r="M2072" s="122" t="str">
        <f>IF(A2072="","",EOMONTH(A2072,0))</f>
        <v/>
      </c>
      <c r="N2072" s="69" t="str">
        <f>IF(A2072="","",YEAR(A2072))</f>
        <v/>
      </c>
    </row>
    <row r="2073">
      <c r="A2073" s="116" t="n"/>
      <c r="B2073" s="97" t="n"/>
      <c r="C2073" s="97" t="n"/>
      <c r="D2073" s="132" t="n"/>
      <c r="E2073" s="99" t="n"/>
      <c r="F2073" s="117" t="n"/>
      <c r="G2073" s="101" t="n"/>
      <c r="H2073" s="109" t="str">
        <f>IF(OR(A2073="",B2073=""),"",N(D2073)*N(E2073))</f>
        <v/>
      </c>
      <c r="I2073" s="109" t="str">
        <f>IF(H2073="","",H2073-N(F2073))</f>
        <v/>
      </c>
      <c r="J2073" s="108" t="str">
        <f>IF(B2073="","",IFERROR(INDEX('15 Base de Dados'!$F$6:$F$925,MATCH(B2073,'15 Base de Dados'!$C$6:$C$925,0)),"BRL"))</f>
        <v/>
      </c>
      <c r="K2073" s="134" t="str">
        <f>IF(H2073="","",I2073*IF(N(G2073)&gt;0,G2073,IFERROR(INDEX(moeda_fx,MATCH(J2073,moeda_cod,0)),1)))</f>
        <v/>
      </c>
      <c r="L2073" s="135" t="str">
        <f>IF(B2073="","",IFERROR(INDEX('15 Base de Dados'!$A$6:$A$925,MATCH(B2073,'15 Base de Dados'!$C$6:$C$925,0)),"Não encontrado"))</f>
        <v/>
      </c>
      <c r="M2073" s="123" t="str">
        <f>IF(A2073="","",EOMONTH(A2073,0))</f>
        <v/>
      </c>
      <c r="N2073" s="113" t="str">
        <f>IF(A2073="","",YEAR(A2073))</f>
        <v/>
      </c>
    </row>
    <row r="2074">
      <c r="A2074" s="116" t="n"/>
      <c r="B2074" s="97" t="n"/>
      <c r="C2074" s="97" t="n"/>
      <c r="D2074" s="132" t="n"/>
      <c r="E2074" s="99" t="n"/>
      <c r="F2074" s="117" t="n"/>
      <c r="G2074" s="101" t="n"/>
      <c r="H2074" s="103" t="str">
        <f>IF(OR(A2074="",B2074=""),"",N(D2074)*N(E2074))</f>
        <v/>
      </c>
      <c r="I2074" s="103" t="str">
        <f>IF(H2074="","",H2074-N(F2074))</f>
        <v/>
      </c>
      <c r="J2074" s="68" t="str">
        <f>IF(B2074="","",IFERROR(INDEX('15 Base de Dados'!$F$6:$F$925,MATCH(B2074,'15 Base de Dados'!$C$6:$C$925,0)),"BRL"))</f>
        <v/>
      </c>
      <c r="K2074" s="70" t="str">
        <f>IF(H2074="","",I2074*IF(N(G2074)&gt;0,G2074,IFERROR(INDEX(moeda_fx,MATCH(J2074,moeda_cod,0)),1)))</f>
        <v/>
      </c>
      <c r="L2074" s="133" t="str">
        <f>IF(B2074="","",IFERROR(INDEX('15 Base de Dados'!$A$6:$A$925,MATCH(B2074,'15 Base de Dados'!$C$6:$C$925,0)),"Não encontrado"))</f>
        <v/>
      </c>
      <c r="M2074" s="122" t="str">
        <f>IF(A2074="","",EOMONTH(A2074,0))</f>
        <v/>
      </c>
      <c r="N2074" s="69" t="str">
        <f>IF(A2074="","",YEAR(A2074))</f>
        <v/>
      </c>
    </row>
    <row r="2075">
      <c r="A2075" s="116" t="n"/>
      <c r="B2075" s="97" t="n"/>
      <c r="C2075" s="97" t="n"/>
      <c r="D2075" s="132" t="n"/>
      <c r="E2075" s="99" t="n"/>
      <c r="F2075" s="117" t="n"/>
      <c r="G2075" s="101" t="n"/>
      <c r="H2075" s="109" t="str">
        <f>IF(OR(A2075="",B2075=""),"",N(D2075)*N(E2075))</f>
        <v/>
      </c>
      <c r="I2075" s="109" t="str">
        <f>IF(H2075="","",H2075-N(F2075))</f>
        <v/>
      </c>
      <c r="J2075" s="108" t="str">
        <f>IF(B2075="","",IFERROR(INDEX('15 Base de Dados'!$F$6:$F$925,MATCH(B2075,'15 Base de Dados'!$C$6:$C$925,0)),"BRL"))</f>
        <v/>
      </c>
      <c r="K2075" s="134" t="str">
        <f>IF(H2075="","",I2075*IF(N(G2075)&gt;0,G2075,IFERROR(INDEX(moeda_fx,MATCH(J2075,moeda_cod,0)),1)))</f>
        <v/>
      </c>
      <c r="L2075" s="135" t="str">
        <f>IF(B2075="","",IFERROR(INDEX('15 Base de Dados'!$A$6:$A$925,MATCH(B2075,'15 Base de Dados'!$C$6:$C$925,0)),"Não encontrado"))</f>
        <v/>
      </c>
      <c r="M2075" s="123" t="str">
        <f>IF(A2075="","",EOMONTH(A2075,0))</f>
        <v/>
      </c>
      <c r="N2075" s="113" t="str">
        <f>IF(A2075="","",YEAR(A2075))</f>
        <v/>
      </c>
    </row>
    <row r="2076">
      <c r="A2076" s="116" t="n"/>
      <c r="B2076" s="97" t="n"/>
      <c r="C2076" s="97" t="n"/>
      <c r="D2076" s="132" t="n"/>
      <c r="E2076" s="99" t="n"/>
      <c r="F2076" s="117" t="n"/>
      <c r="G2076" s="101" t="n"/>
      <c r="H2076" s="103" t="str">
        <f>IF(OR(A2076="",B2076=""),"",N(D2076)*N(E2076))</f>
        <v/>
      </c>
      <c r="I2076" s="103" t="str">
        <f>IF(H2076="","",H2076-N(F2076))</f>
        <v/>
      </c>
      <c r="J2076" s="68" t="str">
        <f>IF(B2076="","",IFERROR(INDEX('15 Base de Dados'!$F$6:$F$925,MATCH(B2076,'15 Base de Dados'!$C$6:$C$925,0)),"BRL"))</f>
        <v/>
      </c>
      <c r="K2076" s="70" t="str">
        <f>IF(H2076="","",I2076*IF(N(G2076)&gt;0,G2076,IFERROR(INDEX(moeda_fx,MATCH(J2076,moeda_cod,0)),1)))</f>
        <v/>
      </c>
      <c r="L2076" s="133" t="str">
        <f>IF(B2076="","",IFERROR(INDEX('15 Base de Dados'!$A$6:$A$925,MATCH(B2076,'15 Base de Dados'!$C$6:$C$925,0)),"Não encontrado"))</f>
        <v/>
      </c>
      <c r="M2076" s="122" t="str">
        <f>IF(A2076="","",EOMONTH(A2076,0))</f>
        <v/>
      </c>
      <c r="N2076" s="69" t="str">
        <f>IF(A2076="","",YEAR(A2076))</f>
        <v/>
      </c>
    </row>
    <row r="2077">
      <c r="A2077" s="116" t="n"/>
      <c r="B2077" s="97" t="n"/>
      <c r="C2077" s="97" t="n"/>
      <c r="D2077" s="132" t="n"/>
      <c r="E2077" s="99" t="n"/>
      <c r="F2077" s="117" t="n"/>
      <c r="G2077" s="101" t="n"/>
      <c r="H2077" s="109" t="str">
        <f>IF(OR(A2077="",B2077=""),"",N(D2077)*N(E2077))</f>
        <v/>
      </c>
      <c r="I2077" s="109" t="str">
        <f>IF(H2077="","",H2077-N(F2077))</f>
        <v/>
      </c>
      <c r="J2077" s="108" t="str">
        <f>IF(B2077="","",IFERROR(INDEX('15 Base de Dados'!$F$6:$F$925,MATCH(B2077,'15 Base de Dados'!$C$6:$C$925,0)),"BRL"))</f>
        <v/>
      </c>
      <c r="K2077" s="134" t="str">
        <f>IF(H2077="","",I2077*IF(N(G2077)&gt;0,G2077,IFERROR(INDEX(moeda_fx,MATCH(J2077,moeda_cod,0)),1)))</f>
        <v/>
      </c>
      <c r="L2077" s="135" t="str">
        <f>IF(B2077="","",IFERROR(INDEX('15 Base de Dados'!$A$6:$A$925,MATCH(B2077,'15 Base de Dados'!$C$6:$C$925,0)),"Não encontrado"))</f>
        <v/>
      </c>
      <c r="M2077" s="123" t="str">
        <f>IF(A2077="","",EOMONTH(A2077,0))</f>
        <v/>
      </c>
      <c r="N2077" s="113" t="str">
        <f>IF(A2077="","",YEAR(A2077))</f>
        <v/>
      </c>
    </row>
    <row r="2078">
      <c r="A2078" s="116" t="n"/>
      <c r="B2078" s="97" t="n"/>
      <c r="C2078" s="97" t="n"/>
      <c r="D2078" s="132" t="n"/>
      <c r="E2078" s="99" t="n"/>
      <c r="F2078" s="117" t="n"/>
      <c r="G2078" s="101" t="n"/>
      <c r="H2078" s="103" t="str">
        <f>IF(OR(A2078="",B2078=""),"",N(D2078)*N(E2078))</f>
        <v/>
      </c>
      <c r="I2078" s="103" t="str">
        <f>IF(H2078="","",H2078-N(F2078))</f>
        <v/>
      </c>
      <c r="J2078" s="68" t="str">
        <f>IF(B2078="","",IFERROR(INDEX('15 Base de Dados'!$F$6:$F$925,MATCH(B2078,'15 Base de Dados'!$C$6:$C$925,0)),"BRL"))</f>
        <v/>
      </c>
      <c r="K2078" s="70" t="str">
        <f>IF(H2078="","",I2078*IF(N(G2078)&gt;0,G2078,IFERROR(INDEX(moeda_fx,MATCH(J2078,moeda_cod,0)),1)))</f>
        <v/>
      </c>
      <c r="L2078" s="133" t="str">
        <f>IF(B2078="","",IFERROR(INDEX('15 Base de Dados'!$A$6:$A$925,MATCH(B2078,'15 Base de Dados'!$C$6:$C$925,0)),"Não encontrado"))</f>
        <v/>
      </c>
      <c r="M2078" s="122" t="str">
        <f>IF(A2078="","",EOMONTH(A2078,0))</f>
        <v/>
      </c>
      <c r="N2078" s="69" t="str">
        <f>IF(A2078="","",YEAR(A2078))</f>
        <v/>
      </c>
    </row>
    <row r="2079">
      <c r="A2079" s="116" t="n"/>
      <c r="B2079" s="97" t="n"/>
      <c r="C2079" s="97" t="n"/>
      <c r="D2079" s="132" t="n"/>
      <c r="E2079" s="99" t="n"/>
      <c r="F2079" s="117" t="n"/>
      <c r="G2079" s="101" t="n"/>
      <c r="H2079" s="109" t="str">
        <f>IF(OR(A2079="",B2079=""),"",N(D2079)*N(E2079))</f>
        <v/>
      </c>
      <c r="I2079" s="109" t="str">
        <f>IF(H2079="","",H2079-N(F2079))</f>
        <v/>
      </c>
      <c r="J2079" s="108" t="str">
        <f>IF(B2079="","",IFERROR(INDEX('15 Base de Dados'!$F$6:$F$925,MATCH(B2079,'15 Base de Dados'!$C$6:$C$925,0)),"BRL"))</f>
        <v/>
      </c>
      <c r="K2079" s="134" t="str">
        <f>IF(H2079="","",I2079*IF(N(G2079)&gt;0,G2079,IFERROR(INDEX(moeda_fx,MATCH(J2079,moeda_cod,0)),1)))</f>
        <v/>
      </c>
      <c r="L2079" s="135" t="str">
        <f>IF(B2079="","",IFERROR(INDEX('15 Base de Dados'!$A$6:$A$925,MATCH(B2079,'15 Base de Dados'!$C$6:$C$925,0)),"Não encontrado"))</f>
        <v/>
      </c>
      <c r="M2079" s="123" t="str">
        <f>IF(A2079="","",EOMONTH(A2079,0))</f>
        <v/>
      </c>
      <c r="N2079" s="113" t="str">
        <f>IF(A2079="","",YEAR(A2079))</f>
        <v/>
      </c>
    </row>
    <row r="2080">
      <c r="A2080" s="116" t="n"/>
      <c r="B2080" s="97" t="n"/>
      <c r="C2080" s="97" t="n"/>
      <c r="D2080" s="132" t="n"/>
      <c r="E2080" s="99" t="n"/>
      <c r="F2080" s="117" t="n"/>
      <c r="G2080" s="101" t="n"/>
      <c r="H2080" s="103" t="str">
        <f>IF(OR(A2080="",B2080=""),"",N(D2080)*N(E2080))</f>
        <v/>
      </c>
      <c r="I2080" s="103" t="str">
        <f>IF(H2080="","",H2080-N(F2080))</f>
        <v/>
      </c>
      <c r="J2080" s="68" t="str">
        <f>IF(B2080="","",IFERROR(INDEX('15 Base de Dados'!$F$6:$F$925,MATCH(B2080,'15 Base de Dados'!$C$6:$C$925,0)),"BRL"))</f>
        <v/>
      </c>
      <c r="K2080" s="70" t="str">
        <f>IF(H2080="","",I2080*IF(N(G2080)&gt;0,G2080,IFERROR(INDEX(moeda_fx,MATCH(J2080,moeda_cod,0)),1)))</f>
        <v/>
      </c>
      <c r="L2080" s="133" t="str">
        <f>IF(B2080="","",IFERROR(INDEX('15 Base de Dados'!$A$6:$A$925,MATCH(B2080,'15 Base de Dados'!$C$6:$C$925,0)),"Não encontrado"))</f>
        <v/>
      </c>
      <c r="M2080" s="122" t="str">
        <f>IF(A2080="","",EOMONTH(A2080,0))</f>
        <v/>
      </c>
      <c r="N2080" s="69" t="str">
        <f>IF(A2080="","",YEAR(A2080))</f>
        <v/>
      </c>
    </row>
    <row r="2081">
      <c r="A2081" s="116" t="n"/>
      <c r="B2081" s="97" t="n"/>
      <c r="C2081" s="97" t="n"/>
      <c r="D2081" s="132" t="n"/>
      <c r="E2081" s="99" t="n"/>
      <c r="F2081" s="117" t="n"/>
      <c r="G2081" s="101" t="n"/>
      <c r="H2081" s="109" t="str">
        <f>IF(OR(A2081="",B2081=""),"",N(D2081)*N(E2081))</f>
        <v/>
      </c>
      <c r="I2081" s="109" t="str">
        <f>IF(H2081="","",H2081-N(F2081))</f>
        <v/>
      </c>
      <c r="J2081" s="108" t="str">
        <f>IF(B2081="","",IFERROR(INDEX('15 Base de Dados'!$F$6:$F$925,MATCH(B2081,'15 Base de Dados'!$C$6:$C$925,0)),"BRL"))</f>
        <v/>
      </c>
      <c r="K2081" s="134" t="str">
        <f>IF(H2081="","",I2081*IF(N(G2081)&gt;0,G2081,IFERROR(INDEX(moeda_fx,MATCH(J2081,moeda_cod,0)),1)))</f>
        <v/>
      </c>
      <c r="L2081" s="135" t="str">
        <f>IF(B2081="","",IFERROR(INDEX('15 Base de Dados'!$A$6:$A$925,MATCH(B2081,'15 Base de Dados'!$C$6:$C$925,0)),"Não encontrado"))</f>
        <v/>
      </c>
      <c r="M2081" s="123" t="str">
        <f>IF(A2081="","",EOMONTH(A2081,0))</f>
        <v/>
      </c>
      <c r="N2081" s="113" t="str">
        <f>IF(A2081="","",YEAR(A2081))</f>
        <v/>
      </c>
    </row>
    <row r="2082">
      <c r="A2082" s="116" t="n"/>
      <c r="B2082" s="97" t="n"/>
      <c r="C2082" s="97" t="n"/>
      <c r="D2082" s="132" t="n"/>
      <c r="E2082" s="99" t="n"/>
      <c r="F2082" s="117" t="n"/>
      <c r="G2082" s="101" t="n"/>
      <c r="H2082" s="103" t="str">
        <f>IF(OR(A2082="",B2082=""),"",N(D2082)*N(E2082))</f>
        <v/>
      </c>
      <c r="I2082" s="103" t="str">
        <f>IF(H2082="","",H2082-N(F2082))</f>
        <v/>
      </c>
      <c r="J2082" s="68" t="str">
        <f>IF(B2082="","",IFERROR(INDEX('15 Base de Dados'!$F$6:$F$925,MATCH(B2082,'15 Base de Dados'!$C$6:$C$925,0)),"BRL"))</f>
        <v/>
      </c>
      <c r="K2082" s="70" t="str">
        <f>IF(H2082="","",I2082*IF(N(G2082)&gt;0,G2082,IFERROR(INDEX(moeda_fx,MATCH(J2082,moeda_cod,0)),1)))</f>
        <v/>
      </c>
      <c r="L2082" s="133" t="str">
        <f>IF(B2082="","",IFERROR(INDEX('15 Base de Dados'!$A$6:$A$925,MATCH(B2082,'15 Base de Dados'!$C$6:$C$925,0)),"Não encontrado"))</f>
        <v/>
      </c>
      <c r="M2082" s="122" t="str">
        <f>IF(A2082="","",EOMONTH(A2082,0))</f>
        <v/>
      </c>
      <c r="N2082" s="69" t="str">
        <f>IF(A2082="","",YEAR(A2082))</f>
        <v/>
      </c>
    </row>
    <row r="2083">
      <c r="A2083" s="116" t="n"/>
      <c r="B2083" s="97" t="n"/>
      <c r="C2083" s="97" t="n"/>
      <c r="D2083" s="132" t="n"/>
      <c r="E2083" s="99" t="n"/>
      <c r="F2083" s="117" t="n"/>
      <c r="G2083" s="101" t="n"/>
      <c r="H2083" s="109" t="str">
        <f>IF(OR(A2083="",B2083=""),"",N(D2083)*N(E2083))</f>
        <v/>
      </c>
      <c r="I2083" s="109" t="str">
        <f>IF(H2083="","",H2083-N(F2083))</f>
        <v/>
      </c>
      <c r="J2083" s="108" t="str">
        <f>IF(B2083="","",IFERROR(INDEX('15 Base de Dados'!$F$6:$F$925,MATCH(B2083,'15 Base de Dados'!$C$6:$C$925,0)),"BRL"))</f>
        <v/>
      </c>
      <c r="K2083" s="134" t="str">
        <f>IF(H2083="","",I2083*IF(N(G2083)&gt;0,G2083,IFERROR(INDEX(moeda_fx,MATCH(J2083,moeda_cod,0)),1)))</f>
        <v/>
      </c>
      <c r="L2083" s="135" t="str">
        <f>IF(B2083="","",IFERROR(INDEX('15 Base de Dados'!$A$6:$A$925,MATCH(B2083,'15 Base de Dados'!$C$6:$C$925,0)),"Não encontrado"))</f>
        <v/>
      </c>
      <c r="M2083" s="123" t="str">
        <f>IF(A2083="","",EOMONTH(A2083,0))</f>
        <v/>
      </c>
      <c r="N2083" s="113" t="str">
        <f>IF(A2083="","",YEAR(A2083))</f>
        <v/>
      </c>
    </row>
    <row r="2084">
      <c r="A2084" s="116" t="n"/>
      <c r="B2084" s="97" t="n"/>
      <c r="C2084" s="97" t="n"/>
      <c r="D2084" s="132" t="n"/>
      <c r="E2084" s="99" t="n"/>
      <c r="F2084" s="117" t="n"/>
      <c r="G2084" s="101" t="n"/>
      <c r="H2084" s="103" t="str">
        <f>IF(OR(A2084="",B2084=""),"",N(D2084)*N(E2084))</f>
        <v/>
      </c>
      <c r="I2084" s="103" t="str">
        <f>IF(H2084="","",H2084-N(F2084))</f>
        <v/>
      </c>
      <c r="J2084" s="68" t="str">
        <f>IF(B2084="","",IFERROR(INDEX('15 Base de Dados'!$F$6:$F$925,MATCH(B2084,'15 Base de Dados'!$C$6:$C$925,0)),"BRL"))</f>
        <v/>
      </c>
      <c r="K2084" s="70" t="str">
        <f>IF(H2084="","",I2084*IF(N(G2084)&gt;0,G2084,IFERROR(INDEX(moeda_fx,MATCH(J2084,moeda_cod,0)),1)))</f>
        <v/>
      </c>
      <c r="L2084" s="133" t="str">
        <f>IF(B2084="","",IFERROR(INDEX('15 Base de Dados'!$A$6:$A$925,MATCH(B2084,'15 Base de Dados'!$C$6:$C$925,0)),"Não encontrado"))</f>
        <v/>
      </c>
      <c r="M2084" s="122" t="str">
        <f>IF(A2084="","",EOMONTH(A2084,0))</f>
        <v/>
      </c>
      <c r="N2084" s="69" t="str">
        <f>IF(A2084="","",YEAR(A2084))</f>
        <v/>
      </c>
    </row>
    <row r="2085">
      <c r="A2085" s="116" t="n"/>
      <c r="B2085" s="97" t="n"/>
      <c r="C2085" s="97" t="n"/>
      <c r="D2085" s="132" t="n"/>
      <c r="E2085" s="99" t="n"/>
      <c r="F2085" s="117" t="n"/>
      <c r="G2085" s="101" t="n"/>
      <c r="H2085" s="109" t="str">
        <f>IF(OR(A2085="",B2085=""),"",N(D2085)*N(E2085))</f>
        <v/>
      </c>
      <c r="I2085" s="109" t="str">
        <f>IF(H2085="","",H2085-N(F2085))</f>
        <v/>
      </c>
      <c r="J2085" s="108" t="str">
        <f>IF(B2085="","",IFERROR(INDEX('15 Base de Dados'!$F$6:$F$925,MATCH(B2085,'15 Base de Dados'!$C$6:$C$925,0)),"BRL"))</f>
        <v/>
      </c>
      <c r="K2085" s="134" t="str">
        <f>IF(H2085="","",I2085*IF(N(G2085)&gt;0,G2085,IFERROR(INDEX(moeda_fx,MATCH(J2085,moeda_cod,0)),1)))</f>
        <v/>
      </c>
      <c r="L2085" s="135" t="str">
        <f>IF(B2085="","",IFERROR(INDEX('15 Base de Dados'!$A$6:$A$925,MATCH(B2085,'15 Base de Dados'!$C$6:$C$925,0)),"Não encontrado"))</f>
        <v/>
      </c>
      <c r="M2085" s="123" t="str">
        <f>IF(A2085="","",EOMONTH(A2085,0))</f>
        <v/>
      </c>
      <c r="N2085" s="113" t="str">
        <f>IF(A2085="","",YEAR(A2085))</f>
        <v/>
      </c>
    </row>
    <row r="2086">
      <c r="A2086" s="116" t="n"/>
      <c r="B2086" s="97" t="n"/>
      <c r="C2086" s="97" t="n"/>
      <c r="D2086" s="132" t="n"/>
      <c r="E2086" s="99" t="n"/>
      <c r="F2086" s="117" t="n"/>
      <c r="G2086" s="101" t="n"/>
      <c r="H2086" s="103" t="str">
        <f>IF(OR(A2086="",B2086=""),"",N(D2086)*N(E2086))</f>
        <v/>
      </c>
      <c r="I2086" s="103" t="str">
        <f>IF(H2086="","",H2086-N(F2086))</f>
        <v/>
      </c>
      <c r="J2086" s="68" t="str">
        <f>IF(B2086="","",IFERROR(INDEX('15 Base de Dados'!$F$6:$F$925,MATCH(B2086,'15 Base de Dados'!$C$6:$C$925,0)),"BRL"))</f>
        <v/>
      </c>
      <c r="K2086" s="70" t="str">
        <f>IF(H2086="","",I2086*IF(N(G2086)&gt;0,G2086,IFERROR(INDEX(moeda_fx,MATCH(J2086,moeda_cod,0)),1)))</f>
        <v/>
      </c>
      <c r="L2086" s="133" t="str">
        <f>IF(B2086="","",IFERROR(INDEX('15 Base de Dados'!$A$6:$A$925,MATCH(B2086,'15 Base de Dados'!$C$6:$C$925,0)),"Não encontrado"))</f>
        <v/>
      </c>
      <c r="M2086" s="122" t="str">
        <f>IF(A2086="","",EOMONTH(A2086,0))</f>
        <v/>
      </c>
      <c r="N2086" s="69" t="str">
        <f>IF(A2086="","",YEAR(A2086))</f>
        <v/>
      </c>
    </row>
    <row r="2087">
      <c r="A2087" s="116" t="n"/>
      <c r="B2087" s="97" t="n"/>
      <c r="C2087" s="97" t="n"/>
      <c r="D2087" s="132" t="n"/>
      <c r="E2087" s="99" t="n"/>
      <c r="F2087" s="117" t="n"/>
      <c r="G2087" s="101" t="n"/>
      <c r="H2087" s="109" t="str">
        <f>IF(OR(A2087="",B2087=""),"",N(D2087)*N(E2087))</f>
        <v/>
      </c>
      <c r="I2087" s="109" t="str">
        <f>IF(H2087="","",H2087-N(F2087))</f>
        <v/>
      </c>
      <c r="J2087" s="108" t="str">
        <f>IF(B2087="","",IFERROR(INDEX('15 Base de Dados'!$F$6:$F$925,MATCH(B2087,'15 Base de Dados'!$C$6:$C$925,0)),"BRL"))</f>
        <v/>
      </c>
      <c r="K2087" s="134" t="str">
        <f>IF(H2087="","",I2087*IF(N(G2087)&gt;0,G2087,IFERROR(INDEX(moeda_fx,MATCH(J2087,moeda_cod,0)),1)))</f>
        <v/>
      </c>
      <c r="L2087" s="135" t="str">
        <f>IF(B2087="","",IFERROR(INDEX('15 Base de Dados'!$A$6:$A$925,MATCH(B2087,'15 Base de Dados'!$C$6:$C$925,0)),"Não encontrado"))</f>
        <v/>
      </c>
      <c r="M2087" s="123" t="str">
        <f>IF(A2087="","",EOMONTH(A2087,0))</f>
        <v/>
      </c>
      <c r="N2087" s="113" t="str">
        <f>IF(A2087="","",YEAR(A2087))</f>
        <v/>
      </c>
    </row>
    <row r="2088">
      <c r="A2088" s="116" t="n"/>
      <c r="B2088" s="97" t="n"/>
      <c r="C2088" s="97" t="n"/>
      <c r="D2088" s="132" t="n"/>
      <c r="E2088" s="99" t="n"/>
      <c r="F2088" s="117" t="n"/>
      <c r="G2088" s="101" t="n"/>
      <c r="H2088" s="103" t="str">
        <f>IF(OR(A2088="",B2088=""),"",N(D2088)*N(E2088))</f>
        <v/>
      </c>
      <c r="I2088" s="103" t="str">
        <f>IF(H2088="","",H2088-N(F2088))</f>
        <v/>
      </c>
      <c r="J2088" s="68" t="str">
        <f>IF(B2088="","",IFERROR(INDEX('15 Base de Dados'!$F$6:$F$925,MATCH(B2088,'15 Base de Dados'!$C$6:$C$925,0)),"BRL"))</f>
        <v/>
      </c>
      <c r="K2088" s="70" t="str">
        <f>IF(H2088="","",I2088*IF(N(G2088)&gt;0,G2088,IFERROR(INDEX(moeda_fx,MATCH(J2088,moeda_cod,0)),1)))</f>
        <v/>
      </c>
      <c r="L2088" s="133" t="str">
        <f>IF(B2088="","",IFERROR(INDEX('15 Base de Dados'!$A$6:$A$925,MATCH(B2088,'15 Base de Dados'!$C$6:$C$925,0)),"Não encontrado"))</f>
        <v/>
      </c>
      <c r="M2088" s="122" t="str">
        <f>IF(A2088="","",EOMONTH(A2088,0))</f>
        <v/>
      </c>
      <c r="N2088" s="69" t="str">
        <f>IF(A2088="","",YEAR(A2088))</f>
        <v/>
      </c>
    </row>
    <row r="2089">
      <c r="A2089" s="116" t="n"/>
      <c r="B2089" s="97" t="n"/>
      <c r="C2089" s="97" t="n"/>
      <c r="D2089" s="132" t="n"/>
      <c r="E2089" s="99" t="n"/>
      <c r="F2089" s="117" t="n"/>
      <c r="G2089" s="101" t="n"/>
      <c r="H2089" s="109" t="str">
        <f>IF(OR(A2089="",B2089=""),"",N(D2089)*N(E2089))</f>
        <v/>
      </c>
      <c r="I2089" s="109" t="str">
        <f>IF(H2089="","",H2089-N(F2089))</f>
        <v/>
      </c>
      <c r="J2089" s="108" t="str">
        <f>IF(B2089="","",IFERROR(INDEX('15 Base de Dados'!$F$6:$F$925,MATCH(B2089,'15 Base de Dados'!$C$6:$C$925,0)),"BRL"))</f>
        <v/>
      </c>
      <c r="K2089" s="134" t="str">
        <f>IF(H2089="","",I2089*IF(N(G2089)&gt;0,G2089,IFERROR(INDEX(moeda_fx,MATCH(J2089,moeda_cod,0)),1)))</f>
        <v/>
      </c>
      <c r="L2089" s="135" t="str">
        <f>IF(B2089="","",IFERROR(INDEX('15 Base de Dados'!$A$6:$A$925,MATCH(B2089,'15 Base de Dados'!$C$6:$C$925,0)),"Não encontrado"))</f>
        <v/>
      </c>
      <c r="M2089" s="123" t="str">
        <f>IF(A2089="","",EOMONTH(A2089,0))</f>
        <v/>
      </c>
      <c r="N2089" s="113" t="str">
        <f>IF(A2089="","",YEAR(A2089))</f>
        <v/>
      </c>
    </row>
    <row r="2090">
      <c r="A2090" s="116" t="n"/>
      <c r="B2090" s="97" t="n"/>
      <c r="C2090" s="97" t="n"/>
      <c r="D2090" s="132" t="n"/>
      <c r="E2090" s="99" t="n"/>
      <c r="F2090" s="117" t="n"/>
      <c r="G2090" s="101" t="n"/>
      <c r="H2090" s="103" t="str">
        <f>IF(OR(A2090="",B2090=""),"",N(D2090)*N(E2090))</f>
        <v/>
      </c>
      <c r="I2090" s="103" t="str">
        <f>IF(H2090="","",H2090-N(F2090))</f>
        <v/>
      </c>
      <c r="J2090" s="68" t="str">
        <f>IF(B2090="","",IFERROR(INDEX('15 Base de Dados'!$F$6:$F$925,MATCH(B2090,'15 Base de Dados'!$C$6:$C$925,0)),"BRL"))</f>
        <v/>
      </c>
      <c r="K2090" s="70" t="str">
        <f>IF(H2090="","",I2090*IF(N(G2090)&gt;0,G2090,IFERROR(INDEX(moeda_fx,MATCH(J2090,moeda_cod,0)),1)))</f>
        <v/>
      </c>
      <c r="L2090" s="133" t="str">
        <f>IF(B2090="","",IFERROR(INDEX('15 Base de Dados'!$A$6:$A$925,MATCH(B2090,'15 Base de Dados'!$C$6:$C$925,0)),"Não encontrado"))</f>
        <v/>
      </c>
      <c r="M2090" s="122" t="str">
        <f>IF(A2090="","",EOMONTH(A2090,0))</f>
        <v/>
      </c>
      <c r="N2090" s="69" t="str">
        <f>IF(A2090="","",YEAR(A2090))</f>
        <v/>
      </c>
    </row>
    <row r="2091">
      <c r="A2091" s="116" t="n"/>
      <c r="B2091" s="97" t="n"/>
      <c r="C2091" s="97" t="n"/>
      <c r="D2091" s="132" t="n"/>
      <c r="E2091" s="99" t="n"/>
      <c r="F2091" s="117" t="n"/>
      <c r="G2091" s="101" t="n"/>
      <c r="H2091" s="109" t="str">
        <f>IF(OR(A2091="",B2091=""),"",N(D2091)*N(E2091))</f>
        <v/>
      </c>
      <c r="I2091" s="109" t="str">
        <f>IF(H2091="","",H2091-N(F2091))</f>
        <v/>
      </c>
      <c r="J2091" s="108" t="str">
        <f>IF(B2091="","",IFERROR(INDEX('15 Base de Dados'!$F$6:$F$925,MATCH(B2091,'15 Base de Dados'!$C$6:$C$925,0)),"BRL"))</f>
        <v/>
      </c>
      <c r="K2091" s="134" t="str">
        <f>IF(H2091="","",I2091*IF(N(G2091)&gt;0,G2091,IFERROR(INDEX(moeda_fx,MATCH(J2091,moeda_cod,0)),1)))</f>
        <v/>
      </c>
      <c r="L2091" s="135" t="str">
        <f>IF(B2091="","",IFERROR(INDEX('15 Base de Dados'!$A$6:$A$925,MATCH(B2091,'15 Base de Dados'!$C$6:$C$925,0)),"Não encontrado"))</f>
        <v/>
      </c>
      <c r="M2091" s="123" t="str">
        <f>IF(A2091="","",EOMONTH(A2091,0))</f>
        <v/>
      </c>
      <c r="N2091" s="113" t="str">
        <f>IF(A2091="","",YEAR(A2091))</f>
        <v/>
      </c>
    </row>
    <row r="2092">
      <c r="A2092" s="116" t="n"/>
      <c r="B2092" s="97" t="n"/>
      <c r="C2092" s="97" t="n"/>
      <c r="D2092" s="132" t="n"/>
      <c r="E2092" s="99" t="n"/>
      <c r="F2092" s="117" t="n"/>
      <c r="G2092" s="101" t="n"/>
      <c r="H2092" s="103" t="str">
        <f>IF(OR(A2092="",B2092=""),"",N(D2092)*N(E2092))</f>
        <v/>
      </c>
      <c r="I2092" s="103" t="str">
        <f>IF(H2092="","",H2092-N(F2092))</f>
        <v/>
      </c>
      <c r="J2092" s="68" t="str">
        <f>IF(B2092="","",IFERROR(INDEX('15 Base de Dados'!$F$6:$F$925,MATCH(B2092,'15 Base de Dados'!$C$6:$C$925,0)),"BRL"))</f>
        <v/>
      </c>
      <c r="K2092" s="70" t="str">
        <f>IF(H2092="","",I2092*IF(N(G2092)&gt;0,G2092,IFERROR(INDEX(moeda_fx,MATCH(J2092,moeda_cod,0)),1)))</f>
        <v/>
      </c>
      <c r="L2092" s="133" t="str">
        <f>IF(B2092="","",IFERROR(INDEX('15 Base de Dados'!$A$6:$A$925,MATCH(B2092,'15 Base de Dados'!$C$6:$C$925,0)),"Não encontrado"))</f>
        <v/>
      </c>
      <c r="M2092" s="122" t="str">
        <f>IF(A2092="","",EOMONTH(A2092,0))</f>
        <v/>
      </c>
      <c r="N2092" s="69" t="str">
        <f>IF(A2092="","",YEAR(A2092))</f>
        <v/>
      </c>
    </row>
    <row r="2093">
      <c r="A2093" s="116" t="n"/>
      <c r="B2093" s="97" t="n"/>
      <c r="C2093" s="97" t="n"/>
      <c r="D2093" s="132" t="n"/>
      <c r="E2093" s="99" t="n"/>
      <c r="F2093" s="117" t="n"/>
      <c r="G2093" s="101" t="n"/>
      <c r="H2093" s="109" t="str">
        <f>IF(OR(A2093="",B2093=""),"",N(D2093)*N(E2093))</f>
        <v/>
      </c>
      <c r="I2093" s="109" t="str">
        <f>IF(H2093="","",H2093-N(F2093))</f>
        <v/>
      </c>
      <c r="J2093" s="108" t="str">
        <f>IF(B2093="","",IFERROR(INDEX('15 Base de Dados'!$F$6:$F$925,MATCH(B2093,'15 Base de Dados'!$C$6:$C$925,0)),"BRL"))</f>
        <v/>
      </c>
      <c r="K2093" s="134" t="str">
        <f>IF(H2093="","",I2093*IF(N(G2093)&gt;0,G2093,IFERROR(INDEX(moeda_fx,MATCH(J2093,moeda_cod,0)),1)))</f>
        <v/>
      </c>
      <c r="L2093" s="135" t="str">
        <f>IF(B2093="","",IFERROR(INDEX('15 Base de Dados'!$A$6:$A$925,MATCH(B2093,'15 Base de Dados'!$C$6:$C$925,0)),"Não encontrado"))</f>
        <v/>
      </c>
      <c r="M2093" s="123" t="str">
        <f>IF(A2093="","",EOMONTH(A2093,0))</f>
        <v/>
      </c>
      <c r="N2093" s="113" t="str">
        <f>IF(A2093="","",YEAR(A2093))</f>
        <v/>
      </c>
    </row>
    <row r="2094">
      <c r="A2094" s="116" t="n"/>
      <c r="B2094" s="97" t="n"/>
      <c r="C2094" s="97" t="n"/>
      <c r="D2094" s="132" t="n"/>
      <c r="E2094" s="99" t="n"/>
      <c r="F2094" s="117" t="n"/>
      <c r="G2094" s="101" t="n"/>
      <c r="H2094" s="103" t="str">
        <f>IF(OR(A2094="",B2094=""),"",N(D2094)*N(E2094))</f>
        <v/>
      </c>
      <c r="I2094" s="103" t="str">
        <f>IF(H2094="","",H2094-N(F2094))</f>
        <v/>
      </c>
      <c r="J2094" s="68" t="str">
        <f>IF(B2094="","",IFERROR(INDEX('15 Base de Dados'!$F$6:$F$925,MATCH(B2094,'15 Base de Dados'!$C$6:$C$925,0)),"BRL"))</f>
        <v/>
      </c>
      <c r="K2094" s="70" t="str">
        <f>IF(H2094="","",I2094*IF(N(G2094)&gt;0,G2094,IFERROR(INDEX(moeda_fx,MATCH(J2094,moeda_cod,0)),1)))</f>
        <v/>
      </c>
      <c r="L2094" s="133" t="str">
        <f>IF(B2094="","",IFERROR(INDEX('15 Base de Dados'!$A$6:$A$925,MATCH(B2094,'15 Base de Dados'!$C$6:$C$925,0)),"Não encontrado"))</f>
        <v/>
      </c>
      <c r="M2094" s="122" t="str">
        <f>IF(A2094="","",EOMONTH(A2094,0))</f>
        <v/>
      </c>
      <c r="N2094" s="69" t="str">
        <f>IF(A2094="","",YEAR(A2094))</f>
        <v/>
      </c>
    </row>
    <row r="2095">
      <c r="A2095" s="116" t="n"/>
      <c r="B2095" s="97" t="n"/>
      <c r="C2095" s="97" t="n"/>
      <c r="D2095" s="132" t="n"/>
      <c r="E2095" s="99" t="n"/>
      <c r="F2095" s="117" t="n"/>
      <c r="G2095" s="101" t="n"/>
      <c r="H2095" s="109" t="str">
        <f>IF(OR(A2095="",B2095=""),"",N(D2095)*N(E2095))</f>
        <v/>
      </c>
      <c r="I2095" s="109" t="str">
        <f>IF(H2095="","",H2095-N(F2095))</f>
        <v/>
      </c>
      <c r="J2095" s="108" t="str">
        <f>IF(B2095="","",IFERROR(INDEX('15 Base de Dados'!$F$6:$F$925,MATCH(B2095,'15 Base de Dados'!$C$6:$C$925,0)),"BRL"))</f>
        <v/>
      </c>
      <c r="K2095" s="134" t="str">
        <f>IF(H2095="","",I2095*IF(N(G2095)&gt;0,G2095,IFERROR(INDEX(moeda_fx,MATCH(J2095,moeda_cod,0)),1)))</f>
        <v/>
      </c>
      <c r="L2095" s="135" t="str">
        <f>IF(B2095="","",IFERROR(INDEX('15 Base de Dados'!$A$6:$A$925,MATCH(B2095,'15 Base de Dados'!$C$6:$C$925,0)),"Não encontrado"))</f>
        <v/>
      </c>
      <c r="M2095" s="123" t="str">
        <f>IF(A2095="","",EOMONTH(A2095,0))</f>
        <v/>
      </c>
      <c r="N2095" s="113" t="str">
        <f>IF(A2095="","",YEAR(A2095))</f>
        <v/>
      </c>
    </row>
    <row r="2096">
      <c r="A2096" s="116" t="n"/>
      <c r="B2096" s="97" t="n"/>
      <c r="C2096" s="97" t="n"/>
      <c r="D2096" s="132" t="n"/>
      <c r="E2096" s="99" t="n"/>
      <c r="F2096" s="117" t="n"/>
      <c r="G2096" s="101" t="n"/>
      <c r="H2096" s="103" t="str">
        <f>IF(OR(A2096="",B2096=""),"",N(D2096)*N(E2096))</f>
        <v/>
      </c>
      <c r="I2096" s="103" t="str">
        <f>IF(H2096="","",H2096-N(F2096))</f>
        <v/>
      </c>
      <c r="J2096" s="68" t="str">
        <f>IF(B2096="","",IFERROR(INDEX('15 Base de Dados'!$F$6:$F$925,MATCH(B2096,'15 Base de Dados'!$C$6:$C$925,0)),"BRL"))</f>
        <v/>
      </c>
      <c r="K2096" s="70" t="str">
        <f>IF(H2096="","",I2096*IF(N(G2096)&gt;0,G2096,IFERROR(INDEX(moeda_fx,MATCH(J2096,moeda_cod,0)),1)))</f>
        <v/>
      </c>
      <c r="L2096" s="133" t="str">
        <f>IF(B2096="","",IFERROR(INDEX('15 Base de Dados'!$A$6:$A$925,MATCH(B2096,'15 Base de Dados'!$C$6:$C$925,0)),"Não encontrado"))</f>
        <v/>
      </c>
      <c r="M2096" s="122" t="str">
        <f>IF(A2096="","",EOMONTH(A2096,0))</f>
        <v/>
      </c>
      <c r="N2096" s="69" t="str">
        <f>IF(A2096="","",YEAR(A2096))</f>
        <v/>
      </c>
    </row>
    <row r="2097">
      <c r="A2097" s="116" t="n"/>
      <c r="B2097" s="97" t="n"/>
      <c r="C2097" s="97" t="n"/>
      <c r="D2097" s="132" t="n"/>
      <c r="E2097" s="99" t="n"/>
      <c r="F2097" s="117" t="n"/>
      <c r="G2097" s="101" t="n"/>
      <c r="H2097" s="109" t="str">
        <f>IF(OR(A2097="",B2097=""),"",N(D2097)*N(E2097))</f>
        <v/>
      </c>
      <c r="I2097" s="109" t="str">
        <f>IF(H2097="","",H2097-N(F2097))</f>
        <v/>
      </c>
      <c r="J2097" s="108" t="str">
        <f>IF(B2097="","",IFERROR(INDEX('15 Base de Dados'!$F$6:$F$925,MATCH(B2097,'15 Base de Dados'!$C$6:$C$925,0)),"BRL"))</f>
        <v/>
      </c>
      <c r="K2097" s="134" t="str">
        <f>IF(H2097="","",I2097*IF(N(G2097)&gt;0,G2097,IFERROR(INDEX(moeda_fx,MATCH(J2097,moeda_cod,0)),1)))</f>
        <v/>
      </c>
      <c r="L2097" s="135" t="str">
        <f>IF(B2097="","",IFERROR(INDEX('15 Base de Dados'!$A$6:$A$925,MATCH(B2097,'15 Base de Dados'!$C$6:$C$925,0)),"Não encontrado"))</f>
        <v/>
      </c>
      <c r="M2097" s="123" t="str">
        <f>IF(A2097="","",EOMONTH(A2097,0))</f>
        <v/>
      </c>
      <c r="N2097" s="113" t="str">
        <f>IF(A2097="","",YEAR(A2097))</f>
        <v/>
      </c>
    </row>
    <row r="2098">
      <c r="A2098" s="116" t="n"/>
      <c r="B2098" s="97" t="n"/>
      <c r="C2098" s="97" t="n"/>
      <c r="D2098" s="132" t="n"/>
      <c r="E2098" s="99" t="n"/>
      <c r="F2098" s="117" t="n"/>
      <c r="G2098" s="101" t="n"/>
      <c r="H2098" s="103" t="str">
        <f>IF(OR(A2098="",B2098=""),"",N(D2098)*N(E2098))</f>
        <v/>
      </c>
      <c r="I2098" s="103" t="str">
        <f>IF(H2098="","",H2098-N(F2098))</f>
        <v/>
      </c>
      <c r="J2098" s="68" t="str">
        <f>IF(B2098="","",IFERROR(INDEX('15 Base de Dados'!$F$6:$F$925,MATCH(B2098,'15 Base de Dados'!$C$6:$C$925,0)),"BRL"))</f>
        <v/>
      </c>
      <c r="K2098" s="70" t="str">
        <f>IF(H2098="","",I2098*IF(N(G2098)&gt;0,G2098,IFERROR(INDEX(moeda_fx,MATCH(J2098,moeda_cod,0)),1)))</f>
        <v/>
      </c>
      <c r="L2098" s="133" t="str">
        <f>IF(B2098="","",IFERROR(INDEX('15 Base de Dados'!$A$6:$A$925,MATCH(B2098,'15 Base de Dados'!$C$6:$C$925,0)),"Não encontrado"))</f>
        <v/>
      </c>
      <c r="M2098" s="122" t="str">
        <f>IF(A2098="","",EOMONTH(A2098,0))</f>
        <v/>
      </c>
      <c r="N2098" s="69" t="str">
        <f>IF(A2098="","",YEAR(A2098))</f>
        <v/>
      </c>
    </row>
    <row r="2099">
      <c r="A2099" s="116" t="n"/>
      <c r="B2099" s="97" t="n"/>
      <c r="C2099" s="97" t="n"/>
      <c r="D2099" s="132" t="n"/>
      <c r="E2099" s="99" t="n"/>
      <c r="F2099" s="117" t="n"/>
      <c r="G2099" s="101" t="n"/>
      <c r="H2099" s="109" t="str">
        <f>IF(OR(A2099="",B2099=""),"",N(D2099)*N(E2099))</f>
        <v/>
      </c>
      <c r="I2099" s="109" t="str">
        <f>IF(H2099="","",H2099-N(F2099))</f>
        <v/>
      </c>
      <c r="J2099" s="108" t="str">
        <f>IF(B2099="","",IFERROR(INDEX('15 Base de Dados'!$F$6:$F$925,MATCH(B2099,'15 Base de Dados'!$C$6:$C$925,0)),"BRL"))</f>
        <v/>
      </c>
      <c r="K2099" s="134" t="str">
        <f>IF(H2099="","",I2099*IF(N(G2099)&gt;0,G2099,IFERROR(INDEX(moeda_fx,MATCH(J2099,moeda_cod,0)),1)))</f>
        <v/>
      </c>
      <c r="L2099" s="135" t="str">
        <f>IF(B2099="","",IFERROR(INDEX('15 Base de Dados'!$A$6:$A$925,MATCH(B2099,'15 Base de Dados'!$C$6:$C$925,0)),"Não encontrado"))</f>
        <v/>
      </c>
      <c r="M2099" s="123" t="str">
        <f>IF(A2099="","",EOMONTH(A2099,0))</f>
        <v/>
      </c>
      <c r="N2099" s="113" t="str">
        <f>IF(A2099="","",YEAR(A2099))</f>
        <v/>
      </c>
    </row>
    <row r="2100">
      <c r="A2100" s="116" t="n"/>
      <c r="B2100" s="97" t="n"/>
      <c r="C2100" s="97" t="n"/>
      <c r="D2100" s="132" t="n"/>
      <c r="E2100" s="99" t="n"/>
      <c r="F2100" s="117" t="n"/>
      <c r="G2100" s="101" t="n"/>
      <c r="H2100" s="103" t="str">
        <f>IF(OR(A2100="",B2100=""),"",N(D2100)*N(E2100))</f>
        <v/>
      </c>
      <c r="I2100" s="103" t="str">
        <f>IF(H2100="","",H2100-N(F2100))</f>
        <v/>
      </c>
      <c r="J2100" s="68" t="str">
        <f>IF(B2100="","",IFERROR(INDEX('15 Base de Dados'!$F$6:$F$925,MATCH(B2100,'15 Base de Dados'!$C$6:$C$925,0)),"BRL"))</f>
        <v/>
      </c>
      <c r="K2100" s="70" t="str">
        <f>IF(H2100="","",I2100*IF(N(G2100)&gt;0,G2100,IFERROR(INDEX(moeda_fx,MATCH(J2100,moeda_cod,0)),1)))</f>
        <v/>
      </c>
      <c r="L2100" s="133" t="str">
        <f>IF(B2100="","",IFERROR(INDEX('15 Base de Dados'!$A$6:$A$925,MATCH(B2100,'15 Base de Dados'!$C$6:$C$925,0)),"Não encontrado"))</f>
        <v/>
      </c>
      <c r="M2100" s="122" t="str">
        <f>IF(A2100="","",EOMONTH(A2100,0))</f>
        <v/>
      </c>
      <c r="N2100" s="69" t="str">
        <f>IF(A2100="","",YEAR(A2100))</f>
        <v/>
      </c>
    </row>
    <row r="2101">
      <c r="A2101" s="116" t="n"/>
      <c r="B2101" s="97" t="n"/>
      <c r="C2101" s="97" t="n"/>
      <c r="D2101" s="132" t="n"/>
      <c r="E2101" s="99" t="n"/>
      <c r="F2101" s="117" t="n"/>
      <c r="G2101" s="101" t="n"/>
      <c r="H2101" s="109" t="str">
        <f>IF(OR(A2101="",B2101=""),"",N(D2101)*N(E2101))</f>
        <v/>
      </c>
      <c r="I2101" s="109" t="str">
        <f>IF(H2101="","",H2101-N(F2101))</f>
        <v/>
      </c>
      <c r="J2101" s="108" t="str">
        <f>IF(B2101="","",IFERROR(INDEX('15 Base de Dados'!$F$6:$F$925,MATCH(B2101,'15 Base de Dados'!$C$6:$C$925,0)),"BRL"))</f>
        <v/>
      </c>
      <c r="K2101" s="134" t="str">
        <f>IF(H2101="","",I2101*IF(N(G2101)&gt;0,G2101,IFERROR(INDEX(moeda_fx,MATCH(J2101,moeda_cod,0)),1)))</f>
        <v/>
      </c>
      <c r="L2101" s="135" t="str">
        <f>IF(B2101="","",IFERROR(INDEX('15 Base de Dados'!$A$6:$A$925,MATCH(B2101,'15 Base de Dados'!$C$6:$C$925,0)),"Não encontrado"))</f>
        <v/>
      </c>
      <c r="M2101" s="123" t="str">
        <f>IF(A2101="","",EOMONTH(A2101,0))</f>
        <v/>
      </c>
      <c r="N2101" s="113" t="str">
        <f>IF(A2101="","",YEAR(A2101))</f>
        <v/>
      </c>
    </row>
    <row r="2102">
      <c r="A2102" s="116" t="n"/>
      <c r="B2102" s="97" t="n"/>
      <c r="C2102" s="97" t="n"/>
      <c r="D2102" s="132" t="n"/>
      <c r="E2102" s="99" t="n"/>
      <c r="F2102" s="117" t="n"/>
      <c r="G2102" s="101" t="n"/>
      <c r="H2102" s="103" t="str">
        <f>IF(OR(A2102="",B2102=""),"",N(D2102)*N(E2102))</f>
        <v/>
      </c>
      <c r="I2102" s="103" t="str">
        <f>IF(H2102="","",H2102-N(F2102))</f>
        <v/>
      </c>
      <c r="J2102" s="68" t="str">
        <f>IF(B2102="","",IFERROR(INDEX('15 Base de Dados'!$F$6:$F$925,MATCH(B2102,'15 Base de Dados'!$C$6:$C$925,0)),"BRL"))</f>
        <v/>
      </c>
      <c r="K2102" s="70" t="str">
        <f>IF(H2102="","",I2102*IF(N(G2102)&gt;0,G2102,IFERROR(INDEX(moeda_fx,MATCH(J2102,moeda_cod,0)),1)))</f>
        <v/>
      </c>
      <c r="L2102" s="133" t="str">
        <f>IF(B2102="","",IFERROR(INDEX('15 Base de Dados'!$A$6:$A$925,MATCH(B2102,'15 Base de Dados'!$C$6:$C$925,0)),"Não encontrado"))</f>
        <v/>
      </c>
      <c r="M2102" s="122" t="str">
        <f>IF(A2102="","",EOMONTH(A2102,0))</f>
        <v/>
      </c>
      <c r="N2102" s="69" t="str">
        <f>IF(A2102="","",YEAR(A2102))</f>
        <v/>
      </c>
    </row>
    <row r="2103">
      <c r="A2103" s="116" t="n"/>
      <c r="B2103" s="97" t="n"/>
      <c r="C2103" s="97" t="n"/>
      <c r="D2103" s="132" t="n"/>
      <c r="E2103" s="99" t="n"/>
      <c r="F2103" s="117" t="n"/>
      <c r="G2103" s="101" t="n"/>
      <c r="H2103" s="109" t="str">
        <f>IF(OR(A2103="",B2103=""),"",N(D2103)*N(E2103))</f>
        <v/>
      </c>
      <c r="I2103" s="109" t="str">
        <f>IF(H2103="","",H2103-N(F2103))</f>
        <v/>
      </c>
      <c r="J2103" s="108" t="str">
        <f>IF(B2103="","",IFERROR(INDEX('15 Base de Dados'!$F$6:$F$925,MATCH(B2103,'15 Base de Dados'!$C$6:$C$925,0)),"BRL"))</f>
        <v/>
      </c>
      <c r="K2103" s="134" t="str">
        <f>IF(H2103="","",I2103*IF(N(G2103)&gt;0,G2103,IFERROR(INDEX(moeda_fx,MATCH(J2103,moeda_cod,0)),1)))</f>
        <v/>
      </c>
      <c r="L2103" s="135" t="str">
        <f>IF(B2103="","",IFERROR(INDEX('15 Base de Dados'!$A$6:$A$925,MATCH(B2103,'15 Base de Dados'!$C$6:$C$925,0)),"Não encontrado"))</f>
        <v/>
      </c>
      <c r="M2103" s="123" t="str">
        <f>IF(A2103="","",EOMONTH(A2103,0))</f>
        <v/>
      </c>
      <c r="N2103" s="113" t="str">
        <f>IF(A2103="","",YEAR(A2103))</f>
        <v/>
      </c>
    </row>
    <row r="2104">
      <c r="A2104" s="116" t="n"/>
      <c r="B2104" s="97" t="n"/>
      <c r="C2104" s="97" t="n"/>
      <c r="D2104" s="132" t="n"/>
      <c r="E2104" s="99" t="n"/>
      <c r="F2104" s="117" t="n"/>
      <c r="G2104" s="101" t="n"/>
      <c r="H2104" s="103" t="str">
        <f>IF(OR(A2104="",B2104=""),"",N(D2104)*N(E2104))</f>
        <v/>
      </c>
      <c r="I2104" s="103" t="str">
        <f>IF(H2104="","",H2104-N(F2104))</f>
        <v/>
      </c>
      <c r="J2104" s="68" t="str">
        <f>IF(B2104="","",IFERROR(INDEX('15 Base de Dados'!$F$6:$F$925,MATCH(B2104,'15 Base de Dados'!$C$6:$C$925,0)),"BRL"))</f>
        <v/>
      </c>
      <c r="K2104" s="70" t="str">
        <f>IF(H2104="","",I2104*IF(N(G2104)&gt;0,G2104,IFERROR(INDEX(moeda_fx,MATCH(J2104,moeda_cod,0)),1)))</f>
        <v/>
      </c>
      <c r="L2104" s="133" t="str">
        <f>IF(B2104="","",IFERROR(INDEX('15 Base de Dados'!$A$6:$A$925,MATCH(B2104,'15 Base de Dados'!$C$6:$C$925,0)),"Não encontrado"))</f>
        <v/>
      </c>
      <c r="M2104" s="122" t="str">
        <f>IF(A2104="","",EOMONTH(A2104,0))</f>
        <v/>
      </c>
      <c r="N2104" s="69" t="str">
        <f>IF(A2104="","",YEAR(A2104))</f>
        <v/>
      </c>
    </row>
    <row r="2105">
      <c r="A2105" s="116" t="n"/>
      <c r="B2105" s="97" t="n"/>
      <c r="C2105" s="97" t="n"/>
      <c r="D2105" s="132" t="n"/>
      <c r="E2105" s="99" t="n"/>
      <c r="F2105" s="117" t="n"/>
      <c r="G2105" s="101" t="n"/>
      <c r="H2105" s="109" t="str">
        <f>IF(OR(A2105="",B2105=""),"",N(D2105)*N(E2105))</f>
        <v/>
      </c>
      <c r="I2105" s="109" t="str">
        <f>IF(H2105="","",H2105-N(F2105))</f>
        <v/>
      </c>
      <c r="J2105" s="108" t="str">
        <f>IF(B2105="","",IFERROR(INDEX('15 Base de Dados'!$F$6:$F$925,MATCH(B2105,'15 Base de Dados'!$C$6:$C$925,0)),"BRL"))</f>
        <v/>
      </c>
      <c r="K2105" s="134" t="str">
        <f>IF(H2105="","",I2105*IF(N(G2105)&gt;0,G2105,IFERROR(INDEX(moeda_fx,MATCH(J2105,moeda_cod,0)),1)))</f>
        <v/>
      </c>
      <c r="L2105" s="135" t="str">
        <f>IF(B2105="","",IFERROR(INDEX('15 Base de Dados'!$A$6:$A$925,MATCH(B2105,'15 Base de Dados'!$C$6:$C$925,0)),"Não encontrado"))</f>
        <v/>
      </c>
      <c r="M2105" s="123" t="str">
        <f>IF(A2105="","",EOMONTH(A2105,0))</f>
        <v/>
      </c>
      <c r="N2105" s="113" t="str">
        <f>IF(A2105="","",YEAR(A2105))</f>
        <v/>
      </c>
    </row>
    <row r="2106">
      <c r="A2106" s="116" t="n"/>
      <c r="B2106" s="97" t="n"/>
      <c r="C2106" s="97" t="n"/>
      <c r="D2106" s="132" t="n"/>
      <c r="E2106" s="99" t="n"/>
      <c r="F2106" s="117" t="n"/>
      <c r="G2106" s="101" t="n"/>
      <c r="H2106" s="103" t="str">
        <f>IF(OR(A2106="",B2106=""),"",N(D2106)*N(E2106))</f>
        <v/>
      </c>
      <c r="I2106" s="103" t="str">
        <f>IF(H2106="","",H2106-N(F2106))</f>
        <v/>
      </c>
      <c r="J2106" s="68" t="str">
        <f>IF(B2106="","",IFERROR(INDEX('15 Base de Dados'!$F$6:$F$925,MATCH(B2106,'15 Base de Dados'!$C$6:$C$925,0)),"BRL"))</f>
        <v/>
      </c>
      <c r="K2106" s="70" t="str">
        <f>IF(H2106="","",I2106*IF(N(G2106)&gt;0,G2106,IFERROR(INDEX(moeda_fx,MATCH(J2106,moeda_cod,0)),1)))</f>
        <v/>
      </c>
      <c r="L2106" s="133" t="str">
        <f>IF(B2106="","",IFERROR(INDEX('15 Base de Dados'!$A$6:$A$925,MATCH(B2106,'15 Base de Dados'!$C$6:$C$925,0)),"Não encontrado"))</f>
        <v/>
      </c>
      <c r="M2106" s="122" t="str">
        <f>IF(A2106="","",EOMONTH(A2106,0))</f>
        <v/>
      </c>
      <c r="N2106" s="69" t="str">
        <f>IF(A2106="","",YEAR(A2106))</f>
        <v/>
      </c>
    </row>
    <row r="2107">
      <c r="A2107" s="116" t="n"/>
      <c r="B2107" s="97" t="n"/>
      <c r="C2107" s="97" t="n"/>
      <c r="D2107" s="132" t="n"/>
      <c r="E2107" s="99" t="n"/>
      <c r="F2107" s="117" t="n"/>
      <c r="G2107" s="101" t="n"/>
      <c r="H2107" s="109" t="str">
        <f>IF(OR(A2107="",B2107=""),"",N(D2107)*N(E2107))</f>
        <v/>
      </c>
      <c r="I2107" s="109" t="str">
        <f>IF(H2107="","",H2107-N(F2107))</f>
        <v/>
      </c>
      <c r="J2107" s="108" t="str">
        <f>IF(B2107="","",IFERROR(INDEX('15 Base de Dados'!$F$6:$F$925,MATCH(B2107,'15 Base de Dados'!$C$6:$C$925,0)),"BRL"))</f>
        <v/>
      </c>
      <c r="K2107" s="134" t="str">
        <f>IF(H2107="","",I2107*IF(N(G2107)&gt;0,G2107,IFERROR(INDEX(moeda_fx,MATCH(J2107,moeda_cod,0)),1)))</f>
        <v/>
      </c>
      <c r="L2107" s="135" t="str">
        <f>IF(B2107="","",IFERROR(INDEX('15 Base de Dados'!$A$6:$A$925,MATCH(B2107,'15 Base de Dados'!$C$6:$C$925,0)),"Não encontrado"))</f>
        <v/>
      </c>
      <c r="M2107" s="123" t="str">
        <f>IF(A2107="","",EOMONTH(A2107,0))</f>
        <v/>
      </c>
      <c r="N2107" s="113" t="str">
        <f>IF(A2107="","",YEAR(A2107))</f>
        <v/>
      </c>
    </row>
    <row r="2108">
      <c r="A2108" s="116" t="n"/>
      <c r="B2108" s="97" t="n"/>
      <c r="C2108" s="97" t="n"/>
      <c r="D2108" s="132" t="n"/>
      <c r="E2108" s="99" t="n"/>
      <c r="F2108" s="117" t="n"/>
      <c r="G2108" s="101" t="n"/>
      <c r="H2108" s="103" t="str">
        <f>IF(OR(A2108="",B2108=""),"",N(D2108)*N(E2108))</f>
        <v/>
      </c>
      <c r="I2108" s="103" t="str">
        <f>IF(H2108="","",H2108-N(F2108))</f>
        <v/>
      </c>
      <c r="J2108" s="68" t="str">
        <f>IF(B2108="","",IFERROR(INDEX('15 Base de Dados'!$F$6:$F$925,MATCH(B2108,'15 Base de Dados'!$C$6:$C$925,0)),"BRL"))</f>
        <v/>
      </c>
      <c r="K2108" s="70" t="str">
        <f>IF(H2108="","",I2108*IF(N(G2108)&gt;0,G2108,IFERROR(INDEX(moeda_fx,MATCH(J2108,moeda_cod,0)),1)))</f>
        <v/>
      </c>
      <c r="L2108" s="133" t="str">
        <f>IF(B2108="","",IFERROR(INDEX('15 Base de Dados'!$A$6:$A$925,MATCH(B2108,'15 Base de Dados'!$C$6:$C$925,0)),"Não encontrado"))</f>
        <v/>
      </c>
      <c r="M2108" s="122" t="str">
        <f>IF(A2108="","",EOMONTH(A2108,0))</f>
        <v/>
      </c>
      <c r="N2108" s="69" t="str">
        <f>IF(A2108="","",YEAR(A2108))</f>
        <v/>
      </c>
    </row>
    <row r="2109">
      <c r="A2109" s="116" t="n"/>
      <c r="B2109" s="97" t="n"/>
      <c r="C2109" s="97" t="n"/>
      <c r="D2109" s="132" t="n"/>
      <c r="E2109" s="99" t="n"/>
      <c r="F2109" s="117" t="n"/>
      <c r="G2109" s="101" t="n"/>
      <c r="H2109" s="109" t="str">
        <f>IF(OR(A2109="",B2109=""),"",N(D2109)*N(E2109))</f>
        <v/>
      </c>
      <c r="I2109" s="109" t="str">
        <f>IF(H2109="","",H2109-N(F2109))</f>
        <v/>
      </c>
      <c r="J2109" s="108" t="str">
        <f>IF(B2109="","",IFERROR(INDEX('15 Base de Dados'!$F$6:$F$925,MATCH(B2109,'15 Base de Dados'!$C$6:$C$925,0)),"BRL"))</f>
        <v/>
      </c>
      <c r="K2109" s="134" t="str">
        <f>IF(H2109="","",I2109*IF(N(G2109)&gt;0,G2109,IFERROR(INDEX(moeda_fx,MATCH(J2109,moeda_cod,0)),1)))</f>
        <v/>
      </c>
      <c r="L2109" s="135" t="str">
        <f>IF(B2109="","",IFERROR(INDEX('15 Base de Dados'!$A$6:$A$925,MATCH(B2109,'15 Base de Dados'!$C$6:$C$925,0)),"Não encontrado"))</f>
        <v/>
      </c>
      <c r="M2109" s="123" t="str">
        <f>IF(A2109="","",EOMONTH(A2109,0))</f>
        <v/>
      </c>
      <c r="N2109" s="113" t="str">
        <f>IF(A2109="","",YEAR(A2109))</f>
        <v/>
      </c>
    </row>
    <row r="2110">
      <c r="A2110" s="116" t="n"/>
      <c r="B2110" s="97" t="n"/>
      <c r="C2110" s="97" t="n"/>
      <c r="D2110" s="132" t="n"/>
      <c r="E2110" s="99" t="n"/>
      <c r="F2110" s="117" t="n"/>
      <c r="G2110" s="101" t="n"/>
      <c r="H2110" s="103" t="str">
        <f>IF(OR(A2110="",B2110=""),"",N(D2110)*N(E2110))</f>
        <v/>
      </c>
      <c r="I2110" s="103" t="str">
        <f>IF(H2110="","",H2110-N(F2110))</f>
        <v/>
      </c>
      <c r="J2110" s="68" t="str">
        <f>IF(B2110="","",IFERROR(INDEX('15 Base de Dados'!$F$6:$F$925,MATCH(B2110,'15 Base de Dados'!$C$6:$C$925,0)),"BRL"))</f>
        <v/>
      </c>
      <c r="K2110" s="70" t="str">
        <f>IF(H2110="","",I2110*IF(N(G2110)&gt;0,G2110,IFERROR(INDEX(moeda_fx,MATCH(J2110,moeda_cod,0)),1)))</f>
        <v/>
      </c>
      <c r="L2110" s="133" t="str">
        <f>IF(B2110="","",IFERROR(INDEX('15 Base de Dados'!$A$6:$A$925,MATCH(B2110,'15 Base de Dados'!$C$6:$C$925,0)),"Não encontrado"))</f>
        <v/>
      </c>
      <c r="M2110" s="122" t="str">
        <f>IF(A2110="","",EOMONTH(A2110,0))</f>
        <v/>
      </c>
      <c r="N2110" s="69" t="str">
        <f>IF(A2110="","",YEAR(A2110))</f>
        <v/>
      </c>
    </row>
    <row r="2111">
      <c r="A2111" s="116" t="n"/>
      <c r="B2111" s="97" t="n"/>
      <c r="C2111" s="97" t="n"/>
      <c r="D2111" s="132" t="n"/>
      <c r="E2111" s="99" t="n"/>
      <c r="F2111" s="117" t="n"/>
      <c r="G2111" s="101" t="n"/>
      <c r="H2111" s="109" t="str">
        <f>IF(OR(A2111="",B2111=""),"",N(D2111)*N(E2111))</f>
        <v/>
      </c>
      <c r="I2111" s="109" t="str">
        <f>IF(H2111="","",H2111-N(F2111))</f>
        <v/>
      </c>
      <c r="J2111" s="108" t="str">
        <f>IF(B2111="","",IFERROR(INDEX('15 Base de Dados'!$F$6:$F$925,MATCH(B2111,'15 Base de Dados'!$C$6:$C$925,0)),"BRL"))</f>
        <v/>
      </c>
      <c r="K2111" s="134" t="str">
        <f>IF(H2111="","",I2111*IF(N(G2111)&gt;0,G2111,IFERROR(INDEX(moeda_fx,MATCH(J2111,moeda_cod,0)),1)))</f>
        <v/>
      </c>
      <c r="L2111" s="135" t="str">
        <f>IF(B2111="","",IFERROR(INDEX('15 Base de Dados'!$A$6:$A$925,MATCH(B2111,'15 Base de Dados'!$C$6:$C$925,0)),"Não encontrado"))</f>
        <v/>
      </c>
      <c r="M2111" s="123" t="str">
        <f>IF(A2111="","",EOMONTH(A2111,0))</f>
        <v/>
      </c>
      <c r="N2111" s="113" t="str">
        <f>IF(A2111="","",YEAR(A2111))</f>
        <v/>
      </c>
    </row>
    <row r="2112">
      <c r="A2112" s="116" t="n"/>
      <c r="B2112" s="97" t="n"/>
      <c r="C2112" s="97" t="n"/>
      <c r="D2112" s="132" t="n"/>
      <c r="E2112" s="99" t="n"/>
      <c r="F2112" s="117" t="n"/>
      <c r="G2112" s="101" t="n"/>
      <c r="H2112" s="103" t="str">
        <f>IF(OR(A2112="",B2112=""),"",N(D2112)*N(E2112))</f>
        <v/>
      </c>
      <c r="I2112" s="103" t="str">
        <f>IF(H2112="","",H2112-N(F2112))</f>
        <v/>
      </c>
      <c r="J2112" s="68" t="str">
        <f>IF(B2112="","",IFERROR(INDEX('15 Base de Dados'!$F$6:$F$925,MATCH(B2112,'15 Base de Dados'!$C$6:$C$925,0)),"BRL"))</f>
        <v/>
      </c>
      <c r="K2112" s="70" t="str">
        <f>IF(H2112="","",I2112*IF(N(G2112)&gt;0,G2112,IFERROR(INDEX(moeda_fx,MATCH(J2112,moeda_cod,0)),1)))</f>
        <v/>
      </c>
      <c r="L2112" s="133" t="str">
        <f>IF(B2112="","",IFERROR(INDEX('15 Base de Dados'!$A$6:$A$925,MATCH(B2112,'15 Base de Dados'!$C$6:$C$925,0)),"Não encontrado"))</f>
        <v/>
      </c>
      <c r="M2112" s="122" t="str">
        <f>IF(A2112="","",EOMONTH(A2112,0))</f>
        <v/>
      </c>
      <c r="N2112" s="69" t="str">
        <f>IF(A2112="","",YEAR(A2112))</f>
        <v/>
      </c>
    </row>
    <row r="2113">
      <c r="A2113" s="116" t="n"/>
      <c r="B2113" s="97" t="n"/>
      <c r="C2113" s="97" t="n"/>
      <c r="D2113" s="132" t="n"/>
      <c r="E2113" s="99" t="n"/>
      <c r="F2113" s="117" t="n"/>
      <c r="G2113" s="101" t="n"/>
      <c r="H2113" s="109" t="str">
        <f>IF(OR(A2113="",B2113=""),"",N(D2113)*N(E2113))</f>
        <v/>
      </c>
      <c r="I2113" s="109" t="str">
        <f>IF(H2113="","",H2113-N(F2113))</f>
        <v/>
      </c>
      <c r="J2113" s="108" t="str">
        <f>IF(B2113="","",IFERROR(INDEX('15 Base de Dados'!$F$6:$F$925,MATCH(B2113,'15 Base de Dados'!$C$6:$C$925,0)),"BRL"))</f>
        <v/>
      </c>
      <c r="K2113" s="134" t="str">
        <f>IF(H2113="","",I2113*IF(N(G2113)&gt;0,G2113,IFERROR(INDEX(moeda_fx,MATCH(J2113,moeda_cod,0)),1)))</f>
        <v/>
      </c>
      <c r="L2113" s="135" t="str">
        <f>IF(B2113="","",IFERROR(INDEX('15 Base de Dados'!$A$6:$A$925,MATCH(B2113,'15 Base de Dados'!$C$6:$C$925,0)),"Não encontrado"))</f>
        <v/>
      </c>
      <c r="M2113" s="123" t="str">
        <f>IF(A2113="","",EOMONTH(A2113,0))</f>
        <v/>
      </c>
      <c r="N2113" s="113" t="str">
        <f>IF(A2113="","",YEAR(A2113))</f>
        <v/>
      </c>
    </row>
    <row r="2114">
      <c r="A2114" s="116" t="n"/>
      <c r="B2114" s="97" t="n"/>
      <c r="C2114" s="97" t="n"/>
      <c r="D2114" s="132" t="n"/>
      <c r="E2114" s="99" t="n"/>
      <c r="F2114" s="117" t="n"/>
      <c r="G2114" s="101" t="n"/>
      <c r="H2114" s="103" t="str">
        <f>IF(OR(A2114="",B2114=""),"",N(D2114)*N(E2114))</f>
        <v/>
      </c>
      <c r="I2114" s="103" t="str">
        <f>IF(H2114="","",H2114-N(F2114))</f>
        <v/>
      </c>
      <c r="J2114" s="68" t="str">
        <f>IF(B2114="","",IFERROR(INDEX('15 Base de Dados'!$F$6:$F$925,MATCH(B2114,'15 Base de Dados'!$C$6:$C$925,0)),"BRL"))</f>
        <v/>
      </c>
      <c r="K2114" s="70" t="str">
        <f>IF(H2114="","",I2114*IF(N(G2114)&gt;0,G2114,IFERROR(INDEX(moeda_fx,MATCH(J2114,moeda_cod,0)),1)))</f>
        <v/>
      </c>
      <c r="L2114" s="133" t="str">
        <f>IF(B2114="","",IFERROR(INDEX('15 Base de Dados'!$A$6:$A$925,MATCH(B2114,'15 Base de Dados'!$C$6:$C$925,0)),"Não encontrado"))</f>
        <v/>
      </c>
      <c r="M2114" s="122" t="str">
        <f>IF(A2114="","",EOMONTH(A2114,0))</f>
        <v/>
      </c>
      <c r="N2114" s="69" t="str">
        <f>IF(A2114="","",YEAR(A2114))</f>
        <v/>
      </c>
    </row>
    <row r="2115">
      <c r="A2115" s="116" t="n"/>
      <c r="B2115" s="97" t="n"/>
      <c r="C2115" s="97" t="n"/>
      <c r="D2115" s="132" t="n"/>
      <c r="E2115" s="99" t="n"/>
      <c r="F2115" s="117" t="n"/>
      <c r="G2115" s="101" t="n"/>
      <c r="H2115" s="109" t="str">
        <f>IF(OR(A2115="",B2115=""),"",N(D2115)*N(E2115))</f>
        <v/>
      </c>
      <c r="I2115" s="109" t="str">
        <f>IF(H2115="","",H2115-N(F2115))</f>
        <v/>
      </c>
      <c r="J2115" s="108" t="str">
        <f>IF(B2115="","",IFERROR(INDEX('15 Base de Dados'!$F$6:$F$925,MATCH(B2115,'15 Base de Dados'!$C$6:$C$925,0)),"BRL"))</f>
        <v/>
      </c>
      <c r="K2115" s="134" t="str">
        <f>IF(H2115="","",I2115*IF(N(G2115)&gt;0,G2115,IFERROR(INDEX(moeda_fx,MATCH(J2115,moeda_cod,0)),1)))</f>
        <v/>
      </c>
      <c r="L2115" s="135" t="str">
        <f>IF(B2115="","",IFERROR(INDEX('15 Base de Dados'!$A$6:$A$925,MATCH(B2115,'15 Base de Dados'!$C$6:$C$925,0)),"Não encontrado"))</f>
        <v/>
      </c>
      <c r="M2115" s="123" t="str">
        <f>IF(A2115="","",EOMONTH(A2115,0))</f>
        <v/>
      </c>
      <c r="N2115" s="113" t="str">
        <f>IF(A2115="","",YEAR(A2115))</f>
        <v/>
      </c>
    </row>
    <row r="2116">
      <c r="A2116" s="116" t="n"/>
      <c r="B2116" s="97" t="n"/>
      <c r="C2116" s="97" t="n"/>
      <c r="D2116" s="132" t="n"/>
      <c r="E2116" s="99" t="n"/>
      <c r="F2116" s="117" t="n"/>
      <c r="G2116" s="101" t="n"/>
      <c r="H2116" s="103" t="str">
        <f>IF(OR(A2116="",B2116=""),"",N(D2116)*N(E2116))</f>
        <v/>
      </c>
      <c r="I2116" s="103" t="str">
        <f>IF(H2116="","",H2116-N(F2116))</f>
        <v/>
      </c>
      <c r="J2116" s="68" t="str">
        <f>IF(B2116="","",IFERROR(INDEX('15 Base de Dados'!$F$6:$F$925,MATCH(B2116,'15 Base de Dados'!$C$6:$C$925,0)),"BRL"))</f>
        <v/>
      </c>
      <c r="K2116" s="70" t="str">
        <f>IF(H2116="","",I2116*IF(N(G2116)&gt;0,G2116,IFERROR(INDEX(moeda_fx,MATCH(J2116,moeda_cod,0)),1)))</f>
        <v/>
      </c>
      <c r="L2116" s="133" t="str">
        <f>IF(B2116="","",IFERROR(INDEX('15 Base de Dados'!$A$6:$A$925,MATCH(B2116,'15 Base de Dados'!$C$6:$C$925,0)),"Não encontrado"))</f>
        <v/>
      </c>
      <c r="M2116" s="122" t="str">
        <f>IF(A2116="","",EOMONTH(A2116,0))</f>
        <v/>
      </c>
      <c r="N2116" s="69" t="str">
        <f>IF(A2116="","",YEAR(A2116))</f>
        <v/>
      </c>
    </row>
    <row r="2117">
      <c r="A2117" s="116" t="n"/>
      <c r="B2117" s="97" t="n"/>
      <c r="C2117" s="97" t="n"/>
      <c r="D2117" s="132" t="n"/>
      <c r="E2117" s="99" t="n"/>
      <c r="F2117" s="117" t="n"/>
      <c r="G2117" s="101" t="n"/>
      <c r="H2117" s="109" t="str">
        <f>IF(OR(A2117="",B2117=""),"",N(D2117)*N(E2117))</f>
        <v/>
      </c>
      <c r="I2117" s="109" t="str">
        <f>IF(H2117="","",H2117-N(F2117))</f>
        <v/>
      </c>
      <c r="J2117" s="108" t="str">
        <f>IF(B2117="","",IFERROR(INDEX('15 Base de Dados'!$F$6:$F$925,MATCH(B2117,'15 Base de Dados'!$C$6:$C$925,0)),"BRL"))</f>
        <v/>
      </c>
      <c r="K2117" s="134" t="str">
        <f>IF(H2117="","",I2117*IF(N(G2117)&gt;0,G2117,IFERROR(INDEX(moeda_fx,MATCH(J2117,moeda_cod,0)),1)))</f>
        <v/>
      </c>
      <c r="L2117" s="135" t="str">
        <f>IF(B2117="","",IFERROR(INDEX('15 Base de Dados'!$A$6:$A$925,MATCH(B2117,'15 Base de Dados'!$C$6:$C$925,0)),"Não encontrado"))</f>
        <v/>
      </c>
      <c r="M2117" s="123" t="str">
        <f>IF(A2117="","",EOMONTH(A2117,0))</f>
        <v/>
      </c>
      <c r="N2117" s="113" t="str">
        <f>IF(A2117="","",YEAR(A2117))</f>
        <v/>
      </c>
    </row>
    <row r="2118">
      <c r="A2118" s="116" t="n"/>
      <c r="B2118" s="97" t="n"/>
      <c r="C2118" s="97" t="n"/>
      <c r="D2118" s="132" t="n"/>
      <c r="E2118" s="99" t="n"/>
      <c r="F2118" s="117" t="n"/>
      <c r="G2118" s="101" t="n"/>
      <c r="H2118" s="103" t="str">
        <f>IF(OR(A2118="",B2118=""),"",N(D2118)*N(E2118))</f>
        <v/>
      </c>
      <c r="I2118" s="103" t="str">
        <f>IF(H2118="","",H2118-N(F2118))</f>
        <v/>
      </c>
      <c r="J2118" s="68" t="str">
        <f>IF(B2118="","",IFERROR(INDEX('15 Base de Dados'!$F$6:$F$925,MATCH(B2118,'15 Base de Dados'!$C$6:$C$925,0)),"BRL"))</f>
        <v/>
      </c>
      <c r="K2118" s="70" t="str">
        <f>IF(H2118="","",I2118*IF(N(G2118)&gt;0,G2118,IFERROR(INDEX(moeda_fx,MATCH(J2118,moeda_cod,0)),1)))</f>
        <v/>
      </c>
      <c r="L2118" s="133" t="str">
        <f>IF(B2118="","",IFERROR(INDEX('15 Base de Dados'!$A$6:$A$925,MATCH(B2118,'15 Base de Dados'!$C$6:$C$925,0)),"Não encontrado"))</f>
        <v/>
      </c>
      <c r="M2118" s="122" t="str">
        <f>IF(A2118="","",EOMONTH(A2118,0))</f>
        <v/>
      </c>
      <c r="N2118" s="69" t="str">
        <f>IF(A2118="","",YEAR(A2118))</f>
        <v/>
      </c>
    </row>
    <row r="2119">
      <c r="A2119" s="116" t="n"/>
      <c r="B2119" s="97" t="n"/>
      <c r="C2119" s="97" t="n"/>
      <c r="D2119" s="132" t="n"/>
      <c r="E2119" s="99" t="n"/>
      <c r="F2119" s="117" t="n"/>
      <c r="G2119" s="101" t="n"/>
      <c r="H2119" s="109" t="str">
        <f>IF(OR(A2119="",B2119=""),"",N(D2119)*N(E2119))</f>
        <v/>
      </c>
      <c r="I2119" s="109" t="str">
        <f>IF(H2119="","",H2119-N(F2119))</f>
        <v/>
      </c>
      <c r="J2119" s="108" t="str">
        <f>IF(B2119="","",IFERROR(INDEX('15 Base de Dados'!$F$6:$F$925,MATCH(B2119,'15 Base de Dados'!$C$6:$C$925,0)),"BRL"))</f>
        <v/>
      </c>
      <c r="K2119" s="134" t="str">
        <f>IF(H2119="","",I2119*IF(N(G2119)&gt;0,G2119,IFERROR(INDEX(moeda_fx,MATCH(J2119,moeda_cod,0)),1)))</f>
        <v/>
      </c>
      <c r="L2119" s="135" t="str">
        <f>IF(B2119="","",IFERROR(INDEX('15 Base de Dados'!$A$6:$A$925,MATCH(B2119,'15 Base de Dados'!$C$6:$C$925,0)),"Não encontrado"))</f>
        <v/>
      </c>
      <c r="M2119" s="123" t="str">
        <f>IF(A2119="","",EOMONTH(A2119,0))</f>
        <v/>
      </c>
      <c r="N2119" s="113" t="str">
        <f>IF(A2119="","",YEAR(A2119))</f>
        <v/>
      </c>
    </row>
    <row r="2120">
      <c r="A2120" s="116" t="n"/>
      <c r="B2120" s="97" t="n"/>
      <c r="C2120" s="97" t="n"/>
      <c r="D2120" s="132" t="n"/>
      <c r="E2120" s="99" t="n"/>
      <c r="F2120" s="117" t="n"/>
      <c r="G2120" s="101" t="n"/>
      <c r="H2120" s="103" t="str">
        <f>IF(OR(A2120="",B2120=""),"",N(D2120)*N(E2120))</f>
        <v/>
      </c>
      <c r="I2120" s="103" t="str">
        <f>IF(H2120="","",H2120-N(F2120))</f>
        <v/>
      </c>
      <c r="J2120" s="68" t="str">
        <f>IF(B2120="","",IFERROR(INDEX('15 Base de Dados'!$F$6:$F$925,MATCH(B2120,'15 Base de Dados'!$C$6:$C$925,0)),"BRL"))</f>
        <v/>
      </c>
      <c r="K2120" s="70" t="str">
        <f>IF(H2120="","",I2120*IF(N(G2120)&gt;0,G2120,IFERROR(INDEX(moeda_fx,MATCH(J2120,moeda_cod,0)),1)))</f>
        <v/>
      </c>
      <c r="L2120" s="133" t="str">
        <f>IF(B2120="","",IFERROR(INDEX('15 Base de Dados'!$A$6:$A$925,MATCH(B2120,'15 Base de Dados'!$C$6:$C$925,0)),"Não encontrado"))</f>
        <v/>
      </c>
      <c r="M2120" s="122" t="str">
        <f>IF(A2120="","",EOMONTH(A2120,0))</f>
        <v/>
      </c>
      <c r="N2120" s="69" t="str">
        <f>IF(A2120="","",YEAR(A2120))</f>
        <v/>
      </c>
    </row>
    <row r="2121">
      <c r="A2121" s="116" t="n"/>
      <c r="B2121" s="97" t="n"/>
      <c r="C2121" s="97" t="n"/>
      <c r="D2121" s="132" t="n"/>
      <c r="E2121" s="99" t="n"/>
      <c r="F2121" s="117" t="n"/>
      <c r="G2121" s="101" t="n"/>
      <c r="H2121" s="109" t="str">
        <f>IF(OR(A2121="",B2121=""),"",N(D2121)*N(E2121))</f>
        <v/>
      </c>
      <c r="I2121" s="109" t="str">
        <f>IF(H2121="","",H2121-N(F2121))</f>
        <v/>
      </c>
      <c r="J2121" s="108" t="str">
        <f>IF(B2121="","",IFERROR(INDEX('15 Base de Dados'!$F$6:$F$925,MATCH(B2121,'15 Base de Dados'!$C$6:$C$925,0)),"BRL"))</f>
        <v/>
      </c>
      <c r="K2121" s="134" t="str">
        <f>IF(H2121="","",I2121*IF(N(G2121)&gt;0,G2121,IFERROR(INDEX(moeda_fx,MATCH(J2121,moeda_cod,0)),1)))</f>
        <v/>
      </c>
      <c r="L2121" s="135" t="str">
        <f>IF(B2121="","",IFERROR(INDEX('15 Base de Dados'!$A$6:$A$925,MATCH(B2121,'15 Base de Dados'!$C$6:$C$925,0)),"Não encontrado"))</f>
        <v/>
      </c>
      <c r="M2121" s="123" t="str">
        <f>IF(A2121="","",EOMONTH(A2121,0))</f>
        <v/>
      </c>
      <c r="N2121" s="113" t="str">
        <f>IF(A2121="","",YEAR(A2121))</f>
        <v/>
      </c>
    </row>
    <row r="2122">
      <c r="A2122" s="116" t="n"/>
      <c r="B2122" s="97" t="n"/>
      <c r="C2122" s="97" t="n"/>
      <c r="D2122" s="132" t="n"/>
      <c r="E2122" s="99" t="n"/>
      <c r="F2122" s="117" t="n"/>
      <c r="G2122" s="101" t="n"/>
      <c r="H2122" s="103" t="str">
        <f>IF(OR(A2122="",B2122=""),"",N(D2122)*N(E2122))</f>
        <v/>
      </c>
      <c r="I2122" s="103" t="str">
        <f>IF(H2122="","",H2122-N(F2122))</f>
        <v/>
      </c>
      <c r="J2122" s="68" t="str">
        <f>IF(B2122="","",IFERROR(INDEX('15 Base de Dados'!$F$6:$F$925,MATCH(B2122,'15 Base de Dados'!$C$6:$C$925,0)),"BRL"))</f>
        <v/>
      </c>
      <c r="K2122" s="70" t="str">
        <f>IF(H2122="","",I2122*IF(N(G2122)&gt;0,G2122,IFERROR(INDEX(moeda_fx,MATCH(J2122,moeda_cod,0)),1)))</f>
        <v/>
      </c>
      <c r="L2122" s="133" t="str">
        <f>IF(B2122="","",IFERROR(INDEX('15 Base de Dados'!$A$6:$A$925,MATCH(B2122,'15 Base de Dados'!$C$6:$C$925,0)),"Não encontrado"))</f>
        <v/>
      </c>
      <c r="M2122" s="122" t="str">
        <f>IF(A2122="","",EOMONTH(A2122,0))</f>
        <v/>
      </c>
      <c r="N2122" s="69" t="str">
        <f>IF(A2122="","",YEAR(A2122))</f>
        <v/>
      </c>
    </row>
    <row r="2123">
      <c r="A2123" s="116" t="n"/>
      <c r="B2123" s="97" t="n"/>
      <c r="C2123" s="97" t="n"/>
      <c r="D2123" s="132" t="n"/>
      <c r="E2123" s="99" t="n"/>
      <c r="F2123" s="117" t="n"/>
      <c r="G2123" s="101" t="n"/>
      <c r="H2123" s="109" t="str">
        <f>IF(OR(A2123="",B2123=""),"",N(D2123)*N(E2123))</f>
        <v/>
      </c>
      <c r="I2123" s="109" t="str">
        <f>IF(H2123="","",H2123-N(F2123))</f>
        <v/>
      </c>
      <c r="J2123" s="108" t="str">
        <f>IF(B2123="","",IFERROR(INDEX('15 Base de Dados'!$F$6:$F$925,MATCH(B2123,'15 Base de Dados'!$C$6:$C$925,0)),"BRL"))</f>
        <v/>
      </c>
      <c r="K2123" s="134" t="str">
        <f>IF(H2123="","",I2123*IF(N(G2123)&gt;0,G2123,IFERROR(INDEX(moeda_fx,MATCH(J2123,moeda_cod,0)),1)))</f>
        <v/>
      </c>
      <c r="L2123" s="135" t="str">
        <f>IF(B2123="","",IFERROR(INDEX('15 Base de Dados'!$A$6:$A$925,MATCH(B2123,'15 Base de Dados'!$C$6:$C$925,0)),"Não encontrado"))</f>
        <v/>
      </c>
      <c r="M2123" s="123" t="str">
        <f>IF(A2123="","",EOMONTH(A2123,0))</f>
        <v/>
      </c>
      <c r="N2123" s="113" t="str">
        <f>IF(A2123="","",YEAR(A2123))</f>
        <v/>
      </c>
    </row>
    <row r="2124">
      <c r="A2124" s="116" t="n"/>
      <c r="B2124" s="97" t="n"/>
      <c r="C2124" s="97" t="n"/>
      <c r="D2124" s="132" t="n"/>
      <c r="E2124" s="99" t="n"/>
      <c r="F2124" s="117" t="n"/>
      <c r="G2124" s="101" t="n"/>
      <c r="H2124" s="103" t="str">
        <f>IF(OR(A2124="",B2124=""),"",N(D2124)*N(E2124))</f>
        <v/>
      </c>
      <c r="I2124" s="103" t="str">
        <f>IF(H2124="","",H2124-N(F2124))</f>
        <v/>
      </c>
      <c r="J2124" s="68" t="str">
        <f>IF(B2124="","",IFERROR(INDEX('15 Base de Dados'!$F$6:$F$925,MATCH(B2124,'15 Base de Dados'!$C$6:$C$925,0)),"BRL"))</f>
        <v/>
      </c>
      <c r="K2124" s="70" t="str">
        <f>IF(H2124="","",I2124*IF(N(G2124)&gt;0,G2124,IFERROR(INDEX(moeda_fx,MATCH(J2124,moeda_cod,0)),1)))</f>
        <v/>
      </c>
      <c r="L2124" s="133" t="str">
        <f>IF(B2124="","",IFERROR(INDEX('15 Base de Dados'!$A$6:$A$925,MATCH(B2124,'15 Base de Dados'!$C$6:$C$925,0)),"Não encontrado"))</f>
        <v/>
      </c>
      <c r="M2124" s="122" t="str">
        <f>IF(A2124="","",EOMONTH(A2124,0))</f>
        <v/>
      </c>
      <c r="N2124" s="69" t="str">
        <f>IF(A2124="","",YEAR(A2124))</f>
        <v/>
      </c>
    </row>
    <row r="2125">
      <c r="A2125" s="116" t="n"/>
      <c r="B2125" s="97" t="n"/>
      <c r="C2125" s="97" t="n"/>
      <c r="D2125" s="132" t="n"/>
      <c r="E2125" s="99" t="n"/>
      <c r="F2125" s="117" t="n"/>
      <c r="G2125" s="101" t="n"/>
      <c r="H2125" s="109" t="str">
        <f>IF(OR(A2125="",B2125=""),"",N(D2125)*N(E2125))</f>
        <v/>
      </c>
      <c r="I2125" s="109" t="str">
        <f>IF(H2125="","",H2125-N(F2125))</f>
        <v/>
      </c>
      <c r="J2125" s="108" t="str">
        <f>IF(B2125="","",IFERROR(INDEX('15 Base de Dados'!$F$6:$F$925,MATCH(B2125,'15 Base de Dados'!$C$6:$C$925,0)),"BRL"))</f>
        <v/>
      </c>
      <c r="K2125" s="134" t="str">
        <f>IF(H2125="","",I2125*IF(N(G2125)&gt;0,G2125,IFERROR(INDEX(moeda_fx,MATCH(J2125,moeda_cod,0)),1)))</f>
        <v/>
      </c>
      <c r="L2125" s="135" t="str">
        <f>IF(B2125="","",IFERROR(INDEX('15 Base de Dados'!$A$6:$A$925,MATCH(B2125,'15 Base de Dados'!$C$6:$C$925,0)),"Não encontrado"))</f>
        <v/>
      </c>
      <c r="M2125" s="123" t="str">
        <f>IF(A2125="","",EOMONTH(A2125,0))</f>
        <v/>
      </c>
      <c r="N2125" s="113" t="str">
        <f>IF(A2125="","",YEAR(A2125))</f>
        <v/>
      </c>
    </row>
    <row r="2126">
      <c r="A2126" s="116" t="n"/>
      <c r="B2126" s="97" t="n"/>
      <c r="C2126" s="97" t="n"/>
      <c r="D2126" s="132" t="n"/>
      <c r="E2126" s="99" t="n"/>
      <c r="F2126" s="117" t="n"/>
      <c r="G2126" s="101" t="n"/>
      <c r="H2126" s="103" t="str">
        <f>IF(OR(A2126="",B2126=""),"",N(D2126)*N(E2126))</f>
        <v/>
      </c>
      <c r="I2126" s="103" t="str">
        <f>IF(H2126="","",H2126-N(F2126))</f>
        <v/>
      </c>
      <c r="J2126" s="68" t="str">
        <f>IF(B2126="","",IFERROR(INDEX('15 Base de Dados'!$F$6:$F$925,MATCH(B2126,'15 Base de Dados'!$C$6:$C$925,0)),"BRL"))</f>
        <v/>
      </c>
      <c r="K2126" s="70" t="str">
        <f>IF(H2126="","",I2126*IF(N(G2126)&gt;0,G2126,IFERROR(INDEX(moeda_fx,MATCH(J2126,moeda_cod,0)),1)))</f>
        <v/>
      </c>
      <c r="L2126" s="133" t="str">
        <f>IF(B2126="","",IFERROR(INDEX('15 Base de Dados'!$A$6:$A$925,MATCH(B2126,'15 Base de Dados'!$C$6:$C$925,0)),"Não encontrado"))</f>
        <v/>
      </c>
      <c r="M2126" s="122" t="str">
        <f>IF(A2126="","",EOMONTH(A2126,0))</f>
        <v/>
      </c>
      <c r="N2126" s="69" t="str">
        <f>IF(A2126="","",YEAR(A2126))</f>
        <v/>
      </c>
    </row>
    <row r="2127">
      <c r="A2127" s="116" t="n"/>
      <c r="B2127" s="97" t="n"/>
      <c r="C2127" s="97" t="n"/>
      <c r="D2127" s="132" t="n"/>
      <c r="E2127" s="99" t="n"/>
      <c r="F2127" s="117" t="n"/>
      <c r="G2127" s="101" t="n"/>
      <c r="H2127" s="109" t="str">
        <f>IF(OR(A2127="",B2127=""),"",N(D2127)*N(E2127))</f>
        <v/>
      </c>
      <c r="I2127" s="109" t="str">
        <f>IF(H2127="","",H2127-N(F2127))</f>
        <v/>
      </c>
      <c r="J2127" s="108" t="str">
        <f>IF(B2127="","",IFERROR(INDEX('15 Base de Dados'!$F$6:$F$925,MATCH(B2127,'15 Base de Dados'!$C$6:$C$925,0)),"BRL"))</f>
        <v/>
      </c>
      <c r="K2127" s="134" t="str">
        <f>IF(H2127="","",I2127*IF(N(G2127)&gt;0,G2127,IFERROR(INDEX(moeda_fx,MATCH(J2127,moeda_cod,0)),1)))</f>
        <v/>
      </c>
      <c r="L2127" s="135" t="str">
        <f>IF(B2127="","",IFERROR(INDEX('15 Base de Dados'!$A$6:$A$925,MATCH(B2127,'15 Base de Dados'!$C$6:$C$925,0)),"Não encontrado"))</f>
        <v/>
      </c>
      <c r="M2127" s="123" t="str">
        <f>IF(A2127="","",EOMONTH(A2127,0))</f>
        <v/>
      </c>
      <c r="N2127" s="113" t="str">
        <f>IF(A2127="","",YEAR(A2127))</f>
        <v/>
      </c>
    </row>
    <row r="2128">
      <c r="A2128" s="116" t="n"/>
      <c r="B2128" s="97" t="n"/>
      <c r="C2128" s="97" t="n"/>
      <c r="D2128" s="132" t="n"/>
      <c r="E2128" s="99" t="n"/>
      <c r="F2128" s="117" t="n"/>
      <c r="G2128" s="101" t="n"/>
      <c r="H2128" s="103" t="str">
        <f>IF(OR(A2128="",B2128=""),"",N(D2128)*N(E2128))</f>
        <v/>
      </c>
      <c r="I2128" s="103" t="str">
        <f>IF(H2128="","",H2128-N(F2128))</f>
        <v/>
      </c>
      <c r="J2128" s="68" t="str">
        <f>IF(B2128="","",IFERROR(INDEX('15 Base de Dados'!$F$6:$F$925,MATCH(B2128,'15 Base de Dados'!$C$6:$C$925,0)),"BRL"))</f>
        <v/>
      </c>
      <c r="K2128" s="70" t="str">
        <f>IF(H2128="","",I2128*IF(N(G2128)&gt;0,G2128,IFERROR(INDEX(moeda_fx,MATCH(J2128,moeda_cod,0)),1)))</f>
        <v/>
      </c>
      <c r="L2128" s="133" t="str">
        <f>IF(B2128="","",IFERROR(INDEX('15 Base de Dados'!$A$6:$A$925,MATCH(B2128,'15 Base de Dados'!$C$6:$C$925,0)),"Não encontrado"))</f>
        <v/>
      </c>
      <c r="M2128" s="122" t="str">
        <f>IF(A2128="","",EOMONTH(A2128,0))</f>
        <v/>
      </c>
      <c r="N2128" s="69" t="str">
        <f>IF(A2128="","",YEAR(A2128))</f>
        <v/>
      </c>
    </row>
    <row r="2129">
      <c r="A2129" s="116" t="n"/>
      <c r="B2129" s="97" t="n"/>
      <c r="C2129" s="97" t="n"/>
      <c r="D2129" s="132" t="n"/>
      <c r="E2129" s="99" t="n"/>
      <c r="F2129" s="117" t="n"/>
      <c r="G2129" s="101" t="n"/>
      <c r="H2129" s="109" t="str">
        <f>IF(OR(A2129="",B2129=""),"",N(D2129)*N(E2129))</f>
        <v/>
      </c>
      <c r="I2129" s="109" t="str">
        <f>IF(H2129="","",H2129-N(F2129))</f>
        <v/>
      </c>
      <c r="J2129" s="108" t="str">
        <f>IF(B2129="","",IFERROR(INDEX('15 Base de Dados'!$F$6:$F$925,MATCH(B2129,'15 Base de Dados'!$C$6:$C$925,0)),"BRL"))</f>
        <v/>
      </c>
      <c r="K2129" s="134" t="str">
        <f>IF(H2129="","",I2129*IF(N(G2129)&gt;0,G2129,IFERROR(INDEX(moeda_fx,MATCH(J2129,moeda_cod,0)),1)))</f>
        <v/>
      </c>
      <c r="L2129" s="135" t="str">
        <f>IF(B2129="","",IFERROR(INDEX('15 Base de Dados'!$A$6:$A$925,MATCH(B2129,'15 Base de Dados'!$C$6:$C$925,0)),"Não encontrado"))</f>
        <v/>
      </c>
      <c r="M2129" s="123" t="str">
        <f>IF(A2129="","",EOMONTH(A2129,0))</f>
        <v/>
      </c>
      <c r="N2129" s="113" t="str">
        <f>IF(A2129="","",YEAR(A2129))</f>
        <v/>
      </c>
    </row>
    <row r="2130">
      <c r="A2130" s="116" t="n"/>
      <c r="B2130" s="97" t="n"/>
      <c r="C2130" s="97" t="n"/>
      <c r="D2130" s="132" t="n"/>
      <c r="E2130" s="99" t="n"/>
      <c r="F2130" s="117" t="n"/>
      <c r="G2130" s="101" t="n"/>
      <c r="H2130" s="103" t="str">
        <f>IF(OR(A2130="",B2130=""),"",N(D2130)*N(E2130))</f>
        <v/>
      </c>
      <c r="I2130" s="103" t="str">
        <f>IF(H2130="","",H2130-N(F2130))</f>
        <v/>
      </c>
      <c r="J2130" s="68" t="str">
        <f>IF(B2130="","",IFERROR(INDEX('15 Base de Dados'!$F$6:$F$925,MATCH(B2130,'15 Base de Dados'!$C$6:$C$925,0)),"BRL"))</f>
        <v/>
      </c>
      <c r="K2130" s="70" t="str">
        <f>IF(H2130="","",I2130*IF(N(G2130)&gt;0,G2130,IFERROR(INDEX(moeda_fx,MATCH(J2130,moeda_cod,0)),1)))</f>
        <v/>
      </c>
      <c r="L2130" s="133" t="str">
        <f>IF(B2130="","",IFERROR(INDEX('15 Base de Dados'!$A$6:$A$925,MATCH(B2130,'15 Base de Dados'!$C$6:$C$925,0)),"Não encontrado"))</f>
        <v/>
      </c>
      <c r="M2130" s="122" t="str">
        <f>IF(A2130="","",EOMONTH(A2130,0))</f>
        <v/>
      </c>
      <c r="N2130" s="69" t="str">
        <f>IF(A2130="","",YEAR(A2130))</f>
        <v/>
      </c>
    </row>
    <row r="2131">
      <c r="A2131" s="116" t="n"/>
      <c r="B2131" s="97" t="n"/>
      <c r="C2131" s="97" t="n"/>
      <c r="D2131" s="132" t="n"/>
      <c r="E2131" s="99" t="n"/>
      <c r="F2131" s="117" t="n"/>
      <c r="G2131" s="101" t="n"/>
      <c r="H2131" s="109" t="str">
        <f>IF(OR(A2131="",B2131=""),"",N(D2131)*N(E2131))</f>
        <v/>
      </c>
      <c r="I2131" s="109" t="str">
        <f>IF(H2131="","",H2131-N(F2131))</f>
        <v/>
      </c>
      <c r="J2131" s="108" t="str">
        <f>IF(B2131="","",IFERROR(INDEX('15 Base de Dados'!$F$6:$F$925,MATCH(B2131,'15 Base de Dados'!$C$6:$C$925,0)),"BRL"))</f>
        <v/>
      </c>
      <c r="K2131" s="134" t="str">
        <f>IF(H2131="","",I2131*IF(N(G2131)&gt;0,G2131,IFERROR(INDEX(moeda_fx,MATCH(J2131,moeda_cod,0)),1)))</f>
        <v/>
      </c>
      <c r="L2131" s="135" t="str">
        <f>IF(B2131="","",IFERROR(INDEX('15 Base de Dados'!$A$6:$A$925,MATCH(B2131,'15 Base de Dados'!$C$6:$C$925,0)),"Não encontrado"))</f>
        <v/>
      </c>
      <c r="M2131" s="123" t="str">
        <f>IF(A2131="","",EOMONTH(A2131,0))</f>
        <v/>
      </c>
      <c r="N2131" s="113" t="str">
        <f>IF(A2131="","",YEAR(A2131))</f>
        <v/>
      </c>
    </row>
    <row r="2132">
      <c r="A2132" s="116" t="n"/>
      <c r="B2132" s="97" t="n"/>
      <c r="C2132" s="97" t="n"/>
      <c r="D2132" s="132" t="n"/>
      <c r="E2132" s="99" t="n"/>
      <c r="F2132" s="117" t="n"/>
      <c r="G2132" s="101" t="n"/>
      <c r="H2132" s="103" t="str">
        <f>IF(OR(A2132="",B2132=""),"",N(D2132)*N(E2132))</f>
        <v/>
      </c>
      <c r="I2132" s="103" t="str">
        <f>IF(H2132="","",H2132-N(F2132))</f>
        <v/>
      </c>
      <c r="J2132" s="68" t="str">
        <f>IF(B2132="","",IFERROR(INDEX('15 Base de Dados'!$F$6:$F$925,MATCH(B2132,'15 Base de Dados'!$C$6:$C$925,0)),"BRL"))</f>
        <v/>
      </c>
      <c r="K2132" s="70" t="str">
        <f>IF(H2132="","",I2132*IF(N(G2132)&gt;0,G2132,IFERROR(INDEX(moeda_fx,MATCH(J2132,moeda_cod,0)),1)))</f>
        <v/>
      </c>
      <c r="L2132" s="133" t="str">
        <f>IF(B2132="","",IFERROR(INDEX('15 Base de Dados'!$A$6:$A$925,MATCH(B2132,'15 Base de Dados'!$C$6:$C$925,0)),"Não encontrado"))</f>
        <v/>
      </c>
      <c r="M2132" s="122" t="str">
        <f>IF(A2132="","",EOMONTH(A2132,0))</f>
        <v/>
      </c>
      <c r="N2132" s="69" t="str">
        <f>IF(A2132="","",YEAR(A2132))</f>
        <v/>
      </c>
    </row>
    <row r="2133">
      <c r="A2133" s="116" t="n"/>
      <c r="B2133" s="97" t="n"/>
      <c r="C2133" s="97" t="n"/>
      <c r="D2133" s="132" t="n"/>
      <c r="E2133" s="99" t="n"/>
      <c r="F2133" s="117" t="n"/>
      <c r="G2133" s="101" t="n"/>
      <c r="H2133" s="109" t="str">
        <f>IF(OR(A2133="",B2133=""),"",N(D2133)*N(E2133))</f>
        <v/>
      </c>
      <c r="I2133" s="109" t="str">
        <f>IF(H2133="","",H2133-N(F2133))</f>
        <v/>
      </c>
      <c r="J2133" s="108" t="str">
        <f>IF(B2133="","",IFERROR(INDEX('15 Base de Dados'!$F$6:$F$925,MATCH(B2133,'15 Base de Dados'!$C$6:$C$925,0)),"BRL"))</f>
        <v/>
      </c>
      <c r="K2133" s="134" t="str">
        <f>IF(H2133="","",I2133*IF(N(G2133)&gt;0,G2133,IFERROR(INDEX(moeda_fx,MATCH(J2133,moeda_cod,0)),1)))</f>
        <v/>
      </c>
      <c r="L2133" s="135" t="str">
        <f>IF(B2133="","",IFERROR(INDEX('15 Base de Dados'!$A$6:$A$925,MATCH(B2133,'15 Base de Dados'!$C$6:$C$925,0)),"Não encontrado"))</f>
        <v/>
      </c>
      <c r="M2133" s="123" t="str">
        <f>IF(A2133="","",EOMONTH(A2133,0))</f>
        <v/>
      </c>
      <c r="N2133" s="113" t="str">
        <f>IF(A2133="","",YEAR(A2133))</f>
        <v/>
      </c>
    </row>
    <row r="2134">
      <c r="A2134" s="116" t="n"/>
      <c r="B2134" s="97" t="n"/>
      <c r="C2134" s="97" t="n"/>
      <c r="D2134" s="132" t="n"/>
      <c r="E2134" s="99" t="n"/>
      <c r="F2134" s="117" t="n"/>
      <c r="G2134" s="101" t="n"/>
      <c r="H2134" s="103" t="str">
        <f>IF(OR(A2134="",B2134=""),"",N(D2134)*N(E2134))</f>
        <v/>
      </c>
      <c r="I2134" s="103" t="str">
        <f>IF(H2134="","",H2134-N(F2134))</f>
        <v/>
      </c>
      <c r="J2134" s="68" t="str">
        <f>IF(B2134="","",IFERROR(INDEX('15 Base de Dados'!$F$6:$F$925,MATCH(B2134,'15 Base de Dados'!$C$6:$C$925,0)),"BRL"))</f>
        <v/>
      </c>
      <c r="K2134" s="70" t="str">
        <f>IF(H2134="","",I2134*IF(N(G2134)&gt;0,G2134,IFERROR(INDEX(moeda_fx,MATCH(J2134,moeda_cod,0)),1)))</f>
        <v/>
      </c>
      <c r="L2134" s="133" t="str">
        <f>IF(B2134="","",IFERROR(INDEX('15 Base de Dados'!$A$6:$A$925,MATCH(B2134,'15 Base de Dados'!$C$6:$C$925,0)),"Não encontrado"))</f>
        <v/>
      </c>
      <c r="M2134" s="122" t="str">
        <f>IF(A2134="","",EOMONTH(A2134,0))</f>
        <v/>
      </c>
      <c r="N2134" s="69" t="str">
        <f>IF(A2134="","",YEAR(A2134))</f>
        <v/>
      </c>
    </row>
    <row r="2135">
      <c r="A2135" s="116" t="n"/>
      <c r="B2135" s="97" t="n"/>
      <c r="C2135" s="97" t="n"/>
      <c r="D2135" s="132" t="n"/>
      <c r="E2135" s="99" t="n"/>
      <c r="F2135" s="117" t="n"/>
      <c r="G2135" s="101" t="n"/>
      <c r="H2135" s="109" t="str">
        <f>IF(OR(A2135="",B2135=""),"",N(D2135)*N(E2135))</f>
        <v/>
      </c>
      <c r="I2135" s="109" t="str">
        <f>IF(H2135="","",H2135-N(F2135))</f>
        <v/>
      </c>
      <c r="J2135" s="108" t="str">
        <f>IF(B2135="","",IFERROR(INDEX('15 Base de Dados'!$F$6:$F$925,MATCH(B2135,'15 Base de Dados'!$C$6:$C$925,0)),"BRL"))</f>
        <v/>
      </c>
      <c r="K2135" s="134" t="str">
        <f>IF(H2135="","",I2135*IF(N(G2135)&gt;0,G2135,IFERROR(INDEX(moeda_fx,MATCH(J2135,moeda_cod,0)),1)))</f>
        <v/>
      </c>
      <c r="L2135" s="135" t="str">
        <f>IF(B2135="","",IFERROR(INDEX('15 Base de Dados'!$A$6:$A$925,MATCH(B2135,'15 Base de Dados'!$C$6:$C$925,0)),"Não encontrado"))</f>
        <v/>
      </c>
      <c r="M2135" s="123" t="str">
        <f>IF(A2135="","",EOMONTH(A2135,0))</f>
        <v/>
      </c>
      <c r="N2135" s="113" t="str">
        <f>IF(A2135="","",YEAR(A2135))</f>
        <v/>
      </c>
    </row>
    <row r="2136">
      <c r="A2136" s="116" t="n"/>
      <c r="B2136" s="97" t="n"/>
      <c r="C2136" s="97" t="n"/>
      <c r="D2136" s="132" t="n"/>
      <c r="E2136" s="99" t="n"/>
      <c r="F2136" s="117" t="n"/>
      <c r="G2136" s="101" t="n"/>
      <c r="H2136" s="103" t="str">
        <f>IF(OR(A2136="",B2136=""),"",N(D2136)*N(E2136))</f>
        <v/>
      </c>
      <c r="I2136" s="103" t="str">
        <f>IF(H2136="","",H2136-N(F2136))</f>
        <v/>
      </c>
      <c r="J2136" s="68" t="str">
        <f>IF(B2136="","",IFERROR(INDEX('15 Base de Dados'!$F$6:$F$925,MATCH(B2136,'15 Base de Dados'!$C$6:$C$925,0)),"BRL"))</f>
        <v/>
      </c>
      <c r="K2136" s="70" t="str">
        <f>IF(H2136="","",I2136*IF(N(G2136)&gt;0,G2136,IFERROR(INDEX(moeda_fx,MATCH(J2136,moeda_cod,0)),1)))</f>
        <v/>
      </c>
      <c r="L2136" s="133" t="str">
        <f>IF(B2136="","",IFERROR(INDEX('15 Base de Dados'!$A$6:$A$925,MATCH(B2136,'15 Base de Dados'!$C$6:$C$925,0)),"Não encontrado"))</f>
        <v/>
      </c>
      <c r="M2136" s="122" t="str">
        <f>IF(A2136="","",EOMONTH(A2136,0))</f>
        <v/>
      </c>
      <c r="N2136" s="69" t="str">
        <f>IF(A2136="","",YEAR(A2136))</f>
        <v/>
      </c>
    </row>
    <row r="2137">
      <c r="A2137" s="116" t="n"/>
      <c r="B2137" s="97" t="n"/>
      <c r="C2137" s="97" t="n"/>
      <c r="D2137" s="132" t="n"/>
      <c r="E2137" s="99" t="n"/>
      <c r="F2137" s="117" t="n"/>
      <c r="G2137" s="101" t="n"/>
      <c r="H2137" s="109" t="str">
        <f>IF(OR(A2137="",B2137=""),"",N(D2137)*N(E2137))</f>
        <v/>
      </c>
      <c r="I2137" s="109" t="str">
        <f>IF(H2137="","",H2137-N(F2137))</f>
        <v/>
      </c>
      <c r="J2137" s="108" t="str">
        <f>IF(B2137="","",IFERROR(INDEX('15 Base de Dados'!$F$6:$F$925,MATCH(B2137,'15 Base de Dados'!$C$6:$C$925,0)),"BRL"))</f>
        <v/>
      </c>
      <c r="K2137" s="134" t="str">
        <f>IF(H2137="","",I2137*IF(N(G2137)&gt;0,G2137,IFERROR(INDEX(moeda_fx,MATCH(J2137,moeda_cod,0)),1)))</f>
        <v/>
      </c>
      <c r="L2137" s="135" t="str">
        <f>IF(B2137="","",IFERROR(INDEX('15 Base de Dados'!$A$6:$A$925,MATCH(B2137,'15 Base de Dados'!$C$6:$C$925,0)),"Não encontrado"))</f>
        <v/>
      </c>
      <c r="M2137" s="123" t="str">
        <f>IF(A2137="","",EOMONTH(A2137,0))</f>
        <v/>
      </c>
      <c r="N2137" s="113" t="str">
        <f>IF(A2137="","",YEAR(A2137))</f>
        <v/>
      </c>
    </row>
    <row r="2138">
      <c r="A2138" s="116" t="n"/>
      <c r="B2138" s="97" t="n"/>
      <c r="C2138" s="97" t="n"/>
      <c r="D2138" s="132" t="n"/>
      <c r="E2138" s="99" t="n"/>
      <c r="F2138" s="117" t="n"/>
      <c r="G2138" s="101" t="n"/>
      <c r="H2138" s="103" t="str">
        <f>IF(OR(A2138="",B2138=""),"",N(D2138)*N(E2138))</f>
        <v/>
      </c>
      <c r="I2138" s="103" t="str">
        <f>IF(H2138="","",H2138-N(F2138))</f>
        <v/>
      </c>
      <c r="J2138" s="68" t="str">
        <f>IF(B2138="","",IFERROR(INDEX('15 Base de Dados'!$F$6:$F$925,MATCH(B2138,'15 Base de Dados'!$C$6:$C$925,0)),"BRL"))</f>
        <v/>
      </c>
      <c r="K2138" s="70" t="str">
        <f>IF(H2138="","",I2138*IF(N(G2138)&gt;0,G2138,IFERROR(INDEX(moeda_fx,MATCH(J2138,moeda_cod,0)),1)))</f>
        <v/>
      </c>
      <c r="L2138" s="133" t="str">
        <f>IF(B2138="","",IFERROR(INDEX('15 Base de Dados'!$A$6:$A$925,MATCH(B2138,'15 Base de Dados'!$C$6:$C$925,0)),"Não encontrado"))</f>
        <v/>
      </c>
      <c r="M2138" s="122" t="str">
        <f>IF(A2138="","",EOMONTH(A2138,0))</f>
        <v/>
      </c>
      <c r="N2138" s="69" t="str">
        <f>IF(A2138="","",YEAR(A2138))</f>
        <v/>
      </c>
    </row>
    <row r="2139">
      <c r="A2139" s="116" t="n"/>
      <c r="B2139" s="97" t="n"/>
      <c r="C2139" s="97" t="n"/>
      <c r="D2139" s="132" t="n"/>
      <c r="E2139" s="99" t="n"/>
      <c r="F2139" s="117" t="n"/>
      <c r="G2139" s="101" t="n"/>
      <c r="H2139" s="109" t="str">
        <f>IF(OR(A2139="",B2139=""),"",N(D2139)*N(E2139))</f>
        <v/>
      </c>
      <c r="I2139" s="109" t="str">
        <f>IF(H2139="","",H2139-N(F2139))</f>
        <v/>
      </c>
      <c r="J2139" s="108" t="str">
        <f>IF(B2139="","",IFERROR(INDEX('15 Base de Dados'!$F$6:$F$925,MATCH(B2139,'15 Base de Dados'!$C$6:$C$925,0)),"BRL"))</f>
        <v/>
      </c>
      <c r="K2139" s="134" t="str">
        <f>IF(H2139="","",I2139*IF(N(G2139)&gt;0,G2139,IFERROR(INDEX(moeda_fx,MATCH(J2139,moeda_cod,0)),1)))</f>
        <v/>
      </c>
      <c r="L2139" s="135" t="str">
        <f>IF(B2139="","",IFERROR(INDEX('15 Base de Dados'!$A$6:$A$925,MATCH(B2139,'15 Base de Dados'!$C$6:$C$925,0)),"Não encontrado"))</f>
        <v/>
      </c>
      <c r="M2139" s="123" t="str">
        <f>IF(A2139="","",EOMONTH(A2139,0))</f>
        <v/>
      </c>
      <c r="N2139" s="113" t="str">
        <f>IF(A2139="","",YEAR(A2139))</f>
        <v/>
      </c>
    </row>
    <row r="2140">
      <c r="A2140" s="116" t="n"/>
      <c r="B2140" s="97" t="n"/>
      <c r="C2140" s="97" t="n"/>
      <c r="D2140" s="132" t="n"/>
      <c r="E2140" s="99" t="n"/>
      <c r="F2140" s="117" t="n"/>
      <c r="G2140" s="101" t="n"/>
      <c r="H2140" s="103" t="str">
        <f>IF(OR(A2140="",B2140=""),"",N(D2140)*N(E2140))</f>
        <v/>
      </c>
      <c r="I2140" s="103" t="str">
        <f>IF(H2140="","",H2140-N(F2140))</f>
        <v/>
      </c>
      <c r="J2140" s="68" t="str">
        <f>IF(B2140="","",IFERROR(INDEX('15 Base de Dados'!$F$6:$F$925,MATCH(B2140,'15 Base de Dados'!$C$6:$C$925,0)),"BRL"))</f>
        <v/>
      </c>
      <c r="K2140" s="70" t="str">
        <f>IF(H2140="","",I2140*IF(N(G2140)&gt;0,G2140,IFERROR(INDEX(moeda_fx,MATCH(J2140,moeda_cod,0)),1)))</f>
        <v/>
      </c>
      <c r="L2140" s="133" t="str">
        <f>IF(B2140="","",IFERROR(INDEX('15 Base de Dados'!$A$6:$A$925,MATCH(B2140,'15 Base de Dados'!$C$6:$C$925,0)),"Não encontrado"))</f>
        <v/>
      </c>
      <c r="M2140" s="122" t="str">
        <f>IF(A2140="","",EOMONTH(A2140,0))</f>
        <v/>
      </c>
      <c r="N2140" s="69" t="str">
        <f>IF(A2140="","",YEAR(A2140))</f>
        <v/>
      </c>
    </row>
    <row r="2141">
      <c r="A2141" s="116" t="n"/>
      <c r="B2141" s="97" t="n"/>
      <c r="C2141" s="97" t="n"/>
      <c r="D2141" s="132" t="n"/>
      <c r="E2141" s="99" t="n"/>
      <c r="F2141" s="117" t="n"/>
      <c r="G2141" s="101" t="n"/>
      <c r="H2141" s="109" t="str">
        <f>IF(OR(A2141="",B2141=""),"",N(D2141)*N(E2141))</f>
        <v/>
      </c>
      <c r="I2141" s="109" t="str">
        <f>IF(H2141="","",H2141-N(F2141))</f>
        <v/>
      </c>
      <c r="J2141" s="108" t="str">
        <f>IF(B2141="","",IFERROR(INDEX('15 Base de Dados'!$F$6:$F$925,MATCH(B2141,'15 Base de Dados'!$C$6:$C$925,0)),"BRL"))</f>
        <v/>
      </c>
      <c r="K2141" s="134" t="str">
        <f>IF(H2141="","",I2141*IF(N(G2141)&gt;0,G2141,IFERROR(INDEX(moeda_fx,MATCH(J2141,moeda_cod,0)),1)))</f>
        <v/>
      </c>
      <c r="L2141" s="135" t="str">
        <f>IF(B2141="","",IFERROR(INDEX('15 Base de Dados'!$A$6:$A$925,MATCH(B2141,'15 Base de Dados'!$C$6:$C$925,0)),"Não encontrado"))</f>
        <v/>
      </c>
      <c r="M2141" s="123" t="str">
        <f>IF(A2141="","",EOMONTH(A2141,0))</f>
        <v/>
      </c>
      <c r="N2141" s="113" t="str">
        <f>IF(A2141="","",YEAR(A2141))</f>
        <v/>
      </c>
    </row>
    <row r="2142">
      <c r="A2142" s="116" t="n"/>
      <c r="B2142" s="97" t="n"/>
      <c r="C2142" s="97" t="n"/>
      <c r="D2142" s="132" t="n"/>
      <c r="E2142" s="99" t="n"/>
      <c r="F2142" s="117" t="n"/>
      <c r="G2142" s="101" t="n"/>
      <c r="H2142" s="103" t="str">
        <f>IF(OR(A2142="",B2142=""),"",N(D2142)*N(E2142))</f>
        <v/>
      </c>
      <c r="I2142" s="103" t="str">
        <f>IF(H2142="","",H2142-N(F2142))</f>
        <v/>
      </c>
      <c r="J2142" s="68" t="str">
        <f>IF(B2142="","",IFERROR(INDEX('15 Base de Dados'!$F$6:$F$925,MATCH(B2142,'15 Base de Dados'!$C$6:$C$925,0)),"BRL"))</f>
        <v/>
      </c>
      <c r="K2142" s="70" t="str">
        <f>IF(H2142="","",I2142*IF(N(G2142)&gt;0,G2142,IFERROR(INDEX(moeda_fx,MATCH(J2142,moeda_cod,0)),1)))</f>
        <v/>
      </c>
      <c r="L2142" s="133" t="str">
        <f>IF(B2142="","",IFERROR(INDEX('15 Base de Dados'!$A$6:$A$925,MATCH(B2142,'15 Base de Dados'!$C$6:$C$925,0)),"Não encontrado"))</f>
        <v/>
      </c>
      <c r="M2142" s="122" t="str">
        <f>IF(A2142="","",EOMONTH(A2142,0))</f>
        <v/>
      </c>
      <c r="N2142" s="69" t="str">
        <f>IF(A2142="","",YEAR(A2142))</f>
        <v/>
      </c>
    </row>
    <row r="2143">
      <c r="A2143" s="116" t="n"/>
      <c r="B2143" s="97" t="n"/>
      <c r="C2143" s="97" t="n"/>
      <c r="D2143" s="132" t="n"/>
      <c r="E2143" s="99" t="n"/>
      <c r="F2143" s="117" t="n"/>
      <c r="G2143" s="101" t="n"/>
      <c r="H2143" s="109" t="str">
        <f>IF(OR(A2143="",B2143=""),"",N(D2143)*N(E2143))</f>
        <v/>
      </c>
      <c r="I2143" s="109" t="str">
        <f>IF(H2143="","",H2143-N(F2143))</f>
        <v/>
      </c>
      <c r="J2143" s="108" t="str">
        <f>IF(B2143="","",IFERROR(INDEX('15 Base de Dados'!$F$6:$F$925,MATCH(B2143,'15 Base de Dados'!$C$6:$C$925,0)),"BRL"))</f>
        <v/>
      </c>
      <c r="K2143" s="134" t="str">
        <f>IF(H2143="","",I2143*IF(N(G2143)&gt;0,G2143,IFERROR(INDEX(moeda_fx,MATCH(J2143,moeda_cod,0)),1)))</f>
        <v/>
      </c>
      <c r="L2143" s="135" t="str">
        <f>IF(B2143="","",IFERROR(INDEX('15 Base de Dados'!$A$6:$A$925,MATCH(B2143,'15 Base de Dados'!$C$6:$C$925,0)),"Não encontrado"))</f>
        <v/>
      </c>
      <c r="M2143" s="123" t="str">
        <f>IF(A2143="","",EOMONTH(A2143,0))</f>
        <v/>
      </c>
      <c r="N2143" s="113" t="str">
        <f>IF(A2143="","",YEAR(A2143))</f>
        <v/>
      </c>
    </row>
    <row r="2144">
      <c r="A2144" s="116" t="n"/>
      <c r="B2144" s="97" t="n"/>
      <c r="C2144" s="97" t="n"/>
      <c r="D2144" s="132" t="n"/>
      <c r="E2144" s="99" t="n"/>
      <c r="F2144" s="117" t="n"/>
      <c r="G2144" s="101" t="n"/>
      <c r="H2144" s="103" t="str">
        <f>IF(OR(A2144="",B2144=""),"",N(D2144)*N(E2144))</f>
        <v/>
      </c>
      <c r="I2144" s="103" t="str">
        <f>IF(H2144="","",H2144-N(F2144))</f>
        <v/>
      </c>
      <c r="J2144" s="68" t="str">
        <f>IF(B2144="","",IFERROR(INDEX('15 Base de Dados'!$F$6:$F$925,MATCH(B2144,'15 Base de Dados'!$C$6:$C$925,0)),"BRL"))</f>
        <v/>
      </c>
      <c r="K2144" s="70" t="str">
        <f>IF(H2144="","",I2144*IF(N(G2144)&gt;0,G2144,IFERROR(INDEX(moeda_fx,MATCH(J2144,moeda_cod,0)),1)))</f>
        <v/>
      </c>
      <c r="L2144" s="133" t="str">
        <f>IF(B2144="","",IFERROR(INDEX('15 Base de Dados'!$A$6:$A$925,MATCH(B2144,'15 Base de Dados'!$C$6:$C$925,0)),"Não encontrado"))</f>
        <v/>
      </c>
      <c r="M2144" s="122" t="str">
        <f>IF(A2144="","",EOMONTH(A2144,0))</f>
        <v/>
      </c>
      <c r="N2144" s="69" t="str">
        <f>IF(A2144="","",YEAR(A2144))</f>
        <v/>
      </c>
    </row>
    <row r="2145">
      <c r="A2145" s="116" t="n"/>
      <c r="B2145" s="97" t="n"/>
      <c r="C2145" s="97" t="n"/>
      <c r="D2145" s="132" t="n"/>
      <c r="E2145" s="99" t="n"/>
      <c r="F2145" s="117" t="n"/>
      <c r="G2145" s="101" t="n"/>
      <c r="H2145" s="109" t="str">
        <f>IF(OR(A2145="",B2145=""),"",N(D2145)*N(E2145))</f>
        <v/>
      </c>
      <c r="I2145" s="109" t="str">
        <f>IF(H2145="","",H2145-N(F2145))</f>
        <v/>
      </c>
      <c r="J2145" s="108" t="str">
        <f>IF(B2145="","",IFERROR(INDEX('15 Base de Dados'!$F$6:$F$925,MATCH(B2145,'15 Base de Dados'!$C$6:$C$925,0)),"BRL"))</f>
        <v/>
      </c>
      <c r="K2145" s="134" t="str">
        <f>IF(H2145="","",I2145*IF(N(G2145)&gt;0,G2145,IFERROR(INDEX(moeda_fx,MATCH(J2145,moeda_cod,0)),1)))</f>
        <v/>
      </c>
      <c r="L2145" s="135" t="str">
        <f>IF(B2145="","",IFERROR(INDEX('15 Base de Dados'!$A$6:$A$925,MATCH(B2145,'15 Base de Dados'!$C$6:$C$925,0)),"Não encontrado"))</f>
        <v/>
      </c>
      <c r="M2145" s="123" t="str">
        <f>IF(A2145="","",EOMONTH(A2145,0))</f>
        <v/>
      </c>
      <c r="N2145" s="113" t="str">
        <f>IF(A2145="","",YEAR(A2145))</f>
        <v/>
      </c>
    </row>
    <row r="2146">
      <c r="A2146" s="116" t="n"/>
      <c r="B2146" s="97" t="n"/>
      <c r="C2146" s="97" t="n"/>
      <c r="D2146" s="132" t="n"/>
      <c r="E2146" s="99" t="n"/>
      <c r="F2146" s="117" t="n"/>
      <c r="G2146" s="101" t="n"/>
      <c r="H2146" s="103" t="str">
        <f>IF(OR(A2146="",B2146=""),"",N(D2146)*N(E2146))</f>
        <v/>
      </c>
      <c r="I2146" s="103" t="str">
        <f>IF(H2146="","",H2146-N(F2146))</f>
        <v/>
      </c>
      <c r="J2146" s="68" t="str">
        <f>IF(B2146="","",IFERROR(INDEX('15 Base de Dados'!$F$6:$F$925,MATCH(B2146,'15 Base de Dados'!$C$6:$C$925,0)),"BRL"))</f>
        <v/>
      </c>
      <c r="K2146" s="70" t="str">
        <f>IF(H2146="","",I2146*IF(N(G2146)&gt;0,G2146,IFERROR(INDEX(moeda_fx,MATCH(J2146,moeda_cod,0)),1)))</f>
        <v/>
      </c>
      <c r="L2146" s="133" t="str">
        <f>IF(B2146="","",IFERROR(INDEX('15 Base de Dados'!$A$6:$A$925,MATCH(B2146,'15 Base de Dados'!$C$6:$C$925,0)),"Não encontrado"))</f>
        <v/>
      </c>
      <c r="M2146" s="122" t="str">
        <f>IF(A2146="","",EOMONTH(A2146,0))</f>
        <v/>
      </c>
      <c r="N2146" s="69" t="str">
        <f>IF(A2146="","",YEAR(A2146))</f>
        <v/>
      </c>
    </row>
    <row r="2147">
      <c r="A2147" s="116" t="n"/>
      <c r="B2147" s="97" t="n"/>
      <c r="C2147" s="97" t="n"/>
      <c r="D2147" s="132" t="n"/>
      <c r="E2147" s="99" t="n"/>
      <c r="F2147" s="117" t="n"/>
      <c r="G2147" s="101" t="n"/>
      <c r="H2147" s="109" t="str">
        <f>IF(OR(A2147="",B2147=""),"",N(D2147)*N(E2147))</f>
        <v/>
      </c>
      <c r="I2147" s="109" t="str">
        <f>IF(H2147="","",H2147-N(F2147))</f>
        <v/>
      </c>
      <c r="J2147" s="108" t="str">
        <f>IF(B2147="","",IFERROR(INDEX('15 Base de Dados'!$F$6:$F$925,MATCH(B2147,'15 Base de Dados'!$C$6:$C$925,0)),"BRL"))</f>
        <v/>
      </c>
      <c r="K2147" s="134" t="str">
        <f>IF(H2147="","",I2147*IF(N(G2147)&gt;0,G2147,IFERROR(INDEX(moeda_fx,MATCH(J2147,moeda_cod,0)),1)))</f>
        <v/>
      </c>
      <c r="L2147" s="135" t="str">
        <f>IF(B2147="","",IFERROR(INDEX('15 Base de Dados'!$A$6:$A$925,MATCH(B2147,'15 Base de Dados'!$C$6:$C$925,0)),"Não encontrado"))</f>
        <v/>
      </c>
      <c r="M2147" s="123" t="str">
        <f>IF(A2147="","",EOMONTH(A2147,0))</f>
        <v/>
      </c>
      <c r="N2147" s="113" t="str">
        <f>IF(A2147="","",YEAR(A2147))</f>
        <v/>
      </c>
    </row>
    <row r="2148">
      <c r="A2148" s="116" t="n"/>
      <c r="B2148" s="97" t="n"/>
      <c r="C2148" s="97" t="n"/>
      <c r="D2148" s="132" t="n"/>
      <c r="E2148" s="99" t="n"/>
      <c r="F2148" s="117" t="n"/>
      <c r="G2148" s="101" t="n"/>
      <c r="H2148" s="103" t="str">
        <f>IF(OR(A2148="",B2148=""),"",N(D2148)*N(E2148))</f>
        <v/>
      </c>
      <c r="I2148" s="103" t="str">
        <f>IF(H2148="","",H2148-N(F2148))</f>
        <v/>
      </c>
      <c r="J2148" s="68" t="str">
        <f>IF(B2148="","",IFERROR(INDEX('15 Base de Dados'!$F$6:$F$925,MATCH(B2148,'15 Base de Dados'!$C$6:$C$925,0)),"BRL"))</f>
        <v/>
      </c>
      <c r="K2148" s="70" t="str">
        <f>IF(H2148="","",I2148*IF(N(G2148)&gt;0,G2148,IFERROR(INDEX(moeda_fx,MATCH(J2148,moeda_cod,0)),1)))</f>
        <v/>
      </c>
      <c r="L2148" s="133" t="str">
        <f>IF(B2148="","",IFERROR(INDEX('15 Base de Dados'!$A$6:$A$925,MATCH(B2148,'15 Base de Dados'!$C$6:$C$925,0)),"Não encontrado"))</f>
        <v/>
      </c>
      <c r="M2148" s="122" t="str">
        <f>IF(A2148="","",EOMONTH(A2148,0))</f>
        <v/>
      </c>
      <c r="N2148" s="69" t="str">
        <f>IF(A2148="","",YEAR(A2148))</f>
        <v/>
      </c>
    </row>
    <row r="2149">
      <c r="A2149" s="116" t="n"/>
      <c r="B2149" s="97" t="n"/>
      <c r="C2149" s="97" t="n"/>
      <c r="D2149" s="132" t="n"/>
      <c r="E2149" s="99" t="n"/>
      <c r="F2149" s="117" t="n"/>
      <c r="G2149" s="101" t="n"/>
      <c r="H2149" s="109" t="str">
        <f>IF(OR(A2149="",B2149=""),"",N(D2149)*N(E2149))</f>
        <v/>
      </c>
      <c r="I2149" s="109" t="str">
        <f>IF(H2149="","",H2149-N(F2149))</f>
        <v/>
      </c>
      <c r="J2149" s="108" t="str">
        <f>IF(B2149="","",IFERROR(INDEX('15 Base de Dados'!$F$6:$F$925,MATCH(B2149,'15 Base de Dados'!$C$6:$C$925,0)),"BRL"))</f>
        <v/>
      </c>
      <c r="K2149" s="134" t="str">
        <f>IF(H2149="","",I2149*IF(N(G2149)&gt;0,G2149,IFERROR(INDEX(moeda_fx,MATCH(J2149,moeda_cod,0)),1)))</f>
        <v/>
      </c>
      <c r="L2149" s="135" t="str">
        <f>IF(B2149="","",IFERROR(INDEX('15 Base de Dados'!$A$6:$A$925,MATCH(B2149,'15 Base de Dados'!$C$6:$C$925,0)),"Não encontrado"))</f>
        <v/>
      </c>
      <c r="M2149" s="123" t="str">
        <f>IF(A2149="","",EOMONTH(A2149,0))</f>
        <v/>
      </c>
      <c r="N2149" s="113" t="str">
        <f>IF(A2149="","",YEAR(A2149))</f>
        <v/>
      </c>
    </row>
    <row r="2150">
      <c r="A2150" s="116" t="n"/>
      <c r="B2150" s="97" t="n"/>
      <c r="C2150" s="97" t="n"/>
      <c r="D2150" s="132" t="n"/>
      <c r="E2150" s="99" t="n"/>
      <c r="F2150" s="117" t="n"/>
      <c r="G2150" s="101" t="n"/>
      <c r="H2150" s="103" t="str">
        <f>IF(OR(A2150="",B2150=""),"",N(D2150)*N(E2150))</f>
        <v/>
      </c>
      <c r="I2150" s="103" t="str">
        <f>IF(H2150="","",H2150-N(F2150))</f>
        <v/>
      </c>
      <c r="J2150" s="68" t="str">
        <f>IF(B2150="","",IFERROR(INDEX('15 Base de Dados'!$F$6:$F$925,MATCH(B2150,'15 Base de Dados'!$C$6:$C$925,0)),"BRL"))</f>
        <v/>
      </c>
      <c r="K2150" s="70" t="str">
        <f>IF(H2150="","",I2150*IF(N(G2150)&gt;0,G2150,IFERROR(INDEX(moeda_fx,MATCH(J2150,moeda_cod,0)),1)))</f>
        <v/>
      </c>
      <c r="L2150" s="133" t="str">
        <f>IF(B2150="","",IFERROR(INDEX('15 Base de Dados'!$A$6:$A$925,MATCH(B2150,'15 Base de Dados'!$C$6:$C$925,0)),"Não encontrado"))</f>
        <v/>
      </c>
      <c r="M2150" s="122" t="str">
        <f>IF(A2150="","",EOMONTH(A2150,0))</f>
        <v/>
      </c>
      <c r="N2150" s="69" t="str">
        <f>IF(A2150="","",YEAR(A2150))</f>
        <v/>
      </c>
    </row>
    <row r="2151">
      <c r="A2151" s="116" t="n"/>
      <c r="B2151" s="97" t="n"/>
      <c r="C2151" s="97" t="n"/>
      <c r="D2151" s="132" t="n"/>
      <c r="E2151" s="99" t="n"/>
      <c r="F2151" s="117" t="n"/>
      <c r="G2151" s="101" t="n"/>
      <c r="H2151" s="109" t="str">
        <f>IF(OR(A2151="",B2151=""),"",N(D2151)*N(E2151))</f>
        <v/>
      </c>
      <c r="I2151" s="109" t="str">
        <f>IF(H2151="","",H2151-N(F2151))</f>
        <v/>
      </c>
      <c r="J2151" s="108" t="str">
        <f>IF(B2151="","",IFERROR(INDEX('15 Base de Dados'!$F$6:$F$925,MATCH(B2151,'15 Base de Dados'!$C$6:$C$925,0)),"BRL"))</f>
        <v/>
      </c>
      <c r="K2151" s="134" t="str">
        <f>IF(H2151="","",I2151*IF(N(G2151)&gt;0,G2151,IFERROR(INDEX(moeda_fx,MATCH(J2151,moeda_cod,0)),1)))</f>
        <v/>
      </c>
      <c r="L2151" s="135" t="str">
        <f>IF(B2151="","",IFERROR(INDEX('15 Base de Dados'!$A$6:$A$925,MATCH(B2151,'15 Base de Dados'!$C$6:$C$925,0)),"Não encontrado"))</f>
        <v/>
      </c>
      <c r="M2151" s="123" t="str">
        <f>IF(A2151="","",EOMONTH(A2151,0))</f>
        <v/>
      </c>
      <c r="N2151" s="113" t="str">
        <f>IF(A2151="","",YEAR(A2151))</f>
        <v/>
      </c>
    </row>
    <row r="2152">
      <c r="A2152" s="116" t="n"/>
      <c r="B2152" s="97" t="n"/>
      <c r="C2152" s="97" t="n"/>
      <c r="D2152" s="132" t="n"/>
      <c r="E2152" s="99" t="n"/>
      <c r="F2152" s="117" t="n"/>
      <c r="G2152" s="101" t="n"/>
      <c r="H2152" s="103" t="str">
        <f>IF(OR(A2152="",B2152=""),"",N(D2152)*N(E2152))</f>
        <v/>
      </c>
      <c r="I2152" s="103" t="str">
        <f>IF(H2152="","",H2152-N(F2152))</f>
        <v/>
      </c>
      <c r="J2152" s="68" t="str">
        <f>IF(B2152="","",IFERROR(INDEX('15 Base de Dados'!$F$6:$F$925,MATCH(B2152,'15 Base de Dados'!$C$6:$C$925,0)),"BRL"))</f>
        <v/>
      </c>
      <c r="K2152" s="70" t="str">
        <f>IF(H2152="","",I2152*IF(N(G2152)&gt;0,G2152,IFERROR(INDEX(moeda_fx,MATCH(J2152,moeda_cod,0)),1)))</f>
        <v/>
      </c>
      <c r="L2152" s="133" t="str">
        <f>IF(B2152="","",IFERROR(INDEX('15 Base de Dados'!$A$6:$A$925,MATCH(B2152,'15 Base de Dados'!$C$6:$C$925,0)),"Não encontrado"))</f>
        <v/>
      </c>
      <c r="M2152" s="122" t="str">
        <f>IF(A2152="","",EOMONTH(A2152,0))</f>
        <v/>
      </c>
      <c r="N2152" s="69" t="str">
        <f>IF(A2152="","",YEAR(A2152))</f>
        <v/>
      </c>
    </row>
    <row r="2153">
      <c r="A2153" s="116" t="n"/>
      <c r="B2153" s="97" t="n"/>
      <c r="C2153" s="97" t="n"/>
      <c r="D2153" s="132" t="n"/>
      <c r="E2153" s="99" t="n"/>
      <c r="F2153" s="117" t="n"/>
      <c r="G2153" s="101" t="n"/>
      <c r="H2153" s="109" t="str">
        <f>IF(OR(A2153="",B2153=""),"",N(D2153)*N(E2153))</f>
        <v/>
      </c>
      <c r="I2153" s="109" t="str">
        <f>IF(H2153="","",H2153-N(F2153))</f>
        <v/>
      </c>
      <c r="J2153" s="108" t="str">
        <f>IF(B2153="","",IFERROR(INDEX('15 Base de Dados'!$F$6:$F$925,MATCH(B2153,'15 Base de Dados'!$C$6:$C$925,0)),"BRL"))</f>
        <v/>
      </c>
      <c r="K2153" s="134" t="str">
        <f>IF(H2153="","",I2153*IF(N(G2153)&gt;0,G2153,IFERROR(INDEX(moeda_fx,MATCH(J2153,moeda_cod,0)),1)))</f>
        <v/>
      </c>
      <c r="L2153" s="135" t="str">
        <f>IF(B2153="","",IFERROR(INDEX('15 Base de Dados'!$A$6:$A$925,MATCH(B2153,'15 Base de Dados'!$C$6:$C$925,0)),"Não encontrado"))</f>
        <v/>
      </c>
      <c r="M2153" s="123" t="str">
        <f>IF(A2153="","",EOMONTH(A2153,0))</f>
        <v/>
      </c>
      <c r="N2153" s="113" t="str">
        <f>IF(A2153="","",YEAR(A2153))</f>
        <v/>
      </c>
    </row>
    <row r="2154">
      <c r="A2154" s="116" t="n"/>
      <c r="B2154" s="97" t="n"/>
      <c r="C2154" s="97" t="n"/>
      <c r="D2154" s="132" t="n"/>
      <c r="E2154" s="99" t="n"/>
      <c r="F2154" s="117" t="n"/>
      <c r="G2154" s="101" t="n"/>
      <c r="H2154" s="103" t="str">
        <f>IF(OR(A2154="",B2154=""),"",N(D2154)*N(E2154))</f>
        <v/>
      </c>
      <c r="I2154" s="103" t="str">
        <f>IF(H2154="","",H2154-N(F2154))</f>
        <v/>
      </c>
      <c r="J2154" s="68" t="str">
        <f>IF(B2154="","",IFERROR(INDEX('15 Base de Dados'!$F$6:$F$925,MATCH(B2154,'15 Base de Dados'!$C$6:$C$925,0)),"BRL"))</f>
        <v/>
      </c>
      <c r="K2154" s="70" t="str">
        <f>IF(H2154="","",I2154*IF(N(G2154)&gt;0,G2154,IFERROR(INDEX(moeda_fx,MATCH(J2154,moeda_cod,0)),1)))</f>
        <v/>
      </c>
      <c r="L2154" s="133" t="str">
        <f>IF(B2154="","",IFERROR(INDEX('15 Base de Dados'!$A$6:$A$925,MATCH(B2154,'15 Base de Dados'!$C$6:$C$925,0)),"Não encontrado"))</f>
        <v/>
      </c>
      <c r="M2154" s="122" t="str">
        <f>IF(A2154="","",EOMONTH(A2154,0))</f>
        <v/>
      </c>
      <c r="N2154" s="69" t="str">
        <f>IF(A2154="","",YEAR(A2154))</f>
        <v/>
      </c>
    </row>
    <row r="2155">
      <c r="A2155" s="116" t="n"/>
      <c r="B2155" s="97" t="n"/>
      <c r="C2155" s="97" t="n"/>
      <c r="D2155" s="132" t="n"/>
      <c r="E2155" s="99" t="n"/>
      <c r="F2155" s="117" t="n"/>
      <c r="G2155" s="101" t="n"/>
      <c r="H2155" s="109" t="str">
        <f>IF(OR(A2155="",B2155=""),"",N(D2155)*N(E2155))</f>
        <v/>
      </c>
      <c r="I2155" s="109" t="str">
        <f>IF(H2155="","",H2155-N(F2155))</f>
        <v/>
      </c>
      <c r="J2155" s="108" t="str">
        <f>IF(B2155="","",IFERROR(INDEX('15 Base de Dados'!$F$6:$F$925,MATCH(B2155,'15 Base de Dados'!$C$6:$C$925,0)),"BRL"))</f>
        <v/>
      </c>
      <c r="K2155" s="134" t="str">
        <f>IF(H2155="","",I2155*IF(N(G2155)&gt;0,G2155,IFERROR(INDEX(moeda_fx,MATCH(J2155,moeda_cod,0)),1)))</f>
        <v/>
      </c>
      <c r="L2155" s="135" t="str">
        <f>IF(B2155="","",IFERROR(INDEX('15 Base de Dados'!$A$6:$A$925,MATCH(B2155,'15 Base de Dados'!$C$6:$C$925,0)),"Não encontrado"))</f>
        <v/>
      </c>
      <c r="M2155" s="123" t="str">
        <f>IF(A2155="","",EOMONTH(A2155,0))</f>
        <v/>
      </c>
      <c r="N2155" s="113" t="str">
        <f>IF(A2155="","",YEAR(A2155))</f>
        <v/>
      </c>
    </row>
    <row r="2156">
      <c r="A2156" s="116" t="n"/>
      <c r="B2156" s="97" t="n"/>
      <c r="C2156" s="97" t="n"/>
      <c r="D2156" s="132" t="n"/>
      <c r="E2156" s="99" t="n"/>
      <c r="F2156" s="117" t="n"/>
      <c r="G2156" s="101" t="n"/>
      <c r="H2156" s="103" t="str">
        <f>IF(OR(A2156="",B2156=""),"",N(D2156)*N(E2156))</f>
        <v/>
      </c>
      <c r="I2156" s="103" t="str">
        <f>IF(H2156="","",H2156-N(F2156))</f>
        <v/>
      </c>
      <c r="J2156" s="68" t="str">
        <f>IF(B2156="","",IFERROR(INDEX('15 Base de Dados'!$F$6:$F$925,MATCH(B2156,'15 Base de Dados'!$C$6:$C$925,0)),"BRL"))</f>
        <v/>
      </c>
      <c r="K2156" s="70" t="str">
        <f>IF(H2156="","",I2156*IF(N(G2156)&gt;0,G2156,IFERROR(INDEX(moeda_fx,MATCH(J2156,moeda_cod,0)),1)))</f>
        <v/>
      </c>
      <c r="L2156" s="133" t="str">
        <f>IF(B2156="","",IFERROR(INDEX('15 Base de Dados'!$A$6:$A$925,MATCH(B2156,'15 Base de Dados'!$C$6:$C$925,0)),"Não encontrado"))</f>
        <v/>
      </c>
      <c r="M2156" s="122" t="str">
        <f>IF(A2156="","",EOMONTH(A2156,0))</f>
        <v/>
      </c>
      <c r="N2156" s="69" t="str">
        <f>IF(A2156="","",YEAR(A2156))</f>
        <v/>
      </c>
    </row>
    <row r="2157">
      <c r="A2157" s="116" t="n"/>
      <c r="B2157" s="97" t="n"/>
      <c r="C2157" s="97" t="n"/>
      <c r="D2157" s="132" t="n"/>
      <c r="E2157" s="99" t="n"/>
      <c r="F2157" s="117" t="n"/>
      <c r="G2157" s="101" t="n"/>
      <c r="H2157" s="109" t="str">
        <f>IF(OR(A2157="",B2157=""),"",N(D2157)*N(E2157))</f>
        <v/>
      </c>
      <c r="I2157" s="109" t="str">
        <f>IF(H2157="","",H2157-N(F2157))</f>
        <v/>
      </c>
      <c r="J2157" s="108" t="str">
        <f>IF(B2157="","",IFERROR(INDEX('15 Base de Dados'!$F$6:$F$925,MATCH(B2157,'15 Base de Dados'!$C$6:$C$925,0)),"BRL"))</f>
        <v/>
      </c>
      <c r="K2157" s="134" t="str">
        <f>IF(H2157="","",I2157*IF(N(G2157)&gt;0,G2157,IFERROR(INDEX(moeda_fx,MATCH(J2157,moeda_cod,0)),1)))</f>
        <v/>
      </c>
      <c r="L2157" s="135" t="str">
        <f>IF(B2157="","",IFERROR(INDEX('15 Base de Dados'!$A$6:$A$925,MATCH(B2157,'15 Base de Dados'!$C$6:$C$925,0)),"Não encontrado"))</f>
        <v/>
      </c>
      <c r="M2157" s="123" t="str">
        <f>IF(A2157="","",EOMONTH(A2157,0))</f>
        <v/>
      </c>
      <c r="N2157" s="113" t="str">
        <f>IF(A2157="","",YEAR(A2157))</f>
        <v/>
      </c>
    </row>
    <row r="2158">
      <c r="A2158" s="116" t="n"/>
      <c r="B2158" s="97" t="n"/>
      <c r="C2158" s="97" t="n"/>
      <c r="D2158" s="132" t="n"/>
      <c r="E2158" s="99" t="n"/>
      <c r="F2158" s="117" t="n"/>
      <c r="G2158" s="101" t="n"/>
      <c r="H2158" s="103" t="str">
        <f>IF(OR(A2158="",B2158=""),"",N(D2158)*N(E2158))</f>
        <v/>
      </c>
      <c r="I2158" s="103" t="str">
        <f>IF(H2158="","",H2158-N(F2158))</f>
        <v/>
      </c>
      <c r="J2158" s="68" t="str">
        <f>IF(B2158="","",IFERROR(INDEX('15 Base de Dados'!$F$6:$F$925,MATCH(B2158,'15 Base de Dados'!$C$6:$C$925,0)),"BRL"))</f>
        <v/>
      </c>
      <c r="K2158" s="70" t="str">
        <f>IF(H2158="","",I2158*IF(N(G2158)&gt;0,G2158,IFERROR(INDEX(moeda_fx,MATCH(J2158,moeda_cod,0)),1)))</f>
        <v/>
      </c>
      <c r="L2158" s="133" t="str">
        <f>IF(B2158="","",IFERROR(INDEX('15 Base de Dados'!$A$6:$A$925,MATCH(B2158,'15 Base de Dados'!$C$6:$C$925,0)),"Não encontrado"))</f>
        <v/>
      </c>
      <c r="M2158" s="122" t="str">
        <f>IF(A2158="","",EOMONTH(A2158,0))</f>
        <v/>
      </c>
      <c r="N2158" s="69" t="str">
        <f>IF(A2158="","",YEAR(A2158))</f>
        <v/>
      </c>
    </row>
    <row r="2159">
      <c r="A2159" s="116" t="n"/>
      <c r="B2159" s="97" t="n"/>
      <c r="C2159" s="97" t="n"/>
      <c r="D2159" s="132" t="n"/>
      <c r="E2159" s="99" t="n"/>
      <c r="F2159" s="117" t="n"/>
      <c r="G2159" s="101" t="n"/>
      <c r="H2159" s="109" t="str">
        <f>IF(OR(A2159="",B2159=""),"",N(D2159)*N(E2159))</f>
        <v/>
      </c>
      <c r="I2159" s="109" t="str">
        <f>IF(H2159="","",H2159-N(F2159))</f>
        <v/>
      </c>
      <c r="J2159" s="108" t="str">
        <f>IF(B2159="","",IFERROR(INDEX('15 Base de Dados'!$F$6:$F$925,MATCH(B2159,'15 Base de Dados'!$C$6:$C$925,0)),"BRL"))</f>
        <v/>
      </c>
      <c r="K2159" s="134" t="str">
        <f>IF(H2159="","",I2159*IF(N(G2159)&gt;0,G2159,IFERROR(INDEX(moeda_fx,MATCH(J2159,moeda_cod,0)),1)))</f>
        <v/>
      </c>
      <c r="L2159" s="135" t="str">
        <f>IF(B2159="","",IFERROR(INDEX('15 Base de Dados'!$A$6:$A$925,MATCH(B2159,'15 Base de Dados'!$C$6:$C$925,0)),"Não encontrado"))</f>
        <v/>
      </c>
      <c r="M2159" s="123" t="str">
        <f>IF(A2159="","",EOMONTH(A2159,0))</f>
        <v/>
      </c>
      <c r="N2159" s="113" t="str">
        <f>IF(A2159="","",YEAR(A2159))</f>
        <v/>
      </c>
    </row>
    <row r="2160">
      <c r="A2160" s="116" t="n"/>
      <c r="B2160" s="97" t="n"/>
      <c r="C2160" s="97" t="n"/>
      <c r="D2160" s="132" t="n"/>
      <c r="E2160" s="99" t="n"/>
      <c r="F2160" s="117" t="n"/>
      <c r="G2160" s="101" t="n"/>
      <c r="H2160" s="103" t="str">
        <f>IF(OR(A2160="",B2160=""),"",N(D2160)*N(E2160))</f>
        <v/>
      </c>
      <c r="I2160" s="103" t="str">
        <f>IF(H2160="","",H2160-N(F2160))</f>
        <v/>
      </c>
      <c r="J2160" s="68" t="str">
        <f>IF(B2160="","",IFERROR(INDEX('15 Base de Dados'!$F$6:$F$925,MATCH(B2160,'15 Base de Dados'!$C$6:$C$925,0)),"BRL"))</f>
        <v/>
      </c>
      <c r="K2160" s="70" t="str">
        <f>IF(H2160="","",I2160*IF(N(G2160)&gt;0,G2160,IFERROR(INDEX(moeda_fx,MATCH(J2160,moeda_cod,0)),1)))</f>
        <v/>
      </c>
      <c r="L2160" s="133" t="str">
        <f>IF(B2160="","",IFERROR(INDEX('15 Base de Dados'!$A$6:$A$925,MATCH(B2160,'15 Base de Dados'!$C$6:$C$925,0)),"Não encontrado"))</f>
        <v/>
      </c>
      <c r="M2160" s="122" t="str">
        <f>IF(A2160="","",EOMONTH(A2160,0))</f>
        <v/>
      </c>
      <c r="N2160" s="69" t="str">
        <f>IF(A2160="","",YEAR(A2160))</f>
        <v/>
      </c>
    </row>
    <row r="2161">
      <c r="A2161" s="116" t="n"/>
      <c r="B2161" s="97" t="n"/>
      <c r="C2161" s="97" t="n"/>
      <c r="D2161" s="132" t="n"/>
      <c r="E2161" s="99" t="n"/>
      <c r="F2161" s="117" t="n"/>
      <c r="G2161" s="101" t="n"/>
      <c r="H2161" s="109" t="str">
        <f>IF(OR(A2161="",B2161=""),"",N(D2161)*N(E2161))</f>
        <v/>
      </c>
      <c r="I2161" s="109" t="str">
        <f>IF(H2161="","",H2161-N(F2161))</f>
        <v/>
      </c>
      <c r="J2161" s="108" t="str">
        <f>IF(B2161="","",IFERROR(INDEX('15 Base de Dados'!$F$6:$F$925,MATCH(B2161,'15 Base de Dados'!$C$6:$C$925,0)),"BRL"))</f>
        <v/>
      </c>
      <c r="K2161" s="134" t="str">
        <f>IF(H2161="","",I2161*IF(N(G2161)&gt;0,G2161,IFERROR(INDEX(moeda_fx,MATCH(J2161,moeda_cod,0)),1)))</f>
        <v/>
      </c>
      <c r="L2161" s="135" t="str">
        <f>IF(B2161="","",IFERROR(INDEX('15 Base de Dados'!$A$6:$A$925,MATCH(B2161,'15 Base de Dados'!$C$6:$C$925,0)),"Não encontrado"))</f>
        <v/>
      </c>
      <c r="M2161" s="123" t="str">
        <f>IF(A2161="","",EOMONTH(A2161,0))</f>
        <v/>
      </c>
      <c r="N2161" s="113" t="str">
        <f>IF(A2161="","",YEAR(A2161))</f>
        <v/>
      </c>
    </row>
    <row r="2162">
      <c r="A2162" s="116" t="n"/>
      <c r="B2162" s="97" t="n"/>
      <c r="C2162" s="97" t="n"/>
      <c r="D2162" s="132" t="n"/>
      <c r="E2162" s="99" t="n"/>
      <c r="F2162" s="117" t="n"/>
      <c r="G2162" s="101" t="n"/>
      <c r="H2162" s="103" t="str">
        <f>IF(OR(A2162="",B2162=""),"",N(D2162)*N(E2162))</f>
        <v/>
      </c>
      <c r="I2162" s="103" t="str">
        <f>IF(H2162="","",H2162-N(F2162))</f>
        <v/>
      </c>
      <c r="J2162" s="68" t="str">
        <f>IF(B2162="","",IFERROR(INDEX('15 Base de Dados'!$F$6:$F$925,MATCH(B2162,'15 Base de Dados'!$C$6:$C$925,0)),"BRL"))</f>
        <v/>
      </c>
      <c r="K2162" s="70" t="str">
        <f>IF(H2162="","",I2162*IF(N(G2162)&gt;0,G2162,IFERROR(INDEX(moeda_fx,MATCH(J2162,moeda_cod,0)),1)))</f>
        <v/>
      </c>
      <c r="L2162" s="133" t="str">
        <f>IF(B2162="","",IFERROR(INDEX('15 Base de Dados'!$A$6:$A$925,MATCH(B2162,'15 Base de Dados'!$C$6:$C$925,0)),"Não encontrado"))</f>
        <v/>
      </c>
      <c r="M2162" s="122" t="str">
        <f>IF(A2162="","",EOMONTH(A2162,0))</f>
        <v/>
      </c>
      <c r="N2162" s="69" t="str">
        <f>IF(A2162="","",YEAR(A2162))</f>
        <v/>
      </c>
    </row>
    <row r="2163">
      <c r="A2163" s="116" t="n"/>
      <c r="B2163" s="97" t="n"/>
      <c r="C2163" s="97" t="n"/>
      <c r="D2163" s="132" t="n"/>
      <c r="E2163" s="99" t="n"/>
      <c r="F2163" s="117" t="n"/>
      <c r="G2163" s="101" t="n"/>
      <c r="H2163" s="109" t="str">
        <f>IF(OR(A2163="",B2163=""),"",N(D2163)*N(E2163))</f>
        <v/>
      </c>
      <c r="I2163" s="109" t="str">
        <f>IF(H2163="","",H2163-N(F2163))</f>
        <v/>
      </c>
      <c r="J2163" s="108" t="str">
        <f>IF(B2163="","",IFERROR(INDEX('15 Base de Dados'!$F$6:$F$925,MATCH(B2163,'15 Base de Dados'!$C$6:$C$925,0)),"BRL"))</f>
        <v/>
      </c>
      <c r="K2163" s="134" t="str">
        <f>IF(H2163="","",I2163*IF(N(G2163)&gt;0,G2163,IFERROR(INDEX(moeda_fx,MATCH(J2163,moeda_cod,0)),1)))</f>
        <v/>
      </c>
      <c r="L2163" s="135" t="str">
        <f>IF(B2163="","",IFERROR(INDEX('15 Base de Dados'!$A$6:$A$925,MATCH(B2163,'15 Base de Dados'!$C$6:$C$925,0)),"Não encontrado"))</f>
        <v/>
      </c>
      <c r="M2163" s="123" t="str">
        <f>IF(A2163="","",EOMONTH(A2163,0))</f>
        <v/>
      </c>
      <c r="N2163" s="113" t="str">
        <f>IF(A2163="","",YEAR(A2163))</f>
        <v/>
      </c>
    </row>
    <row r="2164">
      <c r="A2164" s="116" t="n"/>
      <c r="B2164" s="97" t="n"/>
      <c r="C2164" s="97" t="n"/>
      <c r="D2164" s="132" t="n"/>
      <c r="E2164" s="99" t="n"/>
      <c r="F2164" s="117" t="n"/>
      <c r="G2164" s="101" t="n"/>
      <c r="H2164" s="103" t="str">
        <f>IF(OR(A2164="",B2164=""),"",N(D2164)*N(E2164))</f>
        <v/>
      </c>
      <c r="I2164" s="103" t="str">
        <f>IF(H2164="","",H2164-N(F2164))</f>
        <v/>
      </c>
      <c r="J2164" s="68" t="str">
        <f>IF(B2164="","",IFERROR(INDEX('15 Base de Dados'!$F$6:$F$925,MATCH(B2164,'15 Base de Dados'!$C$6:$C$925,0)),"BRL"))</f>
        <v/>
      </c>
      <c r="K2164" s="70" t="str">
        <f>IF(H2164="","",I2164*IF(N(G2164)&gt;0,G2164,IFERROR(INDEX(moeda_fx,MATCH(J2164,moeda_cod,0)),1)))</f>
        <v/>
      </c>
      <c r="L2164" s="133" t="str">
        <f>IF(B2164="","",IFERROR(INDEX('15 Base de Dados'!$A$6:$A$925,MATCH(B2164,'15 Base de Dados'!$C$6:$C$925,0)),"Não encontrado"))</f>
        <v/>
      </c>
      <c r="M2164" s="122" t="str">
        <f>IF(A2164="","",EOMONTH(A2164,0))</f>
        <v/>
      </c>
      <c r="N2164" s="69" t="str">
        <f>IF(A2164="","",YEAR(A2164))</f>
        <v/>
      </c>
    </row>
    <row r="2165">
      <c r="A2165" s="116" t="n"/>
      <c r="B2165" s="97" t="n"/>
      <c r="C2165" s="97" t="n"/>
      <c r="D2165" s="132" t="n"/>
      <c r="E2165" s="99" t="n"/>
      <c r="F2165" s="117" t="n"/>
      <c r="G2165" s="101" t="n"/>
      <c r="H2165" s="109" t="str">
        <f>IF(OR(A2165="",B2165=""),"",N(D2165)*N(E2165))</f>
        <v/>
      </c>
      <c r="I2165" s="109" t="str">
        <f>IF(H2165="","",H2165-N(F2165))</f>
        <v/>
      </c>
      <c r="J2165" s="108" t="str">
        <f>IF(B2165="","",IFERROR(INDEX('15 Base de Dados'!$F$6:$F$925,MATCH(B2165,'15 Base de Dados'!$C$6:$C$925,0)),"BRL"))</f>
        <v/>
      </c>
      <c r="K2165" s="134" t="str">
        <f>IF(H2165="","",I2165*IF(N(G2165)&gt;0,G2165,IFERROR(INDEX(moeda_fx,MATCH(J2165,moeda_cod,0)),1)))</f>
        <v/>
      </c>
      <c r="L2165" s="135" t="str">
        <f>IF(B2165="","",IFERROR(INDEX('15 Base de Dados'!$A$6:$A$925,MATCH(B2165,'15 Base de Dados'!$C$6:$C$925,0)),"Não encontrado"))</f>
        <v/>
      </c>
      <c r="M2165" s="123" t="str">
        <f>IF(A2165="","",EOMONTH(A2165,0))</f>
        <v/>
      </c>
      <c r="N2165" s="113" t="str">
        <f>IF(A2165="","",YEAR(A2165))</f>
        <v/>
      </c>
    </row>
    <row r="2166">
      <c r="A2166" s="116" t="n"/>
      <c r="B2166" s="97" t="n"/>
      <c r="C2166" s="97" t="n"/>
      <c r="D2166" s="132" t="n"/>
      <c r="E2166" s="99" t="n"/>
      <c r="F2166" s="117" t="n"/>
      <c r="G2166" s="101" t="n"/>
      <c r="H2166" s="103" t="str">
        <f>IF(OR(A2166="",B2166=""),"",N(D2166)*N(E2166))</f>
        <v/>
      </c>
      <c r="I2166" s="103" t="str">
        <f>IF(H2166="","",H2166-N(F2166))</f>
        <v/>
      </c>
      <c r="J2166" s="68" t="str">
        <f>IF(B2166="","",IFERROR(INDEX('15 Base de Dados'!$F$6:$F$925,MATCH(B2166,'15 Base de Dados'!$C$6:$C$925,0)),"BRL"))</f>
        <v/>
      </c>
      <c r="K2166" s="70" t="str">
        <f>IF(H2166="","",I2166*IF(N(G2166)&gt;0,G2166,IFERROR(INDEX(moeda_fx,MATCH(J2166,moeda_cod,0)),1)))</f>
        <v/>
      </c>
      <c r="L2166" s="133" t="str">
        <f>IF(B2166="","",IFERROR(INDEX('15 Base de Dados'!$A$6:$A$925,MATCH(B2166,'15 Base de Dados'!$C$6:$C$925,0)),"Não encontrado"))</f>
        <v/>
      </c>
      <c r="M2166" s="122" t="str">
        <f>IF(A2166="","",EOMONTH(A2166,0))</f>
        <v/>
      </c>
      <c r="N2166" s="69" t="str">
        <f>IF(A2166="","",YEAR(A2166))</f>
        <v/>
      </c>
    </row>
    <row r="2167">
      <c r="A2167" s="116" t="n"/>
      <c r="B2167" s="97" t="n"/>
      <c r="C2167" s="97" t="n"/>
      <c r="D2167" s="132" t="n"/>
      <c r="E2167" s="99" t="n"/>
      <c r="F2167" s="117" t="n"/>
      <c r="G2167" s="101" t="n"/>
      <c r="H2167" s="109" t="str">
        <f>IF(OR(A2167="",B2167=""),"",N(D2167)*N(E2167))</f>
        <v/>
      </c>
      <c r="I2167" s="109" t="str">
        <f>IF(H2167="","",H2167-N(F2167))</f>
        <v/>
      </c>
      <c r="J2167" s="108" t="str">
        <f>IF(B2167="","",IFERROR(INDEX('15 Base de Dados'!$F$6:$F$925,MATCH(B2167,'15 Base de Dados'!$C$6:$C$925,0)),"BRL"))</f>
        <v/>
      </c>
      <c r="K2167" s="134" t="str">
        <f>IF(H2167="","",I2167*IF(N(G2167)&gt;0,G2167,IFERROR(INDEX(moeda_fx,MATCH(J2167,moeda_cod,0)),1)))</f>
        <v/>
      </c>
      <c r="L2167" s="135" t="str">
        <f>IF(B2167="","",IFERROR(INDEX('15 Base de Dados'!$A$6:$A$925,MATCH(B2167,'15 Base de Dados'!$C$6:$C$925,0)),"Não encontrado"))</f>
        <v/>
      </c>
      <c r="M2167" s="123" t="str">
        <f>IF(A2167="","",EOMONTH(A2167,0))</f>
        <v/>
      </c>
      <c r="N2167" s="113" t="str">
        <f>IF(A2167="","",YEAR(A2167))</f>
        <v/>
      </c>
    </row>
    <row r="2168">
      <c r="A2168" s="116" t="n"/>
      <c r="B2168" s="97" t="n"/>
      <c r="C2168" s="97" t="n"/>
      <c r="D2168" s="132" t="n"/>
      <c r="E2168" s="99" t="n"/>
      <c r="F2168" s="117" t="n"/>
      <c r="G2168" s="101" t="n"/>
      <c r="H2168" s="103" t="str">
        <f>IF(OR(A2168="",B2168=""),"",N(D2168)*N(E2168))</f>
        <v/>
      </c>
      <c r="I2168" s="103" t="str">
        <f>IF(H2168="","",H2168-N(F2168))</f>
        <v/>
      </c>
      <c r="J2168" s="68" t="str">
        <f>IF(B2168="","",IFERROR(INDEX('15 Base de Dados'!$F$6:$F$925,MATCH(B2168,'15 Base de Dados'!$C$6:$C$925,0)),"BRL"))</f>
        <v/>
      </c>
      <c r="K2168" s="70" t="str">
        <f>IF(H2168="","",I2168*IF(N(G2168)&gt;0,G2168,IFERROR(INDEX(moeda_fx,MATCH(J2168,moeda_cod,0)),1)))</f>
        <v/>
      </c>
      <c r="L2168" s="133" t="str">
        <f>IF(B2168="","",IFERROR(INDEX('15 Base de Dados'!$A$6:$A$925,MATCH(B2168,'15 Base de Dados'!$C$6:$C$925,0)),"Não encontrado"))</f>
        <v/>
      </c>
      <c r="M2168" s="122" t="str">
        <f>IF(A2168="","",EOMONTH(A2168,0))</f>
        <v/>
      </c>
      <c r="N2168" s="69" t="str">
        <f>IF(A2168="","",YEAR(A2168))</f>
        <v/>
      </c>
    </row>
    <row r="2169">
      <c r="A2169" s="116" t="n"/>
      <c r="B2169" s="97" t="n"/>
      <c r="C2169" s="97" t="n"/>
      <c r="D2169" s="132" t="n"/>
      <c r="E2169" s="99" t="n"/>
      <c r="F2169" s="117" t="n"/>
      <c r="G2169" s="101" t="n"/>
      <c r="H2169" s="109" t="str">
        <f>IF(OR(A2169="",B2169=""),"",N(D2169)*N(E2169))</f>
        <v/>
      </c>
      <c r="I2169" s="109" t="str">
        <f>IF(H2169="","",H2169-N(F2169))</f>
        <v/>
      </c>
      <c r="J2169" s="108" t="str">
        <f>IF(B2169="","",IFERROR(INDEX('15 Base de Dados'!$F$6:$F$925,MATCH(B2169,'15 Base de Dados'!$C$6:$C$925,0)),"BRL"))</f>
        <v/>
      </c>
      <c r="K2169" s="134" t="str">
        <f>IF(H2169="","",I2169*IF(N(G2169)&gt;0,G2169,IFERROR(INDEX(moeda_fx,MATCH(J2169,moeda_cod,0)),1)))</f>
        <v/>
      </c>
      <c r="L2169" s="135" t="str">
        <f>IF(B2169="","",IFERROR(INDEX('15 Base de Dados'!$A$6:$A$925,MATCH(B2169,'15 Base de Dados'!$C$6:$C$925,0)),"Não encontrado"))</f>
        <v/>
      </c>
      <c r="M2169" s="123" t="str">
        <f>IF(A2169="","",EOMONTH(A2169,0))</f>
        <v/>
      </c>
      <c r="N2169" s="113" t="str">
        <f>IF(A2169="","",YEAR(A2169))</f>
        <v/>
      </c>
    </row>
    <row r="2170">
      <c r="A2170" s="116" t="n"/>
      <c r="B2170" s="97" t="n"/>
      <c r="C2170" s="97" t="n"/>
      <c r="D2170" s="132" t="n"/>
      <c r="E2170" s="99" t="n"/>
      <c r="F2170" s="117" t="n"/>
      <c r="G2170" s="101" t="n"/>
      <c r="H2170" s="103" t="str">
        <f>IF(OR(A2170="",B2170=""),"",N(D2170)*N(E2170))</f>
        <v/>
      </c>
      <c r="I2170" s="103" t="str">
        <f>IF(H2170="","",H2170-N(F2170))</f>
        <v/>
      </c>
      <c r="J2170" s="68" t="str">
        <f>IF(B2170="","",IFERROR(INDEX('15 Base de Dados'!$F$6:$F$925,MATCH(B2170,'15 Base de Dados'!$C$6:$C$925,0)),"BRL"))</f>
        <v/>
      </c>
      <c r="K2170" s="70" t="str">
        <f>IF(H2170="","",I2170*IF(N(G2170)&gt;0,G2170,IFERROR(INDEX(moeda_fx,MATCH(J2170,moeda_cod,0)),1)))</f>
        <v/>
      </c>
      <c r="L2170" s="133" t="str">
        <f>IF(B2170="","",IFERROR(INDEX('15 Base de Dados'!$A$6:$A$925,MATCH(B2170,'15 Base de Dados'!$C$6:$C$925,0)),"Não encontrado"))</f>
        <v/>
      </c>
      <c r="M2170" s="122" t="str">
        <f>IF(A2170="","",EOMONTH(A2170,0))</f>
        <v/>
      </c>
      <c r="N2170" s="69" t="str">
        <f>IF(A2170="","",YEAR(A2170))</f>
        <v/>
      </c>
    </row>
    <row r="2171">
      <c r="A2171" s="116" t="n"/>
      <c r="B2171" s="97" t="n"/>
      <c r="C2171" s="97" t="n"/>
      <c r="D2171" s="132" t="n"/>
      <c r="E2171" s="99" t="n"/>
      <c r="F2171" s="117" t="n"/>
      <c r="G2171" s="101" t="n"/>
      <c r="H2171" s="109" t="str">
        <f>IF(OR(A2171="",B2171=""),"",N(D2171)*N(E2171))</f>
        <v/>
      </c>
      <c r="I2171" s="109" t="str">
        <f>IF(H2171="","",H2171-N(F2171))</f>
        <v/>
      </c>
      <c r="J2171" s="108" t="str">
        <f>IF(B2171="","",IFERROR(INDEX('15 Base de Dados'!$F$6:$F$925,MATCH(B2171,'15 Base de Dados'!$C$6:$C$925,0)),"BRL"))</f>
        <v/>
      </c>
      <c r="K2171" s="134" t="str">
        <f>IF(H2171="","",I2171*IF(N(G2171)&gt;0,G2171,IFERROR(INDEX(moeda_fx,MATCH(J2171,moeda_cod,0)),1)))</f>
        <v/>
      </c>
      <c r="L2171" s="135" t="str">
        <f>IF(B2171="","",IFERROR(INDEX('15 Base de Dados'!$A$6:$A$925,MATCH(B2171,'15 Base de Dados'!$C$6:$C$925,0)),"Não encontrado"))</f>
        <v/>
      </c>
      <c r="M2171" s="123" t="str">
        <f>IF(A2171="","",EOMONTH(A2171,0))</f>
        <v/>
      </c>
      <c r="N2171" s="113" t="str">
        <f>IF(A2171="","",YEAR(A2171))</f>
        <v/>
      </c>
    </row>
    <row r="2172">
      <c r="A2172" s="116" t="n"/>
      <c r="B2172" s="97" t="n"/>
      <c r="C2172" s="97" t="n"/>
      <c r="D2172" s="132" t="n"/>
      <c r="E2172" s="99" t="n"/>
      <c r="F2172" s="117" t="n"/>
      <c r="G2172" s="101" t="n"/>
      <c r="H2172" s="103" t="str">
        <f>IF(OR(A2172="",B2172=""),"",N(D2172)*N(E2172))</f>
        <v/>
      </c>
      <c r="I2172" s="103" t="str">
        <f>IF(H2172="","",H2172-N(F2172))</f>
        <v/>
      </c>
      <c r="J2172" s="68" t="str">
        <f>IF(B2172="","",IFERROR(INDEX('15 Base de Dados'!$F$6:$F$925,MATCH(B2172,'15 Base de Dados'!$C$6:$C$925,0)),"BRL"))</f>
        <v/>
      </c>
      <c r="K2172" s="70" t="str">
        <f>IF(H2172="","",I2172*IF(N(G2172)&gt;0,G2172,IFERROR(INDEX(moeda_fx,MATCH(J2172,moeda_cod,0)),1)))</f>
        <v/>
      </c>
      <c r="L2172" s="133" t="str">
        <f>IF(B2172="","",IFERROR(INDEX('15 Base de Dados'!$A$6:$A$925,MATCH(B2172,'15 Base de Dados'!$C$6:$C$925,0)),"Não encontrado"))</f>
        <v/>
      </c>
      <c r="M2172" s="122" t="str">
        <f>IF(A2172="","",EOMONTH(A2172,0))</f>
        <v/>
      </c>
      <c r="N2172" s="69" t="str">
        <f>IF(A2172="","",YEAR(A2172))</f>
        <v/>
      </c>
    </row>
    <row r="2173">
      <c r="A2173" s="116" t="n"/>
      <c r="B2173" s="97" t="n"/>
      <c r="C2173" s="97" t="n"/>
      <c r="D2173" s="132" t="n"/>
      <c r="E2173" s="99" t="n"/>
      <c r="F2173" s="117" t="n"/>
      <c r="G2173" s="101" t="n"/>
      <c r="H2173" s="109" t="str">
        <f>IF(OR(A2173="",B2173=""),"",N(D2173)*N(E2173))</f>
        <v/>
      </c>
      <c r="I2173" s="109" t="str">
        <f>IF(H2173="","",H2173-N(F2173))</f>
        <v/>
      </c>
      <c r="J2173" s="108" t="str">
        <f>IF(B2173="","",IFERROR(INDEX('15 Base de Dados'!$F$6:$F$925,MATCH(B2173,'15 Base de Dados'!$C$6:$C$925,0)),"BRL"))</f>
        <v/>
      </c>
      <c r="K2173" s="134" t="str">
        <f>IF(H2173="","",I2173*IF(N(G2173)&gt;0,G2173,IFERROR(INDEX(moeda_fx,MATCH(J2173,moeda_cod,0)),1)))</f>
        <v/>
      </c>
      <c r="L2173" s="135" t="str">
        <f>IF(B2173="","",IFERROR(INDEX('15 Base de Dados'!$A$6:$A$925,MATCH(B2173,'15 Base de Dados'!$C$6:$C$925,0)),"Não encontrado"))</f>
        <v/>
      </c>
      <c r="M2173" s="123" t="str">
        <f>IF(A2173="","",EOMONTH(A2173,0))</f>
        <v/>
      </c>
      <c r="N2173" s="113" t="str">
        <f>IF(A2173="","",YEAR(A2173))</f>
        <v/>
      </c>
    </row>
    <row r="2174">
      <c r="A2174" s="116" t="n"/>
      <c r="B2174" s="97" t="n"/>
      <c r="C2174" s="97" t="n"/>
      <c r="D2174" s="132" t="n"/>
      <c r="E2174" s="99" t="n"/>
      <c r="F2174" s="117" t="n"/>
      <c r="G2174" s="101" t="n"/>
      <c r="H2174" s="103" t="str">
        <f>IF(OR(A2174="",B2174=""),"",N(D2174)*N(E2174))</f>
        <v/>
      </c>
      <c r="I2174" s="103" t="str">
        <f>IF(H2174="","",H2174-N(F2174))</f>
        <v/>
      </c>
      <c r="J2174" s="68" t="str">
        <f>IF(B2174="","",IFERROR(INDEX('15 Base de Dados'!$F$6:$F$925,MATCH(B2174,'15 Base de Dados'!$C$6:$C$925,0)),"BRL"))</f>
        <v/>
      </c>
      <c r="K2174" s="70" t="str">
        <f>IF(H2174="","",I2174*IF(N(G2174)&gt;0,G2174,IFERROR(INDEX(moeda_fx,MATCH(J2174,moeda_cod,0)),1)))</f>
        <v/>
      </c>
      <c r="L2174" s="133" t="str">
        <f>IF(B2174="","",IFERROR(INDEX('15 Base de Dados'!$A$6:$A$925,MATCH(B2174,'15 Base de Dados'!$C$6:$C$925,0)),"Não encontrado"))</f>
        <v/>
      </c>
      <c r="M2174" s="122" t="str">
        <f>IF(A2174="","",EOMONTH(A2174,0))</f>
        <v/>
      </c>
      <c r="N2174" s="69" t="str">
        <f>IF(A2174="","",YEAR(A2174))</f>
        <v/>
      </c>
    </row>
    <row r="2175">
      <c r="A2175" s="116" t="n"/>
      <c r="B2175" s="97" t="n"/>
      <c r="C2175" s="97" t="n"/>
      <c r="D2175" s="132" t="n"/>
      <c r="E2175" s="99" t="n"/>
      <c r="F2175" s="117" t="n"/>
      <c r="G2175" s="101" t="n"/>
      <c r="H2175" s="109" t="str">
        <f>IF(OR(A2175="",B2175=""),"",N(D2175)*N(E2175))</f>
        <v/>
      </c>
      <c r="I2175" s="109" t="str">
        <f>IF(H2175="","",H2175-N(F2175))</f>
        <v/>
      </c>
      <c r="J2175" s="108" t="str">
        <f>IF(B2175="","",IFERROR(INDEX('15 Base de Dados'!$F$6:$F$925,MATCH(B2175,'15 Base de Dados'!$C$6:$C$925,0)),"BRL"))</f>
        <v/>
      </c>
      <c r="K2175" s="134" t="str">
        <f>IF(H2175="","",I2175*IF(N(G2175)&gt;0,G2175,IFERROR(INDEX(moeda_fx,MATCH(J2175,moeda_cod,0)),1)))</f>
        <v/>
      </c>
      <c r="L2175" s="135" t="str">
        <f>IF(B2175="","",IFERROR(INDEX('15 Base de Dados'!$A$6:$A$925,MATCH(B2175,'15 Base de Dados'!$C$6:$C$925,0)),"Não encontrado"))</f>
        <v/>
      </c>
      <c r="M2175" s="123" t="str">
        <f>IF(A2175="","",EOMONTH(A2175,0))</f>
        <v/>
      </c>
      <c r="N2175" s="113" t="str">
        <f>IF(A2175="","",YEAR(A2175))</f>
        <v/>
      </c>
    </row>
    <row r="2176">
      <c r="A2176" s="116" t="n"/>
      <c r="B2176" s="97" t="n"/>
      <c r="C2176" s="97" t="n"/>
      <c r="D2176" s="132" t="n"/>
      <c r="E2176" s="99" t="n"/>
      <c r="F2176" s="117" t="n"/>
      <c r="G2176" s="101" t="n"/>
      <c r="H2176" s="103" t="str">
        <f>IF(OR(A2176="",B2176=""),"",N(D2176)*N(E2176))</f>
        <v/>
      </c>
      <c r="I2176" s="103" t="str">
        <f>IF(H2176="","",H2176-N(F2176))</f>
        <v/>
      </c>
      <c r="J2176" s="68" t="str">
        <f>IF(B2176="","",IFERROR(INDEX('15 Base de Dados'!$F$6:$F$925,MATCH(B2176,'15 Base de Dados'!$C$6:$C$925,0)),"BRL"))</f>
        <v/>
      </c>
      <c r="K2176" s="70" t="str">
        <f>IF(H2176="","",I2176*IF(N(G2176)&gt;0,G2176,IFERROR(INDEX(moeda_fx,MATCH(J2176,moeda_cod,0)),1)))</f>
        <v/>
      </c>
      <c r="L2176" s="133" t="str">
        <f>IF(B2176="","",IFERROR(INDEX('15 Base de Dados'!$A$6:$A$925,MATCH(B2176,'15 Base de Dados'!$C$6:$C$925,0)),"Não encontrado"))</f>
        <v/>
      </c>
      <c r="M2176" s="122" t="str">
        <f>IF(A2176="","",EOMONTH(A2176,0))</f>
        <v/>
      </c>
      <c r="N2176" s="69" t="str">
        <f>IF(A2176="","",YEAR(A2176))</f>
        <v/>
      </c>
    </row>
    <row r="2177">
      <c r="A2177" s="116" t="n"/>
      <c r="B2177" s="97" t="n"/>
      <c r="C2177" s="97" t="n"/>
      <c r="D2177" s="132" t="n"/>
      <c r="E2177" s="99" t="n"/>
      <c r="F2177" s="117" t="n"/>
      <c r="G2177" s="101" t="n"/>
      <c r="H2177" s="109" t="str">
        <f>IF(OR(A2177="",B2177=""),"",N(D2177)*N(E2177))</f>
        <v/>
      </c>
      <c r="I2177" s="109" t="str">
        <f>IF(H2177="","",H2177-N(F2177))</f>
        <v/>
      </c>
      <c r="J2177" s="108" t="str">
        <f>IF(B2177="","",IFERROR(INDEX('15 Base de Dados'!$F$6:$F$925,MATCH(B2177,'15 Base de Dados'!$C$6:$C$925,0)),"BRL"))</f>
        <v/>
      </c>
      <c r="K2177" s="134" t="str">
        <f>IF(H2177="","",I2177*IF(N(G2177)&gt;0,G2177,IFERROR(INDEX(moeda_fx,MATCH(J2177,moeda_cod,0)),1)))</f>
        <v/>
      </c>
      <c r="L2177" s="135" t="str">
        <f>IF(B2177="","",IFERROR(INDEX('15 Base de Dados'!$A$6:$A$925,MATCH(B2177,'15 Base de Dados'!$C$6:$C$925,0)),"Não encontrado"))</f>
        <v/>
      </c>
      <c r="M2177" s="123" t="str">
        <f>IF(A2177="","",EOMONTH(A2177,0))</f>
        <v/>
      </c>
      <c r="N2177" s="113" t="str">
        <f>IF(A2177="","",YEAR(A2177))</f>
        <v/>
      </c>
    </row>
    <row r="2178">
      <c r="A2178" s="116" t="n"/>
      <c r="B2178" s="97" t="n"/>
      <c r="C2178" s="97" t="n"/>
      <c r="D2178" s="132" t="n"/>
      <c r="E2178" s="99" t="n"/>
      <c r="F2178" s="117" t="n"/>
      <c r="G2178" s="101" t="n"/>
      <c r="H2178" s="103" t="str">
        <f>IF(OR(A2178="",B2178=""),"",N(D2178)*N(E2178))</f>
        <v/>
      </c>
      <c r="I2178" s="103" t="str">
        <f>IF(H2178="","",H2178-N(F2178))</f>
        <v/>
      </c>
      <c r="J2178" s="68" t="str">
        <f>IF(B2178="","",IFERROR(INDEX('15 Base de Dados'!$F$6:$F$925,MATCH(B2178,'15 Base de Dados'!$C$6:$C$925,0)),"BRL"))</f>
        <v/>
      </c>
      <c r="K2178" s="70" t="str">
        <f>IF(H2178="","",I2178*IF(N(G2178)&gt;0,G2178,IFERROR(INDEX(moeda_fx,MATCH(J2178,moeda_cod,0)),1)))</f>
        <v/>
      </c>
      <c r="L2178" s="133" t="str">
        <f>IF(B2178="","",IFERROR(INDEX('15 Base de Dados'!$A$6:$A$925,MATCH(B2178,'15 Base de Dados'!$C$6:$C$925,0)),"Não encontrado"))</f>
        <v/>
      </c>
      <c r="M2178" s="122" t="str">
        <f>IF(A2178="","",EOMONTH(A2178,0))</f>
        <v/>
      </c>
      <c r="N2178" s="69" t="str">
        <f>IF(A2178="","",YEAR(A2178))</f>
        <v/>
      </c>
    </row>
    <row r="2179">
      <c r="A2179" s="116" t="n"/>
      <c r="B2179" s="97" t="n"/>
      <c r="C2179" s="97" t="n"/>
      <c r="D2179" s="132" t="n"/>
      <c r="E2179" s="99" t="n"/>
      <c r="F2179" s="117" t="n"/>
      <c r="G2179" s="101" t="n"/>
      <c r="H2179" s="109" t="str">
        <f>IF(OR(A2179="",B2179=""),"",N(D2179)*N(E2179))</f>
        <v/>
      </c>
      <c r="I2179" s="109" t="str">
        <f>IF(H2179="","",H2179-N(F2179))</f>
        <v/>
      </c>
      <c r="J2179" s="108" t="str">
        <f>IF(B2179="","",IFERROR(INDEX('15 Base de Dados'!$F$6:$F$925,MATCH(B2179,'15 Base de Dados'!$C$6:$C$925,0)),"BRL"))</f>
        <v/>
      </c>
      <c r="K2179" s="134" t="str">
        <f>IF(H2179="","",I2179*IF(N(G2179)&gt;0,G2179,IFERROR(INDEX(moeda_fx,MATCH(J2179,moeda_cod,0)),1)))</f>
        <v/>
      </c>
      <c r="L2179" s="135" t="str">
        <f>IF(B2179="","",IFERROR(INDEX('15 Base de Dados'!$A$6:$A$925,MATCH(B2179,'15 Base de Dados'!$C$6:$C$925,0)),"Não encontrado"))</f>
        <v/>
      </c>
      <c r="M2179" s="123" t="str">
        <f>IF(A2179="","",EOMONTH(A2179,0))</f>
        <v/>
      </c>
      <c r="N2179" s="113" t="str">
        <f>IF(A2179="","",YEAR(A2179))</f>
        <v/>
      </c>
    </row>
    <row r="2180">
      <c r="A2180" s="116" t="n"/>
      <c r="B2180" s="97" t="n"/>
      <c r="C2180" s="97" t="n"/>
      <c r="D2180" s="132" t="n"/>
      <c r="E2180" s="99" t="n"/>
      <c r="F2180" s="117" t="n"/>
      <c r="G2180" s="101" t="n"/>
      <c r="H2180" s="103" t="str">
        <f>IF(OR(A2180="",B2180=""),"",N(D2180)*N(E2180))</f>
        <v/>
      </c>
      <c r="I2180" s="103" t="str">
        <f>IF(H2180="","",H2180-N(F2180))</f>
        <v/>
      </c>
      <c r="J2180" s="68" t="str">
        <f>IF(B2180="","",IFERROR(INDEX('15 Base de Dados'!$F$6:$F$925,MATCH(B2180,'15 Base de Dados'!$C$6:$C$925,0)),"BRL"))</f>
        <v/>
      </c>
      <c r="K2180" s="70" t="str">
        <f>IF(H2180="","",I2180*IF(N(G2180)&gt;0,G2180,IFERROR(INDEX(moeda_fx,MATCH(J2180,moeda_cod,0)),1)))</f>
        <v/>
      </c>
      <c r="L2180" s="133" t="str">
        <f>IF(B2180="","",IFERROR(INDEX('15 Base de Dados'!$A$6:$A$925,MATCH(B2180,'15 Base de Dados'!$C$6:$C$925,0)),"Não encontrado"))</f>
        <v/>
      </c>
      <c r="M2180" s="122" t="str">
        <f>IF(A2180="","",EOMONTH(A2180,0))</f>
        <v/>
      </c>
      <c r="N2180" s="69" t="str">
        <f>IF(A2180="","",YEAR(A2180))</f>
        <v/>
      </c>
    </row>
    <row r="2181">
      <c r="A2181" s="116" t="n"/>
      <c r="B2181" s="97" t="n"/>
      <c r="C2181" s="97" t="n"/>
      <c r="D2181" s="132" t="n"/>
      <c r="E2181" s="99" t="n"/>
      <c r="F2181" s="117" t="n"/>
      <c r="G2181" s="101" t="n"/>
      <c r="H2181" s="109" t="str">
        <f>IF(OR(A2181="",B2181=""),"",N(D2181)*N(E2181))</f>
        <v/>
      </c>
      <c r="I2181" s="109" t="str">
        <f>IF(H2181="","",H2181-N(F2181))</f>
        <v/>
      </c>
      <c r="J2181" s="108" t="str">
        <f>IF(B2181="","",IFERROR(INDEX('15 Base de Dados'!$F$6:$F$925,MATCH(B2181,'15 Base de Dados'!$C$6:$C$925,0)),"BRL"))</f>
        <v/>
      </c>
      <c r="K2181" s="134" t="str">
        <f>IF(H2181="","",I2181*IF(N(G2181)&gt;0,G2181,IFERROR(INDEX(moeda_fx,MATCH(J2181,moeda_cod,0)),1)))</f>
        <v/>
      </c>
      <c r="L2181" s="135" t="str">
        <f>IF(B2181="","",IFERROR(INDEX('15 Base de Dados'!$A$6:$A$925,MATCH(B2181,'15 Base de Dados'!$C$6:$C$925,0)),"Não encontrado"))</f>
        <v/>
      </c>
      <c r="M2181" s="123" t="str">
        <f>IF(A2181="","",EOMONTH(A2181,0))</f>
        <v/>
      </c>
      <c r="N2181" s="113" t="str">
        <f>IF(A2181="","",YEAR(A2181))</f>
        <v/>
      </c>
    </row>
    <row r="2182">
      <c r="A2182" s="116" t="n"/>
      <c r="B2182" s="97" t="n"/>
      <c r="C2182" s="97" t="n"/>
      <c r="D2182" s="132" t="n"/>
      <c r="E2182" s="99" t="n"/>
      <c r="F2182" s="117" t="n"/>
      <c r="G2182" s="101" t="n"/>
      <c r="H2182" s="103" t="str">
        <f>IF(OR(A2182="",B2182=""),"",N(D2182)*N(E2182))</f>
        <v/>
      </c>
      <c r="I2182" s="103" t="str">
        <f>IF(H2182="","",H2182-N(F2182))</f>
        <v/>
      </c>
      <c r="J2182" s="68" t="str">
        <f>IF(B2182="","",IFERROR(INDEX('15 Base de Dados'!$F$6:$F$925,MATCH(B2182,'15 Base de Dados'!$C$6:$C$925,0)),"BRL"))</f>
        <v/>
      </c>
      <c r="K2182" s="70" t="str">
        <f>IF(H2182="","",I2182*IF(N(G2182)&gt;0,G2182,IFERROR(INDEX(moeda_fx,MATCH(J2182,moeda_cod,0)),1)))</f>
        <v/>
      </c>
      <c r="L2182" s="133" t="str">
        <f>IF(B2182="","",IFERROR(INDEX('15 Base de Dados'!$A$6:$A$925,MATCH(B2182,'15 Base de Dados'!$C$6:$C$925,0)),"Não encontrado"))</f>
        <v/>
      </c>
      <c r="M2182" s="122" t="str">
        <f>IF(A2182="","",EOMONTH(A2182,0))</f>
        <v/>
      </c>
      <c r="N2182" s="69" t="str">
        <f>IF(A2182="","",YEAR(A2182))</f>
        <v/>
      </c>
    </row>
    <row r="2183">
      <c r="A2183" s="116" t="n"/>
      <c r="B2183" s="97" t="n"/>
      <c r="C2183" s="97" t="n"/>
      <c r="D2183" s="132" t="n"/>
      <c r="E2183" s="99" t="n"/>
      <c r="F2183" s="117" t="n"/>
      <c r="G2183" s="101" t="n"/>
      <c r="H2183" s="109" t="str">
        <f>IF(OR(A2183="",B2183=""),"",N(D2183)*N(E2183))</f>
        <v/>
      </c>
      <c r="I2183" s="109" t="str">
        <f>IF(H2183="","",H2183-N(F2183))</f>
        <v/>
      </c>
      <c r="J2183" s="108" t="str">
        <f>IF(B2183="","",IFERROR(INDEX('15 Base de Dados'!$F$6:$F$925,MATCH(B2183,'15 Base de Dados'!$C$6:$C$925,0)),"BRL"))</f>
        <v/>
      </c>
      <c r="K2183" s="134" t="str">
        <f>IF(H2183="","",I2183*IF(N(G2183)&gt;0,G2183,IFERROR(INDEX(moeda_fx,MATCH(J2183,moeda_cod,0)),1)))</f>
        <v/>
      </c>
      <c r="L2183" s="135" t="str">
        <f>IF(B2183="","",IFERROR(INDEX('15 Base de Dados'!$A$6:$A$925,MATCH(B2183,'15 Base de Dados'!$C$6:$C$925,0)),"Não encontrado"))</f>
        <v/>
      </c>
      <c r="M2183" s="123" t="str">
        <f>IF(A2183="","",EOMONTH(A2183,0))</f>
        <v/>
      </c>
      <c r="N2183" s="113" t="str">
        <f>IF(A2183="","",YEAR(A2183))</f>
        <v/>
      </c>
    </row>
    <row r="2184">
      <c r="A2184" s="116" t="n"/>
      <c r="B2184" s="97" t="n"/>
      <c r="C2184" s="97" t="n"/>
      <c r="D2184" s="132" t="n"/>
      <c r="E2184" s="99" t="n"/>
      <c r="F2184" s="117" t="n"/>
      <c r="G2184" s="101" t="n"/>
      <c r="H2184" s="103" t="str">
        <f>IF(OR(A2184="",B2184=""),"",N(D2184)*N(E2184))</f>
        <v/>
      </c>
      <c r="I2184" s="103" t="str">
        <f>IF(H2184="","",H2184-N(F2184))</f>
        <v/>
      </c>
      <c r="J2184" s="68" t="str">
        <f>IF(B2184="","",IFERROR(INDEX('15 Base de Dados'!$F$6:$F$925,MATCH(B2184,'15 Base de Dados'!$C$6:$C$925,0)),"BRL"))</f>
        <v/>
      </c>
      <c r="K2184" s="70" t="str">
        <f>IF(H2184="","",I2184*IF(N(G2184)&gt;0,G2184,IFERROR(INDEX(moeda_fx,MATCH(J2184,moeda_cod,0)),1)))</f>
        <v/>
      </c>
      <c r="L2184" s="133" t="str">
        <f>IF(B2184="","",IFERROR(INDEX('15 Base de Dados'!$A$6:$A$925,MATCH(B2184,'15 Base de Dados'!$C$6:$C$925,0)),"Não encontrado"))</f>
        <v/>
      </c>
      <c r="M2184" s="122" t="str">
        <f>IF(A2184="","",EOMONTH(A2184,0))</f>
        <v/>
      </c>
      <c r="N2184" s="69" t="str">
        <f>IF(A2184="","",YEAR(A2184))</f>
        <v/>
      </c>
    </row>
    <row r="2185">
      <c r="A2185" s="116" t="n"/>
      <c r="B2185" s="97" t="n"/>
      <c r="C2185" s="97" t="n"/>
      <c r="D2185" s="132" t="n"/>
      <c r="E2185" s="99" t="n"/>
      <c r="F2185" s="117" t="n"/>
      <c r="G2185" s="101" t="n"/>
      <c r="H2185" s="109" t="str">
        <f>IF(OR(A2185="",B2185=""),"",N(D2185)*N(E2185))</f>
        <v/>
      </c>
      <c r="I2185" s="109" t="str">
        <f>IF(H2185="","",H2185-N(F2185))</f>
        <v/>
      </c>
      <c r="J2185" s="108" t="str">
        <f>IF(B2185="","",IFERROR(INDEX('15 Base de Dados'!$F$6:$F$925,MATCH(B2185,'15 Base de Dados'!$C$6:$C$925,0)),"BRL"))</f>
        <v/>
      </c>
      <c r="K2185" s="134" t="str">
        <f>IF(H2185="","",I2185*IF(N(G2185)&gt;0,G2185,IFERROR(INDEX(moeda_fx,MATCH(J2185,moeda_cod,0)),1)))</f>
        <v/>
      </c>
      <c r="L2185" s="135" t="str">
        <f>IF(B2185="","",IFERROR(INDEX('15 Base de Dados'!$A$6:$A$925,MATCH(B2185,'15 Base de Dados'!$C$6:$C$925,0)),"Não encontrado"))</f>
        <v/>
      </c>
      <c r="M2185" s="123" t="str">
        <f>IF(A2185="","",EOMONTH(A2185,0))</f>
        <v/>
      </c>
      <c r="N2185" s="113" t="str">
        <f>IF(A2185="","",YEAR(A2185))</f>
        <v/>
      </c>
    </row>
    <row r="2186">
      <c r="A2186" s="116" t="n"/>
      <c r="B2186" s="97" t="n"/>
      <c r="C2186" s="97" t="n"/>
      <c r="D2186" s="132" t="n"/>
      <c r="E2186" s="99" t="n"/>
      <c r="F2186" s="117" t="n"/>
      <c r="G2186" s="101" t="n"/>
      <c r="H2186" s="103" t="str">
        <f>IF(OR(A2186="",B2186=""),"",N(D2186)*N(E2186))</f>
        <v/>
      </c>
      <c r="I2186" s="103" t="str">
        <f>IF(H2186="","",H2186-N(F2186))</f>
        <v/>
      </c>
      <c r="J2186" s="68" t="str">
        <f>IF(B2186="","",IFERROR(INDEX('15 Base de Dados'!$F$6:$F$925,MATCH(B2186,'15 Base de Dados'!$C$6:$C$925,0)),"BRL"))</f>
        <v/>
      </c>
      <c r="K2186" s="70" t="str">
        <f>IF(H2186="","",I2186*IF(N(G2186)&gt;0,G2186,IFERROR(INDEX(moeda_fx,MATCH(J2186,moeda_cod,0)),1)))</f>
        <v/>
      </c>
      <c r="L2186" s="133" t="str">
        <f>IF(B2186="","",IFERROR(INDEX('15 Base de Dados'!$A$6:$A$925,MATCH(B2186,'15 Base de Dados'!$C$6:$C$925,0)),"Não encontrado"))</f>
        <v/>
      </c>
      <c r="M2186" s="122" t="str">
        <f>IF(A2186="","",EOMONTH(A2186,0))</f>
        <v/>
      </c>
      <c r="N2186" s="69" t="str">
        <f>IF(A2186="","",YEAR(A2186))</f>
        <v/>
      </c>
    </row>
    <row r="2187">
      <c r="A2187" s="116" t="n"/>
      <c r="B2187" s="97" t="n"/>
      <c r="C2187" s="97" t="n"/>
      <c r="D2187" s="132" t="n"/>
      <c r="E2187" s="99" t="n"/>
      <c r="F2187" s="117" t="n"/>
      <c r="G2187" s="101" t="n"/>
      <c r="H2187" s="109" t="str">
        <f>IF(OR(A2187="",B2187=""),"",N(D2187)*N(E2187))</f>
        <v/>
      </c>
      <c r="I2187" s="109" t="str">
        <f>IF(H2187="","",H2187-N(F2187))</f>
        <v/>
      </c>
      <c r="J2187" s="108" t="str">
        <f>IF(B2187="","",IFERROR(INDEX('15 Base de Dados'!$F$6:$F$925,MATCH(B2187,'15 Base de Dados'!$C$6:$C$925,0)),"BRL"))</f>
        <v/>
      </c>
      <c r="K2187" s="134" t="str">
        <f>IF(H2187="","",I2187*IF(N(G2187)&gt;0,G2187,IFERROR(INDEX(moeda_fx,MATCH(J2187,moeda_cod,0)),1)))</f>
        <v/>
      </c>
      <c r="L2187" s="135" t="str">
        <f>IF(B2187="","",IFERROR(INDEX('15 Base de Dados'!$A$6:$A$925,MATCH(B2187,'15 Base de Dados'!$C$6:$C$925,0)),"Não encontrado"))</f>
        <v/>
      </c>
      <c r="M2187" s="123" t="str">
        <f>IF(A2187="","",EOMONTH(A2187,0))</f>
        <v/>
      </c>
      <c r="N2187" s="113" t="str">
        <f>IF(A2187="","",YEAR(A2187))</f>
        <v/>
      </c>
    </row>
    <row r="2188">
      <c r="A2188" s="116" t="n"/>
      <c r="B2188" s="97" t="n"/>
      <c r="C2188" s="97" t="n"/>
      <c r="D2188" s="132" t="n"/>
      <c r="E2188" s="99" t="n"/>
      <c r="F2188" s="117" t="n"/>
      <c r="G2188" s="101" t="n"/>
      <c r="H2188" s="103" t="str">
        <f>IF(OR(A2188="",B2188=""),"",N(D2188)*N(E2188))</f>
        <v/>
      </c>
      <c r="I2188" s="103" t="str">
        <f>IF(H2188="","",H2188-N(F2188))</f>
        <v/>
      </c>
      <c r="J2188" s="68" t="str">
        <f>IF(B2188="","",IFERROR(INDEX('15 Base de Dados'!$F$6:$F$925,MATCH(B2188,'15 Base de Dados'!$C$6:$C$925,0)),"BRL"))</f>
        <v/>
      </c>
      <c r="K2188" s="70" t="str">
        <f>IF(H2188="","",I2188*IF(N(G2188)&gt;0,G2188,IFERROR(INDEX(moeda_fx,MATCH(J2188,moeda_cod,0)),1)))</f>
        <v/>
      </c>
      <c r="L2188" s="133" t="str">
        <f>IF(B2188="","",IFERROR(INDEX('15 Base de Dados'!$A$6:$A$925,MATCH(B2188,'15 Base de Dados'!$C$6:$C$925,0)),"Não encontrado"))</f>
        <v/>
      </c>
      <c r="M2188" s="122" t="str">
        <f>IF(A2188="","",EOMONTH(A2188,0))</f>
        <v/>
      </c>
      <c r="N2188" s="69" t="str">
        <f>IF(A2188="","",YEAR(A2188))</f>
        <v/>
      </c>
    </row>
    <row r="2189">
      <c r="A2189" s="116" t="n"/>
      <c r="B2189" s="97" t="n"/>
      <c r="C2189" s="97" t="n"/>
      <c r="D2189" s="132" t="n"/>
      <c r="E2189" s="99" t="n"/>
      <c r="F2189" s="117" t="n"/>
      <c r="G2189" s="101" t="n"/>
      <c r="H2189" s="109" t="str">
        <f>IF(OR(A2189="",B2189=""),"",N(D2189)*N(E2189))</f>
        <v/>
      </c>
      <c r="I2189" s="109" t="str">
        <f>IF(H2189="","",H2189-N(F2189))</f>
        <v/>
      </c>
      <c r="J2189" s="108" t="str">
        <f>IF(B2189="","",IFERROR(INDEX('15 Base de Dados'!$F$6:$F$925,MATCH(B2189,'15 Base de Dados'!$C$6:$C$925,0)),"BRL"))</f>
        <v/>
      </c>
      <c r="K2189" s="134" t="str">
        <f>IF(H2189="","",I2189*IF(N(G2189)&gt;0,G2189,IFERROR(INDEX(moeda_fx,MATCH(J2189,moeda_cod,0)),1)))</f>
        <v/>
      </c>
      <c r="L2189" s="135" t="str">
        <f>IF(B2189="","",IFERROR(INDEX('15 Base de Dados'!$A$6:$A$925,MATCH(B2189,'15 Base de Dados'!$C$6:$C$925,0)),"Não encontrado"))</f>
        <v/>
      </c>
      <c r="M2189" s="123" t="str">
        <f>IF(A2189="","",EOMONTH(A2189,0))</f>
        <v/>
      </c>
      <c r="N2189" s="113" t="str">
        <f>IF(A2189="","",YEAR(A2189))</f>
        <v/>
      </c>
    </row>
    <row r="2190">
      <c r="A2190" s="116" t="n"/>
      <c r="B2190" s="97" t="n"/>
      <c r="C2190" s="97" t="n"/>
      <c r="D2190" s="132" t="n"/>
      <c r="E2190" s="99" t="n"/>
      <c r="F2190" s="117" t="n"/>
      <c r="G2190" s="101" t="n"/>
      <c r="H2190" s="103" t="str">
        <f>IF(OR(A2190="",B2190=""),"",N(D2190)*N(E2190))</f>
        <v/>
      </c>
      <c r="I2190" s="103" t="str">
        <f>IF(H2190="","",H2190-N(F2190))</f>
        <v/>
      </c>
      <c r="J2190" s="68" t="str">
        <f>IF(B2190="","",IFERROR(INDEX('15 Base de Dados'!$F$6:$F$925,MATCH(B2190,'15 Base de Dados'!$C$6:$C$925,0)),"BRL"))</f>
        <v/>
      </c>
      <c r="K2190" s="70" t="str">
        <f>IF(H2190="","",I2190*IF(N(G2190)&gt;0,G2190,IFERROR(INDEX(moeda_fx,MATCH(J2190,moeda_cod,0)),1)))</f>
        <v/>
      </c>
      <c r="L2190" s="133" t="str">
        <f>IF(B2190="","",IFERROR(INDEX('15 Base de Dados'!$A$6:$A$925,MATCH(B2190,'15 Base de Dados'!$C$6:$C$925,0)),"Não encontrado"))</f>
        <v/>
      </c>
      <c r="M2190" s="122" t="str">
        <f>IF(A2190="","",EOMONTH(A2190,0))</f>
        <v/>
      </c>
      <c r="N2190" s="69" t="str">
        <f>IF(A2190="","",YEAR(A2190))</f>
        <v/>
      </c>
    </row>
    <row r="2191">
      <c r="A2191" s="116" t="n"/>
      <c r="B2191" s="97" t="n"/>
      <c r="C2191" s="97" t="n"/>
      <c r="D2191" s="132" t="n"/>
      <c r="E2191" s="99" t="n"/>
      <c r="F2191" s="117" t="n"/>
      <c r="G2191" s="101" t="n"/>
      <c r="H2191" s="109" t="str">
        <f>IF(OR(A2191="",B2191=""),"",N(D2191)*N(E2191))</f>
        <v/>
      </c>
      <c r="I2191" s="109" t="str">
        <f>IF(H2191="","",H2191-N(F2191))</f>
        <v/>
      </c>
      <c r="J2191" s="108" t="str">
        <f>IF(B2191="","",IFERROR(INDEX('15 Base de Dados'!$F$6:$F$925,MATCH(B2191,'15 Base de Dados'!$C$6:$C$925,0)),"BRL"))</f>
        <v/>
      </c>
      <c r="K2191" s="134" t="str">
        <f>IF(H2191="","",I2191*IF(N(G2191)&gt;0,G2191,IFERROR(INDEX(moeda_fx,MATCH(J2191,moeda_cod,0)),1)))</f>
        <v/>
      </c>
      <c r="L2191" s="135" t="str">
        <f>IF(B2191="","",IFERROR(INDEX('15 Base de Dados'!$A$6:$A$925,MATCH(B2191,'15 Base de Dados'!$C$6:$C$925,0)),"Não encontrado"))</f>
        <v/>
      </c>
      <c r="M2191" s="123" t="str">
        <f>IF(A2191="","",EOMONTH(A2191,0))</f>
        <v/>
      </c>
      <c r="N2191" s="113" t="str">
        <f>IF(A2191="","",YEAR(A2191))</f>
        <v/>
      </c>
    </row>
    <row r="2192">
      <c r="A2192" s="116" t="n"/>
      <c r="B2192" s="97" t="n"/>
      <c r="C2192" s="97" t="n"/>
      <c r="D2192" s="132" t="n"/>
      <c r="E2192" s="99" t="n"/>
      <c r="F2192" s="117" t="n"/>
      <c r="G2192" s="101" t="n"/>
      <c r="H2192" s="103" t="str">
        <f>IF(OR(A2192="",B2192=""),"",N(D2192)*N(E2192))</f>
        <v/>
      </c>
      <c r="I2192" s="103" t="str">
        <f>IF(H2192="","",H2192-N(F2192))</f>
        <v/>
      </c>
      <c r="J2192" s="68" t="str">
        <f>IF(B2192="","",IFERROR(INDEX('15 Base de Dados'!$F$6:$F$925,MATCH(B2192,'15 Base de Dados'!$C$6:$C$925,0)),"BRL"))</f>
        <v/>
      </c>
      <c r="K2192" s="70" t="str">
        <f>IF(H2192="","",I2192*IF(N(G2192)&gt;0,G2192,IFERROR(INDEX(moeda_fx,MATCH(J2192,moeda_cod,0)),1)))</f>
        <v/>
      </c>
      <c r="L2192" s="133" t="str">
        <f>IF(B2192="","",IFERROR(INDEX('15 Base de Dados'!$A$6:$A$925,MATCH(B2192,'15 Base de Dados'!$C$6:$C$925,0)),"Não encontrado"))</f>
        <v/>
      </c>
      <c r="M2192" s="122" t="str">
        <f>IF(A2192="","",EOMONTH(A2192,0))</f>
        <v/>
      </c>
      <c r="N2192" s="69" t="str">
        <f>IF(A2192="","",YEAR(A2192))</f>
        <v/>
      </c>
    </row>
    <row r="2193">
      <c r="A2193" s="116" t="n"/>
      <c r="B2193" s="97" t="n"/>
      <c r="C2193" s="97" t="n"/>
      <c r="D2193" s="132" t="n"/>
      <c r="E2193" s="99" t="n"/>
      <c r="F2193" s="117" t="n"/>
      <c r="G2193" s="101" t="n"/>
      <c r="H2193" s="109" t="str">
        <f>IF(OR(A2193="",B2193=""),"",N(D2193)*N(E2193))</f>
        <v/>
      </c>
      <c r="I2193" s="109" t="str">
        <f>IF(H2193="","",H2193-N(F2193))</f>
        <v/>
      </c>
      <c r="J2193" s="108" t="str">
        <f>IF(B2193="","",IFERROR(INDEX('15 Base de Dados'!$F$6:$F$925,MATCH(B2193,'15 Base de Dados'!$C$6:$C$925,0)),"BRL"))</f>
        <v/>
      </c>
      <c r="K2193" s="134" t="str">
        <f>IF(H2193="","",I2193*IF(N(G2193)&gt;0,G2193,IFERROR(INDEX(moeda_fx,MATCH(J2193,moeda_cod,0)),1)))</f>
        <v/>
      </c>
      <c r="L2193" s="135" t="str">
        <f>IF(B2193="","",IFERROR(INDEX('15 Base de Dados'!$A$6:$A$925,MATCH(B2193,'15 Base de Dados'!$C$6:$C$925,0)),"Não encontrado"))</f>
        <v/>
      </c>
      <c r="M2193" s="123" t="str">
        <f>IF(A2193="","",EOMONTH(A2193,0))</f>
        <v/>
      </c>
      <c r="N2193" s="113" t="str">
        <f>IF(A2193="","",YEAR(A2193))</f>
        <v/>
      </c>
    </row>
    <row r="2194">
      <c r="A2194" s="116" t="n"/>
      <c r="B2194" s="97" t="n"/>
      <c r="C2194" s="97" t="n"/>
      <c r="D2194" s="132" t="n"/>
      <c r="E2194" s="99" t="n"/>
      <c r="F2194" s="117" t="n"/>
      <c r="G2194" s="101" t="n"/>
      <c r="H2194" s="103" t="str">
        <f>IF(OR(A2194="",B2194=""),"",N(D2194)*N(E2194))</f>
        <v/>
      </c>
      <c r="I2194" s="103" t="str">
        <f>IF(H2194="","",H2194-N(F2194))</f>
        <v/>
      </c>
      <c r="J2194" s="68" t="str">
        <f>IF(B2194="","",IFERROR(INDEX('15 Base de Dados'!$F$6:$F$925,MATCH(B2194,'15 Base de Dados'!$C$6:$C$925,0)),"BRL"))</f>
        <v/>
      </c>
      <c r="K2194" s="70" t="str">
        <f>IF(H2194="","",I2194*IF(N(G2194)&gt;0,G2194,IFERROR(INDEX(moeda_fx,MATCH(J2194,moeda_cod,0)),1)))</f>
        <v/>
      </c>
      <c r="L2194" s="133" t="str">
        <f>IF(B2194="","",IFERROR(INDEX('15 Base de Dados'!$A$6:$A$925,MATCH(B2194,'15 Base de Dados'!$C$6:$C$925,0)),"Não encontrado"))</f>
        <v/>
      </c>
      <c r="M2194" s="122" t="str">
        <f>IF(A2194="","",EOMONTH(A2194,0))</f>
        <v/>
      </c>
      <c r="N2194" s="69" t="str">
        <f>IF(A2194="","",YEAR(A2194))</f>
        <v/>
      </c>
    </row>
    <row r="2195">
      <c r="A2195" s="116" t="n"/>
      <c r="B2195" s="97" t="n"/>
      <c r="C2195" s="97" t="n"/>
      <c r="D2195" s="132" t="n"/>
      <c r="E2195" s="99" t="n"/>
      <c r="F2195" s="117" t="n"/>
      <c r="G2195" s="101" t="n"/>
      <c r="H2195" s="109" t="str">
        <f>IF(OR(A2195="",B2195=""),"",N(D2195)*N(E2195))</f>
        <v/>
      </c>
      <c r="I2195" s="109" t="str">
        <f>IF(H2195="","",H2195-N(F2195))</f>
        <v/>
      </c>
      <c r="J2195" s="108" t="str">
        <f>IF(B2195="","",IFERROR(INDEX('15 Base de Dados'!$F$6:$F$925,MATCH(B2195,'15 Base de Dados'!$C$6:$C$925,0)),"BRL"))</f>
        <v/>
      </c>
      <c r="K2195" s="134" t="str">
        <f>IF(H2195="","",I2195*IF(N(G2195)&gt;0,G2195,IFERROR(INDEX(moeda_fx,MATCH(J2195,moeda_cod,0)),1)))</f>
        <v/>
      </c>
      <c r="L2195" s="135" t="str">
        <f>IF(B2195="","",IFERROR(INDEX('15 Base de Dados'!$A$6:$A$925,MATCH(B2195,'15 Base de Dados'!$C$6:$C$925,0)),"Não encontrado"))</f>
        <v/>
      </c>
      <c r="M2195" s="123" t="str">
        <f>IF(A2195="","",EOMONTH(A2195,0))</f>
        <v/>
      </c>
      <c r="N2195" s="113" t="str">
        <f>IF(A2195="","",YEAR(A2195))</f>
        <v/>
      </c>
    </row>
    <row r="2196">
      <c r="A2196" s="116" t="n"/>
      <c r="B2196" s="97" t="n"/>
      <c r="C2196" s="97" t="n"/>
      <c r="D2196" s="132" t="n"/>
      <c r="E2196" s="99" t="n"/>
      <c r="F2196" s="117" t="n"/>
      <c r="G2196" s="101" t="n"/>
      <c r="H2196" s="103" t="str">
        <f>IF(OR(A2196="",B2196=""),"",N(D2196)*N(E2196))</f>
        <v/>
      </c>
      <c r="I2196" s="103" t="str">
        <f>IF(H2196="","",H2196-N(F2196))</f>
        <v/>
      </c>
      <c r="J2196" s="68" t="str">
        <f>IF(B2196="","",IFERROR(INDEX('15 Base de Dados'!$F$6:$F$925,MATCH(B2196,'15 Base de Dados'!$C$6:$C$925,0)),"BRL"))</f>
        <v/>
      </c>
      <c r="K2196" s="70" t="str">
        <f>IF(H2196="","",I2196*IF(N(G2196)&gt;0,G2196,IFERROR(INDEX(moeda_fx,MATCH(J2196,moeda_cod,0)),1)))</f>
        <v/>
      </c>
      <c r="L2196" s="133" t="str">
        <f>IF(B2196="","",IFERROR(INDEX('15 Base de Dados'!$A$6:$A$925,MATCH(B2196,'15 Base de Dados'!$C$6:$C$925,0)),"Não encontrado"))</f>
        <v/>
      </c>
      <c r="M2196" s="122" t="str">
        <f>IF(A2196="","",EOMONTH(A2196,0))</f>
        <v/>
      </c>
      <c r="N2196" s="69" t="str">
        <f>IF(A2196="","",YEAR(A2196))</f>
        <v/>
      </c>
    </row>
    <row r="2197">
      <c r="A2197" s="116" t="n"/>
      <c r="B2197" s="97" t="n"/>
      <c r="C2197" s="97" t="n"/>
      <c r="D2197" s="132" t="n"/>
      <c r="E2197" s="99" t="n"/>
      <c r="F2197" s="117" t="n"/>
      <c r="G2197" s="101" t="n"/>
      <c r="H2197" s="109" t="str">
        <f>IF(OR(A2197="",B2197=""),"",N(D2197)*N(E2197))</f>
        <v/>
      </c>
      <c r="I2197" s="109" t="str">
        <f>IF(H2197="","",H2197-N(F2197))</f>
        <v/>
      </c>
      <c r="J2197" s="108" t="str">
        <f>IF(B2197="","",IFERROR(INDEX('15 Base de Dados'!$F$6:$F$925,MATCH(B2197,'15 Base de Dados'!$C$6:$C$925,0)),"BRL"))</f>
        <v/>
      </c>
      <c r="K2197" s="134" t="str">
        <f>IF(H2197="","",I2197*IF(N(G2197)&gt;0,G2197,IFERROR(INDEX(moeda_fx,MATCH(J2197,moeda_cod,0)),1)))</f>
        <v/>
      </c>
      <c r="L2197" s="135" t="str">
        <f>IF(B2197="","",IFERROR(INDEX('15 Base de Dados'!$A$6:$A$925,MATCH(B2197,'15 Base de Dados'!$C$6:$C$925,0)),"Não encontrado"))</f>
        <v/>
      </c>
      <c r="M2197" s="123" t="str">
        <f>IF(A2197="","",EOMONTH(A2197,0))</f>
        <v/>
      </c>
      <c r="N2197" s="113" t="str">
        <f>IF(A2197="","",YEAR(A2197))</f>
        <v/>
      </c>
    </row>
    <row r="2198">
      <c r="A2198" s="116" t="n"/>
      <c r="B2198" s="97" t="n"/>
      <c r="C2198" s="97" t="n"/>
      <c r="D2198" s="132" t="n"/>
      <c r="E2198" s="99" t="n"/>
      <c r="F2198" s="117" t="n"/>
      <c r="G2198" s="101" t="n"/>
      <c r="H2198" s="103" t="str">
        <f>IF(OR(A2198="",B2198=""),"",N(D2198)*N(E2198))</f>
        <v/>
      </c>
      <c r="I2198" s="103" t="str">
        <f>IF(H2198="","",H2198-N(F2198))</f>
        <v/>
      </c>
      <c r="J2198" s="68" t="str">
        <f>IF(B2198="","",IFERROR(INDEX('15 Base de Dados'!$F$6:$F$925,MATCH(B2198,'15 Base de Dados'!$C$6:$C$925,0)),"BRL"))</f>
        <v/>
      </c>
      <c r="K2198" s="70" t="str">
        <f>IF(H2198="","",I2198*IF(N(G2198)&gt;0,G2198,IFERROR(INDEX(moeda_fx,MATCH(J2198,moeda_cod,0)),1)))</f>
        <v/>
      </c>
      <c r="L2198" s="133" t="str">
        <f>IF(B2198="","",IFERROR(INDEX('15 Base de Dados'!$A$6:$A$925,MATCH(B2198,'15 Base de Dados'!$C$6:$C$925,0)),"Não encontrado"))</f>
        <v/>
      </c>
      <c r="M2198" s="122" t="str">
        <f>IF(A2198="","",EOMONTH(A2198,0))</f>
        <v/>
      </c>
      <c r="N2198" s="69" t="str">
        <f>IF(A2198="","",YEAR(A2198))</f>
        <v/>
      </c>
    </row>
    <row r="2199">
      <c r="A2199" s="116" t="n"/>
      <c r="B2199" s="97" t="n"/>
      <c r="C2199" s="97" t="n"/>
      <c r="D2199" s="132" t="n"/>
      <c r="E2199" s="99" t="n"/>
      <c r="F2199" s="117" t="n"/>
      <c r="G2199" s="101" t="n"/>
      <c r="H2199" s="109" t="str">
        <f>IF(OR(A2199="",B2199=""),"",N(D2199)*N(E2199))</f>
        <v/>
      </c>
      <c r="I2199" s="109" t="str">
        <f>IF(H2199="","",H2199-N(F2199))</f>
        <v/>
      </c>
      <c r="J2199" s="108" t="str">
        <f>IF(B2199="","",IFERROR(INDEX('15 Base de Dados'!$F$6:$F$925,MATCH(B2199,'15 Base de Dados'!$C$6:$C$925,0)),"BRL"))</f>
        <v/>
      </c>
      <c r="K2199" s="134" t="str">
        <f>IF(H2199="","",I2199*IF(N(G2199)&gt;0,G2199,IFERROR(INDEX(moeda_fx,MATCH(J2199,moeda_cod,0)),1)))</f>
        <v/>
      </c>
      <c r="L2199" s="135" t="str">
        <f>IF(B2199="","",IFERROR(INDEX('15 Base de Dados'!$A$6:$A$925,MATCH(B2199,'15 Base de Dados'!$C$6:$C$925,0)),"Não encontrado"))</f>
        <v/>
      </c>
      <c r="M2199" s="123" t="str">
        <f>IF(A2199="","",EOMONTH(A2199,0))</f>
        <v/>
      </c>
      <c r="N2199" s="113" t="str">
        <f>IF(A2199="","",YEAR(A2199))</f>
        <v/>
      </c>
    </row>
    <row r="2200">
      <c r="A2200" s="116" t="n"/>
      <c r="B2200" s="97" t="n"/>
      <c r="C2200" s="97" t="n"/>
      <c r="D2200" s="132" t="n"/>
      <c r="E2200" s="99" t="n"/>
      <c r="F2200" s="117" t="n"/>
      <c r="G2200" s="101" t="n"/>
      <c r="H2200" s="103" t="str">
        <f>IF(OR(A2200="",B2200=""),"",N(D2200)*N(E2200))</f>
        <v/>
      </c>
      <c r="I2200" s="103" t="str">
        <f>IF(H2200="","",H2200-N(F2200))</f>
        <v/>
      </c>
      <c r="J2200" s="68" t="str">
        <f>IF(B2200="","",IFERROR(INDEX('15 Base de Dados'!$F$6:$F$925,MATCH(B2200,'15 Base de Dados'!$C$6:$C$925,0)),"BRL"))</f>
        <v/>
      </c>
      <c r="K2200" s="70" t="str">
        <f>IF(H2200="","",I2200*IF(N(G2200)&gt;0,G2200,IFERROR(INDEX(moeda_fx,MATCH(J2200,moeda_cod,0)),1)))</f>
        <v/>
      </c>
      <c r="L2200" s="133" t="str">
        <f>IF(B2200="","",IFERROR(INDEX('15 Base de Dados'!$A$6:$A$925,MATCH(B2200,'15 Base de Dados'!$C$6:$C$925,0)),"Não encontrado"))</f>
        <v/>
      </c>
      <c r="M2200" s="122" t="str">
        <f>IF(A2200="","",EOMONTH(A2200,0))</f>
        <v/>
      </c>
      <c r="N2200" s="69" t="str">
        <f>IF(A2200="","",YEAR(A2200))</f>
        <v/>
      </c>
    </row>
    <row r="2201">
      <c r="A2201" s="116" t="n"/>
      <c r="B2201" s="97" t="n"/>
      <c r="C2201" s="97" t="n"/>
      <c r="D2201" s="132" t="n"/>
      <c r="E2201" s="99" t="n"/>
      <c r="F2201" s="117" t="n"/>
      <c r="G2201" s="101" t="n"/>
      <c r="H2201" s="109" t="str">
        <f>IF(OR(A2201="",B2201=""),"",N(D2201)*N(E2201))</f>
        <v/>
      </c>
      <c r="I2201" s="109" t="str">
        <f>IF(H2201="","",H2201-N(F2201))</f>
        <v/>
      </c>
      <c r="J2201" s="108" t="str">
        <f>IF(B2201="","",IFERROR(INDEX('15 Base de Dados'!$F$6:$F$925,MATCH(B2201,'15 Base de Dados'!$C$6:$C$925,0)),"BRL"))</f>
        <v/>
      </c>
      <c r="K2201" s="134" t="str">
        <f>IF(H2201="","",I2201*IF(N(G2201)&gt;0,G2201,IFERROR(INDEX(moeda_fx,MATCH(J2201,moeda_cod,0)),1)))</f>
        <v/>
      </c>
      <c r="L2201" s="135" t="str">
        <f>IF(B2201="","",IFERROR(INDEX('15 Base de Dados'!$A$6:$A$925,MATCH(B2201,'15 Base de Dados'!$C$6:$C$925,0)),"Não encontrado"))</f>
        <v/>
      </c>
      <c r="M2201" s="123" t="str">
        <f>IF(A2201="","",EOMONTH(A2201,0))</f>
        <v/>
      </c>
      <c r="N2201" s="113" t="str">
        <f>IF(A2201="","",YEAR(A2201))</f>
        <v/>
      </c>
    </row>
    <row r="2202">
      <c r="A2202" s="116" t="n"/>
      <c r="B2202" s="97" t="n"/>
      <c r="C2202" s="97" t="n"/>
      <c r="D2202" s="132" t="n"/>
      <c r="E2202" s="99" t="n"/>
      <c r="F2202" s="117" t="n"/>
      <c r="G2202" s="101" t="n"/>
      <c r="H2202" s="103" t="str">
        <f>IF(OR(A2202="",B2202=""),"",N(D2202)*N(E2202))</f>
        <v/>
      </c>
      <c r="I2202" s="103" t="str">
        <f>IF(H2202="","",H2202-N(F2202))</f>
        <v/>
      </c>
      <c r="J2202" s="68" t="str">
        <f>IF(B2202="","",IFERROR(INDEX('15 Base de Dados'!$F$6:$F$925,MATCH(B2202,'15 Base de Dados'!$C$6:$C$925,0)),"BRL"))</f>
        <v/>
      </c>
      <c r="K2202" s="70" t="str">
        <f>IF(H2202="","",I2202*IF(N(G2202)&gt;0,G2202,IFERROR(INDEX(moeda_fx,MATCH(J2202,moeda_cod,0)),1)))</f>
        <v/>
      </c>
      <c r="L2202" s="133" t="str">
        <f>IF(B2202="","",IFERROR(INDEX('15 Base de Dados'!$A$6:$A$925,MATCH(B2202,'15 Base de Dados'!$C$6:$C$925,0)),"Não encontrado"))</f>
        <v/>
      </c>
      <c r="M2202" s="122" t="str">
        <f>IF(A2202="","",EOMONTH(A2202,0))</f>
        <v/>
      </c>
      <c r="N2202" s="69" t="str">
        <f>IF(A2202="","",YEAR(A2202))</f>
        <v/>
      </c>
    </row>
    <row r="2203">
      <c r="A2203" s="116" t="n"/>
      <c r="B2203" s="97" t="n"/>
      <c r="C2203" s="97" t="n"/>
      <c r="D2203" s="132" t="n"/>
      <c r="E2203" s="99" t="n"/>
      <c r="F2203" s="117" t="n"/>
      <c r="G2203" s="101" t="n"/>
      <c r="H2203" s="109" t="str">
        <f>IF(OR(A2203="",B2203=""),"",N(D2203)*N(E2203))</f>
        <v/>
      </c>
      <c r="I2203" s="109" t="str">
        <f>IF(H2203="","",H2203-N(F2203))</f>
        <v/>
      </c>
      <c r="J2203" s="108" t="str">
        <f>IF(B2203="","",IFERROR(INDEX('15 Base de Dados'!$F$6:$F$925,MATCH(B2203,'15 Base de Dados'!$C$6:$C$925,0)),"BRL"))</f>
        <v/>
      </c>
      <c r="K2203" s="134" t="str">
        <f>IF(H2203="","",I2203*IF(N(G2203)&gt;0,G2203,IFERROR(INDEX(moeda_fx,MATCH(J2203,moeda_cod,0)),1)))</f>
        <v/>
      </c>
      <c r="L2203" s="135" t="str">
        <f>IF(B2203="","",IFERROR(INDEX('15 Base de Dados'!$A$6:$A$925,MATCH(B2203,'15 Base de Dados'!$C$6:$C$925,0)),"Não encontrado"))</f>
        <v/>
      </c>
      <c r="M2203" s="123" t="str">
        <f>IF(A2203="","",EOMONTH(A2203,0))</f>
        <v/>
      </c>
      <c r="N2203" s="113" t="str">
        <f>IF(A2203="","",YEAR(A2203))</f>
        <v/>
      </c>
    </row>
    <row r="2204">
      <c r="A2204" s="116" t="n"/>
      <c r="B2204" s="97" t="n"/>
      <c r="C2204" s="97" t="n"/>
      <c r="D2204" s="132" t="n"/>
      <c r="E2204" s="99" t="n"/>
      <c r="F2204" s="117" t="n"/>
      <c r="G2204" s="101" t="n"/>
      <c r="H2204" s="103" t="str">
        <f>IF(OR(A2204="",B2204=""),"",N(D2204)*N(E2204))</f>
        <v/>
      </c>
      <c r="I2204" s="103" t="str">
        <f>IF(H2204="","",H2204-N(F2204))</f>
        <v/>
      </c>
      <c r="J2204" s="68" t="str">
        <f>IF(B2204="","",IFERROR(INDEX('15 Base de Dados'!$F$6:$F$925,MATCH(B2204,'15 Base de Dados'!$C$6:$C$925,0)),"BRL"))</f>
        <v/>
      </c>
      <c r="K2204" s="70" t="str">
        <f>IF(H2204="","",I2204*IF(N(G2204)&gt;0,G2204,IFERROR(INDEX(moeda_fx,MATCH(J2204,moeda_cod,0)),1)))</f>
        <v/>
      </c>
      <c r="L2204" s="133" t="str">
        <f>IF(B2204="","",IFERROR(INDEX('15 Base de Dados'!$A$6:$A$925,MATCH(B2204,'15 Base de Dados'!$C$6:$C$925,0)),"Não encontrado"))</f>
        <v/>
      </c>
      <c r="M2204" s="122" t="str">
        <f>IF(A2204="","",EOMONTH(A2204,0))</f>
        <v/>
      </c>
      <c r="N2204" s="69" t="str">
        <f>IF(A2204="","",YEAR(A2204))</f>
        <v/>
      </c>
    </row>
    <row r="2205">
      <c r="A2205" s="116" t="n"/>
      <c r="B2205" s="97" t="n"/>
      <c r="C2205" s="97" t="n"/>
      <c r="D2205" s="132" t="n"/>
      <c r="E2205" s="99" t="n"/>
      <c r="F2205" s="117" t="n"/>
      <c r="G2205" s="101" t="n"/>
      <c r="H2205" s="109" t="str">
        <f>IF(OR(A2205="",B2205=""),"",N(D2205)*N(E2205))</f>
        <v/>
      </c>
      <c r="I2205" s="109" t="str">
        <f>IF(H2205="","",H2205-N(F2205))</f>
        <v/>
      </c>
      <c r="J2205" s="108" t="str">
        <f>IF(B2205="","",IFERROR(INDEX('15 Base de Dados'!$F$6:$F$925,MATCH(B2205,'15 Base de Dados'!$C$6:$C$925,0)),"BRL"))</f>
        <v/>
      </c>
      <c r="K2205" s="134" t="str">
        <f>IF(H2205="","",I2205*IF(N(G2205)&gt;0,G2205,IFERROR(INDEX(moeda_fx,MATCH(J2205,moeda_cod,0)),1)))</f>
        <v/>
      </c>
      <c r="L2205" s="135" t="str">
        <f>IF(B2205="","",IFERROR(INDEX('15 Base de Dados'!$A$6:$A$925,MATCH(B2205,'15 Base de Dados'!$C$6:$C$925,0)),"Não encontrado"))</f>
        <v/>
      </c>
      <c r="M2205" s="123" t="str">
        <f>IF(A2205="","",EOMONTH(A2205,0))</f>
        <v/>
      </c>
      <c r="N2205" s="113" t="str">
        <f>IF(A2205="","",YEAR(A2205))</f>
        <v/>
      </c>
    </row>
    <row r="2206">
      <c r="A2206" s="116" t="n"/>
      <c r="B2206" s="97" t="n"/>
      <c r="C2206" s="97" t="n"/>
      <c r="D2206" s="132" t="n"/>
      <c r="E2206" s="99" t="n"/>
      <c r="F2206" s="117" t="n"/>
      <c r="G2206" s="101" t="n"/>
      <c r="H2206" s="103" t="str">
        <f>IF(OR(A2206="",B2206=""),"",N(D2206)*N(E2206))</f>
        <v/>
      </c>
      <c r="I2206" s="103" t="str">
        <f>IF(H2206="","",H2206-N(F2206))</f>
        <v/>
      </c>
      <c r="J2206" s="68" t="str">
        <f>IF(B2206="","",IFERROR(INDEX('15 Base de Dados'!$F$6:$F$925,MATCH(B2206,'15 Base de Dados'!$C$6:$C$925,0)),"BRL"))</f>
        <v/>
      </c>
      <c r="K2206" s="70" t="str">
        <f>IF(H2206="","",I2206*IF(N(G2206)&gt;0,G2206,IFERROR(INDEX(moeda_fx,MATCH(J2206,moeda_cod,0)),1)))</f>
        <v/>
      </c>
      <c r="L2206" s="133" t="str">
        <f>IF(B2206="","",IFERROR(INDEX('15 Base de Dados'!$A$6:$A$925,MATCH(B2206,'15 Base de Dados'!$C$6:$C$925,0)),"Não encontrado"))</f>
        <v/>
      </c>
      <c r="M2206" s="122" t="str">
        <f>IF(A2206="","",EOMONTH(A2206,0))</f>
        <v/>
      </c>
      <c r="N2206" s="69" t="str">
        <f>IF(A2206="","",YEAR(A2206))</f>
        <v/>
      </c>
    </row>
    <row r="2207">
      <c r="A2207" s="116" t="n"/>
      <c r="B2207" s="97" t="n"/>
      <c r="C2207" s="97" t="n"/>
      <c r="D2207" s="132" t="n"/>
      <c r="E2207" s="99" t="n"/>
      <c r="F2207" s="117" t="n"/>
      <c r="G2207" s="101" t="n"/>
      <c r="H2207" s="109" t="str">
        <f>IF(OR(A2207="",B2207=""),"",N(D2207)*N(E2207))</f>
        <v/>
      </c>
      <c r="I2207" s="109" t="str">
        <f>IF(H2207="","",H2207-N(F2207))</f>
        <v/>
      </c>
      <c r="J2207" s="108" t="str">
        <f>IF(B2207="","",IFERROR(INDEX('15 Base de Dados'!$F$6:$F$925,MATCH(B2207,'15 Base de Dados'!$C$6:$C$925,0)),"BRL"))</f>
        <v/>
      </c>
      <c r="K2207" s="134" t="str">
        <f>IF(H2207="","",I2207*IF(N(G2207)&gt;0,G2207,IFERROR(INDEX(moeda_fx,MATCH(J2207,moeda_cod,0)),1)))</f>
        <v/>
      </c>
      <c r="L2207" s="135" t="str">
        <f>IF(B2207="","",IFERROR(INDEX('15 Base de Dados'!$A$6:$A$925,MATCH(B2207,'15 Base de Dados'!$C$6:$C$925,0)),"Não encontrado"))</f>
        <v/>
      </c>
      <c r="M2207" s="123" t="str">
        <f>IF(A2207="","",EOMONTH(A2207,0))</f>
        <v/>
      </c>
      <c r="N2207" s="113" t="str">
        <f>IF(A2207="","",YEAR(A2207))</f>
        <v/>
      </c>
    </row>
    <row r="2208">
      <c r="A2208" s="116" t="n"/>
      <c r="B2208" s="97" t="n"/>
      <c r="C2208" s="97" t="n"/>
      <c r="D2208" s="132" t="n"/>
      <c r="E2208" s="99" t="n"/>
      <c r="F2208" s="117" t="n"/>
      <c r="G2208" s="101" t="n"/>
      <c r="H2208" s="103" t="str">
        <f>IF(OR(A2208="",B2208=""),"",N(D2208)*N(E2208))</f>
        <v/>
      </c>
      <c r="I2208" s="103" t="str">
        <f>IF(H2208="","",H2208-N(F2208))</f>
        <v/>
      </c>
      <c r="J2208" s="68" t="str">
        <f>IF(B2208="","",IFERROR(INDEX('15 Base de Dados'!$F$6:$F$925,MATCH(B2208,'15 Base de Dados'!$C$6:$C$925,0)),"BRL"))</f>
        <v/>
      </c>
      <c r="K2208" s="70" t="str">
        <f>IF(H2208="","",I2208*IF(N(G2208)&gt;0,G2208,IFERROR(INDEX(moeda_fx,MATCH(J2208,moeda_cod,0)),1)))</f>
        <v/>
      </c>
      <c r="L2208" s="133" t="str">
        <f>IF(B2208="","",IFERROR(INDEX('15 Base de Dados'!$A$6:$A$925,MATCH(B2208,'15 Base de Dados'!$C$6:$C$925,0)),"Não encontrado"))</f>
        <v/>
      </c>
      <c r="M2208" s="122" t="str">
        <f>IF(A2208="","",EOMONTH(A2208,0))</f>
        <v/>
      </c>
      <c r="N2208" s="69" t="str">
        <f>IF(A2208="","",YEAR(A2208))</f>
        <v/>
      </c>
    </row>
    <row r="2209">
      <c r="A2209" s="116" t="n"/>
      <c r="B2209" s="97" t="n"/>
      <c r="C2209" s="97" t="n"/>
      <c r="D2209" s="132" t="n"/>
      <c r="E2209" s="99" t="n"/>
      <c r="F2209" s="117" t="n"/>
      <c r="G2209" s="101" t="n"/>
      <c r="H2209" s="109" t="str">
        <f>IF(OR(A2209="",B2209=""),"",N(D2209)*N(E2209))</f>
        <v/>
      </c>
      <c r="I2209" s="109" t="str">
        <f>IF(H2209="","",H2209-N(F2209))</f>
        <v/>
      </c>
      <c r="J2209" s="108" t="str">
        <f>IF(B2209="","",IFERROR(INDEX('15 Base de Dados'!$F$6:$F$925,MATCH(B2209,'15 Base de Dados'!$C$6:$C$925,0)),"BRL"))</f>
        <v/>
      </c>
      <c r="K2209" s="134" t="str">
        <f>IF(H2209="","",I2209*IF(N(G2209)&gt;0,G2209,IFERROR(INDEX(moeda_fx,MATCH(J2209,moeda_cod,0)),1)))</f>
        <v/>
      </c>
      <c r="L2209" s="135" t="str">
        <f>IF(B2209="","",IFERROR(INDEX('15 Base de Dados'!$A$6:$A$925,MATCH(B2209,'15 Base de Dados'!$C$6:$C$925,0)),"Não encontrado"))</f>
        <v/>
      </c>
      <c r="M2209" s="123" t="str">
        <f>IF(A2209="","",EOMONTH(A2209,0))</f>
        <v/>
      </c>
      <c r="N2209" s="113" t="str">
        <f>IF(A2209="","",YEAR(A2209))</f>
        <v/>
      </c>
    </row>
    <row r="2210">
      <c r="A2210" s="116" t="n"/>
      <c r="B2210" s="97" t="n"/>
      <c r="C2210" s="97" t="n"/>
      <c r="D2210" s="132" t="n"/>
      <c r="E2210" s="99" t="n"/>
      <c r="F2210" s="117" t="n"/>
      <c r="G2210" s="101" t="n"/>
      <c r="H2210" s="103" t="str">
        <f>IF(OR(A2210="",B2210=""),"",N(D2210)*N(E2210))</f>
        <v/>
      </c>
      <c r="I2210" s="103" t="str">
        <f>IF(H2210="","",H2210-N(F2210))</f>
        <v/>
      </c>
      <c r="J2210" s="68" t="str">
        <f>IF(B2210="","",IFERROR(INDEX('15 Base de Dados'!$F$6:$F$925,MATCH(B2210,'15 Base de Dados'!$C$6:$C$925,0)),"BRL"))</f>
        <v/>
      </c>
      <c r="K2210" s="70" t="str">
        <f>IF(H2210="","",I2210*IF(N(G2210)&gt;0,G2210,IFERROR(INDEX(moeda_fx,MATCH(J2210,moeda_cod,0)),1)))</f>
        <v/>
      </c>
      <c r="L2210" s="133" t="str">
        <f>IF(B2210="","",IFERROR(INDEX('15 Base de Dados'!$A$6:$A$925,MATCH(B2210,'15 Base de Dados'!$C$6:$C$925,0)),"Não encontrado"))</f>
        <v/>
      </c>
      <c r="M2210" s="122" t="str">
        <f>IF(A2210="","",EOMONTH(A2210,0))</f>
        <v/>
      </c>
      <c r="N2210" s="69" t="str">
        <f>IF(A2210="","",YEAR(A2210))</f>
        <v/>
      </c>
    </row>
    <row r="2211">
      <c r="A2211" s="116" t="n"/>
      <c r="B2211" s="97" t="n"/>
      <c r="C2211" s="97" t="n"/>
      <c r="D2211" s="132" t="n"/>
      <c r="E2211" s="99" t="n"/>
      <c r="F2211" s="117" t="n"/>
      <c r="G2211" s="101" t="n"/>
      <c r="H2211" s="109" t="str">
        <f>IF(OR(A2211="",B2211=""),"",N(D2211)*N(E2211))</f>
        <v/>
      </c>
      <c r="I2211" s="109" t="str">
        <f>IF(H2211="","",H2211-N(F2211))</f>
        <v/>
      </c>
      <c r="J2211" s="108" t="str">
        <f>IF(B2211="","",IFERROR(INDEX('15 Base de Dados'!$F$6:$F$925,MATCH(B2211,'15 Base de Dados'!$C$6:$C$925,0)),"BRL"))</f>
        <v/>
      </c>
      <c r="K2211" s="134" t="str">
        <f>IF(H2211="","",I2211*IF(N(G2211)&gt;0,G2211,IFERROR(INDEX(moeda_fx,MATCH(J2211,moeda_cod,0)),1)))</f>
        <v/>
      </c>
      <c r="L2211" s="135" t="str">
        <f>IF(B2211="","",IFERROR(INDEX('15 Base de Dados'!$A$6:$A$925,MATCH(B2211,'15 Base de Dados'!$C$6:$C$925,0)),"Não encontrado"))</f>
        <v/>
      </c>
      <c r="M2211" s="123" t="str">
        <f>IF(A2211="","",EOMONTH(A2211,0))</f>
        <v/>
      </c>
      <c r="N2211" s="113" t="str">
        <f>IF(A2211="","",YEAR(A2211))</f>
        <v/>
      </c>
    </row>
    <row r="2212">
      <c r="A2212" s="116" t="n"/>
      <c r="B2212" s="97" t="n"/>
      <c r="C2212" s="97" t="n"/>
      <c r="D2212" s="132" t="n"/>
      <c r="E2212" s="99" t="n"/>
      <c r="F2212" s="117" t="n"/>
      <c r="G2212" s="101" t="n"/>
      <c r="H2212" s="103" t="str">
        <f>IF(OR(A2212="",B2212=""),"",N(D2212)*N(E2212))</f>
        <v/>
      </c>
      <c r="I2212" s="103" t="str">
        <f>IF(H2212="","",H2212-N(F2212))</f>
        <v/>
      </c>
      <c r="J2212" s="68" t="str">
        <f>IF(B2212="","",IFERROR(INDEX('15 Base de Dados'!$F$6:$F$925,MATCH(B2212,'15 Base de Dados'!$C$6:$C$925,0)),"BRL"))</f>
        <v/>
      </c>
      <c r="K2212" s="70" t="str">
        <f>IF(H2212="","",I2212*IF(N(G2212)&gt;0,G2212,IFERROR(INDEX(moeda_fx,MATCH(J2212,moeda_cod,0)),1)))</f>
        <v/>
      </c>
      <c r="L2212" s="133" t="str">
        <f>IF(B2212="","",IFERROR(INDEX('15 Base de Dados'!$A$6:$A$925,MATCH(B2212,'15 Base de Dados'!$C$6:$C$925,0)),"Não encontrado"))</f>
        <v/>
      </c>
      <c r="M2212" s="122" t="str">
        <f>IF(A2212="","",EOMONTH(A2212,0))</f>
        <v/>
      </c>
      <c r="N2212" s="69" t="str">
        <f>IF(A2212="","",YEAR(A2212))</f>
        <v/>
      </c>
    </row>
    <row r="2213">
      <c r="A2213" s="116" t="n"/>
      <c r="B2213" s="97" t="n"/>
      <c r="C2213" s="97" t="n"/>
      <c r="D2213" s="132" t="n"/>
      <c r="E2213" s="99" t="n"/>
      <c r="F2213" s="117" t="n"/>
      <c r="G2213" s="101" t="n"/>
      <c r="H2213" s="109" t="str">
        <f>IF(OR(A2213="",B2213=""),"",N(D2213)*N(E2213))</f>
        <v/>
      </c>
      <c r="I2213" s="109" t="str">
        <f>IF(H2213="","",H2213-N(F2213))</f>
        <v/>
      </c>
      <c r="J2213" s="108" t="str">
        <f>IF(B2213="","",IFERROR(INDEX('15 Base de Dados'!$F$6:$F$925,MATCH(B2213,'15 Base de Dados'!$C$6:$C$925,0)),"BRL"))</f>
        <v/>
      </c>
      <c r="K2213" s="134" t="str">
        <f>IF(H2213="","",I2213*IF(N(G2213)&gt;0,G2213,IFERROR(INDEX(moeda_fx,MATCH(J2213,moeda_cod,0)),1)))</f>
        <v/>
      </c>
      <c r="L2213" s="135" t="str">
        <f>IF(B2213="","",IFERROR(INDEX('15 Base de Dados'!$A$6:$A$925,MATCH(B2213,'15 Base de Dados'!$C$6:$C$925,0)),"Não encontrado"))</f>
        <v/>
      </c>
      <c r="M2213" s="123" t="str">
        <f>IF(A2213="","",EOMONTH(A2213,0))</f>
        <v/>
      </c>
      <c r="N2213" s="113" t="str">
        <f>IF(A2213="","",YEAR(A2213))</f>
        <v/>
      </c>
    </row>
    <row r="2214">
      <c r="A2214" s="116" t="n"/>
      <c r="B2214" s="97" t="n"/>
      <c r="C2214" s="97" t="n"/>
      <c r="D2214" s="132" t="n"/>
      <c r="E2214" s="99" t="n"/>
      <c r="F2214" s="117" t="n"/>
      <c r="G2214" s="101" t="n"/>
      <c r="H2214" s="103" t="str">
        <f>IF(OR(A2214="",B2214=""),"",N(D2214)*N(E2214))</f>
        <v/>
      </c>
      <c r="I2214" s="103" t="str">
        <f>IF(H2214="","",H2214-N(F2214))</f>
        <v/>
      </c>
      <c r="J2214" s="68" t="str">
        <f>IF(B2214="","",IFERROR(INDEX('15 Base de Dados'!$F$6:$F$925,MATCH(B2214,'15 Base de Dados'!$C$6:$C$925,0)),"BRL"))</f>
        <v/>
      </c>
      <c r="K2214" s="70" t="str">
        <f>IF(H2214="","",I2214*IF(N(G2214)&gt;0,G2214,IFERROR(INDEX(moeda_fx,MATCH(J2214,moeda_cod,0)),1)))</f>
        <v/>
      </c>
      <c r="L2214" s="133" t="str">
        <f>IF(B2214="","",IFERROR(INDEX('15 Base de Dados'!$A$6:$A$925,MATCH(B2214,'15 Base de Dados'!$C$6:$C$925,0)),"Não encontrado"))</f>
        <v/>
      </c>
      <c r="M2214" s="122" t="str">
        <f>IF(A2214="","",EOMONTH(A2214,0))</f>
        <v/>
      </c>
      <c r="N2214" s="69" t="str">
        <f>IF(A2214="","",YEAR(A2214))</f>
        <v/>
      </c>
    </row>
    <row r="2215">
      <c r="A2215" s="116" t="n"/>
      <c r="B2215" s="97" t="n"/>
      <c r="C2215" s="97" t="n"/>
      <c r="D2215" s="132" t="n"/>
      <c r="E2215" s="99" t="n"/>
      <c r="F2215" s="117" t="n"/>
      <c r="G2215" s="101" t="n"/>
      <c r="H2215" s="109" t="str">
        <f>IF(OR(A2215="",B2215=""),"",N(D2215)*N(E2215))</f>
        <v/>
      </c>
      <c r="I2215" s="109" t="str">
        <f>IF(H2215="","",H2215-N(F2215))</f>
        <v/>
      </c>
      <c r="J2215" s="108" t="str">
        <f>IF(B2215="","",IFERROR(INDEX('15 Base de Dados'!$F$6:$F$925,MATCH(B2215,'15 Base de Dados'!$C$6:$C$925,0)),"BRL"))</f>
        <v/>
      </c>
      <c r="K2215" s="134" t="str">
        <f>IF(H2215="","",I2215*IF(N(G2215)&gt;0,G2215,IFERROR(INDEX(moeda_fx,MATCH(J2215,moeda_cod,0)),1)))</f>
        <v/>
      </c>
      <c r="L2215" s="135" t="str">
        <f>IF(B2215="","",IFERROR(INDEX('15 Base de Dados'!$A$6:$A$925,MATCH(B2215,'15 Base de Dados'!$C$6:$C$925,0)),"Não encontrado"))</f>
        <v/>
      </c>
      <c r="M2215" s="123" t="str">
        <f>IF(A2215="","",EOMONTH(A2215,0))</f>
        <v/>
      </c>
      <c r="N2215" s="113" t="str">
        <f>IF(A2215="","",YEAR(A2215))</f>
        <v/>
      </c>
    </row>
    <row r="2216">
      <c r="A2216" s="116" t="n"/>
      <c r="B2216" s="97" t="n"/>
      <c r="C2216" s="97" t="n"/>
      <c r="D2216" s="132" t="n"/>
      <c r="E2216" s="99" t="n"/>
      <c r="F2216" s="117" t="n"/>
      <c r="G2216" s="101" t="n"/>
      <c r="H2216" s="103" t="str">
        <f>IF(OR(A2216="",B2216=""),"",N(D2216)*N(E2216))</f>
        <v/>
      </c>
      <c r="I2216" s="103" t="str">
        <f>IF(H2216="","",H2216-N(F2216))</f>
        <v/>
      </c>
      <c r="J2216" s="68" t="str">
        <f>IF(B2216="","",IFERROR(INDEX('15 Base de Dados'!$F$6:$F$925,MATCH(B2216,'15 Base de Dados'!$C$6:$C$925,0)),"BRL"))</f>
        <v/>
      </c>
      <c r="K2216" s="70" t="str">
        <f>IF(H2216="","",I2216*IF(N(G2216)&gt;0,G2216,IFERROR(INDEX(moeda_fx,MATCH(J2216,moeda_cod,0)),1)))</f>
        <v/>
      </c>
      <c r="L2216" s="133" t="str">
        <f>IF(B2216="","",IFERROR(INDEX('15 Base de Dados'!$A$6:$A$925,MATCH(B2216,'15 Base de Dados'!$C$6:$C$925,0)),"Não encontrado"))</f>
        <v/>
      </c>
      <c r="M2216" s="122" t="str">
        <f>IF(A2216="","",EOMONTH(A2216,0))</f>
        <v/>
      </c>
      <c r="N2216" s="69" t="str">
        <f>IF(A2216="","",YEAR(A2216))</f>
        <v/>
      </c>
    </row>
    <row r="2217">
      <c r="A2217" s="116" t="n"/>
      <c r="B2217" s="97" t="n"/>
      <c r="C2217" s="97" t="n"/>
      <c r="D2217" s="132" t="n"/>
      <c r="E2217" s="99" t="n"/>
      <c r="F2217" s="117" t="n"/>
      <c r="G2217" s="101" t="n"/>
      <c r="H2217" s="109" t="str">
        <f>IF(OR(A2217="",B2217=""),"",N(D2217)*N(E2217))</f>
        <v/>
      </c>
      <c r="I2217" s="109" t="str">
        <f>IF(H2217="","",H2217-N(F2217))</f>
        <v/>
      </c>
      <c r="J2217" s="108" t="str">
        <f>IF(B2217="","",IFERROR(INDEX('15 Base de Dados'!$F$6:$F$925,MATCH(B2217,'15 Base de Dados'!$C$6:$C$925,0)),"BRL"))</f>
        <v/>
      </c>
      <c r="K2217" s="134" t="str">
        <f>IF(H2217="","",I2217*IF(N(G2217)&gt;0,G2217,IFERROR(INDEX(moeda_fx,MATCH(J2217,moeda_cod,0)),1)))</f>
        <v/>
      </c>
      <c r="L2217" s="135" t="str">
        <f>IF(B2217="","",IFERROR(INDEX('15 Base de Dados'!$A$6:$A$925,MATCH(B2217,'15 Base de Dados'!$C$6:$C$925,0)),"Não encontrado"))</f>
        <v/>
      </c>
      <c r="M2217" s="123" t="str">
        <f>IF(A2217="","",EOMONTH(A2217,0))</f>
        <v/>
      </c>
      <c r="N2217" s="113" t="str">
        <f>IF(A2217="","",YEAR(A2217))</f>
        <v/>
      </c>
    </row>
    <row r="2218">
      <c r="A2218" s="116" t="n"/>
      <c r="B2218" s="97" t="n"/>
      <c r="C2218" s="97" t="n"/>
      <c r="D2218" s="132" t="n"/>
      <c r="E2218" s="99" t="n"/>
      <c r="F2218" s="117" t="n"/>
      <c r="G2218" s="101" t="n"/>
      <c r="H2218" s="103" t="str">
        <f>IF(OR(A2218="",B2218=""),"",N(D2218)*N(E2218))</f>
        <v/>
      </c>
      <c r="I2218" s="103" t="str">
        <f>IF(H2218="","",H2218-N(F2218))</f>
        <v/>
      </c>
      <c r="J2218" s="68" t="str">
        <f>IF(B2218="","",IFERROR(INDEX('15 Base de Dados'!$F$6:$F$925,MATCH(B2218,'15 Base de Dados'!$C$6:$C$925,0)),"BRL"))</f>
        <v/>
      </c>
      <c r="K2218" s="70" t="str">
        <f>IF(H2218="","",I2218*IF(N(G2218)&gt;0,G2218,IFERROR(INDEX(moeda_fx,MATCH(J2218,moeda_cod,0)),1)))</f>
        <v/>
      </c>
      <c r="L2218" s="133" t="str">
        <f>IF(B2218="","",IFERROR(INDEX('15 Base de Dados'!$A$6:$A$925,MATCH(B2218,'15 Base de Dados'!$C$6:$C$925,0)),"Não encontrado"))</f>
        <v/>
      </c>
      <c r="M2218" s="122" t="str">
        <f>IF(A2218="","",EOMONTH(A2218,0))</f>
        <v/>
      </c>
      <c r="N2218" s="69" t="str">
        <f>IF(A2218="","",YEAR(A2218))</f>
        <v/>
      </c>
    </row>
    <row r="2219">
      <c r="A2219" s="116" t="n"/>
      <c r="B2219" s="97" t="n"/>
      <c r="C2219" s="97" t="n"/>
      <c r="D2219" s="132" t="n"/>
      <c r="E2219" s="99" t="n"/>
      <c r="F2219" s="117" t="n"/>
      <c r="G2219" s="101" t="n"/>
      <c r="H2219" s="109" t="str">
        <f>IF(OR(A2219="",B2219=""),"",N(D2219)*N(E2219))</f>
        <v/>
      </c>
      <c r="I2219" s="109" t="str">
        <f>IF(H2219="","",H2219-N(F2219))</f>
        <v/>
      </c>
      <c r="J2219" s="108" t="str">
        <f>IF(B2219="","",IFERROR(INDEX('15 Base de Dados'!$F$6:$F$925,MATCH(B2219,'15 Base de Dados'!$C$6:$C$925,0)),"BRL"))</f>
        <v/>
      </c>
      <c r="K2219" s="134" t="str">
        <f>IF(H2219="","",I2219*IF(N(G2219)&gt;0,G2219,IFERROR(INDEX(moeda_fx,MATCH(J2219,moeda_cod,0)),1)))</f>
        <v/>
      </c>
      <c r="L2219" s="135" t="str">
        <f>IF(B2219="","",IFERROR(INDEX('15 Base de Dados'!$A$6:$A$925,MATCH(B2219,'15 Base de Dados'!$C$6:$C$925,0)),"Não encontrado"))</f>
        <v/>
      </c>
      <c r="M2219" s="123" t="str">
        <f>IF(A2219="","",EOMONTH(A2219,0))</f>
        <v/>
      </c>
      <c r="N2219" s="113" t="str">
        <f>IF(A2219="","",YEAR(A2219))</f>
        <v/>
      </c>
    </row>
    <row r="2220">
      <c r="A2220" s="116" t="n"/>
      <c r="B2220" s="97" t="n"/>
      <c r="C2220" s="97" t="n"/>
      <c r="D2220" s="132" t="n"/>
      <c r="E2220" s="99" t="n"/>
      <c r="F2220" s="117" t="n"/>
      <c r="G2220" s="101" t="n"/>
      <c r="H2220" s="103" t="str">
        <f>IF(OR(A2220="",B2220=""),"",N(D2220)*N(E2220))</f>
        <v/>
      </c>
      <c r="I2220" s="103" t="str">
        <f>IF(H2220="","",H2220-N(F2220))</f>
        <v/>
      </c>
      <c r="J2220" s="68" t="str">
        <f>IF(B2220="","",IFERROR(INDEX('15 Base de Dados'!$F$6:$F$925,MATCH(B2220,'15 Base de Dados'!$C$6:$C$925,0)),"BRL"))</f>
        <v/>
      </c>
      <c r="K2220" s="70" t="str">
        <f>IF(H2220="","",I2220*IF(N(G2220)&gt;0,G2220,IFERROR(INDEX(moeda_fx,MATCH(J2220,moeda_cod,0)),1)))</f>
        <v/>
      </c>
      <c r="L2220" s="133" t="str">
        <f>IF(B2220="","",IFERROR(INDEX('15 Base de Dados'!$A$6:$A$925,MATCH(B2220,'15 Base de Dados'!$C$6:$C$925,0)),"Não encontrado"))</f>
        <v/>
      </c>
      <c r="M2220" s="122" t="str">
        <f>IF(A2220="","",EOMONTH(A2220,0))</f>
        <v/>
      </c>
      <c r="N2220" s="69" t="str">
        <f>IF(A2220="","",YEAR(A2220))</f>
        <v/>
      </c>
    </row>
    <row r="2221">
      <c r="A2221" s="116" t="n"/>
      <c r="B2221" s="97" t="n"/>
      <c r="C2221" s="97" t="n"/>
      <c r="D2221" s="132" t="n"/>
      <c r="E2221" s="99" t="n"/>
      <c r="F2221" s="117" t="n"/>
      <c r="G2221" s="101" t="n"/>
      <c r="H2221" s="109" t="str">
        <f>IF(OR(A2221="",B2221=""),"",N(D2221)*N(E2221))</f>
        <v/>
      </c>
      <c r="I2221" s="109" t="str">
        <f>IF(H2221="","",H2221-N(F2221))</f>
        <v/>
      </c>
      <c r="J2221" s="108" t="str">
        <f>IF(B2221="","",IFERROR(INDEX('15 Base de Dados'!$F$6:$F$925,MATCH(B2221,'15 Base de Dados'!$C$6:$C$925,0)),"BRL"))</f>
        <v/>
      </c>
      <c r="K2221" s="134" t="str">
        <f>IF(H2221="","",I2221*IF(N(G2221)&gt;0,G2221,IFERROR(INDEX(moeda_fx,MATCH(J2221,moeda_cod,0)),1)))</f>
        <v/>
      </c>
      <c r="L2221" s="135" t="str">
        <f>IF(B2221="","",IFERROR(INDEX('15 Base de Dados'!$A$6:$A$925,MATCH(B2221,'15 Base de Dados'!$C$6:$C$925,0)),"Não encontrado"))</f>
        <v/>
      </c>
      <c r="M2221" s="123" t="str">
        <f>IF(A2221="","",EOMONTH(A2221,0))</f>
        <v/>
      </c>
      <c r="N2221" s="113" t="str">
        <f>IF(A2221="","",YEAR(A2221))</f>
        <v/>
      </c>
    </row>
    <row r="2222">
      <c r="A2222" s="116" t="n"/>
      <c r="B2222" s="97" t="n"/>
      <c r="C2222" s="97" t="n"/>
      <c r="D2222" s="132" t="n"/>
      <c r="E2222" s="99" t="n"/>
      <c r="F2222" s="117" t="n"/>
      <c r="G2222" s="101" t="n"/>
      <c r="H2222" s="103" t="str">
        <f>IF(OR(A2222="",B2222=""),"",N(D2222)*N(E2222))</f>
        <v/>
      </c>
      <c r="I2222" s="103" t="str">
        <f>IF(H2222="","",H2222-N(F2222))</f>
        <v/>
      </c>
      <c r="J2222" s="68" t="str">
        <f>IF(B2222="","",IFERROR(INDEX('15 Base de Dados'!$F$6:$F$925,MATCH(B2222,'15 Base de Dados'!$C$6:$C$925,0)),"BRL"))</f>
        <v/>
      </c>
      <c r="K2222" s="70" t="str">
        <f>IF(H2222="","",I2222*IF(N(G2222)&gt;0,G2222,IFERROR(INDEX(moeda_fx,MATCH(J2222,moeda_cod,0)),1)))</f>
        <v/>
      </c>
      <c r="L2222" s="133" t="str">
        <f>IF(B2222="","",IFERROR(INDEX('15 Base de Dados'!$A$6:$A$925,MATCH(B2222,'15 Base de Dados'!$C$6:$C$925,0)),"Não encontrado"))</f>
        <v/>
      </c>
      <c r="M2222" s="122" t="str">
        <f>IF(A2222="","",EOMONTH(A2222,0))</f>
        <v/>
      </c>
      <c r="N2222" s="69" t="str">
        <f>IF(A2222="","",YEAR(A2222))</f>
        <v/>
      </c>
    </row>
    <row r="2223">
      <c r="A2223" s="116" t="n"/>
      <c r="B2223" s="97" t="n"/>
      <c r="C2223" s="97" t="n"/>
      <c r="D2223" s="132" t="n"/>
      <c r="E2223" s="99" t="n"/>
      <c r="F2223" s="117" t="n"/>
      <c r="G2223" s="101" t="n"/>
      <c r="H2223" s="109" t="str">
        <f>IF(OR(A2223="",B2223=""),"",N(D2223)*N(E2223))</f>
        <v/>
      </c>
      <c r="I2223" s="109" t="str">
        <f>IF(H2223="","",H2223-N(F2223))</f>
        <v/>
      </c>
      <c r="J2223" s="108" t="str">
        <f>IF(B2223="","",IFERROR(INDEX('15 Base de Dados'!$F$6:$F$925,MATCH(B2223,'15 Base de Dados'!$C$6:$C$925,0)),"BRL"))</f>
        <v/>
      </c>
      <c r="K2223" s="134" t="str">
        <f>IF(H2223="","",I2223*IF(N(G2223)&gt;0,G2223,IFERROR(INDEX(moeda_fx,MATCH(J2223,moeda_cod,0)),1)))</f>
        <v/>
      </c>
      <c r="L2223" s="135" t="str">
        <f>IF(B2223="","",IFERROR(INDEX('15 Base de Dados'!$A$6:$A$925,MATCH(B2223,'15 Base de Dados'!$C$6:$C$925,0)),"Não encontrado"))</f>
        <v/>
      </c>
      <c r="M2223" s="123" t="str">
        <f>IF(A2223="","",EOMONTH(A2223,0))</f>
        <v/>
      </c>
      <c r="N2223" s="113" t="str">
        <f>IF(A2223="","",YEAR(A2223))</f>
        <v/>
      </c>
    </row>
    <row r="2224">
      <c r="A2224" s="116" t="n"/>
      <c r="B2224" s="97" t="n"/>
      <c r="C2224" s="97" t="n"/>
      <c r="D2224" s="132" t="n"/>
      <c r="E2224" s="99" t="n"/>
      <c r="F2224" s="117" t="n"/>
      <c r="G2224" s="101" t="n"/>
      <c r="H2224" s="103" t="str">
        <f>IF(OR(A2224="",B2224=""),"",N(D2224)*N(E2224))</f>
        <v/>
      </c>
      <c r="I2224" s="103" t="str">
        <f>IF(H2224="","",H2224-N(F2224))</f>
        <v/>
      </c>
      <c r="J2224" s="68" t="str">
        <f>IF(B2224="","",IFERROR(INDEX('15 Base de Dados'!$F$6:$F$925,MATCH(B2224,'15 Base de Dados'!$C$6:$C$925,0)),"BRL"))</f>
        <v/>
      </c>
      <c r="K2224" s="70" t="str">
        <f>IF(H2224="","",I2224*IF(N(G2224)&gt;0,G2224,IFERROR(INDEX(moeda_fx,MATCH(J2224,moeda_cod,0)),1)))</f>
        <v/>
      </c>
      <c r="L2224" s="133" t="str">
        <f>IF(B2224="","",IFERROR(INDEX('15 Base de Dados'!$A$6:$A$925,MATCH(B2224,'15 Base de Dados'!$C$6:$C$925,0)),"Não encontrado"))</f>
        <v/>
      </c>
      <c r="M2224" s="122" t="str">
        <f>IF(A2224="","",EOMONTH(A2224,0))</f>
        <v/>
      </c>
      <c r="N2224" s="69" t="str">
        <f>IF(A2224="","",YEAR(A2224))</f>
        <v/>
      </c>
    </row>
    <row r="2225">
      <c r="A2225" s="116" t="n"/>
      <c r="B2225" s="97" t="n"/>
      <c r="C2225" s="97" t="n"/>
      <c r="D2225" s="132" t="n"/>
      <c r="E2225" s="99" t="n"/>
      <c r="F2225" s="117" t="n"/>
      <c r="G2225" s="101" t="n"/>
      <c r="H2225" s="109" t="str">
        <f>IF(OR(A2225="",B2225=""),"",N(D2225)*N(E2225))</f>
        <v/>
      </c>
      <c r="I2225" s="109" t="str">
        <f>IF(H2225="","",H2225-N(F2225))</f>
        <v/>
      </c>
      <c r="J2225" s="108" t="str">
        <f>IF(B2225="","",IFERROR(INDEX('15 Base de Dados'!$F$6:$F$925,MATCH(B2225,'15 Base de Dados'!$C$6:$C$925,0)),"BRL"))</f>
        <v/>
      </c>
      <c r="K2225" s="134" t="str">
        <f>IF(H2225="","",I2225*IF(N(G2225)&gt;0,G2225,IFERROR(INDEX(moeda_fx,MATCH(J2225,moeda_cod,0)),1)))</f>
        <v/>
      </c>
      <c r="L2225" s="135" t="str">
        <f>IF(B2225="","",IFERROR(INDEX('15 Base de Dados'!$A$6:$A$925,MATCH(B2225,'15 Base de Dados'!$C$6:$C$925,0)),"Não encontrado"))</f>
        <v/>
      </c>
      <c r="M2225" s="123" t="str">
        <f>IF(A2225="","",EOMONTH(A2225,0))</f>
        <v/>
      </c>
      <c r="N2225" s="113" t="str">
        <f>IF(A2225="","",YEAR(A2225))</f>
        <v/>
      </c>
    </row>
    <row r="2226">
      <c r="A2226" s="116" t="n"/>
      <c r="B2226" s="97" t="n"/>
      <c r="C2226" s="97" t="n"/>
      <c r="D2226" s="132" t="n"/>
      <c r="E2226" s="99" t="n"/>
      <c r="F2226" s="117" t="n"/>
      <c r="G2226" s="101" t="n"/>
      <c r="H2226" s="103" t="str">
        <f>IF(OR(A2226="",B2226=""),"",N(D2226)*N(E2226))</f>
        <v/>
      </c>
      <c r="I2226" s="103" t="str">
        <f>IF(H2226="","",H2226-N(F2226))</f>
        <v/>
      </c>
      <c r="J2226" s="68" t="str">
        <f>IF(B2226="","",IFERROR(INDEX('15 Base de Dados'!$F$6:$F$925,MATCH(B2226,'15 Base de Dados'!$C$6:$C$925,0)),"BRL"))</f>
        <v/>
      </c>
      <c r="K2226" s="70" t="str">
        <f>IF(H2226="","",I2226*IF(N(G2226)&gt;0,G2226,IFERROR(INDEX(moeda_fx,MATCH(J2226,moeda_cod,0)),1)))</f>
        <v/>
      </c>
      <c r="L2226" s="133" t="str">
        <f>IF(B2226="","",IFERROR(INDEX('15 Base de Dados'!$A$6:$A$925,MATCH(B2226,'15 Base de Dados'!$C$6:$C$925,0)),"Não encontrado"))</f>
        <v/>
      </c>
      <c r="M2226" s="122" t="str">
        <f>IF(A2226="","",EOMONTH(A2226,0))</f>
        <v/>
      </c>
      <c r="N2226" s="69" t="str">
        <f>IF(A2226="","",YEAR(A2226))</f>
        <v/>
      </c>
    </row>
    <row r="2227">
      <c r="A2227" s="116" t="n"/>
      <c r="B2227" s="97" t="n"/>
      <c r="C2227" s="97" t="n"/>
      <c r="D2227" s="132" t="n"/>
      <c r="E2227" s="99" t="n"/>
      <c r="F2227" s="117" t="n"/>
      <c r="G2227" s="101" t="n"/>
      <c r="H2227" s="109" t="str">
        <f>IF(OR(A2227="",B2227=""),"",N(D2227)*N(E2227))</f>
        <v/>
      </c>
      <c r="I2227" s="109" t="str">
        <f>IF(H2227="","",H2227-N(F2227))</f>
        <v/>
      </c>
      <c r="J2227" s="108" t="str">
        <f>IF(B2227="","",IFERROR(INDEX('15 Base de Dados'!$F$6:$F$925,MATCH(B2227,'15 Base de Dados'!$C$6:$C$925,0)),"BRL"))</f>
        <v/>
      </c>
      <c r="K2227" s="134" t="str">
        <f>IF(H2227="","",I2227*IF(N(G2227)&gt;0,G2227,IFERROR(INDEX(moeda_fx,MATCH(J2227,moeda_cod,0)),1)))</f>
        <v/>
      </c>
      <c r="L2227" s="135" t="str">
        <f>IF(B2227="","",IFERROR(INDEX('15 Base de Dados'!$A$6:$A$925,MATCH(B2227,'15 Base de Dados'!$C$6:$C$925,0)),"Não encontrado"))</f>
        <v/>
      </c>
      <c r="M2227" s="123" t="str">
        <f>IF(A2227="","",EOMONTH(A2227,0))</f>
        <v/>
      </c>
      <c r="N2227" s="113" t="str">
        <f>IF(A2227="","",YEAR(A2227))</f>
        <v/>
      </c>
    </row>
    <row r="2228">
      <c r="A2228" s="116" t="n"/>
      <c r="B2228" s="97" t="n"/>
      <c r="C2228" s="97" t="n"/>
      <c r="D2228" s="132" t="n"/>
      <c r="E2228" s="99" t="n"/>
      <c r="F2228" s="117" t="n"/>
      <c r="G2228" s="101" t="n"/>
      <c r="H2228" s="103" t="str">
        <f>IF(OR(A2228="",B2228=""),"",N(D2228)*N(E2228))</f>
        <v/>
      </c>
      <c r="I2228" s="103" t="str">
        <f>IF(H2228="","",H2228-N(F2228))</f>
        <v/>
      </c>
      <c r="J2228" s="68" t="str">
        <f>IF(B2228="","",IFERROR(INDEX('15 Base de Dados'!$F$6:$F$925,MATCH(B2228,'15 Base de Dados'!$C$6:$C$925,0)),"BRL"))</f>
        <v/>
      </c>
      <c r="K2228" s="70" t="str">
        <f>IF(H2228="","",I2228*IF(N(G2228)&gt;0,G2228,IFERROR(INDEX(moeda_fx,MATCH(J2228,moeda_cod,0)),1)))</f>
        <v/>
      </c>
      <c r="L2228" s="133" t="str">
        <f>IF(B2228="","",IFERROR(INDEX('15 Base de Dados'!$A$6:$A$925,MATCH(B2228,'15 Base de Dados'!$C$6:$C$925,0)),"Não encontrado"))</f>
        <v/>
      </c>
      <c r="M2228" s="122" t="str">
        <f>IF(A2228="","",EOMONTH(A2228,0))</f>
        <v/>
      </c>
      <c r="N2228" s="69" t="str">
        <f>IF(A2228="","",YEAR(A2228))</f>
        <v/>
      </c>
    </row>
    <row r="2229">
      <c r="A2229" s="116" t="n"/>
      <c r="B2229" s="97" t="n"/>
      <c r="C2229" s="97" t="n"/>
      <c r="D2229" s="132" t="n"/>
      <c r="E2229" s="99" t="n"/>
      <c r="F2229" s="117" t="n"/>
      <c r="G2229" s="101" t="n"/>
      <c r="H2229" s="109" t="str">
        <f>IF(OR(A2229="",B2229=""),"",N(D2229)*N(E2229))</f>
        <v/>
      </c>
      <c r="I2229" s="109" t="str">
        <f>IF(H2229="","",H2229-N(F2229))</f>
        <v/>
      </c>
      <c r="J2229" s="108" t="str">
        <f>IF(B2229="","",IFERROR(INDEX('15 Base de Dados'!$F$6:$F$925,MATCH(B2229,'15 Base de Dados'!$C$6:$C$925,0)),"BRL"))</f>
        <v/>
      </c>
      <c r="K2229" s="134" t="str">
        <f>IF(H2229="","",I2229*IF(N(G2229)&gt;0,G2229,IFERROR(INDEX(moeda_fx,MATCH(J2229,moeda_cod,0)),1)))</f>
        <v/>
      </c>
      <c r="L2229" s="135" t="str">
        <f>IF(B2229="","",IFERROR(INDEX('15 Base de Dados'!$A$6:$A$925,MATCH(B2229,'15 Base de Dados'!$C$6:$C$925,0)),"Não encontrado"))</f>
        <v/>
      </c>
      <c r="M2229" s="123" t="str">
        <f>IF(A2229="","",EOMONTH(A2229,0))</f>
        <v/>
      </c>
      <c r="N2229" s="113" t="str">
        <f>IF(A2229="","",YEAR(A2229))</f>
        <v/>
      </c>
    </row>
    <row r="2230">
      <c r="A2230" s="116" t="n"/>
      <c r="B2230" s="97" t="n"/>
      <c r="C2230" s="97" t="n"/>
      <c r="D2230" s="132" t="n"/>
      <c r="E2230" s="99" t="n"/>
      <c r="F2230" s="117" t="n"/>
      <c r="G2230" s="101" t="n"/>
      <c r="H2230" s="103" t="str">
        <f>IF(OR(A2230="",B2230=""),"",N(D2230)*N(E2230))</f>
        <v/>
      </c>
      <c r="I2230" s="103" t="str">
        <f>IF(H2230="","",H2230-N(F2230))</f>
        <v/>
      </c>
      <c r="J2230" s="68" t="str">
        <f>IF(B2230="","",IFERROR(INDEX('15 Base de Dados'!$F$6:$F$925,MATCH(B2230,'15 Base de Dados'!$C$6:$C$925,0)),"BRL"))</f>
        <v/>
      </c>
      <c r="K2230" s="70" t="str">
        <f>IF(H2230="","",I2230*IF(N(G2230)&gt;0,G2230,IFERROR(INDEX(moeda_fx,MATCH(J2230,moeda_cod,0)),1)))</f>
        <v/>
      </c>
      <c r="L2230" s="133" t="str">
        <f>IF(B2230="","",IFERROR(INDEX('15 Base de Dados'!$A$6:$A$925,MATCH(B2230,'15 Base de Dados'!$C$6:$C$925,0)),"Não encontrado"))</f>
        <v/>
      </c>
      <c r="M2230" s="122" t="str">
        <f>IF(A2230="","",EOMONTH(A2230,0))</f>
        <v/>
      </c>
      <c r="N2230" s="69" t="str">
        <f>IF(A2230="","",YEAR(A2230))</f>
        <v/>
      </c>
    </row>
    <row r="2231">
      <c r="A2231" s="116" t="n"/>
      <c r="B2231" s="97" t="n"/>
      <c r="C2231" s="97" t="n"/>
      <c r="D2231" s="132" t="n"/>
      <c r="E2231" s="99" t="n"/>
      <c r="F2231" s="117" t="n"/>
      <c r="G2231" s="101" t="n"/>
      <c r="H2231" s="109" t="str">
        <f>IF(OR(A2231="",B2231=""),"",N(D2231)*N(E2231))</f>
        <v/>
      </c>
      <c r="I2231" s="109" t="str">
        <f>IF(H2231="","",H2231-N(F2231))</f>
        <v/>
      </c>
      <c r="J2231" s="108" t="str">
        <f>IF(B2231="","",IFERROR(INDEX('15 Base de Dados'!$F$6:$F$925,MATCH(B2231,'15 Base de Dados'!$C$6:$C$925,0)),"BRL"))</f>
        <v/>
      </c>
      <c r="K2231" s="134" t="str">
        <f>IF(H2231="","",I2231*IF(N(G2231)&gt;0,G2231,IFERROR(INDEX(moeda_fx,MATCH(J2231,moeda_cod,0)),1)))</f>
        <v/>
      </c>
      <c r="L2231" s="135" t="str">
        <f>IF(B2231="","",IFERROR(INDEX('15 Base de Dados'!$A$6:$A$925,MATCH(B2231,'15 Base de Dados'!$C$6:$C$925,0)),"Não encontrado"))</f>
        <v/>
      </c>
      <c r="M2231" s="123" t="str">
        <f>IF(A2231="","",EOMONTH(A2231,0))</f>
        <v/>
      </c>
      <c r="N2231" s="113" t="str">
        <f>IF(A2231="","",YEAR(A2231))</f>
        <v/>
      </c>
    </row>
    <row r="2232">
      <c r="A2232" s="116" t="n"/>
      <c r="B2232" s="97" t="n"/>
      <c r="C2232" s="97" t="n"/>
      <c r="D2232" s="132" t="n"/>
      <c r="E2232" s="99" t="n"/>
      <c r="F2232" s="117" t="n"/>
      <c r="G2232" s="101" t="n"/>
      <c r="H2232" s="103" t="str">
        <f>IF(OR(A2232="",B2232=""),"",N(D2232)*N(E2232))</f>
        <v/>
      </c>
      <c r="I2232" s="103" t="str">
        <f>IF(H2232="","",H2232-N(F2232))</f>
        <v/>
      </c>
      <c r="J2232" s="68" t="str">
        <f>IF(B2232="","",IFERROR(INDEX('15 Base de Dados'!$F$6:$F$925,MATCH(B2232,'15 Base de Dados'!$C$6:$C$925,0)),"BRL"))</f>
        <v/>
      </c>
      <c r="K2232" s="70" t="str">
        <f>IF(H2232="","",I2232*IF(N(G2232)&gt;0,G2232,IFERROR(INDEX(moeda_fx,MATCH(J2232,moeda_cod,0)),1)))</f>
        <v/>
      </c>
      <c r="L2232" s="133" t="str">
        <f>IF(B2232="","",IFERROR(INDEX('15 Base de Dados'!$A$6:$A$925,MATCH(B2232,'15 Base de Dados'!$C$6:$C$925,0)),"Não encontrado"))</f>
        <v/>
      </c>
      <c r="M2232" s="122" t="str">
        <f>IF(A2232="","",EOMONTH(A2232,0))</f>
        <v/>
      </c>
      <c r="N2232" s="69" t="str">
        <f>IF(A2232="","",YEAR(A2232))</f>
        <v/>
      </c>
    </row>
    <row r="2233">
      <c r="A2233" s="116" t="n"/>
      <c r="B2233" s="97" t="n"/>
      <c r="C2233" s="97" t="n"/>
      <c r="D2233" s="132" t="n"/>
      <c r="E2233" s="99" t="n"/>
      <c r="F2233" s="117" t="n"/>
      <c r="G2233" s="101" t="n"/>
      <c r="H2233" s="109" t="str">
        <f>IF(OR(A2233="",B2233=""),"",N(D2233)*N(E2233))</f>
        <v/>
      </c>
      <c r="I2233" s="109" t="str">
        <f>IF(H2233="","",H2233-N(F2233))</f>
        <v/>
      </c>
      <c r="J2233" s="108" t="str">
        <f>IF(B2233="","",IFERROR(INDEX('15 Base de Dados'!$F$6:$F$925,MATCH(B2233,'15 Base de Dados'!$C$6:$C$925,0)),"BRL"))</f>
        <v/>
      </c>
      <c r="K2233" s="134" t="str">
        <f>IF(H2233="","",I2233*IF(N(G2233)&gt;0,G2233,IFERROR(INDEX(moeda_fx,MATCH(J2233,moeda_cod,0)),1)))</f>
        <v/>
      </c>
      <c r="L2233" s="135" t="str">
        <f>IF(B2233="","",IFERROR(INDEX('15 Base de Dados'!$A$6:$A$925,MATCH(B2233,'15 Base de Dados'!$C$6:$C$925,0)),"Não encontrado"))</f>
        <v/>
      </c>
      <c r="M2233" s="123" t="str">
        <f>IF(A2233="","",EOMONTH(A2233,0))</f>
        <v/>
      </c>
      <c r="N2233" s="113" t="str">
        <f>IF(A2233="","",YEAR(A2233))</f>
        <v/>
      </c>
    </row>
    <row r="2234">
      <c r="A2234" s="116" t="n"/>
      <c r="B2234" s="97" t="n"/>
      <c r="C2234" s="97" t="n"/>
      <c r="D2234" s="132" t="n"/>
      <c r="E2234" s="99" t="n"/>
      <c r="F2234" s="117" t="n"/>
      <c r="G2234" s="101" t="n"/>
      <c r="H2234" s="103" t="str">
        <f>IF(OR(A2234="",B2234=""),"",N(D2234)*N(E2234))</f>
        <v/>
      </c>
      <c r="I2234" s="103" t="str">
        <f>IF(H2234="","",H2234-N(F2234))</f>
        <v/>
      </c>
      <c r="J2234" s="68" t="str">
        <f>IF(B2234="","",IFERROR(INDEX('15 Base de Dados'!$F$6:$F$925,MATCH(B2234,'15 Base de Dados'!$C$6:$C$925,0)),"BRL"))</f>
        <v/>
      </c>
      <c r="K2234" s="70" t="str">
        <f>IF(H2234="","",I2234*IF(N(G2234)&gt;0,G2234,IFERROR(INDEX(moeda_fx,MATCH(J2234,moeda_cod,0)),1)))</f>
        <v/>
      </c>
      <c r="L2234" s="133" t="str">
        <f>IF(B2234="","",IFERROR(INDEX('15 Base de Dados'!$A$6:$A$925,MATCH(B2234,'15 Base de Dados'!$C$6:$C$925,0)),"Não encontrado"))</f>
        <v/>
      </c>
      <c r="M2234" s="122" t="str">
        <f>IF(A2234="","",EOMONTH(A2234,0))</f>
        <v/>
      </c>
      <c r="N2234" s="69" t="str">
        <f>IF(A2234="","",YEAR(A2234))</f>
        <v/>
      </c>
    </row>
    <row r="2235">
      <c r="A2235" s="116" t="n"/>
      <c r="B2235" s="97" t="n"/>
      <c r="C2235" s="97" t="n"/>
      <c r="D2235" s="132" t="n"/>
      <c r="E2235" s="99" t="n"/>
      <c r="F2235" s="117" t="n"/>
      <c r="G2235" s="101" t="n"/>
      <c r="H2235" s="109" t="str">
        <f>IF(OR(A2235="",B2235=""),"",N(D2235)*N(E2235))</f>
        <v/>
      </c>
      <c r="I2235" s="109" t="str">
        <f>IF(H2235="","",H2235-N(F2235))</f>
        <v/>
      </c>
      <c r="J2235" s="108" t="str">
        <f>IF(B2235="","",IFERROR(INDEX('15 Base de Dados'!$F$6:$F$925,MATCH(B2235,'15 Base de Dados'!$C$6:$C$925,0)),"BRL"))</f>
        <v/>
      </c>
      <c r="K2235" s="134" t="str">
        <f>IF(H2235="","",I2235*IF(N(G2235)&gt;0,G2235,IFERROR(INDEX(moeda_fx,MATCH(J2235,moeda_cod,0)),1)))</f>
        <v/>
      </c>
      <c r="L2235" s="135" t="str">
        <f>IF(B2235="","",IFERROR(INDEX('15 Base de Dados'!$A$6:$A$925,MATCH(B2235,'15 Base de Dados'!$C$6:$C$925,0)),"Não encontrado"))</f>
        <v/>
      </c>
      <c r="M2235" s="123" t="str">
        <f>IF(A2235="","",EOMONTH(A2235,0))</f>
        <v/>
      </c>
      <c r="N2235" s="113" t="str">
        <f>IF(A2235="","",YEAR(A2235))</f>
        <v/>
      </c>
    </row>
    <row r="2236">
      <c r="A2236" s="116" t="n"/>
      <c r="B2236" s="97" t="n"/>
      <c r="C2236" s="97" t="n"/>
      <c r="D2236" s="132" t="n"/>
      <c r="E2236" s="99" t="n"/>
      <c r="F2236" s="117" t="n"/>
      <c r="G2236" s="101" t="n"/>
      <c r="H2236" s="103" t="str">
        <f>IF(OR(A2236="",B2236=""),"",N(D2236)*N(E2236))</f>
        <v/>
      </c>
      <c r="I2236" s="103" t="str">
        <f>IF(H2236="","",H2236-N(F2236))</f>
        <v/>
      </c>
      <c r="J2236" s="68" t="str">
        <f>IF(B2236="","",IFERROR(INDEX('15 Base de Dados'!$F$6:$F$925,MATCH(B2236,'15 Base de Dados'!$C$6:$C$925,0)),"BRL"))</f>
        <v/>
      </c>
      <c r="K2236" s="70" t="str">
        <f>IF(H2236="","",I2236*IF(N(G2236)&gt;0,G2236,IFERROR(INDEX(moeda_fx,MATCH(J2236,moeda_cod,0)),1)))</f>
        <v/>
      </c>
      <c r="L2236" s="133" t="str">
        <f>IF(B2236="","",IFERROR(INDEX('15 Base de Dados'!$A$6:$A$925,MATCH(B2236,'15 Base de Dados'!$C$6:$C$925,0)),"Não encontrado"))</f>
        <v/>
      </c>
      <c r="M2236" s="122" t="str">
        <f>IF(A2236="","",EOMONTH(A2236,0))</f>
        <v/>
      </c>
      <c r="N2236" s="69" t="str">
        <f>IF(A2236="","",YEAR(A2236))</f>
        <v/>
      </c>
    </row>
    <row r="2237">
      <c r="A2237" s="116" t="n"/>
      <c r="B2237" s="97" t="n"/>
      <c r="C2237" s="97" t="n"/>
      <c r="D2237" s="132" t="n"/>
      <c r="E2237" s="99" t="n"/>
      <c r="F2237" s="117" t="n"/>
      <c r="G2237" s="101" t="n"/>
      <c r="H2237" s="109" t="str">
        <f>IF(OR(A2237="",B2237=""),"",N(D2237)*N(E2237))</f>
        <v/>
      </c>
      <c r="I2237" s="109" t="str">
        <f>IF(H2237="","",H2237-N(F2237))</f>
        <v/>
      </c>
      <c r="J2237" s="108" t="str">
        <f>IF(B2237="","",IFERROR(INDEX('15 Base de Dados'!$F$6:$F$925,MATCH(B2237,'15 Base de Dados'!$C$6:$C$925,0)),"BRL"))</f>
        <v/>
      </c>
      <c r="K2237" s="134" t="str">
        <f>IF(H2237="","",I2237*IF(N(G2237)&gt;0,G2237,IFERROR(INDEX(moeda_fx,MATCH(J2237,moeda_cod,0)),1)))</f>
        <v/>
      </c>
      <c r="L2237" s="135" t="str">
        <f>IF(B2237="","",IFERROR(INDEX('15 Base de Dados'!$A$6:$A$925,MATCH(B2237,'15 Base de Dados'!$C$6:$C$925,0)),"Não encontrado"))</f>
        <v/>
      </c>
      <c r="M2237" s="123" t="str">
        <f>IF(A2237="","",EOMONTH(A2237,0))</f>
        <v/>
      </c>
      <c r="N2237" s="113" t="str">
        <f>IF(A2237="","",YEAR(A2237))</f>
        <v/>
      </c>
    </row>
    <row r="2238">
      <c r="A2238" s="116" t="n"/>
      <c r="B2238" s="97" t="n"/>
      <c r="C2238" s="97" t="n"/>
      <c r="D2238" s="132" t="n"/>
      <c r="E2238" s="99" t="n"/>
      <c r="F2238" s="117" t="n"/>
      <c r="G2238" s="101" t="n"/>
      <c r="H2238" s="103" t="str">
        <f>IF(OR(A2238="",B2238=""),"",N(D2238)*N(E2238))</f>
        <v/>
      </c>
      <c r="I2238" s="103" t="str">
        <f>IF(H2238="","",H2238-N(F2238))</f>
        <v/>
      </c>
      <c r="J2238" s="68" t="str">
        <f>IF(B2238="","",IFERROR(INDEX('15 Base de Dados'!$F$6:$F$925,MATCH(B2238,'15 Base de Dados'!$C$6:$C$925,0)),"BRL"))</f>
        <v/>
      </c>
      <c r="K2238" s="70" t="str">
        <f>IF(H2238="","",I2238*IF(N(G2238)&gt;0,G2238,IFERROR(INDEX(moeda_fx,MATCH(J2238,moeda_cod,0)),1)))</f>
        <v/>
      </c>
      <c r="L2238" s="133" t="str">
        <f>IF(B2238="","",IFERROR(INDEX('15 Base de Dados'!$A$6:$A$925,MATCH(B2238,'15 Base de Dados'!$C$6:$C$925,0)),"Não encontrado"))</f>
        <v/>
      </c>
      <c r="M2238" s="122" t="str">
        <f>IF(A2238="","",EOMONTH(A2238,0))</f>
        <v/>
      </c>
      <c r="N2238" s="69" t="str">
        <f>IF(A2238="","",YEAR(A2238))</f>
        <v/>
      </c>
    </row>
    <row r="2239">
      <c r="A2239" s="116" t="n"/>
      <c r="B2239" s="97" t="n"/>
      <c r="C2239" s="97" t="n"/>
      <c r="D2239" s="132" t="n"/>
      <c r="E2239" s="99" t="n"/>
      <c r="F2239" s="117" t="n"/>
      <c r="G2239" s="101" t="n"/>
      <c r="H2239" s="109" t="str">
        <f>IF(OR(A2239="",B2239=""),"",N(D2239)*N(E2239))</f>
        <v/>
      </c>
      <c r="I2239" s="109" t="str">
        <f>IF(H2239="","",H2239-N(F2239))</f>
        <v/>
      </c>
      <c r="J2239" s="108" t="str">
        <f>IF(B2239="","",IFERROR(INDEX('15 Base de Dados'!$F$6:$F$925,MATCH(B2239,'15 Base de Dados'!$C$6:$C$925,0)),"BRL"))</f>
        <v/>
      </c>
      <c r="K2239" s="134" t="str">
        <f>IF(H2239="","",I2239*IF(N(G2239)&gt;0,G2239,IFERROR(INDEX(moeda_fx,MATCH(J2239,moeda_cod,0)),1)))</f>
        <v/>
      </c>
      <c r="L2239" s="135" t="str">
        <f>IF(B2239="","",IFERROR(INDEX('15 Base de Dados'!$A$6:$A$925,MATCH(B2239,'15 Base de Dados'!$C$6:$C$925,0)),"Não encontrado"))</f>
        <v/>
      </c>
      <c r="M2239" s="123" t="str">
        <f>IF(A2239="","",EOMONTH(A2239,0))</f>
        <v/>
      </c>
      <c r="N2239" s="113" t="str">
        <f>IF(A2239="","",YEAR(A2239))</f>
        <v/>
      </c>
    </row>
    <row r="2240">
      <c r="A2240" s="116" t="n"/>
      <c r="B2240" s="97" t="n"/>
      <c r="C2240" s="97" t="n"/>
      <c r="D2240" s="132" t="n"/>
      <c r="E2240" s="99" t="n"/>
      <c r="F2240" s="117" t="n"/>
      <c r="G2240" s="101" t="n"/>
      <c r="H2240" s="103" t="str">
        <f>IF(OR(A2240="",B2240=""),"",N(D2240)*N(E2240))</f>
        <v/>
      </c>
      <c r="I2240" s="103" t="str">
        <f>IF(H2240="","",H2240-N(F2240))</f>
        <v/>
      </c>
      <c r="J2240" s="68" t="str">
        <f>IF(B2240="","",IFERROR(INDEX('15 Base de Dados'!$F$6:$F$925,MATCH(B2240,'15 Base de Dados'!$C$6:$C$925,0)),"BRL"))</f>
        <v/>
      </c>
      <c r="K2240" s="70" t="str">
        <f>IF(H2240="","",I2240*IF(N(G2240)&gt;0,G2240,IFERROR(INDEX(moeda_fx,MATCH(J2240,moeda_cod,0)),1)))</f>
        <v/>
      </c>
      <c r="L2240" s="133" t="str">
        <f>IF(B2240="","",IFERROR(INDEX('15 Base de Dados'!$A$6:$A$925,MATCH(B2240,'15 Base de Dados'!$C$6:$C$925,0)),"Não encontrado"))</f>
        <v/>
      </c>
      <c r="M2240" s="122" t="str">
        <f>IF(A2240="","",EOMONTH(A2240,0))</f>
        <v/>
      </c>
      <c r="N2240" s="69" t="str">
        <f>IF(A2240="","",YEAR(A2240))</f>
        <v/>
      </c>
    </row>
    <row r="2241">
      <c r="A2241" s="116" t="n"/>
      <c r="B2241" s="97" t="n"/>
      <c r="C2241" s="97" t="n"/>
      <c r="D2241" s="132" t="n"/>
      <c r="E2241" s="99" t="n"/>
      <c r="F2241" s="117" t="n"/>
      <c r="G2241" s="101" t="n"/>
      <c r="H2241" s="109" t="str">
        <f>IF(OR(A2241="",B2241=""),"",N(D2241)*N(E2241))</f>
        <v/>
      </c>
      <c r="I2241" s="109" t="str">
        <f>IF(H2241="","",H2241-N(F2241))</f>
        <v/>
      </c>
      <c r="J2241" s="108" t="str">
        <f>IF(B2241="","",IFERROR(INDEX('15 Base de Dados'!$F$6:$F$925,MATCH(B2241,'15 Base de Dados'!$C$6:$C$925,0)),"BRL"))</f>
        <v/>
      </c>
      <c r="K2241" s="134" t="str">
        <f>IF(H2241="","",I2241*IF(N(G2241)&gt;0,G2241,IFERROR(INDEX(moeda_fx,MATCH(J2241,moeda_cod,0)),1)))</f>
        <v/>
      </c>
      <c r="L2241" s="135" t="str">
        <f>IF(B2241="","",IFERROR(INDEX('15 Base de Dados'!$A$6:$A$925,MATCH(B2241,'15 Base de Dados'!$C$6:$C$925,0)),"Não encontrado"))</f>
        <v/>
      </c>
      <c r="M2241" s="123" t="str">
        <f>IF(A2241="","",EOMONTH(A2241,0))</f>
        <v/>
      </c>
      <c r="N2241" s="113" t="str">
        <f>IF(A2241="","",YEAR(A2241))</f>
        <v/>
      </c>
    </row>
    <row r="2242">
      <c r="A2242" s="116" t="n"/>
      <c r="B2242" s="97" t="n"/>
      <c r="C2242" s="97" t="n"/>
      <c r="D2242" s="132" t="n"/>
      <c r="E2242" s="99" t="n"/>
      <c r="F2242" s="117" t="n"/>
      <c r="G2242" s="101" t="n"/>
      <c r="H2242" s="103" t="str">
        <f>IF(OR(A2242="",B2242=""),"",N(D2242)*N(E2242))</f>
        <v/>
      </c>
      <c r="I2242" s="103" t="str">
        <f>IF(H2242="","",H2242-N(F2242))</f>
        <v/>
      </c>
      <c r="J2242" s="68" t="str">
        <f>IF(B2242="","",IFERROR(INDEX('15 Base de Dados'!$F$6:$F$925,MATCH(B2242,'15 Base de Dados'!$C$6:$C$925,0)),"BRL"))</f>
        <v/>
      </c>
      <c r="K2242" s="70" t="str">
        <f>IF(H2242="","",I2242*IF(N(G2242)&gt;0,G2242,IFERROR(INDEX(moeda_fx,MATCH(J2242,moeda_cod,0)),1)))</f>
        <v/>
      </c>
      <c r="L2242" s="133" t="str">
        <f>IF(B2242="","",IFERROR(INDEX('15 Base de Dados'!$A$6:$A$925,MATCH(B2242,'15 Base de Dados'!$C$6:$C$925,0)),"Não encontrado"))</f>
        <v/>
      </c>
      <c r="M2242" s="122" t="str">
        <f>IF(A2242="","",EOMONTH(A2242,0))</f>
        <v/>
      </c>
      <c r="N2242" s="69" t="str">
        <f>IF(A2242="","",YEAR(A2242))</f>
        <v/>
      </c>
    </row>
    <row r="2243">
      <c r="A2243" s="116" t="n"/>
      <c r="B2243" s="97" t="n"/>
      <c r="C2243" s="97" t="n"/>
      <c r="D2243" s="132" t="n"/>
      <c r="E2243" s="99" t="n"/>
      <c r="F2243" s="117" t="n"/>
      <c r="G2243" s="101" t="n"/>
      <c r="H2243" s="109" t="str">
        <f>IF(OR(A2243="",B2243=""),"",N(D2243)*N(E2243))</f>
        <v/>
      </c>
      <c r="I2243" s="109" t="str">
        <f>IF(H2243="","",H2243-N(F2243))</f>
        <v/>
      </c>
      <c r="J2243" s="108" t="str">
        <f>IF(B2243="","",IFERROR(INDEX('15 Base de Dados'!$F$6:$F$925,MATCH(B2243,'15 Base de Dados'!$C$6:$C$925,0)),"BRL"))</f>
        <v/>
      </c>
      <c r="K2243" s="134" t="str">
        <f>IF(H2243="","",I2243*IF(N(G2243)&gt;0,G2243,IFERROR(INDEX(moeda_fx,MATCH(J2243,moeda_cod,0)),1)))</f>
        <v/>
      </c>
      <c r="L2243" s="135" t="str">
        <f>IF(B2243="","",IFERROR(INDEX('15 Base de Dados'!$A$6:$A$925,MATCH(B2243,'15 Base de Dados'!$C$6:$C$925,0)),"Não encontrado"))</f>
        <v/>
      </c>
      <c r="M2243" s="123" t="str">
        <f>IF(A2243="","",EOMONTH(A2243,0))</f>
        <v/>
      </c>
      <c r="N2243" s="113" t="str">
        <f>IF(A2243="","",YEAR(A2243))</f>
        <v/>
      </c>
    </row>
    <row r="2244">
      <c r="A2244" s="116" t="n"/>
      <c r="B2244" s="97" t="n"/>
      <c r="C2244" s="97" t="n"/>
      <c r="D2244" s="132" t="n"/>
      <c r="E2244" s="99" t="n"/>
      <c r="F2244" s="117" t="n"/>
      <c r="G2244" s="101" t="n"/>
      <c r="H2244" s="103" t="str">
        <f>IF(OR(A2244="",B2244=""),"",N(D2244)*N(E2244))</f>
        <v/>
      </c>
      <c r="I2244" s="103" t="str">
        <f>IF(H2244="","",H2244-N(F2244))</f>
        <v/>
      </c>
      <c r="J2244" s="68" t="str">
        <f>IF(B2244="","",IFERROR(INDEX('15 Base de Dados'!$F$6:$F$925,MATCH(B2244,'15 Base de Dados'!$C$6:$C$925,0)),"BRL"))</f>
        <v/>
      </c>
      <c r="K2244" s="70" t="str">
        <f>IF(H2244="","",I2244*IF(N(G2244)&gt;0,G2244,IFERROR(INDEX(moeda_fx,MATCH(J2244,moeda_cod,0)),1)))</f>
        <v/>
      </c>
      <c r="L2244" s="133" t="str">
        <f>IF(B2244="","",IFERROR(INDEX('15 Base de Dados'!$A$6:$A$925,MATCH(B2244,'15 Base de Dados'!$C$6:$C$925,0)),"Não encontrado"))</f>
        <v/>
      </c>
      <c r="M2244" s="122" t="str">
        <f>IF(A2244="","",EOMONTH(A2244,0))</f>
        <v/>
      </c>
      <c r="N2244" s="69" t="str">
        <f>IF(A2244="","",YEAR(A2244))</f>
        <v/>
      </c>
    </row>
    <row r="2245">
      <c r="A2245" s="116" t="n"/>
      <c r="B2245" s="97" t="n"/>
      <c r="C2245" s="97" t="n"/>
      <c r="D2245" s="132" t="n"/>
      <c r="E2245" s="99" t="n"/>
      <c r="F2245" s="117" t="n"/>
      <c r="G2245" s="101" t="n"/>
      <c r="H2245" s="109" t="str">
        <f>IF(OR(A2245="",B2245=""),"",N(D2245)*N(E2245))</f>
        <v/>
      </c>
      <c r="I2245" s="109" t="str">
        <f>IF(H2245="","",H2245-N(F2245))</f>
        <v/>
      </c>
      <c r="J2245" s="108" t="str">
        <f>IF(B2245="","",IFERROR(INDEX('15 Base de Dados'!$F$6:$F$925,MATCH(B2245,'15 Base de Dados'!$C$6:$C$925,0)),"BRL"))</f>
        <v/>
      </c>
      <c r="K2245" s="134" t="str">
        <f>IF(H2245="","",I2245*IF(N(G2245)&gt;0,G2245,IFERROR(INDEX(moeda_fx,MATCH(J2245,moeda_cod,0)),1)))</f>
        <v/>
      </c>
      <c r="L2245" s="135" t="str">
        <f>IF(B2245="","",IFERROR(INDEX('15 Base de Dados'!$A$6:$A$925,MATCH(B2245,'15 Base de Dados'!$C$6:$C$925,0)),"Não encontrado"))</f>
        <v/>
      </c>
      <c r="M2245" s="123" t="str">
        <f>IF(A2245="","",EOMONTH(A2245,0))</f>
        <v/>
      </c>
      <c r="N2245" s="113" t="str">
        <f>IF(A2245="","",YEAR(A2245))</f>
        <v/>
      </c>
    </row>
    <row r="2246">
      <c r="A2246" s="116" t="n"/>
      <c r="B2246" s="97" t="n"/>
      <c r="C2246" s="97" t="n"/>
      <c r="D2246" s="132" t="n"/>
      <c r="E2246" s="99" t="n"/>
      <c r="F2246" s="117" t="n"/>
      <c r="G2246" s="101" t="n"/>
      <c r="H2246" s="103" t="str">
        <f>IF(OR(A2246="",B2246=""),"",N(D2246)*N(E2246))</f>
        <v/>
      </c>
      <c r="I2246" s="103" t="str">
        <f>IF(H2246="","",H2246-N(F2246))</f>
        <v/>
      </c>
      <c r="J2246" s="68" t="str">
        <f>IF(B2246="","",IFERROR(INDEX('15 Base de Dados'!$F$6:$F$925,MATCH(B2246,'15 Base de Dados'!$C$6:$C$925,0)),"BRL"))</f>
        <v/>
      </c>
      <c r="K2246" s="70" t="str">
        <f>IF(H2246="","",I2246*IF(N(G2246)&gt;0,G2246,IFERROR(INDEX(moeda_fx,MATCH(J2246,moeda_cod,0)),1)))</f>
        <v/>
      </c>
      <c r="L2246" s="133" t="str">
        <f>IF(B2246="","",IFERROR(INDEX('15 Base de Dados'!$A$6:$A$925,MATCH(B2246,'15 Base de Dados'!$C$6:$C$925,0)),"Não encontrado"))</f>
        <v/>
      </c>
      <c r="M2246" s="122" t="str">
        <f>IF(A2246="","",EOMONTH(A2246,0))</f>
        <v/>
      </c>
      <c r="N2246" s="69" t="str">
        <f>IF(A2246="","",YEAR(A2246))</f>
        <v/>
      </c>
    </row>
    <row r="2247">
      <c r="A2247" s="116" t="n"/>
      <c r="B2247" s="97" t="n"/>
      <c r="C2247" s="97" t="n"/>
      <c r="D2247" s="132" t="n"/>
      <c r="E2247" s="99" t="n"/>
      <c r="F2247" s="117" t="n"/>
      <c r="G2247" s="101" t="n"/>
      <c r="H2247" s="109" t="str">
        <f>IF(OR(A2247="",B2247=""),"",N(D2247)*N(E2247))</f>
        <v/>
      </c>
      <c r="I2247" s="109" t="str">
        <f>IF(H2247="","",H2247-N(F2247))</f>
        <v/>
      </c>
      <c r="J2247" s="108" t="str">
        <f>IF(B2247="","",IFERROR(INDEX('15 Base de Dados'!$F$6:$F$925,MATCH(B2247,'15 Base de Dados'!$C$6:$C$925,0)),"BRL"))</f>
        <v/>
      </c>
      <c r="K2247" s="134" t="str">
        <f>IF(H2247="","",I2247*IF(N(G2247)&gt;0,G2247,IFERROR(INDEX(moeda_fx,MATCH(J2247,moeda_cod,0)),1)))</f>
        <v/>
      </c>
      <c r="L2247" s="135" t="str">
        <f>IF(B2247="","",IFERROR(INDEX('15 Base de Dados'!$A$6:$A$925,MATCH(B2247,'15 Base de Dados'!$C$6:$C$925,0)),"Não encontrado"))</f>
        <v/>
      </c>
      <c r="M2247" s="123" t="str">
        <f>IF(A2247="","",EOMONTH(A2247,0))</f>
        <v/>
      </c>
      <c r="N2247" s="113" t="str">
        <f>IF(A2247="","",YEAR(A2247))</f>
        <v/>
      </c>
    </row>
    <row r="2248">
      <c r="A2248" s="116" t="n"/>
      <c r="B2248" s="97" t="n"/>
      <c r="C2248" s="97" t="n"/>
      <c r="D2248" s="132" t="n"/>
      <c r="E2248" s="99" t="n"/>
      <c r="F2248" s="117" t="n"/>
      <c r="G2248" s="101" t="n"/>
      <c r="H2248" s="103" t="str">
        <f>IF(OR(A2248="",B2248=""),"",N(D2248)*N(E2248))</f>
        <v/>
      </c>
      <c r="I2248" s="103" t="str">
        <f>IF(H2248="","",H2248-N(F2248))</f>
        <v/>
      </c>
      <c r="J2248" s="68" t="str">
        <f>IF(B2248="","",IFERROR(INDEX('15 Base de Dados'!$F$6:$F$925,MATCH(B2248,'15 Base de Dados'!$C$6:$C$925,0)),"BRL"))</f>
        <v/>
      </c>
      <c r="K2248" s="70" t="str">
        <f>IF(H2248="","",I2248*IF(N(G2248)&gt;0,G2248,IFERROR(INDEX(moeda_fx,MATCH(J2248,moeda_cod,0)),1)))</f>
        <v/>
      </c>
      <c r="L2248" s="133" t="str">
        <f>IF(B2248="","",IFERROR(INDEX('15 Base de Dados'!$A$6:$A$925,MATCH(B2248,'15 Base de Dados'!$C$6:$C$925,0)),"Não encontrado"))</f>
        <v/>
      </c>
      <c r="M2248" s="122" t="str">
        <f>IF(A2248="","",EOMONTH(A2248,0))</f>
        <v/>
      </c>
      <c r="N2248" s="69" t="str">
        <f>IF(A2248="","",YEAR(A2248))</f>
        <v/>
      </c>
    </row>
    <row r="2249">
      <c r="A2249" s="116" t="n"/>
      <c r="B2249" s="97" t="n"/>
      <c r="C2249" s="97" t="n"/>
      <c r="D2249" s="132" t="n"/>
      <c r="E2249" s="99" t="n"/>
      <c r="F2249" s="117" t="n"/>
      <c r="G2249" s="101" t="n"/>
      <c r="H2249" s="109" t="str">
        <f>IF(OR(A2249="",B2249=""),"",N(D2249)*N(E2249))</f>
        <v/>
      </c>
      <c r="I2249" s="109" t="str">
        <f>IF(H2249="","",H2249-N(F2249))</f>
        <v/>
      </c>
      <c r="J2249" s="108" t="str">
        <f>IF(B2249="","",IFERROR(INDEX('15 Base de Dados'!$F$6:$F$925,MATCH(B2249,'15 Base de Dados'!$C$6:$C$925,0)),"BRL"))</f>
        <v/>
      </c>
      <c r="K2249" s="134" t="str">
        <f>IF(H2249="","",I2249*IF(N(G2249)&gt;0,G2249,IFERROR(INDEX(moeda_fx,MATCH(J2249,moeda_cod,0)),1)))</f>
        <v/>
      </c>
      <c r="L2249" s="135" t="str">
        <f>IF(B2249="","",IFERROR(INDEX('15 Base de Dados'!$A$6:$A$925,MATCH(B2249,'15 Base de Dados'!$C$6:$C$925,0)),"Não encontrado"))</f>
        <v/>
      </c>
      <c r="M2249" s="123" t="str">
        <f>IF(A2249="","",EOMONTH(A2249,0))</f>
        <v/>
      </c>
      <c r="N2249" s="113" t="str">
        <f>IF(A2249="","",YEAR(A2249))</f>
        <v/>
      </c>
    </row>
    <row r="2250">
      <c r="A2250" s="116" t="n"/>
      <c r="B2250" s="97" t="n"/>
      <c r="C2250" s="97" t="n"/>
      <c r="D2250" s="132" t="n"/>
      <c r="E2250" s="99" t="n"/>
      <c r="F2250" s="117" t="n"/>
      <c r="G2250" s="101" t="n"/>
      <c r="H2250" s="103" t="str">
        <f>IF(OR(A2250="",B2250=""),"",N(D2250)*N(E2250))</f>
        <v/>
      </c>
      <c r="I2250" s="103" t="str">
        <f>IF(H2250="","",H2250-N(F2250))</f>
        <v/>
      </c>
      <c r="J2250" s="68" t="str">
        <f>IF(B2250="","",IFERROR(INDEX('15 Base de Dados'!$F$6:$F$925,MATCH(B2250,'15 Base de Dados'!$C$6:$C$925,0)),"BRL"))</f>
        <v/>
      </c>
      <c r="K2250" s="70" t="str">
        <f>IF(H2250="","",I2250*IF(N(G2250)&gt;0,G2250,IFERROR(INDEX(moeda_fx,MATCH(J2250,moeda_cod,0)),1)))</f>
        <v/>
      </c>
      <c r="L2250" s="133" t="str">
        <f>IF(B2250="","",IFERROR(INDEX('15 Base de Dados'!$A$6:$A$925,MATCH(B2250,'15 Base de Dados'!$C$6:$C$925,0)),"Não encontrado"))</f>
        <v/>
      </c>
      <c r="M2250" s="122" t="str">
        <f>IF(A2250="","",EOMONTH(A2250,0))</f>
        <v/>
      </c>
      <c r="N2250" s="69" t="str">
        <f>IF(A2250="","",YEAR(A2250))</f>
        <v/>
      </c>
    </row>
    <row r="2251">
      <c r="A2251" s="116" t="n"/>
      <c r="B2251" s="97" t="n"/>
      <c r="C2251" s="97" t="n"/>
      <c r="D2251" s="132" t="n"/>
      <c r="E2251" s="99" t="n"/>
      <c r="F2251" s="117" t="n"/>
      <c r="G2251" s="101" t="n"/>
      <c r="H2251" s="109" t="str">
        <f>IF(OR(A2251="",B2251=""),"",N(D2251)*N(E2251))</f>
        <v/>
      </c>
      <c r="I2251" s="109" t="str">
        <f>IF(H2251="","",H2251-N(F2251))</f>
        <v/>
      </c>
      <c r="J2251" s="108" t="str">
        <f>IF(B2251="","",IFERROR(INDEX('15 Base de Dados'!$F$6:$F$925,MATCH(B2251,'15 Base de Dados'!$C$6:$C$925,0)),"BRL"))</f>
        <v/>
      </c>
      <c r="K2251" s="134" t="str">
        <f>IF(H2251="","",I2251*IF(N(G2251)&gt;0,G2251,IFERROR(INDEX(moeda_fx,MATCH(J2251,moeda_cod,0)),1)))</f>
        <v/>
      </c>
      <c r="L2251" s="135" t="str">
        <f>IF(B2251="","",IFERROR(INDEX('15 Base de Dados'!$A$6:$A$925,MATCH(B2251,'15 Base de Dados'!$C$6:$C$925,0)),"Não encontrado"))</f>
        <v/>
      </c>
      <c r="M2251" s="123" t="str">
        <f>IF(A2251="","",EOMONTH(A2251,0))</f>
        <v/>
      </c>
      <c r="N2251" s="113" t="str">
        <f>IF(A2251="","",YEAR(A2251))</f>
        <v/>
      </c>
    </row>
    <row r="2252">
      <c r="A2252" s="116" t="n"/>
      <c r="B2252" s="97" t="n"/>
      <c r="C2252" s="97" t="n"/>
      <c r="D2252" s="132" t="n"/>
      <c r="E2252" s="99" t="n"/>
      <c r="F2252" s="117" t="n"/>
      <c r="G2252" s="101" t="n"/>
      <c r="H2252" s="103" t="str">
        <f>IF(OR(A2252="",B2252=""),"",N(D2252)*N(E2252))</f>
        <v/>
      </c>
      <c r="I2252" s="103" t="str">
        <f>IF(H2252="","",H2252-N(F2252))</f>
        <v/>
      </c>
      <c r="J2252" s="68" t="str">
        <f>IF(B2252="","",IFERROR(INDEX('15 Base de Dados'!$F$6:$F$925,MATCH(B2252,'15 Base de Dados'!$C$6:$C$925,0)),"BRL"))</f>
        <v/>
      </c>
      <c r="K2252" s="70" t="str">
        <f>IF(H2252="","",I2252*IF(N(G2252)&gt;0,G2252,IFERROR(INDEX(moeda_fx,MATCH(J2252,moeda_cod,0)),1)))</f>
        <v/>
      </c>
      <c r="L2252" s="133" t="str">
        <f>IF(B2252="","",IFERROR(INDEX('15 Base de Dados'!$A$6:$A$925,MATCH(B2252,'15 Base de Dados'!$C$6:$C$925,0)),"Não encontrado"))</f>
        <v/>
      </c>
      <c r="M2252" s="122" t="str">
        <f>IF(A2252="","",EOMONTH(A2252,0))</f>
        <v/>
      </c>
      <c r="N2252" s="69" t="str">
        <f>IF(A2252="","",YEAR(A2252))</f>
        <v/>
      </c>
    </row>
    <row r="2253">
      <c r="A2253" s="116" t="n"/>
      <c r="B2253" s="97" t="n"/>
      <c r="C2253" s="97" t="n"/>
      <c r="D2253" s="132" t="n"/>
      <c r="E2253" s="99" t="n"/>
      <c r="F2253" s="117" t="n"/>
      <c r="G2253" s="101" t="n"/>
      <c r="H2253" s="109" t="str">
        <f>IF(OR(A2253="",B2253=""),"",N(D2253)*N(E2253))</f>
        <v/>
      </c>
      <c r="I2253" s="109" t="str">
        <f>IF(H2253="","",H2253-N(F2253))</f>
        <v/>
      </c>
      <c r="J2253" s="108" t="str">
        <f>IF(B2253="","",IFERROR(INDEX('15 Base de Dados'!$F$6:$F$925,MATCH(B2253,'15 Base de Dados'!$C$6:$C$925,0)),"BRL"))</f>
        <v/>
      </c>
      <c r="K2253" s="134" t="str">
        <f>IF(H2253="","",I2253*IF(N(G2253)&gt;0,G2253,IFERROR(INDEX(moeda_fx,MATCH(J2253,moeda_cod,0)),1)))</f>
        <v/>
      </c>
      <c r="L2253" s="135" t="str">
        <f>IF(B2253="","",IFERROR(INDEX('15 Base de Dados'!$A$6:$A$925,MATCH(B2253,'15 Base de Dados'!$C$6:$C$925,0)),"Não encontrado"))</f>
        <v/>
      </c>
      <c r="M2253" s="123" t="str">
        <f>IF(A2253="","",EOMONTH(A2253,0))</f>
        <v/>
      </c>
      <c r="N2253" s="113" t="str">
        <f>IF(A2253="","",YEAR(A2253))</f>
        <v/>
      </c>
    </row>
    <row r="2254">
      <c r="A2254" s="116" t="n"/>
      <c r="B2254" s="97" t="n"/>
      <c r="C2254" s="97" t="n"/>
      <c r="D2254" s="132" t="n"/>
      <c r="E2254" s="99" t="n"/>
      <c r="F2254" s="117" t="n"/>
      <c r="G2254" s="101" t="n"/>
      <c r="H2254" s="103" t="str">
        <f>IF(OR(A2254="",B2254=""),"",N(D2254)*N(E2254))</f>
        <v/>
      </c>
      <c r="I2254" s="103" t="str">
        <f>IF(H2254="","",H2254-N(F2254))</f>
        <v/>
      </c>
      <c r="J2254" s="68" t="str">
        <f>IF(B2254="","",IFERROR(INDEX('15 Base de Dados'!$F$6:$F$925,MATCH(B2254,'15 Base de Dados'!$C$6:$C$925,0)),"BRL"))</f>
        <v/>
      </c>
      <c r="K2254" s="70" t="str">
        <f>IF(H2254="","",I2254*IF(N(G2254)&gt;0,G2254,IFERROR(INDEX(moeda_fx,MATCH(J2254,moeda_cod,0)),1)))</f>
        <v/>
      </c>
      <c r="L2254" s="133" t="str">
        <f>IF(B2254="","",IFERROR(INDEX('15 Base de Dados'!$A$6:$A$925,MATCH(B2254,'15 Base de Dados'!$C$6:$C$925,0)),"Não encontrado"))</f>
        <v/>
      </c>
      <c r="M2254" s="122" t="str">
        <f>IF(A2254="","",EOMONTH(A2254,0))</f>
        <v/>
      </c>
      <c r="N2254" s="69" t="str">
        <f>IF(A2254="","",YEAR(A2254))</f>
        <v/>
      </c>
    </row>
    <row r="2255">
      <c r="A2255" s="116" t="n"/>
      <c r="B2255" s="97" t="n"/>
      <c r="C2255" s="97" t="n"/>
      <c r="D2255" s="132" t="n"/>
      <c r="E2255" s="99" t="n"/>
      <c r="F2255" s="117" t="n"/>
      <c r="G2255" s="101" t="n"/>
      <c r="H2255" s="109" t="str">
        <f>IF(OR(A2255="",B2255=""),"",N(D2255)*N(E2255))</f>
        <v/>
      </c>
      <c r="I2255" s="109" t="str">
        <f>IF(H2255="","",H2255-N(F2255))</f>
        <v/>
      </c>
      <c r="J2255" s="108" t="str">
        <f>IF(B2255="","",IFERROR(INDEX('15 Base de Dados'!$F$6:$F$925,MATCH(B2255,'15 Base de Dados'!$C$6:$C$925,0)),"BRL"))</f>
        <v/>
      </c>
      <c r="K2255" s="134" t="str">
        <f>IF(H2255="","",I2255*IF(N(G2255)&gt;0,G2255,IFERROR(INDEX(moeda_fx,MATCH(J2255,moeda_cod,0)),1)))</f>
        <v/>
      </c>
      <c r="L2255" s="135" t="str">
        <f>IF(B2255="","",IFERROR(INDEX('15 Base de Dados'!$A$6:$A$925,MATCH(B2255,'15 Base de Dados'!$C$6:$C$925,0)),"Não encontrado"))</f>
        <v/>
      </c>
      <c r="M2255" s="123" t="str">
        <f>IF(A2255="","",EOMONTH(A2255,0))</f>
        <v/>
      </c>
      <c r="N2255" s="113" t="str">
        <f>IF(A2255="","",YEAR(A2255))</f>
        <v/>
      </c>
    </row>
    <row r="2256">
      <c r="A2256" s="116" t="n"/>
      <c r="B2256" s="97" t="n"/>
      <c r="C2256" s="97" t="n"/>
      <c r="D2256" s="132" t="n"/>
      <c r="E2256" s="99" t="n"/>
      <c r="F2256" s="117" t="n"/>
      <c r="G2256" s="101" t="n"/>
      <c r="H2256" s="103" t="str">
        <f>IF(OR(A2256="",B2256=""),"",N(D2256)*N(E2256))</f>
        <v/>
      </c>
      <c r="I2256" s="103" t="str">
        <f>IF(H2256="","",H2256-N(F2256))</f>
        <v/>
      </c>
      <c r="J2256" s="68" t="str">
        <f>IF(B2256="","",IFERROR(INDEX('15 Base de Dados'!$F$6:$F$925,MATCH(B2256,'15 Base de Dados'!$C$6:$C$925,0)),"BRL"))</f>
        <v/>
      </c>
      <c r="K2256" s="70" t="str">
        <f>IF(H2256="","",I2256*IF(N(G2256)&gt;0,G2256,IFERROR(INDEX(moeda_fx,MATCH(J2256,moeda_cod,0)),1)))</f>
        <v/>
      </c>
      <c r="L2256" s="133" t="str">
        <f>IF(B2256="","",IFERROR(INDEX('15 Base de Dados'!$A$6:$A$925,MATCH(B2256,'15 Base de Dados'!$C$6:$C$925,0)),"Não encontrado"))</f>
        <v/>
      </c>
      <c r="M2256" s="122" t="str">
        <f>IF(A2256="","",EOMONTH(A2256,0))</f>
        <v/>
      </c>
      <c r="N2256" s="69" t="str">
        <f>IF(A2256="","",YEAR(A2256))</f>
        <v/>
      </c>
    </row>
    <row r="2257">
      <c r="A2257" s="116" t="n"/>
      <c r="B2257" s="97" t="n"/>
      <c r="C2257" s="97" t="n"/>
      <c r="D2257" s="132" t="n"/>
      <c r="E2257" s="99" t="n"/>
      <c r="F2257" s="117" t="n"/>
      <c r="G2257" s="101" t="n"/>
      <c r="H2257" s="109" t="str">
        <f>IF(OR(A2257="",B2257=""),"",N(D2257)*N(E2257))</f>
        <v/>
      </c>
      <c r="I2257" s="109" t="str">
        <f>IF(H2257="","",H2257-N(F2257))</f>
        <v/>
      </c>
      <c r="J2257" s="108" t="str">
        <f>IF(B2257="","",IFERROR(INDEX('15 Base de Dados'!$F$6:$F$925,MATCH(B2257,'15 Base de Dados'!$C$6:$C$925,0)),"BRL"))</f>
        <v/>
      </c>
      <c r="K2257" s="134" t="str">
        <f>IF(H2257="","",I2257*IF(N(G2257)&gt;0,G2257,IFERROR(INDEX(moeda_fx,MATCH(J2257,moeda_cod,0)),1)))</f>
        <v/>
      </c>
      <c r="L2257" s="135" t="str">
        <f>IF(B2257="","",IFERROR(INDEX('15 Base de Dados'!$A$6:$A$925,MATCH(B2257,'15 Base de Dados'!$C$6:$C$925,0)),"Não encontrado"))</f>
        <v/>
      </c>
      <c r="M2257" s="123" t="str">
        <f>IF(A2257="","",EOMONTH(A2257,0))</f>
        <v/>
      </c>
      <c r="N2257" s="113" t="str">
        <f>IF(A2257="","",YEAR(A2257))</f>
        <v/>
      </c>
    </row>
    <row r="2258">
      <c r="A2258" s="116" t="n"/>
      <c r="B2258" s="97" t="n"/>
      <c r="C2258" s="97" t="n"/>
      <c r="D2258" s="132" t="n"/>
      <c r="E2258" s="99" t="n"/>
      <c r="F2258" s="117" t="n"/>
      <c r="G2258" s="101" t="n"/>
      <c r="H2258" s="103" t="str">
        <f>IF(OR(A2258="",B2258=""),"",N(D2258)*N(E2258))</f>
        <v/>
      </c>
      <c r="I2258" s="103" t="str">
        <f>IF(H2258="","",H2258-N(F2258))</f>
        <v/>
      </c>
      <c r="J2258" s="68" t="str">
        <f>IF(B2258="","",IFERROR(INDEX('15 Base de Dados'!$F$6:$F$925,MATCH(B2258,'15 Base de Dados'!$C$6:$C$925,0)),"BRL"))</f>
        <v/>
      </c>
      <c r="K2258" s="70" t="str">
        <f>IF(H2258="","",I2258*IF(N(G2258)&gt;0,G2258,IFERROR(INDEX(moeda_fx,MATCH(J2258,moeda_cod,0)),1)))</f>
        <v/>
      </c>
      <c r="L2258" s="133" t="str">
        <f>IF(B2258="","",IFERROR(INDEX('15 Base de Dados'!$A$6:$A$925,MATCH(B2258,'15 Base de Dados'!$C$6:$C$925,0)),"Não encontrado"))</f>
        <v/>
      </c>
      <c r="M2258" s="122" t="str">
        <f>IF(A2258="","",EOMONTH(A2258,0))</f>
        <v/>
      </c>
      <c r="N2258" s="69" t="str">
        <f>IF(A2258="","",YEAR(A2258))</f>
        <v/>
      </c>
    </row>
    <row r="2259">
      <c r="A2259" s="116" t="n"/>
      <c r="B2259" s="97" t="n"/>
      <c r="C2259" s="97" t="n"/>
      <c r="D2259" s="132" t="n"/>
      <c r="E2259" s="99" t="n"/>
      <c r="F2259" s="117" t="n"/>
      <c r="G2259" s="101" t="n"/>
      <c r="H2259" s="109" t="str">
        <f>IF(OR(A2259="",B2259=""),"",N(D2259)*N(E2259))</f>
        <v/>
      </c>
      <c r="I2259" s="109" t="str">
        <f>IF(H2259="","",H2259-N(F2259))</f>
        <v/>
      </c>
      <c r="J2259" s="108" t="str">
        <f>IF(B2259="","",IFERROR(INDEX('15 Base de Dados'!$F$6:$F$925,MATCH(B2259,'15 Base de Dados'!$C$6:$C$925,0)),"BRL"))</f>
        <v/>
      </c>
      <c r="K2259" s="134" t="str">
        <f>IF(H2259="","",I2259*IF(N(G2259)&gt;0,G2259,IFERROR(INDEX(moeda_fx,MATCH(J2259,moeda_cod,0)),1)))</f>
        <v/>
      </c>
      <c r="L2259" s="135" t="str">
        <f>IF(B2259="","",IFERROR(INDEX('15 Base de Dados'!$A$6:$A$925,MATCH(B2259,'15 Base de Dados'!$C$6:$C$925,0)),"Não encontrado"))</f>
        <v/>
      </c>
      <c r="M2259" s="123" t="str">
        <f>IF(A2259="","",EOMONTH(A2259,0))</f>
        <v/>
      </c>
      <c r="N2259" s="113" t="str">
        <f>IF(A2259="","",YEAR(A2259))</f>
        <v/>
      </c>
    </row>
    <row r="2260">
      <c r="A2260" s="116" t="n"/>
      <c r="B2260" s="97" t="n"/>
      <c r="C2260" s="97" t="n"/>
      <c r="D2260" s="132" t="n"/>
      <c r="E2260" s="99" t="n"/>
      <c r="F2260" s="117" t="n"/>
      <c r="G2260" s="101" t="n"/>
      <c r="H2260" s="103" t="str">
        <f>IF(OR(A2260="",B2260=""),"",N(D2260)*N(E2260))</f>
        <v/>
      </c>
      <c r="I2260" s="103" t="str">
        <f>IF(H2260="","",H2260-N(F2260))</f>
        <v/>
      </c>
      <c r="J2260" s="68" t="str">
        <f>IF(B2260="","",IFERROR(INDEX('15 Base de Dados'!$F$6:$F$925,MATCH(B2260,'15 Base de Dados'!$C$6:$C$925,0)),"BRL"))</f>
        <v/>
      </c>
      <c r="K2260" s="70" t="str">
        <f>IF(H2260="","",I2260*IF(N(G2260)&gt;0,G2260,IFERROR(INDEX(moeda_fx,MATCH(J2260,moeda_cod,0)),1)))</f>
        <v/>
      </c>
      <c r="L2260" s="133" t="str">
        <f>IF(B2260="","",IFERROR(INDEX('15 Base de Dados'!$A$6:$A$925,MATCH(B2260,'15 Base de Dados'!$C$6:$C$925,0)),"Não encontrado"))</f>
        <v/>
      </c>
      <c r="M2260" s="122" t="str">
        <f>IF(A2260="","",EOMONTH(A2260,0))</f>
        <v/>
      </c>
      <c r="N2260" s="69" t="str">
        <f>IF(A2260="","",YEAR(A2260))</f>
        <v/>
      </c>
    </row>
    <row r="2261">
      <c r="A2261" s="116" t="n"/>
      <c r="B2261" s="97" t="n"/>
      <c r="C2261" s="97" t="n"/>
      <c r="D2261" s="132" t="n"/>
      <c r="E2261" s="99" t="n"/>
      <c r="F2261" s="117" t="n"/>
      <c r="G2261" s="101" t="n"/>
      <c r="H2261" s="109" t="str">
        <f>IF(OR(A2261="",B2261=""),"",N(D2261)*N(E2261))</f>
        <v/>
      </c>
      <c r="I2261" s="109" t="str">
        <f>IF(H2261="","",H2261-N(F2261))</f>
        <v/>
      </c>
      <c r="J2261" s="108" t="str">
        <f>IF(B2261="","",IFERROR(INDEX('15 Base de Dados'!$F$6:$F$925,MATCH(B2261,'15 Base de Dados'!$C$6:$C$925,0)),"BRL"))</f>
        <v/>
      </c>
      <c r="K2261" s="134" t="str">
        <f>IF(H2261="","",I2261*IF(N(G2261)&gt;0,G2261,IFERROR(INDEX(moeda_fx,MATCH(J2261,moeda_cod,0)),1)))</f>
        <v/>
      </c>
      <c r="L2261" s="135" t="str">
        <f>IF(B2261="","",IFERROR(INDEX('15 Base de Dados'!$A$6:$A$925,MATCH(B2261,'15 Base de Dados'!$C$6:$C$925,0)),"Não encontrado"))</f>
        <v/>
      </c>
      <c r="M2261" s="123" t="str">
        <f>IF(A2261="","",EOMONTH(A2261,0))</f>
        <v/>
      </c>
      <c r="N2261" s="113" t="str">
        <f>IF(A2261="","",YEAR(A2261))</f>
        <v/>
      </c>
    </row>
    <row r="2262">
      <c r="A2262" s="116" t="n"/>
      <c r="B2262" s="97" t="n"/>
      <c r="C2262" s="97" t="n"/>
      <c r="D2262" s="132" t="n"/>
      <c r="E2262" s="99" t="n"/>
      <c r="F2262" s="117" t="n"/>
      <c r="G2262" s="101" t="n"/>
      <c r="H2262" s="103" t="str">
        <f>IF(OR(A2262="",B2262=""),"",N(D2262)*N(E2262))</f>
        <v/>
      </c>
      <c r="I2262" s="103" t="str">
        <f>IF(H2262="","",H2262-N(F2262))</f>
        <v/>
      </c>
      <c r="J2262" s="68" t="str">
        <f>IF(B2262="","",IFERROR(INDEX('15 Base de Dados'!$F$6:$F$925,MATCH(B2262,'15 Base de Dados'!$C$6:$C$925,0)),"BRL"))</f>
        <v/>
      </c>
      <c r="K2262" s="70" t="str">
        <f>IF(H2262="","",I2262*IF(N(G2262)&gt;0,G2262,IFERROR(INDEX(moeda_fx,MATCH(J2262,moeda_cod,0)),1)))</f>
        <v/>
      </c>
      <c r="L2262" s="133" t="str">
        <f>IF(B2262="","",IFERROR(INDEX('15 Base de Dados'!$A$6:$A$925,MATCH(B2262,'15 Base de Dados'!$C$6:$C$925,0)),"Não encontrado"))</f>
        <v/>
      </c>
      <c r="M2262" s="122" t="str">
        <f>IF(A2262="","",EOMONTH(A2262,0))</f>
        <v/>
      </c>
      <c r="N2262" s="69" t="str">
        <f>IF(A2262="","",YEAR(A2262))</f>
        <v/>
      </c>
    </row>
    <row r="2263">
      <c r="A2263" s="116" t="n"/>
      <c r="B2263" s="97" t="n"/>
      <c r="C2263" s="97" t="n"/>
      <c r="D2263" s="132" t="n"/>
      <c r="E2263" s="99" t="n"/>
      <c r="F2263" s="117" t="n"/>
      <c r="G2263" s="101" t="n"/>
      <c r="H2263" s="109" t="str">
        <f>IF(OR(A2263="",B2263=""),"",N(D2263)*N(E2263))</f>
        <v/>
      </c>
      <c r="I2263" s="109" t="str">
        <f>IF(H2263="","",H2263-N(F2263))</f>
        <v/>
      </c>
      <c r="J2263" s="108" t="str">
        <f>IF(B2263="","",IFERROR(INDEX('15 Base de Dados'!$F$6:$F$925,MATCH(B2263,'15 Base de Dados'!$C$6:$C$925,0)),"BRL"))</f>
        <v/>
      </c>
      <c r="K2263" s="134" t="str">
        <f>IF(H2263="","",I2263*IF(N(G2263)&gt;0,G2263,IFERROR(INDEX(moeda_fx,MATCH(J2263,moeda_cod,0)),1)))</f>
        <v/>
      </c>
      <c r="L2263" s="135" t="str">
        <f>IF(B2263="","",IFERROR(INDEX('15 Base de Dados'!$A$6:$A$925,MATCH(B2263,'15 Base de Dados'!$C$6:$C$925,0)),"Não encontrado"))</f>
        <v/>
      </c>
      <c r="M2263" s="123" t="str">
        <f>IF(A2263="","",EOMONTH(A2263,0))</f>
        <v/>
      </c>
      <c r="N2263" s="113" t="str">
        <f>IF(A2263="","",YEAR(A2263))</f>
        <v/>
      </c>
    </row>
    <row r="2264">
      <c r="A2264" s="116" t="n"/>
      <c r="B2264" s="97" t="n"/>
      <c r="C2264" s="97" t="n"/>
      <c r="D2264" s="132" t="n"/>
      <c r="E2264" s="99" t="n"/>
      <c r="F2264" s="117" t="n"/>
      <c r="G2264" s="101" t="n"/>
      <c r="H2264" s="103" t="str">
        <f>IF(OR(A2264="",B2264=""),"",N(D2264)*N(E2264))</f>
        <v/>
      </c>
      <c r="I2264" s="103" t="str">
        <f>IF(H2264="","",H2264-N(F2264))</f>
        <v/>
      </c>
      <c r="J2264" s="68" t="str">
        <f>IF(B2264="","",IFERROR(INDEX('15 Base de Dados'!$F$6:$F$925,MATCH(B2264,'15 Base de Dados'!$C$6:$C$925,0)),"BRL"))</f>
        <v/>
      </c>
      <c r="K2264" s="70" t="str">
        <f>IF(H2264="","",I2264*IF(N(G2264)&gt;0,G2264,IFERROR(INDEX(moeda_fx,MATCH(J2264,moeda_cod,0)),1)))</f>
        <v/>
      </c>
      <c r="L2264" s="133" t="str">
        <f>IF(B2264="","",IFERROR(INDEX('15 Base de Dados'!$A$6:$A$925,MATCH(B2264,'15 Base de Dados'!$C$6:$C$925,0)),"Não encontrado"))</f>
        <v/>
      </c>
      <c r="M2264" s="122" t="str">
        <f>IF(A2264="","",EOMONTH(A2264,0))</f>
        <v/>
      </c>
      <c r="N2264" s="69" t="str">
        <f>IF(A2264="","",YEAR(A2264))</f>
        <v/>
      </c>
    </row>
    <row r="2265">
      <c r="A2265" s="116" t="n"/>
      <c r="B2265" s="97" t="n"/>
      <c r="C2265" s="97" t="n"/>
      <c r="D2265" s="132" t="n"/>
      <c r="E2265" s="99" t="n"/>
      <c r="F2265" s="117" t="n"/>
      <c r="G2265" s="101" t="n"/>
      <c r="H2265" s="109" t="str">
        <f>IF(OR(A2265="",B2265=""),"",N(D2265)*N(E2265))</f>
        <v/>
      </c>
      <c r="I2265" s="109" t="str">
        <f>IF(H2265="","",H2265-N(F2265))</f>
        <v/>
      </c>
      <c r="J2265" s="108" t="str">
        <f>IF(B2265="","",IFERROR(INDEX('15 Base de Dados'!$F$6:$F$925,MATCH(B2265,'15 Base de Dados'!$C$6:$C$925,0)),"BRL"))</f>
        <v/>
      </c>
      <c r="K2265" s="134" t="str">
        <f>IF(H2265="","",I2265*IF(N(G2265)&gt;0,G2265,IFERROR(INDEX(moeda_fx,MATCH(J2265,moeda_cod,0)),1)))</f>
        <v/>
      </c>
      <c r="L2265" s="135" t="str">
        <f>IF(B2265="","",IFERROR(INDEX('15 Base de Dados'!$A$6:$A$925,MATCH(B2265,'15 Base de Dados'!$C$6:$C$925,0)),"Não encontrado"))</f>
        <v/>
      </c>
      <c r="M2265" s="123" t="str">
        <f>IF(A2265="","",EOMONTH(A2265,0))</f>
        <v/>
      </c>
      <c r="N2265" s="113" t="str">
        <f>IF(A2265="","",YEAR(A2265))</f>
        <v/>
      </c>
    </row>
    <row r="2266">
      <c r="A2266" s="116" t="n"/>
      <c r="B2266" s="97" t="n"/>
      <c r="C2266" s="97" t="n"/>
      <c r="D2266" s="132" t="n"/>
      <c r="E2266" s="99" t="n"/>
      <c r="F2266" s="117" t="n"/>
      <c r="G2266" s="101" t="n"/>
      <c r="H2266" s="103" t="str">
        <f>IF(OR(A2266="",B2266=""),"",N(D2266)*N(E2266))</f>
        <v/>
      </c>
      <c r="I2266" s="103" t="str">
        <f>IF(H2266="","",H2266-N(F2266))</f>
        <v/>
      </c>
      <c r="J2266" s="68" t="str">
        <f>IF(B2266="","",IFERROR(INDEX('15 Base de Dados'!$F$6:$F$925,MATCH(B2266,'15 Base de Dados'!$C$6:$C$925,0)),"BRL"))</f>
        <v/>
      </c>
      <c r="K2266" s="70" t="str">
        <f>IF(H2266="","",I2266*IF(N(G2266)&gt;0,G2266,IFERROR(INDEX(moeda_fx,MATCH(J2266,moeda_cod,0)),1)))</f>
        <v/>
      </c>
      <c r="L2266" s="133" t="str">
        <f>IF(B2266="","",IFERROR(INDEX('15 Base de Dados'!$A$6:$A$925,MATCH(B2266,'15 Base de Dados'!$C$6:$C$925,0)),"Não encontrado"))</f>
        <v/>
      </c>
      <c r="M2266" s="122" t="str">
        <f>IF(A2266="","",EOMONTH(A2266,0))</f>
        <v/>
      </c>
      <c r="N2266" s="69" t="str">
        <f>IF(A2266="","",YEAR(A2266))</f>
        <v/>
      </c>
    </row>
    <row r="2267">
      <c r="A2267" s="116" t="n"/>
      <c r="B2267" s="97" t="n"/>
      <c r="C2267" s="97" t="n"/>
      <c r="D2267" s="132" t="n"/>
      <c r="E2267" s="99" t="n"/>
      <c r="F2267" s="117" t="n"/>
      <c r="G2267" s="101" t="n"/>
      <c r="H2267" s="109" t="str">
        <f>IF(OR(A2267="",B2267=""),"",N(D2267)*N(E2267))</f>
        <v/>
      </c>
      <c r="I2267" s="109" t="str">
        <f>IF(H2267="","",H2267-N(F2267))</f>
        <v/>
      </c>
      <c r="J2267" s="108" t="str">
        <f>IF(B2267="","",IFERROR(INDEX('15 Base de Dados'!$F$6:$F$925,MATCH(B2267,'15 Base de Dados'!$C$6:$C$925,0)),"BRL"))</f>
        <v/>
      </c>
      <c r="K2267" s="134" t="str">
        <f>IF(H2267="","",I2267*IF(N(G2267)&gt;0,G2267,IFERROR(INDEX(moeda_fx,MATCH(J2267,moeda_cod,0)),1)))</f>
        <v/>
      </c>
      <c r="L2267" s="135" t="str">
        <f>IF(B2267="","",IFERROR(INDEX('15 Base de Dados'!$A$6:$A$925,MATCH(B2267,'15 Base de Dados'!$C$6:$C$925,0)),"Não encontrado"))</f>
        <v/>
      </c>
      <c r="M2267" s="123" t="str">
        <f>IF(A2267="","",EOMONTH(A2267,0))</f>
        <v/>
      </c>
      <c r="N2267" s="113" t="str">
        <f>IF(A2267="","",YEAR(A2267))</f>
        <v/>
      </c>
    </row>
    <row r="2268">
      <c r="A2268" s="116" t="n"/>
      <c r="B2268" s="97" t="n"/>
      <c r="C2268" s="97" t="n"/>
      <c r="D2268" s="132" t="n"/>
      <c r="E2268" s="99" t="n"/>
      <c r="F2268" s="117" t="n"/>
      <c r="G2268" s="101" t="n"/>
      <c r="H2268" s="103" t="str">
        <f>IF(OR(A2268="",B2268=""),"",N(D2268)*N(E2268))</f>
        <v/>
      </c>
      <c r="I2268" s="103" t="str">
        <f>IF(H2268="","",H2268-N(F2268))</f>
        <v/>
      </c>
      <c r="J2268" s="68" t="str">
        <f>IF(B2268="","",IFERROR(INDEX('15 Base de Dados'!$F$6:$F$925,MATCH(B2268,'15 Base de Dados'!$C$6:$C$925,0)),"BRL"))</f>
        <v/>
      </c>
      <c r="K2268" s="70" t="str">
        <f>IF(H2268="","",I2268*IF(N(G2268)&gt;0,G2268,IFERROR(INDEX(moeda_fx,MATCH(J2268,moeda_cod,0)),1)))</f>
        <v/>
      </c>
      <c r="L2268" s="133" t="str">
        <f>IF(B2268="","",IFERROR(INDEX('15 Base de Dados'!$A$6:$A$925,MATCH(B2268,'15 Base de Dados'!$C$6:$C$925,0)),"Não encontrado"))</f>
        <v/>
      </c>
      <c r="M2268" s="122" t="str">
        <f>IF(A2268="","",EOMONTH(A2268,0))</f>
        <v/>
      </c>
      <c r="N2268" s="69" t="str">
        <f>IF(A2268="","",YEAR(A2268))</f>
        <v/>
      </c>
    </row>
    <row r="2269">
      <c r="A2269" s="116" t="n"/>
      <c r="B2269" s="97" t="n"/>
      <c r="C2269" s="97" t="n"/>
      <c r="D2269" s="132" t="n"/>
      <c r="E2269" s="99" t="n"/>
      <c r="F2269" s="117" t="n"/>
      <c r="G2269" s="101" t="n"/>
      <c r="H2269" s="109" t="str">
        <f>IF(OR(A2269="",B2269=""),"",N(D2269)*N(E2269))</f>
        <v/>
      </c>
      <c r="I2269" s="109" t="str">
        <f>IF(H2269="","",H2269-N(F2269))</f>
        <v/>
      </c>
      <c r="J2269" s="108" t="str">
        <f>IF(B2269="","",IFERROR(INDEX('15 Base de Dados'!$F$6:$F$925,MATCH(B2269,'15 Base de Dados'!$C$6:$C$925,0)),"BRL"))</f>
        <v/>
      </c>
      <c r="K2269" s="134" t="str">
        <f>IF(H2269="","",I2269*IF(N(G2269)&gt;0,G2269,IFERROR(INDEX(moeda_fx,MATCH(J2269,moeda_cod,0)),1)))</f>
        <v/>
      </c>
      <c r="L2269" s="135" t="str">
        <f>IF(B2269="","",IFERROR(INDEX('15 Base de Dados'!$A$6:$A$925,MATCH(B2269,'15 Base de Dados'!$C$6:$C$925,0)),"Não encontrado"))</f>
        <v/>
      </c>
      <c r="M2269" s="123" t="str">
        <f>IF(A2269="","",EOMONTH(A2269,0))</f>
        <v/>
      </c>
      <c r="N2269" s="113" t="str">
        <f>IF(A2269="","",YEAR(A2269))</f>
        <v/>
      </c>
    </row>
    <row r="2270">
      <c r="A2270" s="116" t="n"/>
      <c r="B2270" s="97" t="n"/>
      <c r="C2270" s="97" t="n"/>
      <c r="D2270" s="132" t="n"/>
      <c r="E2270" s="99" t="n"/>
      <c r="F2270" s="117" t="n"/>
      <c r="G2270" s="101" t="n"/>
      <c r="H2270" s="103" t="str">
        <f>IF(OR(A2270="",B2270=""),"",N(D2270)*N(E2270))</f>
        <v/>
      </c>
      <c r="I2270" s="103" t="str">
        <f>IF(H2270="","",H2270-N(F2270))</f>
        <v/>
      </c>
      <c r="J2270" s="68" t="str">
        <f>IF(B2270="","",IFERROR(INDEX('15 Base de Dados'!$F$6:$F$925,MATCH(B2270,'15 Base de Dados'!$C$6:$C$925,0)),"BRL"))</f>
        <v/>
      </c>
      <c r="K2270" s="70" t="str">
        <f>IF(H2270="","",I2270*IF(N(G2270)&gt;0,G2270,IFERROR(INDEX(moeda_fx,MATCH(J2270,moeda_cod,0)),1)))</f>
        <v/>
      </c>
      <c r="L2270" s="133" t="str">
        <f>IF(B2270="","",IFERROR(INDEX('15 Base de Dados'!$A$6:$A$925,MATCH(B2270,'15 Base de Dados'!$C$6:$C$925,0)),"Não encontrado"))</f>
        <v/>
      </c>
      <c r="M2270" s="122" t="str">
        <f>IF(A2270="","",EOMONTH(A2270,0))</f>
        <v/>
      </c>
      <c r="N2270" s="69" t="str">
        <f>IF(A2270="","",YEAR(A2270))</f>
        <v/>
      </c>
    </row>
    <row r="2271">
      <c r="A2271" s="116" t="n"/>
      <c r="B2271" s="97" t="n"/>
      <c r="C2271" s="97" t="n"/>
      <c r="D2271" s="132" t="n"/>
      <c r="E2271" s="99" t="n"/>
      <c r="F2271" s="117" t="n"/>
      <c r="G2271" s="101" t="n"/>
      <c r="H2271" s="109" t="str">
        <f>IF(OR(A2271="",B2271=""),"",N(D2271)*N(E2271))</f>
        <v/>
      </c>
      <c r="I2271" s="109" t="str">
        <f>IF(H2271="","",H2271-N(F2271))</f>
        <v/>
      </c>
      <c r="J2271" s="108" t="str">
        <f>IF(B2271="","",IFERROR(INDEX('15 Base de Dados'!$F$6:$F$925,MATCH(B2271,'15 Base de Dados'!$C$6:$C$925,0)),"BRL"))</f>
        <v/>
      </c>
      <c r="K2271" s="134" t="str">
        <f>IF(H2271="","",I2271*IF(N(G2271)&gt;0,G2271,IFERROR(INDEX(moeda_fx,MATCH(J2271,moeda_cod,0)),1)))</f>
        <v/>
      </c>
      <c r="L2271" s="135" t="str">
        <f>IF(B2271="","",IFERROR(INDEX('15 Base de Dados'!$A$6:$A$925,MATCH(B2271,'15 Base de Dados'!$C$6:$C$925,0)),"Não encontrado"))</f>
        <v/>
      </c>
      <c r="M2271" s="123" t="str">
        <f>IF(A2271="","",EOMONTH(A2271,0))</f>
        <v/>
      </c>
      <c r="N2271" s="113" t="str">
        <f>IF(A2271="","",YEAR(A2271))</f>
        <v/>
      </c>
    </row>
    <row r="2272">
      <c r="A2272" s="116" t="n"/>
      <c r="B2272" s="97" t="n"/>
      <c r="C2272" s="97" t="n"/>
      <c r="D2272" s="132" t="n"/>
      <c r="E2272" s="99" t="n"/>
      <c r="F2272" s="117" t="n"/>
      <c r="G2272" s="101" t="n"/>
      <c r="H2272" s="103" t="str">
        <f>IF(OR(A2272="",B2272=""),"",N(D2272)*N(E2272))</f>
        <v/>
      </c>
      <c r="I2272" s="103" t="str">
        <f>IF(H2272="","",H2272-N(F2272))</f>
        <v/>
      </c>
      <c r="J2272" s="68" t="str">
        <f>IF(B2272="","",IFERROR(INDEX('15 Base de Dados'!$F$6:$F$925,MATCH(B2272,'15 Base de Dados'!$C$6:$C$925,0)),"BRL"))</f>
        <v/>
      </c>
      <c r="K2272" s="70" t="str">
        <f>IF(H2272="","",I2272*IF(N(G2272)&gt;0,G2272,IFERROR(INDEX(moeda_fx,MATCH(J2272,moeda_cod,0)),1)))</f>
        <v/>
      </c>
      <c r="L2272" s="133" t="str">
        <f>IF(B2272="","",IFERROR(INDEX('15 Base de Dados'!$A$6:$A$925,MATCH(B2272,'15 Base de Dados'!$C$6:$C$925,0)),"Não encontrado"))</f>
        <v/>
      </c>
      <c r="M2272" s="122" t="str">
        <f>IF(A2272="","",EOMONTH(A2272,0))</f>
        <v/>
      </c>
      <c r="N2272" s="69" t="str">
        <f>IF(A2272="","",YEAR(A2272))</f>
        <v/>
      </c>
    </row>
    <row r="2273">
      <c r="A2273" s="116" t="n"/>
      <c r="B2273" s="97" t="n"/>
      <c r="C2273" s="97" t="n"/>
      <c r="D2273" s="132" t="n"/>
      <c r="E2273" s="99" t="n"/>
      <c r="F2273" s="117" t="n"/>
      <c r="G2273" s="101" t="n"/>
      <c r="H2273" s="109" t="str">
        <f>IF(OR(A2273="",B2273=""),"",N(D2273)*N(E2273))</f>
        <v/>
      </c>
      <c r="I2273" s="109" t="str">
        <f>IF(H2273="","",H2273-N(F2273))</f>
        <v/>
      </c>
      <c r="J2273" s="108" t="str">
        <f>IF(B2273="","",IFERROR(INDEX('15 Base de Dados'!$F$6:$F$925,MATCH(B2273,'15 Base de Dados'!$C$6:$C$925,0)),"BRL"))</f>
        <v/>
      </c>
      <c r="K2273" s="134" t="str">
        <f>IF(H2273="","",I2273*IF(N(G2273)&gt;0,G2273,IFERROR(INDEX(moeda_fx,MATCH(J2273,moeda_cod,0)),1)))</f>
        <v/>
      </c>
      <c r="L2273" s="135" t="str">
        <f>IF(B2273="","",IFERROR(INDEX('15 Base de Dados'!$A$6:$A$925,MATCH(B2273,'15 Base de Dados'!$C$6:$C$925,0)),"Não encontrado"))</f>
        <v/>
      </c>
      <c r="M2273" s="123" t="str">
        <f>IF(A2273="","",EOMONTH(A2273,0))</f>
        <v/>
      </c>
      <c r="N2273" s="113" t="str">
        <f>IF(A2273="","",YEAR(A2273))</f>
        <v/>
      </c>
    </row>
    <row r="2274">
      <c r="A2274" s="116" t="n"/>
      <c r="B2274" s="97" t="n"/>
      <c r="C2274" s="97" t="n"/>
      <c r="D2274" s="132" t="n"/>
      <c r="E2274" s="99" t="n"/>
      <c r="F2274" s="117" t="n"/>
      <c r="G2274" s="101" t="n"/>
      <c r="H2274" s="103" t="str">
        <f>IF(OR(A2274="",B2274=""),"",N(D2274)*N(E2274))</f>
        <v/>
      </c>
      <c r="I2274" s="103" t="str">
        <f>IF(H2274="","",H2274-N(F2274))</f>
        <v/>
      </c>
      <c r="J2274" s="68" t="str">
        <f>IF(B2274="","",IFERROR(INDEX('15 Base de Dados'!$F$6:$F$925,MATCH(B2274,'15 Base de Dados'!$C$6:$C$925,0)),"BRL"))</f>
        <v/>
      </c>
      <c r="K2274" s="70" t="str">
        <f>IF(H2274="","",I2274*IF(N(G2274)&gt;0,G2274,IFERROR(INDEX(moeda_fx,MATCH(J2274,moeda_cod,0)),1)))</f>
        <v/>
      </c>
      <c r="L2274" s="133" t="str">
        <f>IF(B2274="","",IFERROR(INDEX('15 Base de Dados'!$A$6:$A$925,MATCH(B2274,'15 Base de Dados'!$C$6:$C$925,0)),"Não encontrado"))</f>
        <v/>
      </c>
      <c r="M2274" s="122" t="str">
        <f>IF(A2274="","",EOMONTH(A2274,0))</f>
        <v/>
      </c>
      <c r="N2274" s="69" t="str">
        <f>IF(A2274="","",YEAR(A2274))</f>
        <v/>
      </c>
    </row>
    <row r="2275">
      <c r="A2275" s="116" t="n"/>
      <c r="B2275" s="97" t="n"/>
      <c r="C2275" s="97" t="n"/>
      <c r="D2275" s="132" t="n"/>
      <c r="E2275" s="99" t="n"/>
      <c r="F2275" s="117" t="n"/>
      <c r="G2275" s="101" t="n"/>
      <c r="H2275" s="109" t="str">
        <f>IF(OR(A2275="",B2275=""),"",N(D2275)*N(E2275))</f>
        <v/>
      </c>
      <c r="I2275" s="109" t="str">
        <f>IF(H2275="","",H2275-N(F2275))</f>
        <v/>
      </c>
      <c r="J2275" s="108" t="str">
        <f>IF(B2275="","",IFERROR(INDEX('15 Base de Dados'!$F$6:$F$925,MATCH(B2275,'15 Base de Dados'!$C$6:$C$925,0)),"BRL"))</f>
        <v/>
      </c>
      <c r="K2275" s="134" t="str">
        <f>IF(H2275="","",I2275*IF(N(G2275)&gt;0,G2275,IFERROR(INDEX(moeda_fx,MATCH(J2275,moeda_cod,0)),1)))</f>
        <v/>
      </c>
      <c r="L2275" s="135" t="str">
        <f>IF(B2275="","",IFERROR(INDEX('15 Base de Dados'!$A$6:$A$925,MATCH(B2275,'15 Base de Dados'!$C$6:$C$925,0)),"Não encontrado"))</f>
        <v/>
      </c>
      <c r="M2275" s="123" t="str">
        <f>IF(A2275="","",EOMONTH(A2275,0))</f>
        <v/>
      </c>
      <c r="N2275" s="113" t="str">
        <f>IF(A2275="","",YEAR(A2275))</f>
        <v/>
      </c>
    </row>
    <row r="2276">
      <c r="A2276" s="116" t="n"/>
      <c r="B2276" s="97" t="n"/>
      <c r="C2276" s="97" t="n"/>
      <c r="D2276" s="132" t="n"/>
      <c r="E2276" s="99" t="n"/>
      <c r="F2276" s="117" t="n"/>
      <c r="G2276" s="101" t="n"/>
      <c r="H2276" s="103" t="str">
        <f>IF(OR(A2276="",B2276=""),"",N(D2276)*N(E2276))</f>
        <v/>
      </c>
      <c r="I2276" s="103" t="str">
        <f>IF(H2276="","",H2276-N(F2276))</f>
        <v/>
      </c>
      <c r="J2276" s="68" t="str">
        <f>IF(B2276="","",IFERROR(INDEX('15 Base de Dados'!$F$6:$F$925,MATCH(B2276,'15 Base de Dados'!$C$6:$C$925,0)),"BRL"))</f>
        <v/>
      </c>
      <c r="K2276" s="70" t="str">
        <f>IF(H2276="","",I2276*IF(N(G2276)&gt;0,G2276,IFERROR(INDEX(moeda_fx,MATCH(J2276,moeda_cod,0)),1)))</f>
        <v/>
      </c>
      <c r="L2276" s="133" t="str">
        <f>IF(B2276="","",IFERROR(INDEX('15 Base de Dados'!$A$6:$A$925,MATCH(B2276,'15 Base de Dados'!$C$6:$C$925,0)),"Não encontrado"))</f>
        <v/>
      </c>
      <c r="M2276" s="122" t="str">
        <f>IF(A2276="","",EOMONTH(A2276,0))</f>
        <v/>
      </c>
      <c r="N2276" s="69" t="str">
        <f>IF(A2276="","",YEAR(A2276))</f>
        <v/>
      </c>
    </row>
    <row r="2277">
      <c r="A2277" s="116" t="n"/>
      <c r="B2277" s="97" t="n"/>
      <c r="C2277" s="97" t="n"/>
      <c r="D2277" s="132" t="n"/>
      <c r="E2277" s="99" t="n"/>
      <c r="F2277" s="117" t="n"/>
      <c r="G2277" s="101" t="n"/>
      <c r="H2277" s="109" t="str">
        <f>IF(OR(A2277="",B2277=""),"",N(D2277)*N(E2277))</f>
        <v/>
      </c>
      <c r="I2277" s="109" t="str">
        <f>IF(H2277="","",H2277-N(F2277))</f>
        <v/>
      </c>
      <c r="J2277" s="108" t="str">
        <f>IF(B2277="","",IFERROR(INDEX('15 Base de Dados'!$F$6:$F$925,MATCH(B2277,'15 Base de Dados'!$C$6:$C$925,0)),"BRL"))</f>
        <v/>
      </c>
      <c r="K2277" s="134" t="str">
        <f>IF(H2277="","",I2277*IF(N(G2277)&gt;0,G2277,IFERROR(INDEX(moeda_fx,MATCH(J2277,moeda_cod,0)),1)))</f>
        <v/>
      </c>
      <c r="L2277" s="135" t="str">
        <f>IF(B2277="","",IFERROR(INDEX('15 Base de Dados'!$A$6:$A$925,MATCH(B2277,'15 Base de Dados'!$C$6:$C$925,0)),"Não encontrado"))</f>
        <v/>
      </c>
      <c r="M2277" s="123" t="str">
        <f>IF(A2277="","",EOMONTH(A2277,0))</f>
        <v/>
      </c>
      <c r="N2277" s="113" t="str">
        <f>IF(A2277="","",YEAR(A2277))</f>
        <v/>
      </c>
    </row>
    <row r="2278">
      <c r="A2278" s="116" t="n"/>
      <c r="B2278" s="97" t="n"/>
      <c r="C2278" s="97" t="n"/>
      <c r="D2278" s="132" t="n"/>
      <c r="E2278" s="99" t="n"/>
      <c r="F2278" s="117" t="n"/>
      <c r="G2278" s="101" t="n"/>
      <c r="H2278" s="103" t="str">
        <f>IF(OR(A2278="",B2278=""),"",N(D2278)*N(E2278))</f>
        <v/>
      </c>
      <c r="I2278" s="103" t="str">
        <f>IF(H2278="","",H2278-N(F2278))</f>
        <v/>
      </c>
      <c r="J2278" s="68" t="str">
        <f>IF(B2278="","",IFERROR(INDEX('15 Base de Dados'!$F$6:$F$925,MATCH(B2278,'15 Base de Dados'!$C$6:$C$925,0)),"BRL"))</f>
        <v/>
      </c>
      <c r="K2278" s="70" t="str">
        <f>IF(H2278="","",I2278*IF(N(G2278)&gt;0,G2278,IFERROR(INDEX(moeda_fx,MATCH(J2278,moeda_cod,0)),1)))</f>
        <v/>
      </c>
      <c r="L2278" s="133" t="str">
        <f>IF(B2278="","",IFERROR(INDEX('15 Base de Dados'!$A$6:$A$925,MATCH(B2278,'15 Base de Dados'!$C$6:$C$925,0)),"Não encontrado"))</f>
        <v/>
      </c>
      <c r="M2278" s="122" t="str">
        <f>IF(A2278="","",EOMONTH(A2278,0))</f>
        <v/>
      </c>
      <c r="N2278" s="69" t="str">
        <f>IF(A2278="","",YEAR(A2278))</f>
        <v/>
      </c>
    </row>
    <row r="2279">
      <c r="A2279" s="116" t="n"/>
      <c r="B2279" s="97" t="n"/>
      <c r="C2279" s="97" t="n"/>
      <c r="D2279" s="132" t="n"/>
      <c r="E2279" s="99" t="n"/>
      <c r="F2279" s="117" t="n"/>
      <c r="G2279" s="101" t="n"/>
      <c r="H2279" s="109" t="str">
        <f>IF(OR(A2279="",B2279=""),"",N(D2279)*N(E2279))</f>
        <v/>
      </c>
      <c r="I2279" s="109" t="str">
        <f>IF(H2279="","",H2279-N(F2279))</f>
        <v/>
      </c>
      <c r="J2279" s="108" t="str">
        <f>IF(B2279="","",IFERROR(INDEX('15 Base de Dados'!$F$6:$F$925,MATCH(B2279,'15 Base de Dados'!$C$6:$C$925,0)),"BRL"))</f>
        <v/>
      </c>
      <c r="K2279" s="134" t="str">
        <f>IF(H2279="","",I2279*IF(N(G2279)&gt;0,G2279,IFERROR(INDEX(moeda_fx,MATCH(J2279,moeda_cod,0)),1)))</f>
        <v/>
      </c>
      <c r="L2279" s="135" t="str">
        <f>IF(B2279="","",IFERROR(INDEX('15 Base de Dados'!$A$6:$A$925,MATCH(B2279,'15 Base de Dados'!$C$6:$C$925,0)),"Não encontrado"))</f>
        <v/>
      </c>
      <c r="M2279" s="123" t="str">
        <f>IF(A2279="","",EOMONTH(A2279,0))</f>
        <v/>
      </c>
      <c r="N2279" s="113" t="str">
        <f>IF(A2279="","",YEAR(A2279))</f>
        <v/>
      </c>
    </row>
    <row r="2280">
      <c r="A2280" s="116" t="n"/>
      <c r="B2280" s="97" t="n"/>
      <c r="C2280" s="97" t="n"/>
      <c r="D2280" s="132" t="n"/>
      <c r="E2280" s="99" t="n"/>
      <c r="F2280" s="117" t="n"/>
      <c r="G2280" s="101" t="n"/>
      <c r="H2280" s="103" t="str">
        <f>IF(OR(A2280="",B2280=""),"",N(D2280)*N(E2280))</f>
        <v/>
      </c>
      <c r="I2280" s="103" t="str">
        <f>IF(H2280="","",H2280-N(F2280))</f>
        <v/>
      </c>
      <c r="J2280" s="68" t="str">
        <f>IF(B2280="","",IFERROR(INDEX('15 Base de Dados'!$F$6:$F$925,MATCH(B2280,'15 Base de Dados'!$C$6:$C$925,0)),"BRL"))</f>
        <v/>
      </c>
      <c r="K2280" s="70" t="str">
        <f>IF(H2280="","",I2280*IF(N(G2280)&gt;0,G2280,IFERROR(INDEX(moeda_fx,MATCH(J2280,moeda_cod,0)),1)))</f>
        <v/>
      </c>
      <c r="L2280" s="133" t="str">
        <f>IF(B2280="","",IFERROR(INDEX('15 Base de Dados'!$A$6:$A$925,MATCH(B2280,'15 Base de Dados'!$C$6:$C$925,0)),"Não encontrado"))</f>
        <v/>
      </c>
      <c r="M2280" s="122" t="str">
        <f>IF(A2280="","",EOMONTH(A2280,0))</f>
        <v/>
      </c>
      <c r="N2280" s="69" t="str">
        <f>IF(A2280="","",YEAR(A2280))</f>
        <v/>
      </c>
    </row>
    <row r="2281">
      <c r="A2281" s="116" t="n"/>
      <c r="B2281" s="97" t="n"/>
      <c r="C2281" s="97" t="n"/>
      <c r="D2281" s="132" t="n"/>
      <c r="E2281" s="99" t="n"/>
      <c r="F2281" s="117" t="n"/>
      <c r="G2281" s="101" t="n"/>
      <c r="H2281" s="109" t="str">
        <f>IF(OR(A2281="",B2281=""),"",N(D2281)*N(E2281))</f>
        <v/>
      </c>
      <c r="I2281" s="109" t="str">
        <f>IF(H2281="","",H2281-N(F2281))</f>
        <v/>
      </c>
      <c r="J2281" s="108" t="str">
        <f>IF(B2281="","",IFERROR(INDEX('15 Base de Dados'!$F$6:$F$925,MATCH(B2281,'15 Base de Dados'!$C$6:$C$925,0)),"BRL"))</f>
        <v/>
      </c>
      <c r="K2281" s="134" t="str">
        <f>IF(H2281="","",I2281*IF(N(G2281)&gt;0,G2281,IFERROR(INDEX(moeda_fx,MATCH(J2281,moeda_cod,0)),1)))</f>
        <v/>
      </c>
      <c r="L2281" s="135" t="str">
        <f>IF(B2281="","",IFERROR(INDEX('15 Base de Dados'!$A$6:$A$925,MATCH(B2281,'15 Base de Dados'!$C$6:$C$925,0)),"Não encontrado"))</f>
        <v/>
      </c>
      <c r="M2281" s="123" t="str">
        <f>IF(A2281="","",EOMONTH(A2281,0))</f>
        <v/>
      </c>
      <c r="N2281" s="113" t="str">
        <f>IF(A2281="","",YEAR(A2281))</f>
        <v/>
      </c>
    </row>
    <row r="2282">
      <c r="A2282" s="116" t="n"/>
      <c r="B2282" s="97" t="n"/>
      <c r="C2282" s="97" t="n"/>
      <c r="D2282" s="132" t="n"/>
      <c r="E2282" s="99" t="n"/>
      <c r="F2282" s="117" t="n"/>
      <c r="G2282" s="101" t="n"/>
      <c r="H2282" s="103" t="str">
        <f>IF(OR(A2282="",B2282=""),"",N(D2282)*N(E2282))</f>
        <v/>
      </c>
      <c r="I2282" s="103" t="str">
        <f>IF(H2282="","",H2282-N(F2282))</f>
        <v/>
      </c>
      <c r="J2282" s="68" t="str">
        <f>IF(B2282="","",IFERROR(INDEX('15 Base de Dados'!$F$6:$F$925,MATCH(B2282,'15 Base de Dados'!$C$6:$C$925,0)),"BRL"))</f>
        <v/>
      </c>
      <c r="K2282" s="70" t="str">
        <f>IF(H2282="","",I2282*IF(N(G2282)&gt;0,G2282,IFERROR(INDEX(moeda_fx,MATCH(J2282,moeda_cod,0)),1)))</f>
        <v/>
      </c>
      <c r="L2282" s="133" t="str">
        <f>IF(B2282="","",IFERROR(INDEX('15 Base de Dados'!$A$6:$A$925,MATCH(B2282,'15 Base de Dados'!$C$6:$C$925,0)),"Não encontrado"))</f>
        <v/>
      </c>
      <c r="M2282" s="122" t="str">
        <f>IF(A2282="","",EOMONTH(A2282,0))</f>
        <v/>
      </c>
      <c r="N2282" s="69" t="str">
        <f>IF(A2282="","",YEAR(A2282))</f>
        <v/>
      </c>
    </row>
    <row r="2283">
      <c r="A2283" s="116" t="n"/>
      <c r="B2283" s="97" t="n"/>
      <c r="C2283" s="97" t="n"/>
      <c r="D2283" s="132" t="n"/>
      <c r="E2283" s="99" t="n"/>
      <c r="F2283" s="117" t="n"/>
      <c r="G2283" s="101" t="n"/>
      <c r="H2283" s="109" t="str">
        <f>IF(OR(A2283="",B2283=""),"",N(D2283)*N(E2283))</f>
        <v/>
      </c>
      <c r="I2283" s="109" t="str">
        <f>IF(H2283="","",H2283-N(F2283))</f>
        <v/>
      </c>
      <c r="J2283" s="108" t="str">
        <f>IF(B2283="","",IFERROR(INDEX('15 Base de Dados'!$F$6:$F$925,MATCH(B2283,'15 Base de Dados'!$C$6:$C$925,0)),"BRL"))</f>
        <v/>
      </c>
      <c r="K2283" s="134" t="str">
        <f>IF(H2283="","",I2283*IF(N(G2283)&gt;0,G2283,IFERROR(INDEX(moeda_fx,MATCH(J2283,moeda_cod,0)),1)))</f>
        <v/>
      </c>
      <c r="L2283" s="135" t="str">
        <f>IF(B2283="","",IFERROR(INDEX('15 Base de Dados'!$A$6:$A$925,MATCH(B2283,'15 Base de Dados'!$C$6:$C$925,0)),"Não encontrado"))</f>
        <v/>
      </c>
      <c r="M2283" s="123" t="str">
        <f>IF(A2283="","",EOMONTH(A2283,0))</f>
        <v/>
      </c>
      <c r="N2283" s="113" t="str">
        <f>IF(A2283="","",YEAR(A2283))</f>
        <v/>
      </c>
    </row>
    <row r="2284">
      <c r="A2284" s="116" t="n"/>
      <c r="B2284" s="97" t="n"/>
      <c r="C2284" s="97" t="n"/>
      <c r="D2284" s="132" t="n"/>
      <c r="E2284" s="99" t="n"/>
      <c r="F2284" s="117" t="n"/>
      <c r="G2284" s="101" t="n"/>
      <c r="H2284" s="103" t="str">
        <f>IF(OR(A2284="",B2284=""),"",N(D2284)*N(E2284))</f>
        <v/>
      </c>
      <c r="I2284" s="103" t="str">
        <f>IF(H2284="","",H2284-N(F2284))</f>
        <v/>
      </c>
      <c r="J2284" s="68" t="str">
        <f>IF(B2284="","",IFERROR(INDEX('15 Base de Dados'!$F$6:$F$925,MATCH(B2284,'15 Base de Dados'!$C$6:$C$925,0)),"BRL"))</f>
        <v/>
      </c>
      <c r="K2284" s="70" t="str">
        <f>IF(H2284="","",I2284*IF(N(G2284)&gt;0,G2284,IFERROR(INDEX(moeda_fx,MATCH(J2284,moeda_cod,0)),1)))</f>
        <v/>
      </c>
      <c r="L2284" s="133" t="str">
        <f>IF(B2284="","",IFERROR(INDEX('15 Base de Dados'!$A$6:$A$925,MATCH(B2284,'15 Base de Dados'!$C$6:$C$925,0)),"Não encontrado"))</f>
        <v/>
      </c>
      <c r="M2284" s="122" t="str">
        <f>IF(A2284="","",EOMONTH(A2284,0))</f>
        <v/>
      </c>
      <c r="N2284" s="69" t="str">
        <f>IF(A2284="","",YEAR(A2284))</f>
        <v/>
      </c>
    </row>
    <row r="2285">
      <c r="A2285" s="116" t="n"/>
      <c r="B2285" s="97" t="n"/>
      <c r="C2285" s="97" t="n"/>
      <c r="D2285" s="132" t="n"/>
      <c r="E2285" s="99" t="n"/>
      <c r="F2285" s="117" t="n"/>
      <c r="G2285" s="101" t="n"/>
      <c r="H2285" s="109" t="str">
        <f>IF(OR(A2285="",B2285=""),"",N(D2285)*N(E2285))</f>
        <v/>
      </c>
      <c r="I2285" s="109" t="str">
        <f>IF(H2285="","",H2285-N(F2285))</f>
        <v/>
      </c>
      <c r="J2285" s="108" t="str">
        <f>IF(B2285="","",IFERROR(INDEX('15 Base de Dados'!$F$6:$F$925,MATCH(B2285,'15 Base de Dados'!$C$6:$C$925,0)),"BRL"))</f>
        <v/>
      </c>
      <c r="K2285" s="134" t="str">
        <f>IF(H2285="","",I2285*IF(N(G2285)&gt;0,G2285,IFERROR(INDEX(moeda_fx,MATCH(J2285,moeda_cod,0)),1)))</f>
        <v/>
      </c>
      <c r="L2285" s="135" t="str">
        <f>IF(B2285="","",IFERROR(INDEX('15 Base de Dados'!$A$6:$A$925,MATCH(B2285,'15 Base de Dados'!$C$6:$C$925,0)),"Não encontrado"))</f>
        <v/>
      </c>
      <c r="M2285" s="123" t="str">
        <f>IF(A2285="","",EOMONTH(A2285,0))</f>
        <v/>
      </c>
      <c r="N2285" s="113" t="str">
        <f>IF(A2285="","",YEAR(A2285))</f>
        <v/>
      </c>
    </row>
    <row r="2286">
      <c r="A2286" s="116" t="n"/>
      <c r="B2286" s="97" t="n"/>
      <c r="C2286" s="97" t="n"/>
      <c r="D2286" s="132" t="n"/>
      <c r="E2286" s="99" t="n"/>
      <c r="F2286" s="117" t="n"/>
      <c r="G2286" s="101" t="n"/>
      <c r="H2286" s="103" t="str">
        <f>IF(OR(A2286="",B2286=""),"",N(D2286)*N(E2286))</f>
        <v/>
      </c>
      <c r="I2286" s="103" t="str">
        <f>IF(H2286="","",H2286-N(F2286))</f>
        <v/>
      </c>
      <c r="J2286" s="68" t="str">
        <f>IF(B2286="","",IFERROR(INDEX('15 Base de Dados'!$F$6:$F$925,MATCH(B2286,'15 Base de Dados'!$C$6:$C$925,0)),"BRL"))</f>
        <v/>
      </c>
      <c r="K2286" s="70" t="str">
        <f>IF(H2286="","",I2286*IF(N(G2286)&gt;0,G2286,IFERROR(INDEX(moeda_fx,MATCH(J2286,moeda_cod,0)),1)))</f>
        <v/>
      </c>
      <c r="L2286" s="133" t="str">
        <f>IF(B2286="","",IFERROR(INDEX('15 Base de Dados'!$A$6:$A$925,MATCH(B2286,'15 Base de Dados'!$C$6:$C$925,0)),"Não encontrado"))</f>
        <v/>
      </c>
      <c r="M2286" s="122" t="str">
        <f>IF(A2286="","",EOMONTH(A2286,0))</f>
        <v/>
      </c>
      <c r="N2286" s="69" t="str">
        <f>IF(A2286="","",YEAR(A2286))</f>
        <v/>
      </c>
    </row>
    <row r="2287">
      <c r="A2287" s="116" t="n"/>
      <c r="B2287" s="97" t="n"/>
      <c r="C2287" s="97" t="n"/>
      <c r="D2287" s="132" t="n"/>
      <c r="E2287" s="99" t="n"/>
      <c r="F2287" s="117" t="n"/>
      <c r="G2287" s="101" t="n"/>
      <c r="H2287" s="109" t="str">
        <f>IF(OR(A2287="",B2287=""),"",N(D2287)*N(E2287))</f>
        <v/>
      </c>
      <c r="I2287" s="109" t="str">
        <f>IF(H2287="","",H2287-N(F2287))</f>
        <v/>
      </c>
      <c r="J2287" s="108" t="str">
        <f>IF(B2287="","",IFERROR(INDEX('15 Base de Dados'!$F$6:$F$925,MATCH(B2287,'15 Base de Dados'!$C$6:$C$925,0)),"BRL"))</f>
        <v/>
      </c>
      <c r="K2287" s="134" t="str">
        <f>IF(H2287="","",I2287*IF(N(G2287)&gt;0,G2287,IFERROR(INDEX(moeda_fx,MATCH(J2287,moeda_cod,0)),1)))</f>
        <v/>
      </c>
      <c r="L2287" s="135" t="str">
        <f>IF(B2287="","",IFERROR(INDEX('15 Base de Dados'!$A$6:$A$925,MATCH(B2287,'15 Base de Dados'!$C$6:$C$925,0)),"Não encontrado"))</f>
        <v/>
      </c>
      <c r="M2287" s="123" t="str">
        <f>IF(A2287="","",EOMONTH(A2287,0))</f>
        <v/>
      </c>
      <c r="N2287" s="113" t="str">
        <f>IF(A2287="","",YEAR(A2287))</f>
        <v/>
      </c>
    </row>
    <row r="2288">
      <c r="A2288" s="116" t="n"/>
      <c r="B2288" s="97" t="n"/>
      <c r="C2288" s="97" t="n"/>
      <c r="D2288" s="132" t="n"/>
      <c r="E2288" s="99" t="n"/>
      <c r="F2288" s="117" t="n"/>
      <c r="G2288" s="101" t="n"/>
      <c r="H2288" s="103" t="str">
        <f>IF(OR(A2288="",B2288=""),"",N(D2288)*N(E2288))</f>
        <v/>
      </c>
      <c r="I2288" s="103" t="str">
        <f>IF(H2288="","",H2288-N(F2288))</f>
        <v/>
      </c>
      <c r="J2288" s="68" t="str">
        <f>IF(B2288="","",IFERROR(INDEX('15 Base de Dados'!$F$6:$F$925,MATCH(B2288,'15 Base de Dados'!$C$6:$C$925,0)),"BRL"))</f>
        <v/>
      </c>
      <c r="K2288" s="70" t="str">
        <f>IF(H2288="","",I2288*IF(N(G2288)&gt;0,G2288,IFERROR(INDEX(moeda_fx,MATCH(J2288,moeda_cod,0)),1)))</f>
        <v/>
      </c>
      <c r="L2288" s="133" t="str">
        <f>IF(B2288="","",IFERROR(INDEX('15 Base de Dados'!$A$6:$A$925,MATCH(B2288,'15 Base de Dados'!$C$6:$C$925,0)),"Não encontrado"))</f>
        <v/>
      </c>
      <c r="M2288" s="122" t="str">
        <f>IF(A2288="","",EOMONTH(A2288,0))</f>
        <v/>
      </c>
      <c r="N2288" s="69" t="str">
        <f>IF(A2288="","",YEAR(A2288))</f>
        <v/>
      </c>
    </row>
    <row r="2289">
      <c r="A2289" s="116" t="n"/>
      <c r="B2289" s="97" t="n"/>
      <c r="C2289" s="97" t="n"/>
      <c r="D2289" s="132" t="n"/>
      <c r="E2289" s="99" t="n"/>
      <c r="F2289" s="117" t="n"/>
      <c r="G2289" s="101" t="n"/>
      <c r="H2289" s="109" t="str">
        <f>IF(OR(A2289="",B2289=""),"",N(D2289)*N(E2289))</f>
        <v/>
      </c>
      <c r="I2289" s="109" t="str">
        <f>IF(H2289="","",H2289-N(F2289))</f>
        <v/>
      </c>
      <c r="J2289" s="108" t="str">
        <f>IF(B2289="","",IFERROR(INDEX('15 Base de Dados'!$F$6:$F$925,MATCH(B2289,'15 Base de Dados'!$C$6:$C$925,0)),"BRL"))</f>
        <v/>
      </c>
      <c r="K2289" s="134" t="str">
        <f>IF(H2289="","",I2289*IF(N(G2289)&gt;0,G2289,IFERROR(INDEX(moeda_fx,MATCH(J2289,moeda_cod,0)),1)))</f>
        <v/>
      </c>
      <c r="L2289" s="135" t="str">
        <f>IF(B2289="","",IFERROR(INDEX('15 Base de Dados'!$A$6:$A$925,MATCH(B2289,'15 Base de Dados'!$C$6:$C$925,0)),"Não encontrado"))</f>
        <v/>
      </c>
      <c r="M2289" s="123" t="str">
        <f>IF(A2289="","",EOMONTH(A2289,0))</f>
        <v/>
      </c>
      <c r="N2289" s="113" t="str">
        <f>IF(A2289="","",YEAR(A2289))</f>
        <v/>
      </c>
    </row>
    <row r="2290">
      <c r="A2290" s="116" t="n"/>
      <c r="B2290" s="97" t="n"/>
      <c r="C2290" s="97" t="n"/>
      <c r="D2290" s="132" t="n"/>
      <c r="E2290" s="99" t="n"/>
      <c r="F2290" s="117" t="n"/>
      <c r="G2290" s="101" t="n"/>
      <c r="H2290" s="103" t="str">
        <f>IF(OR(A2290="",B2290=""),"",N(D2290)*N(E2290))</f>
        <v/>
      </c>
      <c r="I2290" s="103" t="str">
        <f>IF(H2290="","",H2290-N(F2290))</f>
        <v/>
      </c>
      <c r="J2290" s="68" t="str">
        <f>IF(B2290="","",IFERROR(INDEX('15 Base de Dados'!$F$6:$F$925,MATCH(B2290,'15 Base de Dados'!$C$6:$C$925,0)),"BRL"))</f>
        <v/>
      </c>
      <c r="K2290" s="70" t="str">
        <f>IF(H2290="","",I2290*IF(N(G2290)&gt;0,G2290,IFERROR(INDEX(moeda_fx,MATCH(J2290,moeda_cod,0)),1)))</f>
        <v/>
      </c>
      <c r="L2290" s="133" t="str">
        <f>IF(B2290="","",IFERROR(INDEX('15 Base de Dados'!$A$6:$A$925,MATCH(B2290,'15 Base de Dados'!$C$6:$C$925,0)),"Não encontrado"))</f>
        <v/>
      </c>
      <c r="M2290" s="122" t="str">
        <f>IF(A2290="","",EOMONTH(A2290,0))</f>
        <v/>
      </c>
      <c r="N2290" s="69" t="str">
        <f>IF(A2290="","",YEAR(A2290))</f>
        <v/>
      </c>
    </row>
    <row r="2291">
      <c r="A2291" s="116" t="n"/>
      <c r="B2291" s="97" t="n"/>
      <c r="C2291" s="97" t="n"/>
      <c r="D2291" s="132" t="n"/>
      <c r="E2291" s="99" t="n"/>
      <c r="F2291" s="117" t="n"/>
      <c r="G2291" s="101" t="n"/>
      <c r="H2291" s="109" t="str">
        <f>IF(OR(A2291="",B2291=""),"",N(D2291)*N(E2291))</f>
        <v/>
      </c>
      <c r="I2291" s="109" t="str">
        <f>IF(H2291="","",H2291-N(F2291))</f>
        <v/>
      </c>
      <c r="J2291" s="108" t="str">
        <f>IF(B2291="","",IFERROR(INDEX('15 Base de Dados'!$F$6:$F$925,MATCH(B2291,'15 Base de Dados'!$C$6:$C$925,0)),"BRL"))</f>
        <v/>
      </c>
      <c r="K2291" s="134" t="str">
        <f>IF(H2291="","",I2291*IF(N(G2291)&gt;0,G2291,IFERROR(INDEX(moeda_fx,MATCH(J2291,moeda_cod,0)),1)))</f>
        <v/>
      </c>
      <c r="L2291" s="135" t="str">
        <f>IF(B2291="","",IFERROR(INDEX('15 Base de Dados'!$A$6:$A$925,MATCH(B2291,'15 Base de Dados'!$C$6:$C$925,0)),"Não encontrado"))</f>
        <v/>
      </c>
      <c r="M2291" s="123" t="str">
        <f>IF(A2291="","",EOMONTH(A2291,0))</f>
        <v/>
      </c>
      <c r="N2291" s="113" t="str">
        <f>IF(A2291="","",YEAR(A2291))</f>
        <v/>
      </c>
    </row>
    <row r="2292">
      <c r="A2292" s="116" t="n"/>
      <c r="B2292" s="97" t="n"/>
      <c r="C2292" s="97" t="n"/>
      <c r="D2292" s="132" t="n"/>
      <c r="E2292" s="99" t="n"/>
      <c r="F2292" s="117" t="n"/>
      <c r="G2292" s="101" t="n"/>
      <c r="H2292" s="103" t="str">
        <f>IF(OR(A2292="",B2292=""),"",N(D2292)*N(E2292))</f>
        <v/>
      </c>
      <c r="I2292" s="103" t="str">
        <f>IF(H2292="","",H2292-N(F2292))</f>
        <v/>
      </c>
      <c r="J2292" s="68" t="str">
        <f>IF(B2292="","",IFERROR(INDEX('15 Base de Dados'!$F$6:$F$925,MATCH(B2292,'15 Base de Dados'!$C$6:$C$925,0)),"BRL"))</f>
        <v/>
      </c>
      <c r="K2292" s="70" t="str">
        <f>IF(H2292="","",I2292*IF(N(G2292)&gt;0,G2292,IFERROR(INDEX(moeda_fx,MATCH(J2292,moeda_cod,0)),1)))</f>
        <v/>
      </c>
      <c r="L2292" s="133" t="str">
        <f>IF(B2292="","",IFERROR(INDEX('15 Base de Dados'!$A$6:$A$925,MATCH(B2292,'15 Base de Dados'!$C$6:$C$925,0)),"Não encontrado"))</f>
        <v/>
      </c>
      <c r="M2292" s="122" t="str">
        <f>IF(A2292="","",EOMONTH(A2292,0))</f>
        <v/>
      </c>
      <c r="N2292" s="69" t="str">
        <f>IF(A2292="","",YEAR(A2292))</f>
        <v/>
      </c>
    </row>
    <row r="2293">
      <c r="A2293" s="116" t="n"/>
      <c r="B2293" s="97" t="n"/>
      <c r="C2293" s="97" t="n"/>
      <c r="D2293" s="132" t="n"/>
      <c r="E2293" s="99" t="n"/>
      <c r="F2293" s="117" t="n"/>
      <c r="G2293" s="101" t="n"/>
      <c r="H2293" s="109" t="str">
        <f>IF(OR(A2293="",B2293=""),"",N(D2293)*N(E2293))</f>
        <v/>
      </c>
      <c r="I2293" s="109" t="str">
        <f>IF(H2293="","",H2293-N(F2293))</f>
        <v/>
      </c>
      <c r="J2293" s="108" t="str">
        <f>IF(B2293="","",IFERROR(INDEX('15 Base de Dados'!$F$6:$F$925,MATCH(B2293,'15 Base de Dados'!$C$6:$C$925,0)),"BRL"))</f>
        <v/>
      </c>
      <c r="K2293" s="134" t="str">
        <f>IF(H2293="","",I2293*IF(N(G2293)&gt;0,G2293,IFERROR(INDEX(moeda_fx,MATCH(J2293,moeda_cod,0)),1)))</f>
        <v/>
      </c>
      <c r="L2293" s="135" t="str">
        <f>IF(B2293="","",IFERROR(INDEX('15 Base de Dados'!$A$6:$A$925,MATCH(B2293,'15 Base de Dados'!$C$6:$C$925,0)),"Não encontrado"))</f>
        <v/>
      </c>
      <c r="M2293" s="123" t="str">
        <f>IF(A2293="","",EOMONTH(A2293,0))</f>
        <v/>
      </c>
      <c r="N2293" s="113" t="str">
        <f>IF(A2293="","",YEAR(A2293))</f>
        <v/>
      </c>
    </row>
    <row r="2294">
      <c r="A2294" s="116" t="n"/>
      <c r="B2294" s="97" t="n"/>
      <c r="C2294" s="97" t="n"/>
      <c r="D2294" s="132" t="n"/>
      <c r="E2294" s="99" t="n"/>
      <c r="F2294" s="117" t="n"/>
      <c r="G2294" s="101" t="n"/>
      <c r="H2294" s="103" t="str">
        <f>IF(OR(A2294="",B2294=""),"",N(D2294)*N(E2294))</f>
        <v/>
      </c>
      <c r="I2294" s="103" t="str">
        <f>IF(H2294="","",H2294-N(F2294))</f>
        <v/>
      </c>
      <c r="J2294" s="68" t="str">
        <f>IF(B2294="","",IFERROR(INDEX('15 Base de Dados'!$F$6:$F$925,MATCH(B2294,'15 Base de Dados'!$C$6:$C$925,0)),"BRL"))</f>
        <v/>
      </c>
      <c r="K2294" s="70" t="str">
        <f>IF(H2294="","",I2294*IF(N(G2294)&gt;0,G2294,IFERROR(INDEX(moeda_fx,MATCH(J2294,moeda_cod,0)),1)))</f>
        <v/>
      </c>
      <c r="L2294" s="133" t="str">
        <f>IF(B2294="","",IFERROR(INDEX('15 Base de Dados'!$A$6:$A$925,MATCH(B2294,'15 Base de Dados'!$C$6:$C$925,0)),"Não encontrado"))</f>
        <v/>
      </c>
      <c r="M2294" s="122" t="str">
        <f>IF(A2294="","",EOMONTH(A2294,0))</f>
        <v/>
      </c>
      <c r="N2294" s="69" t="str">
        <f>IF(A2294="","",YEAR(A2294))</f>
        <v/>
      </c>
    </row>
    <row r="2295">
      <c r="A2295" s="116" t="n"/>
      <c r="B2295" s="97" t="n"/>
      <c r="C2295" s="97" t="n"/>
      <c r="D2295" s="132" t="n"/>
      <c r="E2295" s="99" t="n"/>
      <c r="F2295" s="117" t="n"/>
      <c r="G2295" s="101" t="n"/>
      <c r="H2295" s="109" t="str">
        <f>IF(OR(A2295="",B2295=""),"",N(D2295)*N(E2295))</f>
        <v/>
      </c>
      <c r="I2295" s="109" t="str">
        <f>IF(H2295="","",H2295-N(F2295))</f>
        <v/>
      </c>
      <c r="J2295" s="108" t="str">
        <f>IF(B2295="","",IFERROR(INDEX('15 Base de Dados'!$F$6:$F$925,MATCH(B2295,'15 Base de Dados'!$C$6:$C$925,0)),"BRL"))</f>
        <v/>
      </c>
      <c r="K2295" s="134" t="str">
        <f>IF(H2295="","",I2295*IF(N(G2295)&gt;0,G2295,IFERROR(INDEX(moeda_fx,MATCH(J2295,moeda_cod,0)),1)))</f>
        <v/>
      </c>
      <c r="L2295" s="135" t="str">
        <f>IF(B2295="","",IFERROR(INDEX('15 Base de Dados'!$A$6:$A$925,MATCH(B2295,'15 Base de Dados'!$C$6:$C$925,0)),"Não encontrado"))</f>
        <v/>
      </c>
      <c r="M2295" s="123" t="str">
        <f>IF(A2295="","",EOMONTH(A2295,0))</f>
        <v/>
      </c>
      <c r="N2295" s="113" t="str">
        <f>IF(A2295="","",YEAR(A2295))</f>
        <v/>
      </c>
    </row>
    <row r="2296">
      <c r="A2296" s="116" t="n"/>
      <c r="B2296" s="97" t="n"/>
      <c r="C2296" s="97" t="n"/>
      <c r="D2296" s="132" t="n"/>
      <c r="E2296" s="99" t="n"/>
      <c r="F2296" s="117" t="n"/>
      <c r="G2296" s="101" t="n"/>
      <c r="H2296" s="103" t="str">
        <f>IF(OR(A2296="",B2296=""),"",N(D2296)*N(E2296))</f>
        <v/>
      </c>
      <c r="I2296" s="103" t="str">
        <f>IF(H2296="","",H2296-N(F2296))</f>
        <v/>
      </c>
      <c r="J2296" s="68" t="str">
        <f>IF(B2296="","",IFERROR(INDEX('15 Base de Dados'!$F$6:$F$925,MATCH(B2296,'15 Base de Dados'!$C$6:$C$925,0)),"BRL"))</f>
        <v/>
      </c>
      <c r="K2296" s="70" t="str">
        <f>IF(H2296="","",I2296*IF(N(G2296)&gt;0,G2296,IFERROR(INDEX(moeda_fx,MATCH(J2296,moeda_cod,0)),1)))</f>
        <v/>
      </c>
      <c r="L2296" s="133" t="str">
        <f>IF(B2296="","",IFERROR(INDEX('15 Base de Dados'!$A$6:$A$925,MATCH(B2296,'15 Base de Dados'!$C$6:$C$925,0)),"Não encontrado"))</f>
        <v/>
      </c>
      <c r="M2296" s="122" t="str">
        <f>IF(A2296="","",EOMONTH(A2296,0))</f>
        <v/>
      </c>
      <c r="N2296" s="69" t="str">
        <f>IF(A2296="","",YEAR(A2296))</f>
        <v/>
      </c>
    </row>
    <row r="2297">
      <c r="A2297" s="116" t="n"/>
      <c r="B2297" s="97" t="n"/>
      <c r="C2297" s="97" t="n"/>
      <c r="D2297" s="132" t="n"/>
      <c r="E2297" s="99" t="n"/>
      <c r="F2297" s="117" t="n"/>
      <c r="G2297" s="101" t="n"/>
      <c r="H2297" s="109" t="str">
        <f>IF(OR(A2297="",B2297=""),"",N(D2297)*N(E2297))</f>
        <v/>
      </c>
      <c r="I2297" s="109" t="str">
        <f>IF(H2297="","",H2297-N(F2297))</f>
        <v/>
      </c>
      <c r="J2297" s="108" t="str">
        <f>IF(B2297="","",IFERROR(INDEX('15 Base de Dados'!$F$6:$F$925,MATCH(B2297,'15 Base de Dados'!$C$6:$C$925,0)),"BRL"))</f>
        <v/>
      </c>
      <c r="K2297" s="134" t="str">
        <f>IF(H2297="","",I2297*IF(N(G2297)&gt;0,G2297,IFERROR(INDEX(moeda_fx,MATCH(J2297,moeda_cod,0)),1)))</f>
        <v/>
      </c>
      <c r="L2297" s="135" t="str">
        <f>IF(B2297="","",IFERROR(INDEX('15 Base de Dados'!$A$6:$A$925,MATCH(B2297,'15 Base de Dados'!$C$6:$C$925,0)),"Não encontrado"))</f>
        <v/>
      </c>
      <c r="M2297" s="123" t="str">
        <f>IF(A2297="","",EOMONTH(A2297,0))</f>
        <v/>
      </c>
      <c r="N2297" s="113" t="str">
        <f>IF(A2297="","",YEAR(A2297))</f>
        <v/>
      </c>
    </row>
    <row r="2298">
      <c r="A2298" s="116" t="n"/>
      <c r="B2298" s="97" t="n"/>
      <c r="C2298" s="97" t="n"/>
      <c r="D2298" s="132" t="n"/>
      <c r="E2298" s="99" t="n"/>
      <c r="F2298" s="117" t="n"/>
      <c r="G2298" s="101" t="n"/>
      <c r="H2298" s="103" t="str">
        <f>IF(OR(A2298="",B2298=""),"",N(D2298)*N(E2298))</f>
        <v/>
      </c>
      <c r="I2298" s="103" t="str">
        <f>IF(H2298="","",H2298-N(F2298))</f>
        <v/>
      </c>
      <c r="J2298" s="68" t="str">
        <f>IF(B2298="","",IFERROR(INDEX('15 Base de Dados'!$F$6:$F$925,MATCH(B2298,'15 Base de Dados'!$C$6:$C$925,0)),"BRL"))</f>
        <v/>
      </c>
      <c r="K2298" s="70" t="str">
        <f>IF(H2298="","",I2298*IF(N(G2298)&gt;0,G2298,IFERROR(INDEX(moeda_fx,MATCH(J2298,moeda_cod,0)),1)))</f>
        <v/>
      </c>
      <c r="L2298" s="133" t="str">
        <f>IF(B2298="","",IFERROR(INDEX('15 Base de Dados'!$A$6:$A$925,MATCH(B2298,'15 Base de Dados'!$C$6:$C$925,0)),"Não encontrado"))</f>
        <v/>
      </c>
      <c r="M2298" s="122" t="str">
        <f>IF(A2298="","",EOMONTH(A2298,0))</f>
        <v/>
      </c>
      <c r="N2298" s="69" t="str">
        <f>IF(A2298="","",YEAR(A2298))</f>
        <v/>
      </c>
    </row>
    <row r="2299">
      <c r="A2299" s="116" t="n"/>
      <c r="B2299" s="97" t="n"/>
      <c r="C2299" s="97" t="n"/>
      <c r="D2299" s="132" t="n"/>
      <c r="E2299" s="99" t="n"/>
      <c r="F2299" s="117" t="n"/>
      <c r="G2299" s="101" t="n"/>
      <c r="H2299" s="109" t="str">
        <f>IF(OR(A2299="",B2299=""),"",N(D2299)*N(E2299))</f>
        <v/>
      </c>
      <c r="I2299" s="109" t="str">
        <f>IF(H2299="","",H2299-N(F2299))</f>
        <v/>
      </c>
      <c r="J2299" s="108" t="str">
        <f>IF(B2299="","",IFERROR(INDEX('15 Base de Dados'!$F$6:$F$925,MATCH(B2299,'15 Base de Dados'!$C$6:$C$925,0)),"BRL"))</f>
        <v/>
      </c>
      <c r="K2299" s="134" t="str">
        <f>IF(H2299="","",I2299*IF(N(G2299)&gt;0,G2299,IFERROR(INDEX(moeda_fx,MATCH(J2299,moeda_cod,0)),1)))</f>
        <v/>
      </c>
      <c r="L2299" s="135" t="str">
        <f>IF(B2299="","",IFERROR(INDEX('15 Base de Dados'!$A$6:$A$925,MATCH(B2299,'15 Base de Dados'!$C$6:$C$925,0)),"Não encontrado"))</f>
        <v/>
      </c>
      <c r="M2299" s="123" t="str">
        <f>IF(A2299="","",EOMONTH(A2299,0))</f>
        <v/>
      </c>
      <c r="N2299" s="113" t="str">
        <f>IF(A2299="","",YEAR(A2299))</f>
        <v/>
      </c>
    </row>
    <row r="2300">
      <c r="A2300" s="116" t="n"/>
      <c r="B2300" s="97" t="n"/>
      <c r="C2300" s="97" t="n"/>
      <c r="D2300" s="132" t="n"/>
      <c r="E2300" s="99" t="n"/>
      <c r="F2300" s="117" t="n"/>
      <c r="G2300" s="101" t="n"/>
      <c r="H2300" s="103" t="str">
        <f>IF(OR(A2300="",B2300=""),"",N(D2300)*N(E2300))</f>
        <v/>
      </c>
      <c r="I2300" s="103" t="str">
        <f>IF(H2300="","",H2300-N(F2300))</f>
        <v/>
      </c>
      <c r="J2300" s="68" t="str">
        <f>IF(B2300="","",IFERROR(INDEX('15 Base de Dados'!$F$6:$F$925,MATCH(B2300,'15 Base de Dados'!$C$6:$C$925,0)),"BRL"))</f>
        <v/>
      </c>
      <c r="K2300" s="70" t="str">
        <f>IF(H2300="","",I2300*IF(N(G2300)&gt;0,G2300,IFERROR(INDEX(moeda_fx,MATCH(J2300,moeda_cod,0)),1)))</f>
        <v/>
      </c>
      <c r="L2300" s="133" t="str">
        <f>IF(B2300="","",IFERROR(INDEX('15 Base de Dados'!$A$6:$A$925,MATCH(B2300,'15 Base de Dados'!$C$6:$C$925,0)),"Não encontrado"))</f>
        <v/>
      </c>
      <c r="M2300" s="122" t="str">
        <f>IF(A2300="","",EOMONTH(A2300,0))</f>
        <v/>
      </c>
      <c r="N2300" s="69" t="str">
        <f>IF(A2300="","",YEAR(A2300))</f>
        <v/>
      </c>
    </row>
    <row r="2301">
      <c r="A2301" s="116" t="n"/>
      <c r="B2301" s="97" t="n"/>
      <c r="C2301" s="97" t="n"/>
      <c r="D2301" s="132" t="n"/>
      <c r="E2301" s="99" t="n"/>
      <c r="F2301" s="117" t="n"/>
      <c r="G2301" s="101" t="n"/>
      <c r="H2301" s="109" t="str">
        <f>IF(OR(A2301="",B2301=""),"",N(D2301)*N(E2301))</f>
        <v/>
      </c>
      <c r="I2301" s="109" t="str">
        <f>IF(H2301="","",H2301-N(F2301))</f>
        <v/>
      </c>
      <c r="J2301" s="108" t="str">
        <f>IF(B2301="","",IFERROR(INDEX('15 Base de Dados'!$F$6:$F$925,MATCH(B2301,'15 Base de Dados'!$C$6:$C$925,0)),"BRL"))</f>
        <v/>
      </c>
      <c r="K2301" s="134" t="str">
        <f>IF(H2301="","",I2301*IF(N(G2301)&gt;0,G2301,IFERROR(INDEX(moeda_fx,MATCH(J2301,moeda_cod,0)),1)))</f>
        <v/>
      </c>
      <c r="L2301" s="135" t="str">
        <f>IF(B2301="","",IFERROR(INDEX('15 Base de Dados'!$A$6:$A$925,MATCH(B2301,'15 Base de Dados'!$C$6:$C$925,0)),"Não encontrado"))</f>
        <v/>
      </c>
      <c r="M2301" s="123" t="str">
        <f>IF(A2301="","",EOMONTH(A2301,0))</f>
        <v/>
      </c>
      <c r="N2301" s="113" t="str">
        <f>IF(A2301="","",YEAR(A2301))</f>
        <v/>
      </c>
    </row>
    <row r="2302">
      <c r="A2302" s="116" t="n"/>
      <c r="B2302" s="97" t="n"/>
      <c r="C2302" s="97" t="n"/>
      <c r="D2302" s="132" t="n"/>
      <c r="E2302" s="99" t="n"/>
      <c r="F2302" s="117" t="n"/>
      <c r="G2302" s="101" t="n"/>
      <c r="H2302" s="103" t="str">
        <f>IF(OR(A2302="",B2302=""),"",N(D2302)*N(E2302))</f>
        <v/>
      </c>
      <c r="I2302" s="103" t="str">
        <f>IF(H2302="","",H2302-N(F2302))</f>
        <v/>
      </c>
      <c r="J2302" s="68" t="str">
        <f>IF(B2302="","",IFERROR(INDEX('15 Base de Dados'!$F$6:$F$925,MATCH(B2302,'15 Base de Dados'!$C$6:$C$925,0)),"BRL"))</f>
        <v/>
      </c>
      <c r="K2302" s="70" t="str">
        <f>IF(H2302="","",I2302*IF(N(G2302)&gt;0,G2302,IFERROR(INDEX(moeda_fx,MATCH(J2302,moeda_cod,0)),1)))</f>
        <v/>
      </c>
      <c r="L2302" s="133" t="str">
        <f>IF(B2302="","",IFERROR(INDEX('15 Base de Dados'!$A$6:$A$925,MATCH(B2302,'15 Base de Dados'!$C$6:$C$925,0)),"Não encontrado"))</f>
        <v/>
      </c>
      <c r="M2302" s="122" t="str">
        <f>IF(A2302="","",EOMONTH(A2302,0))</f>
        <v/>
      </c>
      <c r="N2302" s="69" t="str">
        <f>IF(A2302="","",YEAR(A2302))</f>
        <v/>
      </c>
    </row>
    <row r="2303">
      <c r="A2303" s="116" t="n"/>
      <c r="B2303" s="97" t="n"/>
      <c r="C2303" s="97" t="n"/>
      <c r="D2303" s="132" t="n"/>
      <c r="E2303" s="99" t="n"/>
      <c r="F2303" s="117" t="n"/>
      <c r="G2303" s="101" t="n"/>
      <c r="H2303" s="109" t="str">
        <f>IF(OR(A2303="",B2303=""),"",N(D2303)*N(E2303))</f>
        <v/>
      </c>
      <c r="I2303" s="109" t="str">
        <f>IF(H2303="","",H2303-N(F2303))</f>
        <v/>
      </c>
      <c r="J2303" s="108" t="str">
        <f>IF(B2303="","",IFERROR(INDEX('15 Base de Dados'!$F$6:$F$925,MATCH(B2303,'15 Base de Dados'!$C$6:$C$925,0)),"BRL"))</f>
        <v/>
      </c>
      <c r="K2303" s="134" t="str">
        <f>IF(H2303="","",I2303*IF(N(G2303)&gt;0,G2303,IFERROR(INDEX(moeda_fx,MATCH(J2303,moeda_cod,0)),1)))</f>
        <v/>
      </c>
      <c r="L2303" s="135" t="str">
        <f>IF(B2303="","",IFERROR(INDEX('15 Base de Dados'!$A$6:$A$925,MATCH(B2303,'15 Base de Dados'!$C$6:$C$925,0)),"Não encontrado"))</f>
        <v/>
      </c>
      <c r="M2303" s="123" t="str">
        <f>IF(A2303="","",EOMONTH(A2303,0))</f>
        <v/>
      </c>
      <c r="N2303" s="113" t="str">
        <f>IF(A2303="","",YEAR(A2303))</f>
        <v/>
      </c>
    </row>
    <row r="2304">
      <c r="A2304" s="116" t="n"/>
      <c r="B2304" s="97" t="n"/>
      <c r="C2304" s="97" t="n"/>
      <c r="D2304" s="132" t="n"/>
      <c r="E2304" s="99" t="n"/>
      <c r="F2304" s="117" t="n"/>
      <c r="G2304" s="101" t="n"/>
      <c r="H2304" s="103" t="str">
        <f>IF(OR(A2304="",B2304=""),"",N(D2304)*N(E2304))</f>
        <v/>
      </c>
      <c r="I2304" s="103" t="str">
        <f>IF(H2304="","",H2304-N(F2304))</f>
        <v/>
      </c>
      <c r="J2304" s="68" t="str">
        <f>IF(B2304="","",IFERROR(INDEX('15 Base de Dados'!$F$6:$F$925,MATCH(B2304,'15 Base de Dados'!$C$6:$C$925,0)),"BRL"))</f>
        <v/>
      </c>
      <c r="K2304" s="70" t="str">
        <f>IF(H2304="","",I2304*IF(N(G2304)&gt;0,G2304,IFERROR(INDEX(moeda_fx,MATCH(J2304,moeda_cod,0)),1)))</f>
        <v/>
      </c>
      <c r="L2304" s="133" t="str">
        <f>IF(B2304="","",IFERROR(INDEX('15 Base de Dados'!$A$6:$A$925,MATCH(B2304,'15 Base de Dados'!$C$6:$C$925,0)),"Não encontrado"))</f>
        <v/>
      </c>
      <c r="M2304" s="122" t="str">
        <f>IF(A2304="","",EOMONTH(A2304,0))</f>
        <v/>
      </c>
      <c r="N2304" s="69" t="str">
        <f>IF(A2304="","",YEAR(A2304))</f>
        <v/>
      </c>
    </row>
    <row r="2305">
      <c r="A2305" s="116" t="n"/>
      <c r="B2305" s="97" t="n"/>
      <c r="C2305" s="97" t="n"/>
      <c r="D2305" s="132" t="n"/>
      <c r="E2305" s="99" t="n"/>
      <c r="F2305" s="117" t="n"/>
      <c r="G2305" s="101" t="n"/>
      <c r="H2305" s="109" t="str">
        <f>IF(OR(A2305="",B2305=""),"",N(D2305)*N(E2305))</f>
        <v/>
      </c>
      <c r="I2305" s="109" t="str">
        <f>IF(H2305="","",H2305-N(F2305))</f>
        <v/>
      </c>
      <c r="J2305" s="108" t="str">
        <f>IF(B2305="","",IFERROR(INDEX('15 Base de Dados'!$F$6:$F$925,MATCH(B2305,'15 Base de Dados'!$C$6:$C$925,0)),"BRL"))</f>
        <v/>
      </c>
      <c r="K2305" s="134" t="str">
        <f>IF(H2305="","",I2305*IF(N(G2305)&gt;0,G2305,IFERROR(INDEX(moeda_fx,MATCH(J2305,moeda_cod,0)),1)))</f>
        <v/>
      </c>
      <c r="L2305" s="135" t="str">
        <f>IF(B2305="","",IFERROR(INDEX('15 Base de Dados'!$A$6:$A$925,MATCH(B2305,'15 Base de Dados'!$C$6:$C$925,0)),"Não encontrado"))</f>
        <v/>
      </c>
      <c r="M2305" s="123" t="str">
        <f>IF(A2305="","",EOMONTH(A2305,0))</f>
        <v/>
      </c>
      <c r="N2305" s="113" t="str">
        <f>IF(A2305="","",YEAR(A2305))</f>
        <v/>
      </c>
    </row>
    <row r="2306">
      <c r="A2306" s="116" t="n"/>
      <c r="B2306" s="97" t="n"/>
      <c r="C2306" s="97" t="n"/>
      <c r="D2306" s="132" t="n"/>
      <c r="E2306" s="99" t="n"/>
      <c r="F2306" s="117" t="n"/>
      <c r="G2306" s="101" t="n"/>
      <c r="H2306" s="103" t="str">
        <f>IF(OR(A2306="",B2306=""),"",N(D2306)*N(E2306))</f>
        <v/>
      </c>
      <c r="I2306" s="103" t="str">
        <f>IF(H2306="","",H2306-N(F2306))</f>
        <v/>
      </c>
      <c r="J2306" s="68" t="str">
        <f>IF(B2306="","",IFERROR(INDEX('15 Base de Dados'!$F$6:$F$925,MATCH(B2306,'15 Base de Dados'!$C$6:$C$925,0)),"BRL"))</f>
        <v/>
      </c>
      <c r="K2306" s="70" t="str">
        <f>IF(H2306="","",I2306*IF(N(G2306)&gt;0,G2306,IFERROR(INDEX(moeda_fx,MATCH(J2306,moeda_cod,0)),1)))</f>
        <v/>
      </c>
      <c r="L2306" s="133" t="str">
        <f>IF(B2306="","",IFERROR(INDEX('15 Base de Dados'!$A$6:$A$925,MATCH(B2306,'15 Base de Dados'!$C$6:$C$925,0)),"Não encontrado"))</f>
        <v/>
      </c>
      <c r="M2306" s="122" t="str">
        <f>IF(A2306="","",EOMONTH(A2306,0))</f>
        <v/>
      </c>
      <c r="N2306" s="69" t="str">
        <f>IF(A2306="","",YEAR(A2306))</f>
        <v/>
      </c>
    </row>
    <row r="2307">
      <c r="A2307" s="116" t="n"/>
      <c r="B2307" s="97" t="n"/>
      <c r="C2307" s="97" t="n"/>
      <c r="D2307" s="132" t="n"/>
      <c r="E2307" s="99" t="n"/>
      <c r="F2307" s="117" t="n"/>
      <c r="G2307" s="101" t="n"/>
      <c r="H2307" s="109" t="str">
        <f>IF(OR(A2307="",B2307=""),"",N(D2307)*N(E2307))</f>
        <v/>
      </c>
      <c r="I2307" s="109" t="str">
        <f>IF(H2307="","",H2307-N(F2307))</f>
        <v/>
      </c>
      <c r="J2307" s="108" t="str">
        <f>IF(B2307="","",IFERROR(INDEX('15 Base de Dados'!$F$6:$F$925,MATCH(B2307,'15 Base de Dados'!$C$6:$C$925,0)),"BRL"))</f>
        <v/>
      </c>
      <c r="K2307" s="134" t="str">
        <f>IF(H2307="","",I2307*IF(N(G2307)&gt;0,G2307,IFERROR(INDEX(moeda_fx,MATCH(J2307,moeda_cod,0)),1)))</f>
        <v/>
      </c>
      <c r="L2307" s="135" t="str">
        <f>IF(B2307="","",IFERROR(INDEX('15 Base de Dados'!$A$6:$A$925,MATCH(B2307,'15 Base de Dados'!$C$6:$C$925,0)),"Não encontrado"))</f>
        <v/>
      </c>
      <c r="M2307" s="123" t="str">
        <f>IF(A2307="","",EOMONTH(A2307,0))</f>
        <v/>
      </c>
      <c r="N2307" s="113" t="str">
        <f>IF(A2307="","",YEAR(A2307))</f>
        <v/>
      </c>
    </row>
    <row r="2308">
      <c r="A2308" s="116" t="n"/>
      <c r="B2308" s="97" t="n"/>
      <c r="C2308" s="97" t="n"/>
      <c r="D2308" s="132" t="n"/>
      <c r="E2308" s="99" t="n"/>
      <c r="F2308" s="117" t="n"/>
      <c r="G2308" s="101" t="n"/>
      <c r="H2308" s="103" t="str">
        <f>IF(OR(A2308="",B2308=""),"",N(D2308)*N(E2308))</f>
        <v/>
      </c>
      <c r="I2308" s="103" t="str">
        <f>IF(H2308="","",H2308-N(F2308))</f>
        <v/>
      </c>
      <c r="J2308" s="68" t="str">
        <f>IF(B2308="","",IFERROR(INDEX('15 Base de Dados'!$F$6:$F$925,MATCH(B2308,'15 Base de Dados'!$C$6:$C$925,0)),"BRL"))</f>
        <v/>
      </c>
      <c r="K2308" s="70" t="str">
        <f>IF(H2308="","",I2308*IF(N(G2308)&gt;0,G2308,IFERROR(INDEX(moeda_fx,MATCH(J2308,moeda_cod,0)),1)))</f>
        <v/>
      </c>
      <c r="L2308" s="133" t="str">
        <f>IF(B2308="","",IFERROR(INDEX('15 Base de Dados'!$A$6:$A$925,MATCH(B2308,'15 Base de Dados'!$C$6:$C$925,0)),"Não encontrado"))</f>
        <v/>
      </c>
      <c r="M2308" s="122" t="str">
        <f>IF(A2308="","",EOMONTH(A2308,0))</f>
        <v/>
      </c>
      <c r="N2308" s="69" t="str">
        <f>IF(A2308="","",YEAR(A2308))</f>
        <v/>
      </c>
    </row>
    <row r="2309">
      <c r="A2309" s="116" t="n"/>
      <c r="B2309" s="97" t="n"/>
      <c r="C2309" s="97" t="n"/>
      <c r="D2309" s="132" t="n"/>
      <c r="E2309" s="99" t="n"/>
      <c r="F2309" s="117" t="n"/>
      <c r="G2309" s="101" t="n"/>
      <c r="H2309" s="109" t="str">
        <f>IF(OR(A2309="",B2309=""),"",N(D2309)*N(E2309))</f>
        <v/>
      </c>
      <c r="I2309" s="109" t="str">
        <f>IF(H2309="","",H2309-N(F2309))</f>
        <v/>
      </c>
      <c r="J2309" s="108" t="str">
        <f>IF(B2309="","",IFERROR(INDEX('15 Base de Dados'!$F$6:$F$925,MATCH(B2309,'15 Base de Dados'!$C$6:$C$925,0)),"BRL"))</f>
        <v/>
      </c>
      <c r="K2309" s="134" t="str">
        <f>IF(H2309="","",I2309*IF(N(G2309)&gt;0,G2309,IFERROR(INDEX(moeda_fx,MATCH(J2309,moeda_cod,0)),1)))</f>
        <v/>
      </c>
      <c r="L2309" s="135" t="str">
        <f>IF(B2309="","",IFERROR(INDEX('15 Base de Dados'!$A$6:$A$925,MATCH(B2309,'15 Base de Dados'!$C$6:$C$925,0)),"Não encontrado"))</f>
        <v/>
      </c>
      <c r="M2309" s="123" t="str">
        <f>IF(A2309="","",EOMONTH(A2309,0))</f>
        <v/>
      </c>
      <c r="N2309" s="113" t="str">
        <f>IF(A2309="","",YEAR(A2309))</f>
        <v/>
      </c>
    </row>
    <row r="2310">
      <c r="A2310" s="116" t="n"/>
      <c r="B2310" s="97" t="n"/>
      <c r="C2310" s="97" t="n"/>
      <c r="D2310" s="132" t="n"/>
      <c r="E2310" s="99" t="n"/>
      <c r="F2310" s="117" t="n"/>
      <c r="G2310" s="101" t="n"/>
      <c r="H2310" s="103" t="str">
        <f>IF(OR(A2310="",B2310=""),"",N(D2310)*N(E2310))</f>
        <v/>
      </c>
      <c r="I2310" s="103" t="str">
        <f>IF(H2310="","",H2310-N(F2310))</f>
        <v/>
      </c>
      <c r="J2310" s="68" t="str">
        <f>IF(B2310="","",IFERROR(INDEX('15 Base de Dados'!$F$6:$F$925,MATCH(B2310,'15 Base de Dados'!$C$6:$C$925,0)),"BRL"))</f>
        <v/>
      </c>
      <c r="K2310" s="70" t="str">
        <f>IF(H2310="","",I2310*IF(N(G2310)&gt;0,G2310,IFERROR(INDEX(moeda_fx,MATCH(J2310,moeda_cod,0)),1)))</f>
        <v/>
      </c>
      <c r="L2310" s="133" t="str">
        <f>IF(B2310="","",IFERROR(INDEX('15 Base de Dados'!$A$6:$A$925,MATCH(B2310,'15 Base de Dados'!$C$6:$C$925,0)),"Não encontrado"))</f>
        <v/>
      </c>
      <c r="M2310" s="122" t="str">
        <f>IF(A2310="","",EOMONTH(A2310,0))</f>
        <v/>
      </c>
      <c r="N2310" s="69" t="str">
        <f>IF(A2310="","",YEAR(A2310))</f>
        <v/>
      </c>
    </row>
    <row r="2311">
      <c r="A2311" s="116" t="n"/>
      <c r="B2311" s="97" t="n"/>
      <c r="C2311" s="97" t="n"/>
      <c r="D2311" s="132" t="n"/>
      <c r="E2311" s="99" t="n"/>
      <c r="F2311" s="117" t="n"/>
      <c r="G2311" s="101" t="n"/>
      <c r="H2311" s="109" t="str">
        <f>IF(OR(A2311="",B2311=""),"",N(D2311)*N(E2311))</f>
        <v/>
      </c>
      <c r="I2311" s="109" t="str">
        <f>IF(H2311="","",H2311-N(F2311))</f>
        <v/>
      </c>
      <c r="J2311" s="108" t="str">
        <f>IF(B2311="","",IFERROR(INDEX('15 Base de Dados'!$F$6:$F$925,MATCH(B2311,'15 Base de Dados'!$C$6:$C$925,0)),"BRL"))</f>
        <v/>
      </c>
      <c r="K2311" s="134" t="str">
        <f>IF(H2311="","",I2311*IF(N(G2311)&gt;0,G2311,IFERROR(INDEX(moeda_fx,MATCH(J2311,moeda_cod,0)),1)))</f>
        <v/>
      </c>
      <c r="L2311" s="135" t="str">
        <f>IF(B2311="","",IFERROR(INDEX('15 Base de Dados'!$A$6:$A$925,MATCH(B2311,'15 Base de Dados'!$C$6:$C$925,0)),"Não encontrado"))</f>
        <v/>
      </c>
      <c r="M2311" s="123" t="str">
        <f>IF(A2311="","",EOMONTH(A2311,0))</f>
        <v/>
      </c>
      <c r="N2311" s="113" t="str">
        <f>IF(A2311="","",YEAR(A2311))</f>
        <v/>
      </c>
    </row>
    <row r="2312">
      <c r="A2312" s="116" t="n"/>
      <c r="B2312" s="97" t="n"/>
      <c r="C2312" s="97" t="n"/>
      <c r="D2312" s="132" t="n"/>
      <c r="E2312" s="99" t="n"/>
      <c r="F2312" s="117" t="n"/>
      <c r="G2312" s="101" t="n"/>
      <c r="H2312" s="103" t="str">
        <f>IF(OR(A2312="",B2312=""),"",N(D2312)*N(E2312))</f>
        <v/>
      </c>
      <c r="I2312" s="103" t="str">
        <f>IF(H2312="","",H2312-N(F2312))</f>
        <v/>
      </c>
      <c r="J2312" s="68" t="str">
        <f>IF(B2312="","",IFERROR(INDEX('15 Base de Dados'!$F$6:$F$925,MATCH(B2312,'15 Base de Dados'!$C$6:$C$925,0)),"BRL"))</f>
        <v/>
      </c>
      <c r="K2312" s="70" t="str">
        <f>IF(H2312="","",I2312*IF(N(G2312)&gt;0,G2312,IFERROR(INDEX(moeda_fx,MATCH(J2312,moeda_cod,0)),1)))</f>
        <v/>
      </c>
      <c r="L2312" s="133" t="str">
        <f>IF(B2312="","",IFERROR(INDEX('15 Base de Dados'!$A$6:$A$925,MATCH(B2312,'15 Base de Dados'!$C$6:$C$925,0)),"Não encontrado"))</f>
        <v/>
      </c>
      <c r="M2312" s="122" t="str">
        <f>IF(A2312="","",EOMONTH(A2312,0))</f>
        <v/>
      </c>
      <c r="N2312" s="69" t="str">
        <f>IF(A2312="","",YEAR(A2312))</f>
        <v/>
      </c>
    </row>
    <row r="2313">
      <c r="A2313" s="116" t="n"/>
      <c r="B2313" s="97" t="n"/>
      <c r="C2313" s="97" t="n"/>
      <c r="D2313" s="132" t="n"/>
      <c r="E2313" s="99" t="n"/>
      <c r="F2313" s="117" t="n"/>
      <c r="G2313" s="101" t="n"/>
      <c r="H2313" s="109" t="str">
        <f>IF(OR(A2313="",B2313=""),"",N(D2313)*N(E2313))</f>
        <v/>
      </c>
      <c r="I2313" s="109" t="str">
        <f>IF(H2313="","",H2313-N(F2313))</f>
        <v/>
      </c>
      <c r="J2313" s="108" t="str">
        <f>IF(B2313="","",IFERROR(INDEX('15 Base de Dados'!$F$6:$F$925,MATCH(B2313,'15 Base de Dados'!$C$6:$C$925,0)),"BRL"))</f>
        <v/>
      </c>
      <c r="K2313" s="134" t="str">
        <f>IF(H2313="","",I2313*IF(N(G2313)&gt;0,G2313,IFERROR(INDEX(moeda_fx,MATCH(J2313,moeda_cod,0)),1)))</f>
        <v/>
      </c>
      <c r="L2313" s="135" t="str">
        <f>IF(B2313="","",IFERROR(INDEX('15 Base de Dados'!$A$6:$A$925,MATCH(B2313,'15 Base de Dados'!$C$6:$C$925,0)),"Não encontrado"))</f>
        <v/>
      </c>
      <c r="M2313" s="123" t="str">
        <f>IF(A2313="","",EOMONTH(A2313,0))</f>
        <v/>
      </c>
      <c r="N2313" s="113" t="str">
        <f>IF(A2313="","",YEAR(A2313))</f>
        <v/>
      </c>
    </row>
    <row r="2314">
      <c r="A2314" s="116" t="n"/>
      <c r="B2314" s="97" t="n"/>
      <c r="C2314" s="97" t="n"/>
      <c r="D2314" s="132" t="n"/>
      <c r="E2314" s="99" t="n"/>
      <c r="F2314" s="117" t="n"/>
      <c r="G2314" s="101" t="n"/>
      <c r="H2314" s="103" t="str">
        <f>IF(OR(A2314="",B2314=""),"",N(D2314)*N(E2314))</f>
        <v/>
      </c>
      <c r="I2314" s="103" t="str">
        <f>IF(H2314="","",H2314-N(F2314))</f>
        <v/>
      </c>
      <c r="J2314" s="68" t="str">
        <f>IF(B2314="","",IFERROR(INDEX('15 Base de Dados'!$F$6:$F$925,MATCH(B2314,'15 Base de Dados'!$C$6:$C$925,0)),"BRL"))</f>
        <v/>
      </c>
      <c r="K2314" s="70" t="str">
        <f>IF(H2314="","",I2314*IF(N(G2314)&gt;0,G2314,IFERROR(INDEX(moeda_fx,MATCH(J2314,moeda_cod,0)),1)))</f>
        <v/>
      </c>
      <c r="L2314" s="133" t="str">
        <f>IF(B2314="","",IFERROR(INDEX('15 Base de Dados'!$A$6:$A$925,MATCH(B2314,'15 Base de Dados'!$C$6:$C$925,0)),"Não encontrado"))</f>
        <v/>
      </c>
      <c r="M2314" s="122" t="str">
        <f>IF(A2314="","",EOMONTH(A2314,0))</f>
        <v/>
      </c>
      <c r="N2314" s="69" t="str">
        <f>IF(A2314="","",YEAR(A2314))</f>
        <v/>
      </c>
    </row>
    <row r="2315">
      <c r="A2315" s="116" t="n"/>
      <c r="B2315" s="97" t="n"/>
      <c r="C2315" s="97" t="n"/>
      <c r="D2315" s="132" t="n"/>
      <c r="E2315" s="99" t="n"/>
      <c r="F2315" s="117" t="n"/>
      <c r="G2315" s="101" t="n"/>
      <c r="H2315" s="109" t="str">
        <f>IF(OR(A2315="",B2315=""),"",N(D2315)*N(E2315))</f>
        <v/>
      </c>
      <c r="I2315" s="109" t="str">
        <f>IF(H2315="","",H2315-N(F2315))</f>
        <v/>
      </c>
      <c r="J2315" s="108" t="str">
        <f>IF(B2315="","",IFERROR(INDEX('15 Base de Dados'!$F$6:$F$925,MATCH(B2315,'15 Base de Dados'!$C$6:$C$925,0)),"BRL"))</f>
        <v/>
      </c>
      <c r="K2315" s="134" t="str">
        <f>IF(H2315="","",I2315*IF(N(G2315)&gt;0,G2315,IFERROR(INDEX(moeda_fx,MATCH(J2315,moeda_cod,0)),1)))</f>
        <v/>
      </c>
      <c r="L2315" s="135" t="str">
        <f>IF(B2315="","",IFERROR(INDEX('15 Base de Dados'!$A$6:$A$925,MATCH(B2315,'15 Base de Dados'!$C$6:$C$925,0)),"Não encontrado"))</f>
        <v/>
      </c>
      <c r="M2315" s="123" t="str">
        <f>IF(A2315="","",EOMONTH(A2315,0))</f>
        <v/>
      </c>
      <c r="N2315" s="113" t="str">
        <f>IF(A2315="","",YEAR(A2315))</f>
        <v/>
      </c>
    </row>
    <row r="2316">
      <c r="A2316" s="116" t="n"/>
      <c r="B2316" s="97" t="n"/>
      <c r="C2316" s="97" t="n"/>
      <c r="D2316" s="132" t="n"/>
      <c r="E2316" s="99" t="n"/>
      <c r="F2316" s="117" t="n"/>
      <c r="G2316" s="101" t="n"/>
      <c r="H2316" s="103" t="str">
        <f>IF(OR(A2316="",B2316=""),"",N(D2316)*N(E2316))</f>
        <v/>
      </c>
      <c r="I2316" s="103" t="str">
        <f>IF(H2316="","",H2316-N(F2316))</f>
        <v/>
      </c>
      <c r="J2316" s="68" t="str">
        <f>IF(B2316="","",IFERROR(INDEX('15 Base de Dados'!$F$6:$F$925,MATCH(B2316,'15 Base de Dados'!$C$6:$C$925,0)),"BRL"))</f>
        <v/>
      </c>
      <c r="K2316" s="70" t="str">
        <f>IF(H2316="","",I2316*IF(N(G2316)&gt;0,G2316,IFERROR(INDEX(moeda_fx,MATCH(J2316,moeda_cod,0)),1)))</f>
        <v/>
      </c>
      <c r="L2316" s="133" t="str">
        <f>IF(B2316="","",IFERROR(INDEX('15 Base de Dados'!$A$6:$A$925,MATCH(B2316,'15 Base de Dados'!$C$6:$C$925,0)),"Não encontrado"))</f>
        <v/>
      </c>
      <c r="M2316" s="122" t="str">
        <f>IF(A2316="","",EOMONTH(A2316,0))</f>
        <v/>
      </c>
      <c r="N2316" s="69" t="str">
        <f>IF(A2316="","",YEAR(A2316))</f>
        <v/>
      </c>
    </row>
    <row r="2317">
      <c r="A2317" s="116" t="n"/>
      <c r="B2317" s="97" t="n"/>
      <c r="C2317" s="97" t="n"/>
      <c r="D2317" s="132" t="n"/>
      <c r="E2317" s="99" t="n"/>
      <c r="F2317" s="117" t="n"/>
      <c r="G2317" s="101" t="n"/>
      <c r="H2317" s="109" t="str">
        <f>IF(OR(A2317="",B2317=""),"",N(D2317)*N(E2317))</f>
        <v/>
      </c>
      <c r="I2317" s="109" t="str">
        <f>IF(H2317="","",H2317-N(F2317))</f>
        <v/>
      </c>
      <c r="J2317" s="108" t="str">
        <f>IF(B2317="","",IFERROR(INDEX('15 Base de Dados'!$F$6:$F$925,MATCH(B2317,'15 Base de Dados'!$C$6:$C$925,0)),"BRL"))</f>
        <v/>
      </c>
      <c r="K2317" s="134" t="str">
        <f>IF(H2317="","",I2317*IF(N(G2317)&gt;0,G2317,IFERROR(INDEX(moeda_fx,MATCH(J2317,moeda_cod,0)),1)))</f>
        <v/>
      </c>
      <c r="L2317" s="135" t="str">
        <f>IF(B2317="","",IFERROR(INDEX('15 Base de Dados'!$A$6:$A$925,MATCH(B2317,'15 Base de Dados'!$C$6:$C$925,0)),"Não encontrado"))</f>
        <v/>
      </c>
      <c r="M2317" s="123" t="str">
        <f>IF(A2317="","",EOMONTH(A2317,0))</f>
        <v/>
      </c>
      <c r="N2317" s="113" t="str">
        <f>IF(A2317="","",YEAR(A2317))</f>
        <v/>
      </c>
    </row>
    <row r="2318">
      <c r="A2318" s="116" t="n"/>
      <c r="B2318" s="97" t="n"/>
      <c r="C2318" s="97" t="n"/>
      <c r="D2318" s="132" t="n"/>
      <c r="E2318" s="99" t="n"/>
      <c r="F2318" s="117" t="n"/>
      <c r="G2318" s="101" t="n"/>
      <c r="H2318" s="103" t="str">
        <f>IF(OR(A2318="",B2318=""),"",N(D2318)*N(E2318))</f>
        <v/>
      </c>
      <c r="I2318" s="103" t="str">
        <f>IF(H2318="","",H2318-N(F2318))</f>
        <v/>
      </c>
      <c r="J2318" s="68" t="str">
        <f>IF(B2318="","",IFERROR(INDEX('15 Base de Dados'!$F$6:$F$925,MATCH(B2318,'15 Base de Dados'!$C$6:$C$925,0)),"BRL"))</f>
        <v/>
      </c>
      <c r="K2318" s="70" t="str">
        <f>IF(H2318="","",I2318*IF(N(G2318)&gt;0,G2318,IFERROR(INDEX(moeda_fx,MATCH(J2318,moeda_cod,0)),1)))</f>
        <v/>
      </c>
      <c r="L2318" s="133" t="str">
        <f>IF(B2318="","",IFERROR(INDEX('15 Base de Dados'!$A$6:$A$925,MATCH(B2318,'15 Base de Dados'!$C$6:$C$925,0)),"Não encontrado"))</f>
        <v/>
      </c>
      <c r="M2318" s="122" t="str">
        <f>IF(A2318="","",EOMONTH(A2318,0))</f>
        <v/>
      </c>
      <c r="N2318" s="69" t="str">
        <f>IF(A2318="","",YEAR(A2318))</f>
        <v/>
      </c>
    </row>
    <row r="2319">
      <c r="A2319" s="116" t="n"/>
      <c r="B2319" s="97" t="n"/>
      <c r="C2319" s="97" t="n"/>
      <c r="D2319" s="132" t="n"/>
      <c r="E2319" s="99" t="n"/>
      <c r="F2319" s="117" t="n"/>
      <c r="G2319" s="101" t="n"/>
      <c r="H2319" s="109" t="str">
        <f>IF(OR(A2319="",B2319=""),"",N(D2319)*N(E2319))</f>
        <v/>
      </c>
      <c r="I2319" s="109" t="str">
        <f>IF(H2319="","",H2319-N(F2319))</f>
        <v/>
      </c>
      <c r="J2319" s="108" t="str">
        <f>IF(B2319="","",IFERROR(INDEX('15 Base de Dados'!$F$6:$F$925,MATCH(B2319,'15 Base de Dados'!$C$6:$C$925,0)),"BRL"))</f>
        <v/>
      </c>
      <c r="K2319" s="134" t="str">
        <f>IF(H2319="","",I2319*IF(N(G2319)&gt;0,G2319,IFERROR(INDEX(moeda_fx,MATCH(J2319,moeda_cod,0)),1)))</f>
        <v/>
      </c>
      <c r="L2319" s="135" t="str">
        <f>IF(B2319="","",IFERROR(INDEX('15 Base de Dados'!$A$6:$A$925,MATCH(B2319,'15 Base de Dados'!$C$6:$C$925,0)),"Não encontrado"))</f>
        <v/>
      </c>
      <c r="M2319" s="123" t="str">
        <f>IF(A2319="","",EOMONTH(A2319,0))</f>
        <v/>
      </c>
      <c r="N2319" s="113" t="str">
        <f>IF(A2319="","",YEAR(A2319))</f>
        <v/>
      </c>
    </row>
    <row r="2320">
      <c r="A2320" s="116" t="n"/>
      <c r="B2320" s="97" t="n"/>
      <c r="C2320" s="97" t="n"/>
      <c r="D2320" s="132" t="n"/>
      <c r="E2320" s="99" t="n"/>
      <c r="F2320" s="117" t="n"/>
      <c r="G2320" s="101" t="n"/>
      <c r="H2320" s="103" t="str">
        <f>IF(OR(A2320="",B2320=""),"",N(D2320)*N(E2320))</f>
        <v/>
      </c>
      <c r="I2320" s="103" t="str">
        <f>IF(H2320="","",H2320-N(F2320))</f>
        <v/>
      </c>
      <c r="J2320" s="68" t="str">
        <f>IF(B2320="","",IFERROR(INDEX('15 Base de Dados'!$F$6:$F$925,MATCH(B2320,'15 Base de Dados'!$C$6:$C$925,0)),"BRL"))</f>
        <v/>
      </c>
      <c r="K2320" s="70" t="str">
        <f>IF(H2320="","",I2320*IF(N(G2320)&gt;0,G2320,IFERROR(INDEX(moeda_fx,MATCH(J2320,moeda_cod,0)),1)))</f>
        <v/>
      </c>
      <c r="L2320" s="133" t="str">
        <f>IF(B2320="","",IFERROR(INDEX('15 Base de Dados'!$A$6:$A$925,MATCH(B2320,'15 Base de Dados'!$C$6:$C$925,0)),"Não encontrado"))</f>
        <v/>
      </c>
      <c r="M2320" s="122" t="str">
        <f>IF(A2320="","",EOMONTH(A2320,0))</f>
        <v/>
      </c>
      <c r="N2320" s="69" t="str">
        <f>IF(A2320="","",YEAR(A2320))</f>
        <v/>
      </c>
    </row>
    <row r="2321">
      <c r="A2321" s="116" t="n"/>
      <c r="B2321" s="97" t="n"/>
      <c r="C2321" s="97" t="n"/>
      <c r="D2321" s="132" t="n"/>
      <c r="E2321" s="99" t="n"/>
      <c r="F2321" s="117" t="n"/>
      <c r="G2321" s="101" t="n"/>
      <c r="H2321" s="109" t="str">
        <f>IF(OR(A2321="",B2321=""),"",N(D2321)*N(E2321))</f>
        <v/>
      </c>
      <c r="I2321" s="109" t="str">
        <f>IF(H2321="","",H2321-N(F2321))</f>
        <v/>
      </c>
      <c r="J2321" s="108" t="str">
        <f>IF(B2321="","",IFERROR(INDEX('15 Base de Dados'!$F$6:$F$925,MATCH(B2321,'15 Base de Dados'!$C$6:$C$925,0)),"BRL"))</f>
        <v/>
      </c>
      <c r="K2321" s="134" t="str">
        <f>IF(H2321="","",I2321*IF(N(G2321)&gt;0,G2321,IFERROR(INDEX(moeda_fx,MATCH(J2321,moeda_cod,0)),1)))</f>
        <v/>
      </c>
      <c r="L2321" s="135" t="str">
        <f>IF(B2321="","",IFERROR(INDEX('15 Base de Dados'!$A$6:$A$925,MATCH(B2321,'15 Base de Dados'!$C$6:$C$925,0)),"Não encontrado"))</f>
        <v/>
      </c>
      <c r="M2321" s="123" t="str">
        <f>IF(A2321="","",EOMONTH(A2321,0))</f>
        <v/>
      </c>
      <c r="N2321" s="113" t="str">
        <f>IF(A2321="","",YEAR(A2321))</f>
        <v/>
      </c>
    </row>
    <row r="2322">
      <c r="A2322" s="116" t="n"/>
      <c r="B2322" s="97" t="n"/>
      <c r="C2322" s="97" t="n"/>
      <c r="D2322" s="132" t="n"/>
      <c r="E2322" s="99" t="n"/>
      <c r="F2322" s="117" t="n"/>
      <c r="G2322" s="101" t="n"/>
      <c r="H2322" s="103" t="str">
        <f>IF(OR(A2322="",B2322=""),"",N(D2322)*N(E2322))</f>
        <v/>
      </c>
      <c r="I2322" s="103" t="str">
        <f>IF(H2322="","",H2322-N(F2322))</f>
        <v/>
      </c>
      <c r="J2322" s="68" t="str">
        <f>IF(B2322="","",IFERROR(INDEX('15 Base de Dados'!$F$6:$F$925,MATCH(B2322,'15 Base de Dados'!$C$6:$C$925,0)),"BRL"))</f>
        <v/>
      </c>
      <c r="K2322" s="70" t="str">
        <f>IF(H2322="","",I2322*IF(N(G2322)&gt;0,G2322,IFERROR(INDEX(moeda_fx,MATCH(J2322,moeda_cod,0)),1)))</f>
        <v/>
      </c>
      <c r="L2322" s="133" t="str">
        <f>IF(B2322="","",IFERROR(INDEX('15 Base de Dados'!$A$6:$A$925,MATCH(B2322,'15 Base de Dados'!$C$6:$C$925,0)),"Não encontrado"))</f>
        <v/>
      </c>
      <c r="M2322" s="122" t="str">
        <f>IF(A2322="","",EOMONTH(A2322,0))</f>
        <v/>
      </c>
      <c r="N2322" s="69" t="str">
        <f>IF(A2322="","",YEAR(A2322))</f>
        <v/>
      </c>
    </row>
    <row r="2323">
      <c r="A2323" s="116" t="n"/>
      <c r="B2323" s="97" t="n"/>
      <c r="C2323" s="97" t="n"/>
      <c r="D2323" s="132" t="n"/>
      <c r="E2323" s="99" t="n"/>
      <c r="F2323" s="117" t="n"/>
      <c r="G2323" s="101" t="n"/>
      <c r="H2323" s="109" t="str">
        <f>IF(OR(A2323="",B2323=""),"",N(D2323)*N(E2323))</f>
        <v/>
      </c>
      <c r="I2323" s="109" t="str">
        <f>IF(H2323="","",H2323-N(F2323))</f>
        <v/>
      </c>
      <c r="J2323" s="108" t="str">
        <f>IF(B2323="","",IFERROR(INDEX('15 Base de Dados'!$F$6:$F$925,MATCH(B2323,'15 Base de Dados'!$C$6:$C$925,0)),"BRL"))</f>
        <v/>
      </c>
      <c r="K2323" s="134" t="str">
        <f>IF(H2323="","",I2323*IF(N(G2323)&gt;0,G2323,IFERROR(INDEX(moeda_fx,MATCH(J2323,moeda_cod,0)),1)))</f>
        <v/>
      </c>
      <c r="L2323" s="135" t="str">
        <f>IF(B2323="","",IFERROR(INDEX('15 Base de Dados'!$A$6:$A$925,MATCH(B2323,'15 Base de Dados'!$C$6:$C$925,0)),"Não encontrado"))</f>
        <v/>
      </c>
      <c r="M2323" s="123" t="str">
        <f>IF(A2323="","",EOMONTH(A2323,0))</f>
        <v/>
      </c>
      <c r="N2323" s="113" t="str">
        <f>IF(A2323="","",YEAR(A2323))</f>
        <v/>
      </c>
    </row>
    <row r="2324">
      <c r="A2324" s="116" t="n"/>
      <c r="B2324" s="97" t="n"/>
      <c r="C2324" s="97" t="n"/>
      <c r="D2324" s="132" t="n"/>
      <c r="E2324" s="99" t="n"/>
      <c r="F2324" s="117" t="n"/>
      <c r="G2324" s="101" t="n"/>
      <c r="H2324" s="103" t="str">
        <f>IF(OR(A2324="",B2324=""),"",N(D2324)*N(E2324))</f>
        <v/>
      </c>
      <c r="I2324" s="103" t="str">
        <f>IF(H2324="","",H2324-N(F2324))</f>
        <v/>
      </c>
      <c r="J2324" s="68" t="str">
        <f>IF(B2324="","",IFERROR(INDEX('15 Base de Dados'!$F$6:$F$925,MATCH(B2324,'15 Base de Dados'!$C$6:$C$925,0)),"BRL"))</f>
        <v/>
      </c>
      <c r="K2324" s="70" t="str">
        <f>IF(H2324="","",I2324*IF(N(G2324)&gt;0,G2324,IFERROR(INDEX(moeda_fx,MATCH(J2324,moeda_cod,0)),1)))</f>
        <v/>
      </c>
      <c r="L2324" s="133" t="str">
        <f>IF(B2324="","",IFERROR(INDEX('15 Base de Dados'!$A$6:$A$925,MATCH(B2324,'15 Base de Dados'!$C$6:$C$925,0)),"Não encontrado"))</f>
        <v/>
      </c>
      <c r="M2324" s="122" t="str">
        <f>IF(A2324="","",EOMONTH(A2324,0))</f>
        <v/>
      </c>
      <c r="N2324" s="69" t="str">
        <f>IF(A2324="","",YEAR(A2324))</f>
        <v/>
      </c>
    </row>
    <row r="2325">
      <c r="A2325" s="116" t="n"/>
      <c r="B2325" s="97" t="n"/>
      <c r="C2325" s="97" t="n"/>
      <c r="D2325" s="132" t="n"/>
      <c r="E2325" s="99" t="n"/>
      <c r="F2325" s="117" t="n"/>
      <c r="G2325" s="101" t="n"/>
      <c r="H2325" s="109" t="str">
        <f>IF(OR(A2325="",B2325=""),"",N(D2325)*N(E2325))</f>
        <v/>
      </c>
      <c r="I2325" s="109" t="str">
        <f>IF(H2325="","",H2325-N(F2325))</f>
        <v/>
      </c>
      <c r="J2325" s="108" t="str">
        <f>IF(B2325="","",IFERROR(INDEX('15 Base de Dados'!$F$6:$F$925,MATCH(B2325,'15 Base de Dados'!$C$6:$C$925,0)),"BRL"))</f>
        <v/>
      </c>
      <c r="K2325" s="134" t="str">
        <f>IF(H2325="","",I2325*IF(N(G2325)&gt;0,G2325,IFERROR(INDEX(moeda_fx,MATCH(J2325,moeda_cod,0)),1)))</f>
        <v/>
      </c>
      <c r="L2325" s="135" t="str">
        <f>IF(B2325="","",IFERROR(INDEX('15 Base de Dados'!$A$6:$A$925,MATCH(B2325,'15 Base de Dados'!$C$6:$C$925,0)),"Não encontrado"))</f>
        <v/>
      </c>
      <c r="M2325" s="123" t="str">
        <f>IF(A2325="","",EOMONTH(A2325,0))</f>
        <v/>
      </c>
      <c r="N2325" s="113" t="str">
        <f>IF(A2325="","",YEAR(A2325))</f>
        <v/>
      </c>
    </row>
    <row r="2326">
      <c r="A2326" s="116" t="n"/>
      <c r="B2326" s="97" t="n"/>
      <c r="C2326" s="97" t="n"/>
      <c r="D2326" s="132" t="n"/>
      <c r="E2326" s="99" t="n"/>
      <c r="F2326" s="117" t="n"/>
      <c r="G2326" s="101" t="n"/>
      <c r="H2326" s="103" t="str">
        <f>IF(OR(A2326="",B2326=""),"",N(D2326)*N(E2326))</f>
        <v/>
      </c>
      <c r="I2326" s="103" t="str">
        <f>IF(H2326="","",H2326-N(F2326))</f>
        <v/>
      </c>
      <c r="J2326" s="68" t="str">
        <f>IF(B2326="","",IFERROR(INDEX('15 Base de Dados'!$F$6:$F$925,MATCH(B2326,'15 Base de Dados'!$C$6:$C$925,0)),"BRL"))</f>
        <v/>
      </c>
      <c r="K2326" s="70" t="str">
        <f>IF(H2326="","",I2326*IF(N(G2326)&gt;0,G2326,IFERROR(INDEX(moeda_fx,MATCH(J2326,moeda_cod,0)),1)))</f>
        <v/>
      </c>
      <c r="L2326" s="133" t="str">
        <f>IF(B2326="","",IFERROR(INDEX('15 Base de Dados'!$A$6:$A$925,MATCH(B2326,'15 Base de Dados'!$C$6:$C$925,0)),"Não encontrado"))</f>
        <v/>
      </c>
      <c r="M2326" s="122" t="str">
        <f>IF(A2326="","",EOMONTH(A2326,0))</f>
        <v/>
      </c>
      <c r="N2326" s="69" t="str">
        <f>IF(A2326="","",YEAR(A2326))</f>
        <v/>
      </c>
    </row>
    <row r="2327">
      <c r="A2327" s="116" t="n"/>
      <c r="B2327" s="97" t="n"/>
      <c r="C2327" s="97" t="n"/>
      <c r="D2327" s="132" t="n"/>
      <c r="E2327" s="99" t="n"/>
      <c r="F2327" s="117" t="n"/>
      <c r="G2327" s="101" t="n"/>
      <c r="H2327" s="109" t="str">
        <f>IF(OR(A2327="",B2327=""),"",N(D2327)*N(E2327))</f>
        <v/>
      </c>
      <c r="I2327" s="109" t="str">
        <f>IF(H2327="","",H2327-N(F2327))</f>
        <v/>
      </c>
      <c r="J2327" s="108" t="str">
        <f>IF(B2327="","",IFERROR(INDEX('15 Base de Dados'!$F$6:$F$925,MATCH(B2327,'15 Base de Dados'!$C$6:$C$925,0)),"BRL"))</f>
        <v/>
      </c>
      <c r="K2327" s="134" t="str">
        <f>IF(H2327="","",I2327*IF(N(G2327)&gt;0,G2327,IFERROR(INDEX(moeda_fx,MATCH(J2327,moeda_cod,0)),1)))</f>
        <v/>
      </c>
      <c r="L2327" s="135" t="str">
        <f>IF(B2327="","",IFERROR(INDEX('15 Base de Dados'!$A$6:$A$925,MATCH(B2327,'15 Base de Dados'!$C$6:$C$925,0)),"Não encontrado"))</f>
        <v/>
      </c>
      <c r="M2327" s="123" t="str">
        <f>IF(A2327="","",EOMONTH(A2327,0))</f>
        <v/>
      </c>
      <c r="N2327" s="113" t="str">
        <f>IF(A2327="","",YEAR(A2327))</f>
        <v/>
      </c>
    </row>
    <row r="2328">
      <c r="A2328" s="116" t="n"/>
      <c r="B2328" s="97" t="n"/>
      <c r="C2328" s="97" t="n"/>
      <c r="D2328" s="132" t="n"/>
      <c r="E2328" s="99" t="n"/>
      <c r="F2328" s="117" t="n"/>
      <c r="G2328" s="101" t="n"/>
      <c r="H2328" s="103" t="str">
        <f>IF(OR(A2328="",B2328=""),"",N(D2328)*N(E2328))</f>
        <v/>
      </c>
      <c r="I2328" s="103" t="str">
        <f>IF(H2328="","",H2328-N(F2328))</f>
        <v/>
      </c>
      <c r="J2328" s="68" t="str">
        <f>IF(B2328="","",IFERROR(INDEX('15 Base de Dados'!$F$6:$F$925,MATCH(B2328,'15 Base de Dados'!$C$6:$C$925,0)),"BRL"))</f>
        <v/>
      </c>
      <c r="K2328" s="70" t="str">
        <f>IF(H2328="","",I2328*IF(N(G2328)&gt;0,G2328,IFERROR(INDEX(moeda_fx,MATCH(J2328,moeda_cod,0)),1)))</f>
        <v/>
      </c>
      <c r="L2328" s="133" t="str">
        <f>IF(B2328="","",IFERROR(INDEX('15 Base de Dados'!$A$6:$A$925,MATCH(B2328,'15 Base de Dados'!$C$6:$C$925,0)),"Não encontrado"))</f>
        <v/>
      </c>
      <c r="M2328" s="122" t="str">
        <f>IF(A2328="","",EOMONTH(A2328,0))</f>
        <v/>
      </c>
      <c r="N2328" s="69" t="str">
        <f>IF(A2328="","",YEAR(A2328))</f>
        <v/>
      </c>
    </row>
    <row r="2329">
      <c r="A2329" s="116" t="n"/>
      <c r="B2329" s="97" t="n"/>
      <c r="C2329" s="97" t="n"/>
      <c r="D2329" s="132" t="n"/>
      <c r="E2329" s="99" t="n"/>
      <c r="F2329" s="117" t="n"/>
      <c r="G2329" s="101" t="n"/>
      <c r="H2329" s="109" t="str">
        <f>IF(OR(A2329="",B2329=""),"",N(D2329)*N(E2329))</f>
        <v/>
      </c>
      <c r="I2329" s="109" t="str">
        <f>IF(H2329="","",H2329-N(F2329))</f>
        <v/>
      </c>
      <c r="J2329" s="108" t="str">
        <f>IF(B2329="","",IFERROR(INDEX('15 Base de Dados'!$F$6:$F$925,MATCH(B2329,'15 Base de Dados'!$C$6:$C$925,0)),"BRL"))</f>
        <v/>
      </c>
      <c r="K2329" s="134" t="str">
        <f>IF(H2329="","",I2329*IF(N(G2329)&gt;0,G2329,IFERROR(INDEX(moeda_fx,MATCH(J2329,moeda_cod,0)),1)))</f>
        <v/>
      </c>
      <c r="L2329" s="135" t="str">
        <f>IF(B2329="","",IFERROR(INDEX('15 Base de Dados'!$A$6:$A$925,MATCH(B2329,'15 Base de Dados'!$C$6:$C$925,0)),"Não encontrado"))</f>
        <v/>
      </c>
      <c r="M2329" s="123" t="str">
        <f>IF(A2329="","",EOMONTH(A2329,0))</f>
        <v/>
      </c>
      <c r="N2329" s="113" t="str">
        <f>IF(A2329="","",YEAR(A2329))</f>
        <v/>
      </c>
    </row>
    <row r="2330">
      <c r="A2330" s="116" t="n"/>
      <c r="B2330" s="97" t="n"/>
      <c r="C2330" s="97" t="n"/>
      <c r="D2330" s="132" t="n"/>
      <c r="E2330" s="99" t="n"/>
      <c r="F2330" s="117" t="n"/>
      <c r="G2330" s="101" t="n"/>
      <c r="H2330" s="103" t="str">
        <f>IF(OR(A2330="",B2330=""),"",N(D2330)*N(E2330))</f>
        <v/>
      </c>
      <c r="I2330" s="103" t="str">
        <f>IF(H2330="","",H2330-N(F2330))</f>
        <v/>
      </c>
      <c r="J2330" s="68" t="str">
        <f>IF(B2330="","",IFERROR(INDEX('15 Base de Dados'!$F$6:$F$925,MATCH(B2330,'15 Base de Dados'!$C$6:$C$925,0)),"BRL"))</f>
        <v/>
      </c>
      <c r="K2330" s="70" t="str">
        <f>IF(H2330="","",I2330*IF(N(G2330)&gt;0,G2330,IFERROR(INDEX(moeda_fx,MATCH(J2330,moeda_cod,0)),1)))</f>
        <v/>
      </c>
      <c r="L2330" s="133" t="str">
        <f>IF(B2330="","",IFERROR(INDEX('15 Base de Dados'!$A$6:$A$925,MATCH(B2330,'15 Base de Dados'!$C$6:$C$925,0)),"Não encontrado"))</f>
        <v/>
      </c>
      <c r="M2330" s="122" t="str">
        <f>IF(A2330="","",EOMONTH(A2330,0))</f>
        <v/>
      </c>
      <c r="N2330" s="69" t="str">
        <f>IF(A2330="","",YEAR(A2330))</f>
        <v/>
      </c>
    </row>
    <row r="2331">
      <c r="A2331" s="116" t="n"/>
      <c r="B2331" s="97" t="n"/>
      <c r="C2331" s="97" t="n"/>
      <c r="D2331" s="132" t="n"/>
      <c r="E2331" s="99" t="n"/>
      <c r="F2331" s="117" t="n"/>
      <c r="G2331" s="101" t="n"/>
      <c r="H2331" s="109" t="str">
        <f>IF(OR(A2331="",B2331=""),"",N(D2331)*N(E2331))</f>
        <v/>
      </c>
      <c r="I2331" s="109" t="str">
        <f>IF(H2331="","",H2331-N(F2331))</f>
        <v/>
      </c>
      <c r="J2331" s="108" t="str">
        <f>IF(B2331="","",IFERROR(INDEX('15 Base de Dados'!$F$6:$F$925,MATCH(B2331,'15 Base de Dados'!$C$6:$C$925,0)),"BRL"))</f>
        <v/>
      </c>
      <c r="K2331" s="134" t="str">
        <f>IF(H2331="","",I2331*IF(N(G2331)&gt;0,G2331,IFERROR(INDEX(moeda_fx,MATCH(J2331,moeda_cod,0)),1)))</f>
        <v/>
      </c>
      <c r="L2331" s="135" t="str">
        <f>IF(B2331="","",IFERROR(INDEX('15 Base de Dados'!$A$6:$A$925,MATCH(B2331,'15 Base de Dados'!$C$6:$C$925,0)),"Não encontrado"))</f>
        <v/>
      </c>
      <c r="M2331" s="123" t="str">
        <f>IF(A2331="","",EOMONTH(A2331,0))</f>
        <v/>
      </c>
      <c r="N2331" s="113" t="str">
        <f>IF(A2331="","",YEAR(A2331))</f>
        <v/>
      </c>
    </row>
    <row r="2332">
      <c r="A2332" s="116" t="n"/>
      <c r="B2332" s="97" t="n"/>
      <c r="C2332" s="97" t="n"/>
      <c r="D2332" s="132" t="n"/>
      <c r="E2332" s="99" t="n"/>
      <c r="F2332" s="117" t="n"/>
      <c r="G2332" s="101" t="n"/>
      <c r="H2332" s="103" t="str">
        <f>IF(OR(A2332="",B2332=""),"",N(D2332)*N(E2332))</f>
        <v/>
      </c>
      <c r="I2332" s="103" t="str">
        <f>IF(H2332="","",H2332-N(F2332))</f>
        <v/>
      </c>
      <c r="J2332" s="68" t="str">
        <f>IF(B2332="","",IFERROR(INDEX('15 Base de Dados'!$F$6:$F$925,MATCH(B2332,'15 Base de Dados'!$C$6:$C$925,0)),"BRL"))</f>
        <v/>
      </c>
      <c r="K2332" s="70" t="str">
        <f>IF(H2332="","",I2332*IF(N(G2332)&gt;0,G2332,IFERROR(INDEX(moeda_fx,MATCH(J2332,moeda_cod,0)),1)))</f>
        <v/>
      </c>
      <c r="L2332" s="133" t="str">
        <f>IF(B2332="","",IFERROR(INDEX('15 Base de Dados'!$A$6:$A$925,MATCH(B2332,'15 Base de Dados'!$C$6:$C$925,0)),"Não encontrado"))</f>
        <v/>
      </c>
      <c r="M2332" s="122" t="str">
        <f>IF(A2332="","",EOMONTH(A2332,0))</f>
        <v/>
      </c>
      <c r="N2332" s="69" t="str">
        <f>IF(A2332="","",YEAR(A2332))</f>
        <v/>
      </c>
    </row>
    <row r="2333">
      <c r="A2333" s="116" t="n"/>
      <c r="B2333" s="97" t="n"/>
      <c r="C2333" s="97" t="n"/>
      <c r="D2333" s="132" t="n"/>
      <c r="E2333" s="99" t="n"/>
      <c r="F2333" s="117" t="n"/>
      <c r="G2333" s="101" t="n"/>
      <c r="H2333" s="109" t="str">
        <f>IF(OR(A2333="",B2333=""),"",N(D2333)*N(E2333))</f>
        <v/>
      </c>
      <c r="I2333" s="109" t="str">
        <f>IF(H2333="","",H2333-N(F2333))</f>
        <v/>
      </c>
      <c r="J2333" s="108" t="str">
        <f>IF(B2333="","",IFERROR(INDEX('15 Base de Dados'!$F$6:$F$925,MATCH(B2333,'15 Base de Dados'!$C$6:$C$925,0)),"BRL"))</f>
        <v/>
      </c>
      <c r="K2333" s="134" t="str">
        <f>IF(H2333="","",I2333*IF(N(G2333)&gt;0,G2333,IFERROR(INDEX(moeda_fx,MATCH(J2333,moeda_cod,0)),1)))</f>
        <v/>
      </c>
      <c r="L2333" s="135" t="str">
        <f>IF(B2333="","",IFERROR(INDEX('15 Base de Dados'!$A$6:$A$925,MATCH(B2333,'15 Base de Dados'!$C$6:$C$925,0)),"Não encontrado"))</f>
        <v/>
      </c>
      <c r="M2333" s="123" t="str">
        <f>IF(A2333="","",EOMONTH(A2333,0))</f>
        <v/>
      </c>
      <c r="N2333" s="113" t="str">
        <f>IF(A2333="","",YEAR(A2333))</f>
        <v/>
      </c>
    </row>
    <row r="2334">
      <c r="A2334" s="116" t="n"/>
      <c r="B2334" s="97" t="n"/>
      <c r="C2334" s="97" t="n"/>
      <c r="D2334" s="132" t="n"/>
      <c r="E2334" s="99" t="n"/>
      <c r="F2334" s="117" t="n"/>
      <c r="G2334" s="101" t="n"/>
      <c r="H2334" s="103" t="str">
        <f>IF(OR(A2334="",B2334=""),"",N(D2334)*N(E2334))</f>
        <v/>
      </c>
      <c r="I2334" s="103" t="str">
        <f>IF(H2334="","",H2334-N(F2334))</f>
        <v/>
      </c>
      <c r="J2334" s="68" t="str">
        <f>IF(B2334="","",IFERROR(INDEX('15 Base de Dados'!$F$6:$F$925,MATCH(B2334,'15 Base de Dados'!$C$6:$C$925,0)),"BRL"))</f>
        <v/>
      </c>
      <c r="K2334" s="70" t="str">
        <f>IF(H2334="","",I2334*IF(N(G2334)&gt;0,G2334,IFERROR(INDEX(moeda_fx,MATCH(J2334,moeda_cod,0)),1)))</f>
        <v/>
      </c>
      <c r="L2334" s="133" t="str">
        <f>IF(B2334="","",IFERROR(INDEX('15 Base de Dados'!$A$6:$A$925,MATCH(B2334,'15 Base de Dados'!$C$6:$C$925,0)),"Não encontrado"))</f>
        <v/>
      </c>
      <c r="M2334" s="122" t="str">
        <f>IF(A2334="","",EOMONTH(A2334,0))</f>
        <v/>
      </c>
      <c r="N2334" s="69" t="str">
        <f>IF(A2334="","",YEAR(A2334))</f>
        <v/>
      </c>
    </row>
    <row r="2335">
      <c r="A2335" s="116" t="n"/>
      <c r="B2335" s="97" t="n"/>
      <c r="C2335" s="97" t="n"/>
      <c r="D2335" s="132" t="n"/>
      <c r="E2335" s="99" t="n"/>
      <c r="F2335" s="117" t="n"/>
      <c r="G2335" s="101" t="n"/>
      <c r="H2335" s="109" t="str">
        <f>IF(OR(A2335="",B2335=""),"",N(D2335)*N(E2335))</f>
        <v/>
      </c>
      <c r="I2335" s="109" t="str">
        <f>IF(H2335="","",H2335-N(F2335))</f>
        <v/>
      </c>
      <c r="J2335" s="108" t="str">
        <f>IF(B2335="","",IFERROR(INDEX('15 Base de Dados'!$F$6:$F$925,MATCH(B2335,'15 Base de Dados'!$C$6:$C$925,0)),"BRL"))</f>
        <v/>
      </c>
      <c r="K2335" s="134" t="str">
        <f>IF(H2335="","",I2335*IF(N(G2335)&gt;0,G2335,IFERROR(INDEX(moeda_fx,MATCH(J2335,moeda_cod,0)),1)))</f>
        <v/>
      </c>
      <c r="L2335" s="135" t="str">
        <f>IF(B2335="","",IFERROR(INDEX('15 Base de Dados'!$A$6:$A$925,MATCH(B2335,'15 Base de Dados'!$C$6:$C$925,0)),"Não encontrado"))</f>
        <v/>
      </c>
      <c r="M2335" s="123" t="str">
        <f>IF(A2335="","",EOMONTH(A2335,0))</f>
        <v/>
      </c>
      <c r="N2335" s="113" t="str">
        <f>IF(A2335="","",YEAR(A2335))</f>
        <v/>
      </c>
    </row>
    <row r="2336">
      <c r="A2336" s="116" t="n"/>
      <c r="B2336" s="97" t="n"/>
      <c r="C2336" s="97" t="n"/>
      <c r="D2336" s="132" t="n"/>
      <c r="E2336" s="99" t="n"/>
      <c r="F2336" s="117" t="n"/>
      <c r="G2336" s="101" t="n"/>
      <c r="H2336" s="103" t="str">
        <f>IF(OR(A2336="",B2336=""),"",N(D2336)*N(E2336))</f>
        <v/>
      </c>
      <c r="I2336" s="103" t="str">
        <f>IF(H2336="","",H2336-N(F2336))</f>
        <v/>
      </c>
      <c r="J2336" s="68" t="str">
        <f>IF(B2336="","",IFERROR(INDEX('15 Base de Dados'!$F$6:$F$925,MATCH(B2336,'15 Base de Dados'!$C$6:$C$925,0)),"BRL"))</f>
        <v/>
      </c>
      <c r="K2336" s="70" t="str">
        <f>IF(H2336="","",I2336*IF(N(G2336)&gt;0,G2336,IFERROR(INDEX(moeda_fx,MATCH(J2336,moeda_cod,0)),1)))</f>
        <v/>
      </c>
      <c r="L2336" s="133" t="str">
        <f>IF(B2336="","",IFERROR(INDEX('15 Base de Dados'!$A$6:$A$925,MATCH(B2336,'15 Base de Dados'!$C$6:$C$925,0)),"Não encontrado"))</f>
        <v/>
      </c>
      <c r="M2336" s="122" t="str">
        <f>IF(A2336="","",EOMONTH(A2336,0))</f>
        <v/>
      </c>
      <c r="N2336" s="69" t="str">
        <f>IF(A2336="","",YEAR(A2336))</f>
        <v/>
      </c>
    </row>
    <row r="2337">
      <c r="A2337" s="116" t="n"/>
      <c r="B2337" s="97" t="n"/>
      <c r="C2337" s="97" t="n"/>
      <c r="D2337" s="132" t="n"/>
      <c r="E2337" s="99" t="n"/>
      <c r="F2337" s="117" t="n"/>
      <c r="G2337" s="101" t="n"/>
      <c r="H2337" s="109" t="str">
        <f>IF(OR(A2337="",B2337=""),"",N(D2337)*N(E2337))</f>
        <v/>
      </c>
      <c r="I2337" s="109" t="str">
        <f>IF(H2337="","",H2337-N(F2337))</f>
        <v/>
      </c>
      <c r="J2337" s="108" t="str">
        <f>IF(B2337="","",IFERROR(INDEX('15 Base de Dados'!$F$6:$F$925,MATCH(B2337,'15 Base de Dados'!$C$6:$C$925,0)),"BRL"))</f>
        <v/>
      </c>
      <c r="K2337" s="134" t="str">
        <f>IF(H2337="","",I2337*IF(N(G2337)&gt;0,G2337,IFERROR(INDEX(moeda_fx,MATCH(J2337,moeda_cod,0)),1)))</f>
        <v/>
      </c>
      <c r="L2337" s="135" t="str">
        <f>IF(B2337="","",IFERROR(INDEX('15 Base de Dados'!$A$6:$A$925,MATCH(B2337,'15 Base de Dados'!$C$6:$C$925,0)),"Não encontrado"))</f>
        <v/>
      </c>
      <c r="M2337" s="123" t="str">
        <f>IF(A2337="","",EOMONTH(A2337,0))</f>
        <v/>
      </c>
      <c r="N2337" s="113" t="str">
        <f>IF(A2337="","",YEAR(A2337))</f>
        <v/>
      </c>
    </row>
    <row r="2338">
      <c r="A2338" s="116" t="n"/>
      <c r="B2338" s="97" t="n"/>
      <c r="C2338" s="97" t="n"/>
      <c r="D2338" s="132" t="n"/>
      <c r="E2338" s="99" t="n"/>
      <c r="F2338" s="117" t="n"/>
      <c r="G2338" s="101" t="n"/>
      <c r="H2338" s="103" t="str">
        <f>IF(OR(A2338="",B2338=""),"",N(D2338)*N(E2338))</f>
        <v/>
      </c>
      <c r="I2338" s="103" t="str">
        <f>IF(H2338="","",H2338-N(F2338))</f>
        <v/>
      </c>
      <c r="J2338" s="68" t="str">
        <f>IF(B2338="","",IFERROR(INDEX('15 Base de Dados'!$F$6:$F$925,MATCH(B2338,'15 Base de Dados'!$C$6:$C$925,0)),"BRL"))</f>
        <v/>
      </c>
      <c r="K2338" s="70" t="str">
        <f>IF(H2338="","",I2338*IF(N(G2338)&gt;0,G2338,IFERROR(INDEX(moeda_fx,MATCH(J2338,moeda_cod,0)),1)))</f>
        <v/>
      </c>
      <c r="L2338" s="133" t="str">
        <f>IF(B2338="","",IFERROR(INDEX('15 Base de Dados'!$A$6:$A$925,MATCH(B2338,'15 Base de Dados'!$C$6:$C$925,0)),"Não encontrado"))</f>
        <v/>
      </c>
      <c r="M2338" s="122" t="str">
        <f>IF(A2338="","",EOMONTH(A2338,0))</f>
        <v/>
      </c>
      <c r="N2338" s="69" t="str">
        <f>IF(A2338="","",YEAR(A2338))</f>
        <v/>
      </c>
    </row>
    <row r="2339">
      <c r="A2339" s="116" t="n"/>
      <c r="B2339" s="97" t="n"/>
      <c r="C2339" s="97" t="n"/>
      <c r="D2339" s="132" t="n"/>
      <c r="E2339" s="99" t="n"/>
      <c r="F2339" s="117" t="n"/>
      <c r="G2339" s="101" t="n"/>
      <c r="H2339" s="109" t="str">
        <f>IF(OR(A2339="",B2339=""),"",N(D2339)*N(E2339))</f>
        <v/>
      </c>
      <c r="I2339" s="109" t="str">
        <f>IF(H2339="","",H2339-N(F2339))</f>
        <v/>
      </c>
      <c r="J2339" s="108" t="str">
        <f>IF(B2339="","",IFERROR(INDEX('15 Base de Dados'!$F$6:$F$925,MATCH(B2339,'15 Base de Dados'!$C$6:$C$925,0)),"BRL"))</f>
        <v/>
      </c>
      <c r="K2339" s="134" t="str">
        <f>IF(H2339="","",I2339*IF(N(G2339)&gt;0,G2339,IFERROR(INDEX(moeda_fx,MATCH(J2339,moeda_cod,0)),1)))</f>
        <v/>
      </c>
      <c r="L2339" s="135" t="str">
        <f>IF(B2339="","",IFERROR(INDEX('15 Base de Dados'!$A$6:$A$925,MATCH(B2339,'15 Base de Dados'!$C$6:$C$925,0)),"Não encontrado"))</f>
        <v/>
      </c>
      <c r="M2339" s="123" t="str">
        <f>IF(A2339="","",EOMONTH(A2339,0))</f>
        <v/>
      </c>
      <c r="N2339" s="113" t="str">
        <f>IF(A2339="","",YEAR(A2339))</f>
        <v/>
      </c>
    </row>
    <row r="2340">
      <c r="A2340" s="116" t="n"/>
      <c r="B2340" s="97" t="n"/>
      <c r="C2340" s="97" t="n"/>
      <c r="D2340" s="132" t="n"/>
      <c r="E2340" s="99" t="n"/>
      <c r="F2340" s="117" t="n"/>
      <c r="G2340" s="101" t="n"/>
      <c r="H2340" s="103" t="str">
        <f>IF(OR(A2340="",B2340=""),"",N(D2340)*N(E2340))</f>
        <v/>
      </c>
      <c r="I2340" s="103" t="str">
        <f>IF(H2340="","",H2340-N(F2340))</f>
        <v/>
      </c>
      <c r="J2340" s="68" t="str">
        <f>IF(B2340="","",IFERROR(INDEX('15 Base de Dados'!$F$6:$F$925,MATCH(B2340,'15 Base de Dados'!$C$6:$C$925,0)),"BRL"))</f>
        <v/>
      </c>
      <c r="K2340" s="70" t="str">
        <f>IF(H2340="","",I2340*IF(N(G2340)&gt;0,G2340,IFERROR(INDEX(moeda_fx,MATCH(J2340,moeda_cod,0)),1)))</f>
        <v/>
      </c>
      <c r="L2340" s="133" t="str">
        <f>IF(B2340="","",IFERROR(INDEX('15 Base de Dados'!$A$6:$A$925,MATCH(B2340,'15 Base de Dados'!$C$6:$C$925,0)),"Não encontrado"))</f>
        <v/>
      </c>
      <c r="M2340" s="122" t="str">
        <f>IF(A2340="","",EOMONTH(A2340,0))</f>
        <v/>
      </c>
      <c r="N2340" s="69" t="str">
        <f>IF(A2340="","",YEAR(A2340))</f>
        <v/>
      </c>
    </row>
    <row r="2341">
      <c r="A2341" s="116" t="n"/>
      <c r="B2341" s="97" t="n"/>
      <c r="C2341" s="97" t="n"/>
      <c r="D2341" s="132" t="n"/>
      <c r="E2341" s="99" t="n"/>
      <c r="F2341" s="117" t="n"/>
      <c r="G2341" s="101" t="n"/>
      <c r="H2341" s="109" t="str">
        <f>IF(OR(A2341="",B2341=""),"",N(D2341)*N(E2341))</f>
        <v/>
      </c>
      <c r="I2341" s="109" t="str">
        <f>IF(H2341="","",H2341-N(F2341))</f>
        <v/>
      </c>
      <c r="J2341" s="108" t="str">
        <f>IF(B2341="","",IFERROR(INDEX('15 Base de Dados'!$F$6:$F$925,MATCH(B2341,'15 Base de Dados'!$C$6:$C$925,0)),"BRL"))</f>
        <v/>
      </c>
      <c r="K2341" s="134" t="str">
        <f>IF(H2341="","",I2341*IF(N(G2341)&gt;0,G2341,IFERROR(INDEX(moeda_fx,MATCH(J2341,moeda_cod,0)),1)))</f>
        <v/>
      </c>
      <c r="L2341" s="135" t="str">
        <f>IF(B2341="","",IFERROR(INDEX('15 Base de Dados'!$A$6:$A$925,MATCH(B2341,'15 Base de Dados'!$C$6:$C$925,0)),"Não encontrado"))</f>
        <v/>
      </c>
      <c r="M2341" s="123" t="str">
        <f>IF(A2341="","",EOMONTH(A2341,0))</f>
        <v/>
      </c>
      <c r="N2341" s="113" t="str">
        <f>IF(A2341="","",YEAR(A2341))</f>
        <v/>
      </c>
    </row>
    <row r="2342">
      <c r="A2342" s="116" t="n"/>
      <c r="B2342" s="97" t="n"/>
      <c r="C2342" s="97" t="n"/>
      <c r="D2342" s="132" t="n"/>
      <c r="E2342" s="99" t="n"/>
      <c r="F2342" s="117" t="n"/>
      <c r="G2342" s="101" t="n"/>
      <c r="H2342" s="103" t="str">
        <f>IF(OR(A2342="",B2342=""),"",N(D2342)*N(E2342))</f>
        <v/>
      </c>
      <c r="I2342" s="103" t="str">
        <f>IF(H2342="","",H2342-N(F2342))</f>
        <v/>
      </c>
      <c r="J2342" s="68" t="str">
        <f>IF(B2342="","",IFERROR(INDEX('15 Base de Dados'!$F$6:$F$925,MATCH(B2342,'15 Base de Dados'!$C$6:$C$925,0)),"BRL"))</f>
        <v/>
      </c>
      <c r="K2342" s="70" t="str">
        <f>IF(H2342="","",I2342*IF(N(G2342)&gt;0,G2342,IFERROR(INDEX(moeda_fx,MATCH(J2342,moeda_cod,0)),1)))</f>
        <v/>
      </c>
      <c r="L2342" s="133" t="str">
        <f>IF(B2342="","",IFERROR(INDEX('15 Base de Dados'!$A$6:$A$925,MATCH(B2342,'15 Base de Dados'!$C$6:$C$925,0)),"Não encontrado"))</f>
        <v/>
      </c>
      <c r="M2342" s="122" t="str">
        <f>IF(A2342="","",EOMONTH(A2342,0))</f>
        <v/>
      </c>
      <c r="N2342" s="69" t="str">
        <f>IF(A2342="","",YEAR(A2342))</f>
        <v/>
      </c>
    </row>
    <row r="2343">
      <c r="A2343" s="116" t="n"/>
      <c r="B2343" s="97" t="n"/>
      <c r="C2343" s="97" t="n"/>
      <c r="D2343" s="132" t="n"/>
      <c r="E2343" s="99" t="n"/>
      <c r="F2343" s="117" t="n"/>
      <c r="G2343" s="101" t="n"/>
      <c r="H2343" s="109" t="str">
        <f>IF(OR(A2343="",B2343=""),"",N(D2343)*N(E2343))</f>
        <v/>
      </c>
      <c r="I2343" s="109" t="str">
        <f>IF(H2343="","",H2343-N(F2343))</f>
        <v/>
      </c>
      <c r="J2343" s="108" t="str">
        <f>IF(B2343="","",IFERROR(INDEX('15 Base de Dados'!$F$6:$F$925,MATCH(B2343,'15 Base de Dados'!$C$6:$C$925,0)),"BRL"))</f>
        <v/>
      </c>
      <c r="K2343" s="134" t="str">
        <f>IF(H2343="","",I2343*IF(N(G2343)&gt;0,G2343,IFERROR(INDEX(moeda_fx,MATCH(J2343,moeda_cod,0)),1)))</f>
        <v/>
      </c>
      <c r="L2343" s="135" t="str">
        <f>IF(B2343="","",IFERROR(INDEX('15 Base de Dados'!$A$6:$A$925,MATCH(B2343,'15 Base de Dados'!$C$6:$C$925,0)),"Não encontrado"))</f>
        <v/>
      </c>
      <c r="M2343" s="123" t="str">
        <f>IF(A2343="","",EOMONTH(A2343,0))</f>
        <v/>
      </c>
      <c r="N2343" s="113" t="str">
        <f>IF(A2343="","",YEAR(A2343))</f>
        <v/>
      </c>
    </row>
    <row r="2344">
      <c r="A2344" s="116" t="n"/>
      <c r="B2344" s="97" t="n"/>
      <c r="C2344" s="97" t="n"/>
      <c r="D2344" s="132" t="n"/>
      <c r="E2344" s="99" t="n"/>
      <c r="F2344" s="117" t="n"/>
      <c r="G2344" s="101" t="n"/>
      <c r="H2344" s="103" t="str">
        <f>IF(OR(A2344="",B2344=""),"",N(D2344)*N(E2344))</f>
        <v/>
      </c>
      <c r="I2344" s="103" t="str">
        <f>IF(H2344="","",H2344-N(F2344))</f>
        <v/>
      </c>
      <c r="J2344" s="68" t="str">
        <f>IF(B2344="","",IFERROR(INDEX('15 Base de Dados'!$F$6:$F$925,MATCH(B2344,'15 Base de Dados'!$C$6:$C$925,0)),"BRL"))</f>
        <v/>
      </c>
      <c r="K2344" s="70" t="str">
        <f>IF(H2344="","",I2344*IF(N(G2344)&gt;0,G2344,IFERROR(INDEX(moeda_fx,MATCH(J2344,moeda_cod,0)),1)))</f>
        <v/>
      </c>
      <c r="L2344" s="133" t="str">
        <f>IF(B2344="","",IFERROR(INDEX('15 Base de Dados'!$A$6:$A$925,MATCH(B2344,'15 Base de Dados'!$C$6:$C$925,0)),"Não encontrado"))</f>
        <v/>
      </c>
      <c r="M2344" s="122" t="str">
        <f>IF(A2344="","",EOMONTH(A2344,0))</f>
        <v/>
      </c>
      <c r="N2344" s="69" t="str">
        <f>IF(A2344="","",YEAR(A2344))</f>
        <v/>
      </c>
    </row>
    <row r="2345">
      <c r="A2345" s="116" t="n"/>
      <c r="B2345" s="97" t="n"/>
      <c r="C2345" s="97" t="n"/>
      <c r="D2345" s="132" t="n"/>
      <c r="E2345" s="99" t="n"/>
      <c r="F2345" s="117" t="n"/>
      <c r="G2345" s="101" t="n"/>
      <c r="H2345" s="109" t="str">
        <f>IF(OR(A2345="",B2345=""),"",N(D2345)*N(E2345))</f>
        <v/>
      </c>
      <c r="I2345" s="109" t="str">
        <f>IF(H2345="","",H2345-N(F2345))</f>
        <v/>
      </c>
      <c r="J2345" s="108" t="str">
        <f>IF(B2345="","",IFERROR(INDEX('15 Base de Dados'!$F$6:$F$925,MATCH(B2345,'15 Base de Dados'!$C$6:$C$925,0)),"BRL"))</f>
        <v/>
      </c>
      <c r="K2345" s="134" t="str">
        <f>IF(H2345="","",I2345*IF(N(G2345)&gt;0,G2345,IFERROR(INDEX(moeda_fx,MATCH(J2345,moeda_cod,0)),1)))</f>
        <v/>
      </c>
      <c r="L2345" s="135" t="str">
        <f>IF(B2345="","",IFERROR(INDEX('15 Base de Dados'!$A$6:$A$925,MATCH(B2345,'15 Base de Dados'!$C$6:$C$925,0)),"Não encontrado"))</f>
        <v/>
      </c>
      <c r="M2345" s="123" t="str">
        <f>IF(A2345="","",EOMONTH(A2345,0))</f>
        <v/>
      </c>
      <c r="N2345" s="113" t="str">
        <f>IF(A2345="","",YEAR(A2345))</f>
        <v/>
      </c>
    </row>
    <row r="2346">
      <c r="A2346" s="116" t="n"/>
      <c r="B2346" s="97" t="n"/>
      <c r="C2346" s="97" t="n"/>
      <c r="D2346" s="132" t="n"/>
      <c r="E2346" s="99" t="n"/>
      <c r="F2346" s="117" t="n"/>
      <c r="G2346" s="101" t="n"/>
      <c r="H2346" s="103" t="str">
        <f>IF(OR(A2346="",B2346=""),"",N(D2346)*N(E2346))</f>
        <v/>
      </c>
      <c r="I2346" s="103" t="str">
        <f>IF(H2346="","",H2346-N(F2346))</f>
        <v/>
      </c>
      <c r="J2346" s="68" t="str">
        <f>IF(B2346="","",IFERROR(INDEX('15 Base de Dados'!$F$6:$F$925,MATCH(B2346,'15 Base de Dados'!$C$6:$C$925,0)),"BRL"))</f>
        <v/>
      </c>
      <c r="K2346" s="70" t="str">
        <f>IF(H2346="","",I2346*IF(N(G2346)&gt;0,G2346,IFERROR(INDEX(moeda_fx,MATCH(J2346,moeda_cod,0)),1)))</f>
        <v/>
      </c>
      <c r="L2346" s="133" t="str">
        <f>IF(B2346="","",IFERROR(INDEX('15 Base de Dados'!$A$6:$A$925,MATCH(B2346,'15 Base de Dados'!$C$6:$C$925,0)),"Não encontrado"))</f>
        <v/>
      </c>
      <c r="M2346" s="122" t="str">
        <f>IF(A2346="","",EOMONTH(A2346,0))</f>
        <v/>
      </c>
      <c r="N2346" s="69" t="str">
        <f>IF(A2346="","",YEAR(A2346))</f>
        <v/>
      </c>
    </row>
    <row r="2347">
      <c r="A2347" s="116" t="n"/>
      <c r="B2347" s="97" t="n"/>
      <c r="C2347" s="97" t="n"/>
      <c r="D2347" s="132" t="n"/>
      <c r="E2347" s="99" t="n"/>
      <c r="F2347" s="117" t="n"/>
      <c r="G2347" s="101" t="n"/>
      <c r="H2347" s="109" t="str">
        <f>IF(OR(A2347="",B2347=""),"",N(D2347)*N(E2347))</f>
        <v/>
      </c>
      <c r="I2347" s="109" t="str">
        <f>IF(H2347="","",H2347-N(F2347))</f>
        <v/>
      </c>
      <c r="J2347" s="108" t="str">
        <f>IF(B2347="","",IFERROR(INDEX('15 Base de Dados'!$F$6:$F$925,MATCH(B2347,'15 Base de Dados'!$C$6:$C$925,0)),"BRL"))</f>
        <v/>
      </c>
      <c r="K2347" s="134" t="str">
        <f>IF(H2347="","",I2347*IF(N(G2347)&gt;0,G2347,IFERROR(INDEX(moeda_fx,MATCH(J2347,moeda_cod,0)),1)))</f>
        <v/>
      </c>
      <c r="L2347" s="135" t="str">
        <f>IF(B2347="","",IFERROR(INDEX('15 Base de Dados'!$A$6:$A$925,MATCH(B2347,'15 Base de Dados'!$C$6:$C$925,0)),"Não encontrado"))</f>
        <v/>
      </c>
      <c r="M2347" s="123" t="str">
        <f>IF(A2347="","",EOMONTH(A2347,0))</f>
        <v/>
      </c>
      <c r="N2347" s="113" t="str">
        <f>IF(A2347="","",YEAR(A2347))</f>
        <v/>
      </c>
    </row>
    <row r="2348">
      <c r="A2348" s="116" t="n"/>
      <c r="B2348" s="97" t="n"/>
      <c r="C2348" s="97" t="n"/>
      <c r="D2348" s="132" t="n"/>
      <c r="E2348" s="99" t="n"/>
      <c r="F2348" s="117" t="n"/>
      <c r="G2348" s="101" t="n"/>
      <c r="H2348" s="103" t="str">
        <f>IF(OR(A2348="",B2348=""),"",N(D2348)*N(E2348))</f>
        <v/>
      </c>
      <c r="I2348" s="103" t="str">
        <f>IF(H2348="","",H2348-N(F2348))</f>
        <v/>
      </c>
      <c r="J2348" s="68" t="str">
        <f>IF(B2348="","",IFERROR(INDEX('15 Base de Dados'!$F$6:$F$925,MATCH(B2348,'15 Base de Dados'!$C$6:$C$925,0)),"BRL"))</f>
        <v/>
      </c>
      <c r="K2348" s="70" t="str">
        <f>IF(H2348="","",I2348*IF(N(G2348)&gt;0,G2348,IFERROR(INDEX(moeda_fx,MATCH(J2348,moeda_cod,0)),1)))</f>
        <v/>
      </c>
      <c r="L2348" s="133" t="str">
        <f>IF(B2348="","",IFERROR(INDEX('15 Base de Dados'!$A$6:$A$925,MATCH(B2348,'15 Base de Dados'!$C$6:$C$925,0)),"Não encontrado"))</f>
        <v/>
      </c>
      <c r="M2348" s="122" t="str">
        <f>IF(A2348="","",EOMONTH(A2348,0))</f>
        <v/>
      </c>
      <c r="N2348" s="69" t="str">
        <f>IF(A2348="","",YEAR(A2348))</f>
        <v/>
      </c>
    </row>
    <row r="2349">
      <c r="A2349" s="116" t="n"/>
      <c r="B2349" s="97" t="n"/>
      <c r="C2349" s="97" t="n"/>
      <c r="D2349" s="132" t="n"/>
      <c r="E2349" s="99" t="n"/>
      <c r="F2349" s="117" t="n"/>
      <c r="G2349" s="101" t="n"/>
      <c r="H2349" s="109" t="str">
        <f>IF(OR(A2349="",B2349=""),"",N(D2349)*N(E2349))</f>
        <v/>
      </c>
      <c r="I2349" s="109" t="str">
        <f>IF(H2349="","",H2349-N(F2349))</f>
        <v/>
      </c>
      <c r="J2349" s="108" t="str">
        <f>IF(B2349="","",IFERROR(INDEX('15 Base de Dados'!$F$6:$F$925,MATCH(B2349,'15 Base de Dados'!$C$6:$C$925,0)),"BRL"))</f>
        <v/>
      </c>
      <c r="K2349" s="134" t="str">
        <f>IF(H2349="","",I2349*IF(N(G2349)&gt;0,G2349,IFERROR(INDEX(moeda_fx,MATCH(J2349,moeda_cod,0)),1)))</f>
        <v/>
      </c>
      <c r="L2349" s="135" t="str">
        <f>IF(B2349="","",IFERROR(INDEX('15 Base de Dados'!$A$6:$A$925,MATCH(B2349,'15 Base de Dados'!$C$6:$C$925,0)),"Não encontrado"))</f>
        <v/>
      </c>
      <c r="M2349" s="123" t="str">
        <f>IF(A2349="","",EOMONTH(A2349,0))</f>
        <v/>
      </c>
      <c r="N2349" s="113" t="str">
        <f>IF(A2349="","",YEAR(A2349))</f>
        <v/>
      </c>
    </row>
    <row r="2350">
      <c r="A2350" s="116" t="n"/>
      <c r="B2350" s="97" t="n"/>
      <c r="C2350" s="97" t="n"/>
      <c r="D2350" s="132" t="n"/>
      <c r="E2350" s="99" t="n"/>
      <c r="F2350" s="117" t="n"/>
      <c r="G2350" s="101" t="n"/>
      <c r="H2350" s="103" t="str">
        <f>IF(OR(A2350="",B2350=""),"",N(D2350)*N(E2350))</f>
        <v/>
      </c>
      <c r="I2350" s="103" t="str">
        <f>IF(H2350="","",H2350-N(F2350))</f>
        <v/>
      </c>
      <c r="J2350" s="68" t="str">
        <f>IF(B2350="","",IFERROR(INDEX('15 Base de Dados'!$F$6:$F$925,MATCH(B2350,'15 Base de Dados'!$C$6:$C$925,0)),"BRL"))</f>
        <v/>
      </c>
      <c r="K2350" s="70" t="str">
        <f>IF(H2350="","",I2350*IF(N(G2350)&gt;0,G2350,IFERROR(INDEX(moeda_fx,MATCH(J2350,moeda_cod,0)),1)))</f>
        <v/>
      </c>
      <c r="L2350" s="133" t="str">
        <f>IF(B2350="","",IFERROR(INDEX('15 Base de Dados'!$A$6:$A$925,MATCH(B2350,'15 Base de Dados'!$C$6:$C$925,0)),"Não encontrado"))</f>
        <v/>
      </c>
      <c r="M2350" s="122" t="str">
        <f>IF(A2350="","",EOMONTH(A2350,0))</f>
        <v/>
      </c>
      <c r="N2350" s="69" t="str">
        <f>IF(A2350="","",YEAR(A2350))</f>
        <v/>
      </c>
    </row>
    <row r="2351">
      <c r="A2351" s="116" t="n"/>
      <c r="B2351" s="97" t="n"/>
      <c r="C2351" s="97" t="n"/>
      <c r="D2351" s="132" t="n"/>
      <c r="E2351" s="99" t="n"/>
      <c r="F2351" s="117" t="n"/>
      <c r="G2351" s="101" t="n"/>
      <c r="H2351" s="109" t="str">
        <f>IF(OR(A2351="",B2351=""),"",N(D2351)*N(E2351))</f>
        <v/>
      </c>
      <c r="I2351" s="109" t="str">
        <f>IF(H2351="","",H2351-N(F2351))</f>
        <v/>
      </c>
      <c r="J2351" s="108" t="str">
        <f>IF(B2351="","",IFERROR(INDEX('15 Base de Dados'!$F$6:$F$925,MATCH(B2351,'15 Base de Dados'!$C$6:$C$925,0)),"BRL"))</f>
        <v/>
      </c>
      <c r="K2351" s="134" t="str">
        <f>IF(H2351="","",I2351*IF(N(G2351)&gt;0,G2351,IFERROR(INDEX(moeda_fx,MATCH(J2351,moeda_cod,0)),1)))</f>
        <v/>
      </c>
      <c r="L2351" s="135" t="str">
        <f>IF(B2351="","",IFERROR(INDEX('15 Base de Dados'!$A$6:$A$925,MATCH(B2351,'15 Base de Dados'!$C$6:$C$925,0)),"Não encontrado"))</f>
        <v/>
      </c>
      <c r="M2351" s="123" t="str">
        <f>IF(A2351="","",EOMONTH(A2351,0))</f>
        <v/>
      </c>
      <c r="N2351" s="113" t="str">
        <f>IF(A2351="","",YEAR(A2351))</f>
        <v/>
      </c>
    </row>
    <row r="2352">
      <c r="A2352" s="116" t="n"/>
      <c r="B2352" s="97" t="n"/>
      <c r="C2352" s="97" t="n"/>
      <c r="D2352" s="132" t="n"/>
      <c r="E2352" s="99" t="n"/>
      <c r="F2352" s="117" t="n"/>
      <c r="G2352" s="101" t="n"/>
      <c r="H2352" s="103" t="str">
        <f>IF(OR(A2352="",B2352=""),"",N(D2352)*N(E2352))</f>
        <v/>
      </c>
      <c r="I2352" s="103" t="str">
        <f>IF(H2352="","",H2352-N(F2352))</f>
        <v/>
      </c>
      <c r="J2352" s="68" t="str">
        <f>IF(B2352="","",IFERROR(INDEX('15 Base de Dados'!$F$6:$F$925,MATCH(B2352,'15 Base de Dados'!$C$6:$C$925,0)),"BRL"))</f>
        <v/>
      </c>
      <c r="K2352" s="70" t="str">
        <f>IF(H2352="","",I2352*IF(N(G2352)&gt;0,G2352,IFERROR(INDEX(moeda_fx,MATCH(J2352,moeda_cod,0)),1)))</f>
        <v/>
      </c>
      <c r="L2352" s="133" t="str">
        <f>IF(B2352="","",IFERROR(INDEX('15 Base de Dados'!$A$6:$A$925,MATCH(B2352,'15 Base de Dados'!$C$6:$C$925,0)),"Não encontrado"))</f>
        <v/>
      </c>
      <c r="M2352" s="122" t="str">
        <f>IF(A2352="","",EOMONTH(A2352,0))</f>
        <v/>
      </c>
      <c r="N2352" s="69" t="str">
        <f>IF(A2352="","",YEAR(A2352))</f>
        <v/>
      </c>
    </row>
    <row r="2353">
      <c r="A2353" s="116" t="n"/>
      <c r="B2353" s="97" t="n"/>
      <c r="C2353" s="97" t="n"/>
      <c r="D2353" s="132" t="n"/>
      <c r="E2353" s="99" t="n"/>
      <c r="F2353" s="117" t="n"/>
      <c r="G2353" s="101" t="n"/>
      <c r="H2353" s="109" t="str">
        <f>IF(OR(A2353="",B2353=""),"",N(D2353)*N(E2353))</f>
        <v/>
      </c>
      <c r="I2353" s="109" t="str">
        <f>IF(H2353="","",H2353-N(F2353))</f>
        <v/>
      </c>
      <c r="J2353" s="108" t="str">
        <f>IF(B2353="","",IFERROR(INDEX('15 Base de Dados'!$F$6:$F$925,MATCH(B2353,'15 Base de Dados'!$C$6:$C$925,0)),"BRL"))</f>
        <v/>
      </c>
      <c r="K2353" s="134" t="str">
        <f>IF(H2353="","",I2353*IF(N(G2353)&gt;0,G2353,IFERROR(INDEX(moeda_fx,MATCH(J2353,moeda_cod,0)),1)))</f>
        <v/>
      </c>
      <c r="L2353" s="135" t="str">
        <f>IF(B2353="","",IFERROR(INDEX('15 Base de Dados'!$A$6:$A$925,MATCH(B2353,'15 Base de Dados'!$C$6:$C$925,0)),"Não encontrado"))</f>
        <v/>
      </c>
      <c r="M2353" s="123" t="str">
        <f>IF(A2353="","",EOMONTH(A2353,0))</f>
        <v/>
      </c>
      <c r="N2353" s="113" t="str">
        <f>IF(A2353="","",YEAR(A2353))</f>
        <v/>
      </c>
    </row>
    <row r="2354">
      <c r="A2354" s="116" t="n"/>
      <c r="B2354" s="97" t="n"/>
      <c r="C2354" s="97" t="n"/>
      <c r="D2354" s="132" t="n"/>
      <c r="E2354" s="99" t="n"/>
      <c r="F2354" s="117" t="n"/>
      <c r="G2354" s="101" t="n"/>
      <c r="H2354" s="103" t="str">
        <f>IF(OR(A2354="",B2354=""),"",N(D2354)*N(E2354))</f>
        <v/>
      </c>
      <c r="I2354" s="103" t="str">
        <f>IF(H2354="","",H2354-N(F2354))</f>
        <v/>
      </c>
      <c r="J2354" s="68" t="str">
        <f>IF(B2354="","",IFERROR(INDEX('15 Base de Dados'!$F$6:$F$925,MATCH(B2354,'15 Base de Dados'!$C$6:$C$925,0)),"BRL"))</f>
        <v/>
      </c>
      <c r="K2354" s="70" t="str">
        <f>IF(H2354="","",I2354*IF(N(G2354)&gt;0,G2354,IFERROR(INDEX(moeda_fx,MATCH(J2354,moeda_cod,0)),1)))</f>
        <v/>
      </c>
      <c r="L2354" s="133" t="str">
        <f>IF(B2354="","",IFERROR(INDEX('15 Base de Dados'!$A$6:$A$925,MATCH(B2354,'15 Base de Dados'!$C$6:$C$925,0)),"Não encontrado"))</f>
        <v/>
      </c>
      <c r="M2354" s="122" t="str">
        <f>IF(A2354="","",EOMONTH(A2354,0))</f>
        <v/>
      </c>
      <c r="N2354" s="69" t="str">
        <f>IF(A2354="","",YEAR(A2354))</f>
        <v/>
      </c>
    </row>
    <row r="2355">
      <c r="A2355" s="116" t="n"/>
      <c r="B2355" s="97" t="n"/>
      <c r="C2355" s="97" t="n"/>
      <c r="D2355" s="132" t="n"/>
      <c r="E2355" s="99" t="n"/>
      <c r="F2355" s="117" t="n"/>
      <c r="G2355" s="101" t="n"/>
      <c r="H2355" s="109" t="str">
        <f>IF(OR(A2355="",B2355=""),"",N(D2355)*N(E2355))</f>
        <v/>
      </c>
      <c r="I2355" s="109" t="str">
        <f>IF(H2355="","",H2355-N(F2355))</f>
        <v/>
      </c>
      <c r="J2355" s="108" t="str">
        <f>IF(B2355="","",IFERROR(INDEX('15 Base de Dados'!$F$6:$F$925,MATCH(B2355,'15 Base de Dados'!$C$6:$C$925,0)),"BRL"))</f>
        <v/>
      </c>
      <c r="K2355" s="134" t="str">
        <f>IF(H2355="","",I2355*IF(N(G2355)&gt;0,G2355,IFERROR(INDEX(moeda_fx,MATCH(J2355,moeda_cod,0)),1)))</f>
        <v/>
      </c>
      <c r="L2355" s="135" t="str">
        <f>IF(B2355="","",IFERROR(INDEX('15 Base de Dados'!$A$6:$A$925,MATCH(B2355,'15 Base de Dados'!$C$6:$C$925,0)),"Não encontrado"))</f>
        <v/>
      </c>
      <c r="M2355" s="123" t="str">
        <f>IF(A2355="","",EOMONTH(A2355,0))</f>
        <v/>
      </c>
      <c r="N2355" s="113" t="str">
        <f>IF(A2355="","",YEAR(A2355))</f>
        <v/>
      </c>
    </row>
    <row r="2356">
      <c r="A2356" s="116" t="n"/>
      <c r="B2356" s="97" t="n"/>
      <c r="C2356" s="97" t="n"/>
      <c r="D2356" s="132" t="n"/>
      <c r="E2356" s="99" t="n"/>
      <c r="F2356" s="117" t="n"/>
      <c r="G2356" s="101" t="n"/>
      <c r="H2356" s="103" t="str">
        <f>IF(OR(A2356="",B2356=""),"",N(D2356)*N(E2356))</f>
        <v/>
      </c>
      <c r="I2356" s="103" t="str">
        <f>IF(H2356="","",H2356-N(F2356))</f>
        <v/>
      </c>
      <c r="J2356" s="68" t="str">
        <f>IF(B2356="","",IFERROR(INDEX('15 Base de Dados'!$F$6:$F$925,MATCH(B2356,'15 Base de Dados'!$C$6:$C$925,0)),"BRL"))</f>
        <v/>
      </c>
      <c r="K2356" s="70" t="str">
        <f>IF(H2356="","",I2356*IF(N(G2356)&gt;0,G2356,IFERROR(INDEX(moeda_fx,MATCH(J2356,moeda_cod,0)),1)))</f>
        <v/>
      </c>
      <c r="L2356" s="133" t="str">
        <f>IF(B2356="","",IFERROR(INDEX('15 Base de Dados'!$A$6:$A$925,MATCH(B2356,'15 Base de Dados'!$C$6:$C$925,0)),"Não encontrado"))</f>
        <v/>
      </c>
      <c r="M2356" s="122" t="str">
        <f>IF(A2356="","",EOMONTH(A2356,0))</f>
        <v/>
      </c>
      <c r="N2356" s="69" t="str">
        <f>IF(A2356="","",YEAR(A2356))</f>
        <v/>
      </c>
    </row>
    <row r="2357">
      <c r="A2357" s="116" t="n"/>
      <c r="B2357" s="97" t="n"/>
      <c r="C2357" s="97" t="n"/>
      <c r="D2357" s="132" t="n"/>
      <c r="E2357" s="99" t="n"/>
      <c r="F2357" s="117" t="n"/>
      <c r="G2357" s="101" t="n"/>
      <c r="H2357" s="109" t="str">
        <f>IF(OR(A2357="",B2357=""),"",N(D2357)*N(E2357))</f>
        <v/>
      </c>
      <c r="I2357" s="109" t="str">
        <f>IF(H2357="","",H2357-N(F2357))</f>
        <v/>
      </c>
      <c r="J2357" s="108" t="str">
        <f>IF(B2357="","",IFERROR(INDEX('15 Base de Dados'!$F$6:$F$925,MATCH(B2357,'15 Base de Dados'!$C$6:$C$925,0)),"BRL"))</f>
        <v/>
      </c>
      <c r="K2357" s="134" t="str">
        <f>IF(H2357="","",I2357*IF(N(G2357)&gt;0,G2357,IFERROR(INDEX(moeda_fx,MATCH(J2357,moeda_cod,0)),1)))</f>
        <v/>
      </c>
      <c r="L2357" s="135" t="str">
        <f>IF(B2357="","",IFERROR(INDEX('15 Base de Dados'!$A$6:$A$925,MATCH(B2357,'15 Base de Dados'!$C$6:$C$925,0)),"Não encontrado"))</f>
        <v/>
      </c>
      <c r="M2357" s="123" t="str">
        <f>IF(A2357="","",EOMONTH(A2357,0))</f>
        <v/>
      </c>
      <c r="N2357" s="113" t="str">
        <f>IF(A2357="","",YEAR(A2357))</f>
        <v/>
      </c>
    </row>
    <row r="2358">
      <c r="A2358" s="116" t="n"/>
      <c r="B2358" s="97" t="n"/>
      <c r="C2358" s="97" t="n"/>
      <c r="D2358" s="132" t="n"/>
      <c r="E2358" s="99" t="n"/>
      <c r="F2358" s="117" t="n"/>
      <c r="G2358" s="101" t="n"/>
      <c r="H2358" s="103" t="str">
        <f>IF(OR(A2358="",B2358=""),"",N(D2358)*N(E2358))</f>
        <v/>
      </c>
      <c r="I2358" s="103" t="str">
        <f>IF(H2358="","",H2358-N(F2358))</f>
        <v/>
      </c>
      <c r="J2358" s="68" t="str">
        <f>IF(B2358="","",IFERROR(INDEX('15 Base de Dados'!$F$6:$F$925,MATCH(B2358,'15 Base de Dados'!$C$6:$C$925,0)),"BRL"))</f>
        <v/>
      </c>
      <c r="K2358" s="70" t="str">
        <f>IF(H2358="","",I2358*IF(N(G2358)&gt;0,G2358,IFERROR(INDEX(moeda_fx,MATCH(J2358,moeda_cod,0)),1)))</f>
        <v/>
      </c>
      <c r="L2358" s="133" t="str">
        <f>IF(B2358="","",IFERROR(INDEX('15 Base de Dados'!$A$6:$A$925,MATCH(B2358,'15 Base de Dados'!$C$6:$C$925,0)),"Não encontrado"))</f>
        <v/>
      </c>
      <c r="M2358" s="122" t="str">
        <f>IF(A2358="","",EOMONTH(A2358,0))</f>
        <v/>
      </c>
      <c r="N2358" s="69" t="str">
        <f>IF(A2358="","",YEAR(A2358))</f>
        <v/>
      </c>
    </row>
    <row r="2359">
      <c r="A2359" s="116" t="n"/>
      <c r="B2359" s="97" t="n"/>
      <c r="C2359" s="97" t="n"/>
      <c r="D2359" s="132" t="n"/>
      <c r="E2359" s="99" t="n"/>
      <c r="F2359" s="117" t="n"/>
      <c r="G2359" s="101" t="n"/>
      <c r="H2359" s="109" t="str">
        <f>IF(OR(A2359="",B2359=""),"",N(D2359)*N(E2359))</f>
        <v/>
      </c>
      <c r="I2359" s="109" t="str">
        <f>IF(H2359="","",H2359-N(F2359))</f>
        <v/>
      </c>
      <c r="J2359" s="108" t="str">
        <f>IF(B2359="","",IFERROR(INDEX('15 Base de Dados'!$F$6:$F$925,MATCH(B2359,'15 Base de Dados'!$C$6:$C$925,0)),"BRL"))</f>
        <v/>
      </c>
      <c r="K2359" s="134" t="str">
        <f>IF(H2359="","",I2359*IF(N(G2359)&gt;0,G2359,IFERROR(INDEX(moeda_fx,MATCH(J2359,moeda_cod,0)),1)))</f>
        <v/>
      </c>
      <c r="L2359" s="135" t="str">
        <f>IF(B2359="","",IFERROR(INDEX('15 Base de Dados'!$A$6:$A$925,MATCH(B2359,'15 Base de Dados'!$C$6:$C$925,0)),"Não encontrado"))</f>
        <v/>
      </c>
      <c r="M2359" s="123" t="str">
        <f>IF(A2359="","",EOMONTH(A2359,0))</f>
        <v/>
      </c>
      <c r="N2359" s="113" t="str">
        <f>IF(A2359="","",YEAR(A2359))</f>
        <v/>
      </c>
    </row>
    <row r="2360">
      <c r="A2360" s="116" t="n"/>
      <c r="B2360" s="97" t="n"/>
      <c r="C2360" s="97" t="n"/>
      <c r="D2360" s="132" t="n"/>
      <c r="E2360" s="99" t="n"/>
      <c r="F2360" s="117" t="n"/>
      <c r="G2360" s="101" t="n"/>
      <c r="H2360" s="103" t="str">
        <f>IF(OR(A2360="",B2360=""),"",N(D2360)*N(E2360))</f>
        <v/>
      </c>
      <c r="I2360" s="103" t="str">
        <f>IF(H2360="","",H2360-N(F2360))</f>
        <v/>
      </c>
      <c r="J2360" s="68" t="str">
        <f>IF(B2360="","",IFERROR(INDEX('15 Base de Dados'!$F$6:$F$925,MATCH(B2360,'15 Base de Dados'!$C$6:$C$925,0)),"BRL"))</f>
        <v/>
      </c>
      <c r="K2360" s="70" t="str">
        <f>IF(H2360="","",I2360*IF(N(G2360)&gt;0,G2360,IFERROR(INDEX(moeda_fx,MATCH(J2360,moeda_cod,0)),1)))</f>
        <v/>
      </c>
      <c r="L2360" s="133" t="str">
        <f>IF(B2360="","",IFERROR(INDEX('15 Base de Dados'!$A$6:$A$925,MATCH(B2360,'15 Base de Dados'!$C$6:$C$925,0)),"Não encontrado"))</f>
        <v/>
      </c>
      <c r="M2360" s="122" t="str">
        <f>IF(A2360="","",EOMONTH(A2360,0))</f>
        <v/>
      </c>
      <c r="N2360" s="69" t="str">
        <f>IF(A2360="","",YEAR(A2360))</f>
        <v/>
      </c>
    </row>
    <row r="2361">
      <c r="A2361" s="116" t="n"/>
      <c r="B2361" s="97" t="n"/>
      <c r="C2361" s="97" t="n"/>
      <c r="D2361" s="132" t="n"/>
      <c r="E2361" s="99" t="n"/>
      <c r="F2361" s="117" t="n"/>
      <c r="G2361" s="101" t="n"/>
      <c r="H2361" s="109" t="str">
        <f>IF(OR(A2361="",B2361=""),"",N(D2361)*N(E2361))</f>
        <v/>
      </c>
      <c r="I2361" s="109" t="str">
        <f>IF(H2361="","",H2361-N(F2361))</f>
        <v/>
      </c>
      <c r="J2361" s="108" t="str">
        <f>IF(B2361="","",IFERROR(INDEX('15 Base de Dados'!$F$6:$F$925,MATCH(B2361,'15 Base de Dados'!$C$6:$C$925,0)),"BRL"))</f>
        <v/>
      </c>
      <c r="K2361" s="134" t="str">
        <f>IF(H2361="","",I2361*IF(N(G2361)&gt;0,G2361,IFERROR(INDEX(moeda_fx,MATCH(J2361,moeda_cod,0)),1)))</f>
        <v/>
      </c>
      <c r="L2361" s="135" t="str">
        <f>IF(B2361="","",IFERROR(INDEX('15 Base de Dados'!$A$6:$A$925,MATCH(B2361,'15 Base de Dados'!$C$6:$C$925,0)),"Não encontrado"))</f>
        <v/>
      </c>
      <c r="M2361" s="123" t="str">
        <f>IF(A2361="","",EOMONTH(A2361,0))</f>
        <v/>
      </c>
      <c r="N2361" s="113" t="str">
        <f>IF(A2361="","",YEAR(A2361))</f>
        <v/>
      </c>
    </row>
    <row r="2362">
      <c r="A2362" s="116" t="n"/>
      <c r="B2362" s="97" t="n"/>
      <c r="C2362" s="97" t="n"/>
      <c r="D2362" s="132" t="n"/>
      <c r="E2362" s="99" t="n"/>
      <c r="F2362" s="117" t="n"/>
      <c r="G2362" s="101" t="n"/>
      <c r="H2362" s="103" t="str">
        <f>IF(OR(A2362="",B2362=""),"",N(D2362)*N(E2362))</f>
        <v/>
      </c>
      <c r="I2362" s="103" t="str">
        <f>IF(H2362="","",H2362-N(F2362))</f>
        <v/>
      </c>
      <c r="J2362" s="68" t="str">
        <f>IF(B2362="","",IFERROR(INDEX('15 Base de Dados'!$F$6:$F$925,MATCH(B2362,'15 Base de Dados'!$C$6:$C$925,0)),"BRL"))</f>
        <v/>
      </c>
      <c r="K2362" s="70" t="str">
        <f>IF(H2362="","",I2362*IF(N(G2362)&gt;0,G2362,IFERROR(INDEX(moeda_fx,MATCH(J2362,moeda_cod,0)),1)))</f>
        <v/>
      </c>
      <c r="L2362" s="133" t="str">
        <f>IF(B2362="","",IFERROR(INDEX('15 Base de Dados'!$A$6:$A$925,MATCH(B2362,'15 Base de Dados'!$C$6:$C$925,0)),"Não encontrado"))</f>
        <v/>
      </c>
      <c r="M2362" s="122" t="str">
        <f>IF(A2362="","",EOMONTH(A2362,0))</f>
        <v/>
      </c>
      <c r="N2362" s="69" t="str">
        <f>IF(A2362="","",YEAR(A2362))</f>
        <v/>
      </c>
    </row>
    <row r="2363">
      <c r="A2363" s="116" t="n"/>
      <c r="B2363" s="97" t="n"/>
      <c r="C2363" s="97" t="n"/>
      <c r="D2363" s="132" t="n"/>
      <c r="E2363" s="99" t="n"/>
      <c r="F2363" s="117" t="n"/>
      <c r="G2363" s="101" t="n"/>
      <c r="H2363" s="109" t="str">
        <f>IF(OR(A2363="",B2363=""),"",N(D2363)*N(E2363))</f>
        <v/>
      </c>
      <c r="I2363" s="109" t="str">
        <f>IF(H2363="","",H2363-N(F2363))</f>
        <v/>
      </c>
      <c r="J2363" s="108" t="str">
        <f>IF(B2363="","",IFERROR(INDEX('15 Base de Dados'!$F$6:$F$925,MATCH(B2363,'15 Base de Dados'!$C$6:$C$925,0)),"BRL"))</f>
        <v/>
      </c>
      <c r="K2363" s="134" t="str">
        <f>IF(H2363="","",I2363*IF(N(G2363)&gt;0,G2363,IFERROR(INDEX(moeda_fx,MATCH(J2363,moeda_cod,0)),1)))</f>
        <v/>
      </c>
      <c r="L2363" s="135" t="str">
        <f>IF(B2363="","",IFERROR(INDEX('15 Base de Dados'!$A$6:$A$925,MATCH(B2363,'15 Base de Dados'!$C$6:$C$925,0)),"Não encontrado"))</f>
        <v/>
      </c>
      <c r="M2363" s="123" t="str">
        <f>IF(A2363="","",EOMONTH(A2363,0))</f>
        <v/>
      </c>
      <c r="N2363" s="113" t="str">
        <f>IF(A2363="","",YEAR(A2363))</f>
        <v/>
      </c>
    </row>
    <row r="2364">
      <c r="A2364" s="116" t="n"/>
      <c r="B2364" s="97" t="n"/>
      <c r="C2364" s="97" t="n"/>
      <c r="D2364" s="132" t="n"/>
      <c r="E2364" s="99" t="n"/>
      <c r="F2364" s="117" t="n"/>
      <c r="G2364" s="101" t="n"/>
      <c r="H2364" s="103" t="str">
        <f>IF(OR(A2364="",B2364=""),"",N(D2364)*N(E2364))</f>
        <v/>
      </c>
      <c r="I2364" s="103" t="str">
        <f>IF(H2364="","",H2364-N(F2364))</f>
        <v/>
      </c>
      <c r="J2364" s="68" t="str">
        <f>IF(B2364="","",IFERROR(INDEX('15 Base de Dados'!$F$6:$F$925,MATCH(B2364,'15 Base de Dados'!$C$6:$C$925,0)),"BRL"))</f>
        <v/>
      </c>
      <c r="K2364" s="70" t="str">
        <f>IF(H2364="","",I2364*IF(N(G2364)&gt;0,G2364,IFERROR(INDEX(moeda_fx,MATCH(J2364,moeda_cod,0)),1)))</f>
        <v/>
      </c>
      <c r="L2364" s="133" t="str">
        <f>IF(B2364="","",IFERROR(INDEX('15 Base de Dados'!$A$6:$A$925,MATCH(B2364,'15 Base de Dados'!$C$6:$C$925,0)),"Não encontrado"))</f>
        <v/>
      </c>
      <c r="M2364" s="122" t="str">
        <f>IF(A2364="","",EOMONTH(A2364,0))</f>
        <v/>
      </c>
      <c r="N2364" s="69" t="str">
        <f>IF(A2364="","",YEAR(A2364))</f>
        <v/>
      </c>
    </row>
    <row r="2365">
      <c r="A2365" s="116" t="n"/>
      <c r="B2365" s="97" t="n"/>
      <c r="C2365" s="97" t="n"/>
      <c r="D2365" s="132" t="n"/>
      <c r="E2365" s="99" t="n"/>
      <c r="F2365" s="117" t="n"/>
      <c r="G2365" s="101" t="n"/>
      <c r="H2365" s="109" t="str">
        <f>IF(OR(A2365="",B2365=""),"",N(D2365)*N(E2365))</f>
        <v/>
      </c>
      <c r="I2365" s="109" t="str">
        <f>IF(H2365="","",H2365-N(F2365))</f>
        <v/>
      </c>
      <c r="J2365" s="108" t="str">
        <f>IF(B2365="","",IFERROR(INDEX('15 Base de Dados'!$F$6:$F$925,MATCH(B2365,'15 Base de Dados'!$C$6:$C$925,0)),"BRL"))</f>
        <v/>
      </c>
      <c r="K2365" s="134" t="str">
        <f>IF(H2365="","",I2365*IF(N(G2365)&gt;0,G2365,IFERROR(INDEX(moeda_fx,MATCH(J2365,moeda_cod,0)),1)))</f>
        <v/>
      </c>
      <c r="L2365" s="135" t="str">
        <f>IF(B2365="","",IFERROR(INDEX('15 Base de Dados'!$A$6:$A$925,MATCH(B2365,'15 Base de Dados'!$C$6:$C$925,0)),"Não encontrado"))</f>
        <v/>
      </c>
      <c r="M2365" s="123" t="str">
        <f>IF(A2365="","",EOMONTH(A2365,0))</f>
        <v/>
      </c>
      <c r="N2365" s="113" t="str">
        <f>IF(A2365="","",YEAR(A2365))</f>
        <v/>
      </c>
    </row>
    <row r="2366">
      <c r="A2366" s="116" t="n"/>
      <c r="B2366" s="97" t="n"/>
      <c r="C2366" s="97" t="n"/>
      <c r="D2366" s="132" t="n"/>
      <c r="E2366" s="99" t="n"/>
      <c r="F2366" s="117" t="n"/>
      <c r="G2366" s="101" t="n"/>
      <c r="H2366" s="103" t="str">
        <f>IF(OR(A2366="",B2366=""),"",N(D2366)*N(E2366))</f>
        <v/>
      </c>
      <c r="I2366" s="103" t="str">
        <f>IF(H2366="","",H2366-N(F2366))</f>
        <v/>
      </c>
      <c r="J2366" s="68" t="str">
        <f>IF(B2366="","",IFERROR(INDEX('15 Base de Dados'!$F$6:$F$925,MATCH(B2366,'15 Base de Dados'!$C$6:$C$925,0)),"BRL"))</f>
        <v/>
      </c>
      <c r="K2366" s="70" t="str">
        <f>IF(H2366="","",I2366*IF(N(G2366)&gt;0,G2366,IFERROR(INDEX(moeda_fx,MATCH(J2366,moeda_cod,0)),1)))</f>
        <v/>
      </c>
      <c r="L2366" s="133" t="str">
        <f>IF(B2366="","",IFERROR(INDEX('15 Base de Dados'!$A$6:$A$925,MATCH(B2366,'15 Base de Dados'!$C$6:$C$925,0)),"Não encontrado"))</f>
        <v/>
      </c>
      <c r="M2366" s="122" t="str">
        <f>IF(A2366="","",EOMONTH(A2366,0))</f>
        <v/>
      </c>
      <c r="N2366" s="69" t="str">
        <f>IF(A2366="","",YEAR(A2366))</f>
        <v/>
      </c>
    </row>
    <row r="2367">
      <c r="A2367" s="116" t="n"/>
      <c r="B2367" s="97" t="n"/>
      <c r="C2367" s="97" t="n"/>
      <c r="D2367" s="132" t="n"/>
      <c r="E2367" s="99" t="n"/>
      <c r="F2367" s="117" t="n"/>
      <c r="G2367" s="101" t="n"/>
      <c r="H2367" s="109" t="str">
        <f>IF(OR(A2367="",B2367=""),"",N(D2367)*N(E2367))</f>
        <v/>
      </c>
      <c r="I2367" s="109" t="str">
        <f>IF(H2367="","",H2367-N(F2367))</f>
        <v/>
      </c>
      <c r="J2367" s="108" t="str">
        <f>IF(B2367="","",IFERROR(INDEX('15 Base de Dados'!$F$6:$F$925,MATCH(B2367,'15 Base de Dados'!$C$6:$C$925,0)),"BRL"))</f>
        <v/>
      </c>
      <c r="K2367" s="134" t="str">
        <f>IF(H2367="","",I2367*IF(N(G2367)&gt;0,G2367,IFERROR(INDEX(moeda_fx,MATCH(J2367,moeda_cod,0)),1)))</f>
        <v/>
      </c>
      <c r="L2367" s="135" t="str">
        <f>IF(B2367="","",IFERROR(INDEX('15 Base de Dados'!$A$6:$A$925,MATCH(B2367,'15 Base de Dados'!$C$6:$C$925,0)),"Não encontrado"))</f>
        <v/>
      </c>
      <c r="M2367" s="123" t="str">
        <f>IF(A2367="","",EOMONTH(A2367,0))</f>
        <v/>
      </c>
      <c r="N2367" s="113" t="str">
        <f>IF(A2367="","",YEAR(A2367))</f>
        <v/>
      </c>
    </row>
    <row r="2368">
      <c r="A2368" s="116" t="n"/>
      <c r="B2368" s="97" t="n"/>
      <c r="C2368" s="97" t="n"/>
      <c r="D2368" s="132" t="n"/>
      <c r="E2368" s="99" t="n"/>
      <c r="F2368" s="117" t="n"/>
      <c r="G2368" s="101" t="n"/>
      <c r="H2368" s="103" t="str">
        <f>IF(OR(A2368="",B2368=""),"",N(D2368)*N(E2368))</f>
        <v/>
      </c>
      <c r="I2368" s="103" t="str">
        <f>IF(H2368="","",H2368-N(F2368))</f>
        <v/>
      </c>
      <c r="J2368" s="68" t="str">
        <f>IF(B2368="","",IFERROR(INDEX('15 Base de Dados'!$F$6:$F$925,MATCH(B2368,'15 Base de Dados'!$C$6:$C$925,0)),"BRL"))</f>
        <v/>
      </c>
      <c r="K2368" s="70" t="str">
        <f>IF(H2368="","",I2368*IF(N(G2368)&gt;0,G2368,IFERROR(INDEX(moeda_fx,MATCH(J2368,moeda_cod,0)),1)))</f>
        <v/>
      </c>
      <c r="L2368" s="133" t="str">
        <f>IF(B2368="","",IFERROR(INDEX('15 Base de Dados'!$A$6:$A$925,MATCH(B2368,'15 Base de Dados'!$C$6:$C$925,0)),"Não encontrado"))</f>
        <v/>
      </c>
      <c r="M2368" s="122" t="str">
        <f>IF(A2368="","",EOMONTH(A2368,0))</f>
        <v/>
      </c>
      <c r="N2368" s="69" t="str">
        <f>IF(A2368="","",YEAR(A2368))</f>
        <v/>
      </c>
    </row>
    <row r="2369">
      <c r="A2369" s="116" t="n"/>
      <c r="B2369" s="97" t="n"/>
      <c r="C2369" s="97" t="n"/>
      <c r="D2369" s="132" t="n"/>
      <c r="E2369" s="99" t="n"/>
      <c r="F2369" s="117" t="n"/>
      <c r="G2369" s="101" t="n"/>
      <c r="H2369" s="109" t="str">
        <f>IF(OR(A2369="",B2369=""),"",N(D2369)*N(E2369))</f>
        <v/>
      </c>
      <c r="I2369" s="109" t="str">
        <f>IF(H2369="","",H2369-N(F2369))</f>
        <v/>
      </c>
      <c r="J2369" s="108" t="str">
        <f>IF(B2369="","",IFERROR(INDEX('15 Base de Dados'!$F$6:$F$925,MATCH(B2369,'15 Base de Dados'!$C$6:$C$925,0)),"BRL"))</f>
        <v/>
      </c>
      <c r="K2369" s="134" t="str">
        <f>IF(H2369="","",I2369*IF(N(G2369)&gt;0,G2369,IFERROR(INDEX(moeda_fx,MATCH(J2369,moeda_cod,0)),1)))</f>
        <v/>
      </c>
      <c r="L2369" s="135" t="str">
        <f>IF(B2369="","",IFERROR(INDEX('15 Base de Dados'!$A$6:$A$925,MATCH(B2369,'15 Base de Dados'!$C$6:$C$925,0)),"Não encontrado"))</f>
        <v/>
      </c>
      <c r="M2369" s="123" t="str">
        <f>IF(A2369="","",EOMONTH(A2369,0))</f>
        <v/>
      </c>
      <c r="N2369" s="113" t="str">
        <f>IF(A2369="","",YEAR(A2369))</f>
        <v/>
      </c>
    </row>
    <row r="2370">
      <c r="A2370" s="116" t="n"/>
      <c r="B2370" s="97" t="n"/>
      <c r="C2370" s="97" t="n"/>
      <c r="D2370" s="132" t="n"/>
      <c r="E2370" s="99" t="n"/>
      <c r="F2370" s="117" t="n"/>
      <c r="G2370" s="101" t="n"/>
      <c r="H2370" s="103" t="str">
        <f>IF(OR(A2370="",B2370=""),"",N(D2370)*N(E2370))</f>
        <v/>
      </c>
      <c r="I2370" s="103" t="str">
        <f>IF(H2370="","",H2370-N(F2370))</f>
        <v/>
      </c>
      <c r="J2370" s="68" t="str">
        <f>IF(B2370="","",IFERROR(INDEX('15 Base de Dados'!$F$6:$F$925,MATCH(B2370,'15 Base de Dados'!$C$6:$C$925,0)),"BRL"))</f>
        <v/>
      </c>
      <c r="K2370" s="70" t="str">
        <f>IF(H2370="","",I2370*IF(N(G2370)&gt;0,G2370,IFERROR(INDEX(moeda_fx,MATCH(J2370,moeda_cod,0)),1)))</f>
        <v/>
      </c>
      <c r="L2370" s="133" t="str">
        <f>IF(B2370="","",IFERROR(INDEX('15 Base de Dados'!$A$6:$A$925,MATCH(B2370,'15 Base de Dados'!$C$6:$C$925,0)),"Não encontrado"))</f>
        <v/>
      </c>
      <c r="M2370" s="122" t="str">
        <f>IF(A2370="","",EOMONTH(A2370,0))</f>
        <v/>
      </c>
      <c r="N2370" s="69" t="str">
        <f>IF(A2370="","",YEAR(A2370))</f>
        <v/>
      </c>
    </row>
    <row r="2371">
      <c r="A2371" s="116" t="n"/>
      <c r="B2371" s="97" t="n"/>
      <c r="C2371" s="97" t="n"/>
      <c r="D2371" s="132" t="n"/>
      <c r="E2371" s="99" t="n"/>
      <c r="F2371" s="117" t="n"/>
      <c r="G2371" s="101" t="n"/>
      <c r="H2371" s="109" t="str">
        <f>IF(OR(A2371="",B2371=""),"",N(D2371)*N(E2371))</f>
        <v/>
      </c>
      <c r="I2371" s="109" t="str">
        <f>IF(H2371="","",H2371-N(F2371))</f>
        <v/>
      </c>
      <c r="J2371" s="108" t="str">
        <f>IF(B2371="","",IFERROR(INDEX('15 Base de Dados'!$F$6:$F$925,MATCH(B2371,'15 Base de Dados'!$C$6:$C$925,0)),"BRL"))</f>
        <v/>
      </c>
      <c r="K2371" s="134" t="str">
        <f>IF(H2371="","",I2371*IF(N(G2371)&gt;0,G2371,IFERROR(INDEX(moeda_fx,MATCH(J2371,moeda_cod,0)),1)))</f>
        <v/>
      </c>
      <c r="L2371" s="135" t="str">
        <f>IF(B2371="","",IFERROR(INDEX('15 Base de Dados'!$A$6:$A$925,MATCH(B2371,'15 Base de Dados'!$C$6:$C$925,0)),"Não encontrado"))</f>
        <v/>
      </c>
      <c r="M2371" s="123" t="str">
        <f>IF(A2371="","",EOMONTH(A2371,0))</f>
        <v/>
      </c>
      <c r="N2371" s="113" t="str">
        <f>IF(A2371="","",YEAR(A2371))</f>
        <v/>
      </c>
    </row>
    <row r="2372">
      <c r="A2372" s="116" t="n"/>
      <c r="B2372" s="97" t="n"/>
      <c r="C2372" s="97" t="n"/>
      <c r="D2372" s="132" t="n"/>
      <c r="E2372" s="99" t="n"/>
      <c r="F2372" s="117" t="n"/>
      <c r="G2372" s="101" t="n"/>
      <c r="H2372" s="103" t="str">
        <f>IF(OR(A2372="",B2372=""),"",N(D2372)*N(E2372))</f>
        <v/>
      </c>
      <c r="I2372" s="103" t="str">
        <f>IF(H2372="","",H2372-N(F2372))</f>
        <v/>
      </c>
      <c r="J2372" s="68" t="str">
        <f>IF(B2372="","",IFERROR(INDEX('15 Base de Dados'!$F$6:$F$925,MATCH(B2372,'15 Base de Dados'!$C$6:$C$925,0)),"BRL"))</f>
        <v/>
      </c>
      <c r="K2372" s="70" t="str">
        <f>IF(H2372="","",I2372*IF(N(G2372)&gt;0,G2372,IFERROR(INDEX(moeda_fx,MATCH(J2372,moeda_cod,0)),1)))</f>
        <v/>
      </c>
      <c r="L2372" s="133" t="str">
        <f>IF(B2372="","",IFERROR(INDEX('15 Base de Dados'!$A$6:$A$925,MATCH(B2372,'15 Base de Dados'!$C$6:$C$925,0)),"Não encontrado"))</f>
        <v/>
      </c>
      <c r="M2372" s="122" t="str">
        <f>IF(A2372="","",EOMONTH(A2372,0))</f>
        <v/>
      </c>
      <c r="N2372" s="69" t="str">
        <f>IF(A2372="","",YEAR(A2372))</f>
        <v/>
      </c>
    </row>
    <row r="2373">
      <c r="A2373" s="116" t="n"/>
      <c r="B2373" s="97" t="n"/>
      <c r="C2373" s="97" t="n"/>
      <c r="D2373" s="132" t="n"/>
      <c r="E2373" s="99" t="n"/>
      <c r="F2373" s="117" t="n"/>
      <c r="G2373" s="101" t="n"/>
      <c r="H2373" s="109" t="str">
        <f>IF(OR(A2373="",B2373=""),"",N(D2373)*N(E2373))</f>
        <v/>
      </c>
      <c r="I2373" s="109" t="str">
        <f>IF(H2373="","",H2373-N(F2373))</f>
        <v/>
      </c>
      <c r="J2373" s="108" t="str">
        <f>IF(B2373="","",IFERROR(INDEX('15 Base de Dados'!$F$6:$F$925,MATCH(B2373,'15 Base de Dados'!$C$6:$C$925,0)),"BRL"))</f>
        <v/>
      </c>
      <c r="K2373" s="134" t="str">
        <f>IF(H2373="","",I2373*IF(N(G2373)&gt;0,G2373,IFERROR(INDEX(moeda_fx,MATCH(J2373,moeda_cod,0)),1)))</f>
        <v/>
      </c>
      <c r="L2373" s="135" t="str">
        <f>IF(B2373="","",IFERROR(INDEX('15 Base de Dados'!$A$6:$A$925,MATCH(B2373,'15 Base de Dados'!$C$6:$C$925,0)),"Não encontrado"))</f>
        <v/>
      </c>
      <c r="M2373" s="123" t="str">
        <f>IF(A2373="","",EOMONTH(A2373,0))</f>
        <v/>
      </c>
      <c r="N2373" s="113" t="str">
        <f>IF(A2373="","",YEAR(A2373))</f>
        <v/>
      </c>
    </row>
    <row r="2374">
      <c r="A2374" s="116" t="n"/>
      <c r="B2374" s="97" t="n"/>
      <c r="C2374" s="97" t="n"/>
      <c r="D2374" s="132" t="n"/>
      <c r="E2374" s="99" t="n"/>
      <c r="F2374" s="117" t="n"/>
      <c r="G2374" s="101" t="n"/>
      <c r="H2374" s="103" t="str">
        <f>IF(OR(A2374="",B2374=""),"",N(D2374)*N(E2374))</f>
        <v/>
      </c>
      <c r="I2374" s="103" t="str">
        <f>IF(H2374="","",H2374-N(F2374))</f>
        <v/>
      </c>
      <c r="J2374" s="68" t="str">
        <f>IF(B2374="","",IFERROR(INDEX('15 Base de Dados'!$F$6:$F$925,MATCH(B2374,'15 Base de Dados'!$C$6:$C$925,0)),"BRL"))</f>
        <v/>
      </c>
      <c r="K2374" s="70" t="str">
        <f>IF(H2374="","",I2374*IF(N(G2374)&gt;0,G2374,IFERROR(INDEX(moeda_fx,MATCH(J2374,moeda_cod,0)),1)))</f>
        <v/>
      </c>
      <c r="L2374" s="133" t="str">
        <f>IF(B2374="","",IFERROR(INDEX('15 Base de Dados'!$A$6:$A$925,MATCH(B2374,'15 Base de Dados'!$C$6:$C$925,0)),"Não encontrado"))</f>
        <v/>
      </c>
      <c r="M2374" s="122" t="str">
        <f>IF(A2374="","",EOMONTH(A2374,0))</f>
        <v/>
      </c>
      <c r="N2374" s="69" t="str">
        <f>IF(A2374="","",YEAR(A2374))</f>
        <v/>
      </c>
    </row>
    <row r="2375">
      <c r="A2375" s="116" t="n"/>
      <c r="B2375" s="97" t="n"/>
      <c r="C2375" s="97" t="n"/>
      <c r="D2375" s="132" t="n"/>
      <c r="E2375" s="99" t="n"/>
      <c r="F2375" s="117" t="n"/>
      <c r="G2375" s="101" t="n"/>
      <c r="H2375" s="109" t="str">
        <f>IF(OR(A2375="",B2375=""),"",N(D2375)*N(E2375))</f>
        <v/>
      </c>
      <c r="I2375" s="109" t="str">
        <f>IF(H2375="","",H2375-N(F2375))</f>
        <v/>
      </c>
      <c r="J2375" s="108" t="str">
        <f>IF(B2375="","",IFERROR(INDEX('15 Base de Dados'!$F$6:$F$925,MATCH(B2375,'15 Base de Dados'!$C$6:$C$925,0)),"BRL"))</f>
        <v/>
      </c>
      <c r="K2375" s="134" t="str">
        <f>IF(H2375="","",I2375*IF(N(G2375)&gt;0,G2375,IFERROR(INDEX(moeda_fx,MATCH(J2375,moeda_cod,0)),1)))</f>
        <v/>
      </c>
      <c r="L2375" s="135" t="str">
        <f>IF(B2375="","",IFERROR(INDEX('15 Base de Dados'!$A$6:$A$925,MATCH(B2375,'15 Base de Dados'!$C$6:$C$925,0)),"Não encontrado"))</f>
        <v/>
      </c>
      <c r="M2375" s="123" t="str">
        <f>IF(A2375="","",EOMONTH(A2375,0))</f>
        <v/>
      </c>
      <c r="N2375" s="113" t="str">
        <f>IF(A2375="","",YEAR(A2375))</f>
        <v/>
      </c>
    </row>
    <row r="2376">
      <c r="A2376" s="116" t="n"/>
      <c r="B2376" s="97" t="n"/>
      <c r="C2376" s="97" t="n"/>
      <c r="D2376" s="132" t="n"/>
      <c r="E2376" s="99" t="n"/>
      <c r="F2376" s="117" t="n"/>
      <c r="G2376" s="101" t="n"/>
      <c r="H2376" s="103" t="str">
        <f>IF(OR(A2376="",B2376=""),"",N(D2376)*N(E2376))</f>
        <v/>
      </c>
      <c r="I2376" s="103" t="str">
        <f>IF(H2376="","",H2376-N(F2376))</f>
        <v/>
      </c>
      <c r="J2376" s="68" t="str">
        <f>IF(B2376="","",IFERROR(INDEX('15 Base de Dados'!$F$6:$F$925,MATCH(B2376,'15 Base de Dados'!$C$6:$C$925,0)),"BRL"))</f>
        <v/>
      </c>
      <c r="K2376" s="70" t="str">
        <f>IF(H2376="","",I2376*IF(N(G2376)&gt;0,G2376,IFERROR(INDEX(moeda_fx,MATCH(J2376,moeda_cod,0)),1)))</f>
        <v/>
      </c>
      <c r="L2376" s="133" t="str">
        <f>IF(B2376="","",IFERROR(INDEX('15 Base de Dados'!$A$6:$A$925,MATCH(B2376,'15 Base de Dados'!$C$6:$C$925,0)),"Não encontrado"))</f>
        <v/>
      </c>
      <c r="M2376" s="122" t="str">
        <f>IF(A2376="","",EOMONTH(A2376,0))</f>
        <v/>
      </c>
      <c r="N2376" s="69" t="str">
        <f>IF(A2376="","",YEAR(A2376))</f>
        <v/>
      </c>
    </row>
    <row r="2377">
      <c r="A2377" s="116" t="n"/>
      <c r="B2377" s="97" t="n"/>
      <c r="C2377" s="97" t="n"/>
      <c r="D2377" s="132" t="n"/>
      <c r="E2377" s="99" t="n"/>
      <c r="F2377" s="117" t="n"/>
      <c r="G2377" s="101" t="n"/>
      <c r="H2377" s="109" t="str">
        <f>IF(OR(A2377="",B2377=""),"",N(D2377)*N(E2377))</f>
        <v/>
      </c>
      <c r="I2377" s="109" t="str">
        <f>IF(H2377="","",H2377-N(F2377))</f>
        <v/>
      </c>
      <c r="J2377" s="108" t="str">
        <f>IF(B2377="","",IFERROR(INDEX('15 Base de Dados'!$F$6:$F$925,MATCH(B2377,'15 Base de Dados'!$C$6:$C$925,0)),"BRL"))</f>
        <v/>
      </c>
      <c r="K2377" s="134" t="str">
        <f>IF(H2377="","",I2377*IF(N(G2377)&gt;0,G2377,IFERROR(INDEX(moeda_fx,MATCH(J2377,moeda_cod,0)),1)))</f>
        <v/>
      </c>
      <c r="L2377" s="135" t="str">
        <f>IF(B2377="","",IFERROR(INDEX('15 Base de Dados'!$A$6:$A$925,MATCH(B2377,'15 Base de Dados'!$C$6:$C$925,0)),"Não encontrado"))</f>
        <v/>
      </c>
      <c r="M2377" s="123" t="str">
        <f>IF(A2377="","",EOMONTH(A2377,0))</f>
        <v/>
      </c>
      <c r="N2377" s="113" t="str">
        <f>IF(A2377="","",YEAR(A2377))</f>
        <v/>
      </c>
    </row>
    <row r="2378">
      <c r="A2378" s="116" t="n"/>
      <c r="B2378" s="97" t="n"/>
      <c r="C2378" s="97" t="n"/>
      <c r="D2378" s="132" t="n"/>
      <c r="E2378" s="99" t="n"/>
      <c r="F2378" s="117" t="n"/>
      <c r="G2378" s="101" t="n"/>
      <c r="H2378" s="103" t="str">
        <f>IF(OR(A2378="",B2378=""),"",N(D2378)*N(E2378))</f>
        <v/>
      </c>
      <c r="I2378" s="103" t="str">
        <f>IF(H2378="","",H2378-N(F2378))</f>
        <v/>
      </c>
      <c r="J2378" s="68" t="str">
        <f>IF(B2378="","",IFERROR(INDEX('15 Base de Dados'!$F$6:$F$925,MATCH(B2378,'15 Base de Dados'!$C$6:$C$925,0)),"BRL"))</f>
        <v/>
      </c>
      <c r="K2378" s="70" t="str">
        <f>IF(H2378="","",I2378*IF(N(G2378)&gt;0,G2378,IFERROR(INDEX(moeda_fx,MATCH(J2378,moeda_cod,0)),1)))</f>
        <v/>
      </c>
      <c r="L2378" s="133" t="str">
        <f>IF(B2378="","",IFERROR(INDEX('15 Base de Dados'!$A$6:$A$925,MATCH(B2378,'15 Base de Dados'!$C$6:$C$925,0)),"Não encontrado"))</f>
        <v/>
      </c>
      <c r="M2378" s="122" t="str">
        <f>IF(A2378="","",EOMONTH(A2378,0))</f>
        <v/>
      </c>
      <c r="N2378" s="69" t="str">
        <f>IF(A2378="","",YEAR(A2378))</f>
        <v/>
      </c>
    </row>
    <row r="2379">
      <c r="A2379" s="116" t="n"/>
      <c r="B2379" s="97" t="n"/>
      <c r="C2379" s="97" t="n"/>
      <c r="D2379" s="132" t="n"/>
      <c r="E2379" s="99" t="n"/>
      <c r="F2379" s="117" t="n"/>
      <c r="G2379" s="101" t="n"/>
      <c r="H2379" s="109" t="str">
        <f>IF(OR(A2379="",B2379=""),"",N(D2379)*N(E2379))</f>
        <v/>
      </c>
      <c r="I2379" s="109" t="str">
        <f>IF(H2379="","",H2379-N(F2379))</f>
        <v/>
      </c>
      <c r="J2379" s="108" t="str">
        <f>IF(B2379="","",IFERROR(INDEX('15 Base de Dados'!$F$6:$F$925,MATCH(B2379,'15 Base de Dados'!$C$6:$C$925,0)),"BRL"))</f>
        <v/>
      </c>
      <c r="K2379" s="134" t="str">
        <f>IF(H2379="","",I2379*IF(N(G2379)&gt;0,G2379,IFERROR(INDEX(moeda_fx,MATCH(J2379,moeda_cod,0)),1)))</f>
        <v/>
      </c>
      <c r="L2379" s="135" t="str">
        <f>IF(B2379="","",IFERROR(INDEX('15 Base de Dados'!$A$6:$A$925,MATCH(B2379,'15 Base de Dados'!$C$6:$C$925,0)),"Não encontrado"))</f>
        <v/>
      </c>
      <c r="M2379" s="123" t="str">
        <f>IF(A2379="","",EOMONTH(A2379,0))</f>
        <v/>
      </c>
      <c r="N2379" s="113" t="str">
        <f>IF(A2379="","",YEAR(A2379))</f>
        <v/>
      </c>
    </row>
    <row r="2380">
      <c r="A2380" s="116" t="n"/>
      <c r="B2380" s="97" t="n"/>
      <c r="C2380" s="97" t="n"/>
      <c r="D2380" s="132" t="n"/>
      <c r="E2380" s="99" t="n"/>
      <c r="F2380" s="117" t="n"/>
      <c r="G2380" s="101" t="n"/>
      <c r="H2380" s="103" t="str">
        <f>IF(OR(A2380="",B2380=""),"",N(D2380)*N(E2380))</f>
        <v/>
      </c>
      <c r="I2380" s="103" t="str">
        <f>IF(H2380="","",H2380-N(F2380))</f>
        <v/>
      </c>
      <c r="J2380" s="68" t="str">
        <f>IF(B2380="","",IFERROR(INDEX('15 Base de Dados'!$F$6:$F$925,MATCH(B2380,'15 Base de Dados'!$C$6:$C$925,0)),"BRL"))</f>
        <v/>
      </c>
      <c r="K2380" s="70" t="str">
        <f>IF(H2380="","",I2380*IF(N(G2380)&gt;0,G2380,IFERROR(INDEX(moeda_fx,MATCH(J2380,moeda_cod,0)),1)))</f>
        <v/>
      </c>
      <c r="L2380" s="133" t="str">
        <f>IF(B2380="","",IFERROR(INDEX('15 Base de Dados'!$A$6:$A$925,MATCH(B2380,'15 Base de Dados'!$C$6:$C$925,0)),"Não encontrado"))</f>
        <v/>
      </c>
      <c r="M2380" s="122" t="str">
        <f>IF(A2380="","",EOMONTH(A2380,0))</f>
        <v/>
      </c>
      <c r="N2380" s="69" t="str">
        <f>IF(A2380="","",YEAR(A2380))</f>
        <v/>
      </c>
    </row>
    <row r="2381">
      <c r="A2381" s="116" t="n"/>
      <c r="B2381" s="97" t="n"/>
      <c r="C2381" s="97" t="n"/>
      <c r="D2381" s="132" t="n"/>
      <c r="E2381" s="99" t="n"/>
      <c r="F2381" s="117" t="n"/>
      <c r="G2381" s="101" t="n"/>
      <c r="H2381" s="109" t="str">
        <f>IF(OR(A2381="",B2381=""),"",N(D2381)*N(E2381))</f>
        <v/>
      </c>
      <c r="I2381" s="109" t="str">
        <f>IF(H2381="","",H2381-N(F2381))</f>
        <v/>
      </c>
      <c r="J2381" s="108" t="str">
        <f>IF(B2381="","",IFERROR(INDEX('15 Base de Dados'!$F$6:$F$925,MATCH(B2381,'15 Base de Dados'!$C$6:$C$925,0)),"BRL"))</f>
        <v/>
      </c>
      <c r="K2381" s="134" t="str">
        <f>IF(H2381="","",I2381*IF(N(G2381)&gt;0,G2381,IFERROR(INDEX(moeda_fx,MATCH(J2381,moeda_cod,0)),1)))</f>
        <v/>
      </c>
      <c r="L2381" s="135" t="str">
        <f>IF(B2381="","",IFERROR(INDEX('15 Base de Dados'!$A$6:$A$925,MATCH(B2381,'15 Base de Dados'!$C$6:$C$925,0)),"Não encontrado"))</f>
        <v/>
      </c>
      <c r="M2381" s="123" t="str">
        <f>IF(A2381="","",EOMONTH(A2381,0))</f>
        <v/>
      </c>
      <c r="N2381" s="113" t="str">
        <f>IF(A2381="","",YEAR(A2381))</f>
        <v/>
      </c>
    </row>
    <row r="2382">
      <c r="A2382" s="116" t="n"/>
      <c r="B2382" s="97" t="n"/>
      <c r="C2382" s="97" t="n"/>
      <c r="D2382" s="132" t="n"/>
      <c r="E2382" s="99" t="n"/>
      <c r="F2382" s="117" t="n"/>
      <c r="G2382" s="101" t="n"/>
      <c r="H2382" s="103" t="str">
        <f>IF(OR(A2382="",B2382=""),"",N(D2382)*N(E2382))</f>
        <v/>
      </c>
      <c r="I2382" s="103" t="str">
        <f>IF(H2382="","",H2382-N(F2382))</f>
        <v/>
      </c>
      <c r="J2382" s="68" t="str">
        <f>IF(B2382="","",IFERROR(INDEX('15 Base de Dados'!$F$6:$F$925,MATCH(B2382,'15 Base de Dados'!$C$6:$C$925,0)),"BRL"))</f>
        <v/>
      </c>
      <c r="K2382" s="70" t="str">
        <f>IF(H2382="","",I2382*IF(N(G2382)&gt;0,G2382,IFERROR(INDEX(moeda_fx,MATCH(J2382,moeda_cod,0)),1)))</f>
        <v/>
      </c>
      <c r="L2382" s="133" t="str">
        <f>IF(B2382="","",IFERROR(INDEX('15 Base de Dados'!$A$6:$A$925,MATCH(B2382,'15 Base de Dados'!$C$6:$C$925,0)),"Não encontrado"))</f>
        <v/>
      </c>
      <c r="M2382" s="122" t="str">
        <f>IF(A2382="","",EOMONTH(A2382,0))</f>
        <v/>
      </c>
      <c r="N2382" s="69" t="str">
        <f>IF(A2382="","",YEAR(A2382))</f>
        <v/>
      </c>
    </row>
    <row r="2383">
      <c r="A2383" s="116" t="n"/>
      <c r="B2383" s="97" t="n"/>
      <c r="C2383" s="97" t="n"/>
      <c r="D2383" s="132" t="n"/>
      <c r="E2383" s="99" t="n"/>
      <c r="F2383" s="117" t="n"/>
      <c r="G2383" s="101" t="n"/>
      <c r="H2383" s="109" t="str">
        <f>IF(OR(A2383="",B2383=""),"",N(D2383)*N(E2383))</f>
        <v/>
      </c>
      <c r="I2383" s="109" t="str">
        <f>IF(H2383="","",H2383-N(F2383))</f>
        <v/>
      </c>
      <c r="J2383" s="108" t="str">
        <f>IF(B2383="","",IFERROR(INDEX('15 Base de Dados'!$F$6:$F$925,MATCH(B2383,'15 Base de Dados'!$C$6:$C$925,0)),"BRL"))</f>
        <v/>
      </c>
      <c r="K2383" s="134" t="str">
        <f>IF(H2383="","",I2383*IF(N(G2383)&gt;0,G2383,IFERROR(INDEX(moeda_fx,MATCH(J2383,moeda_cod,0)),1)))</f>
        <v/>
      </c>
      <c r="L2383" s="135" t="str">
        <f>IF(B2383="","",IFERROR(INDEX('15 Base de Dados'!$A$6:$A$925,MATCH(B2383,'15 Base de Dados'!$C$6:$C$925,0)),"Não encontrado"))</f>
        <v/>
      </c>
      <c r="M2383" s="123" t="str">
        <f>IF(A2383="","",EOMONTH(A2383,0))</f>
        <v/>
      </c>
      <c r="N2383" s="113" t="str">
        <f>IF(A2383="","",YEAR(A2383))</f>
        <v/>
      </c>
    </row>
    <row r="2384">
      <c r="A2384" s="116" t="n"/>
      <c r="B2384" s="97" t="n"/>
      <c r="C2384" s="97" t="n"/>
      <c r="D2384" s="132" t="n"/>
      <c r="E2384" s="99" t="n"/>
      <c r="F2384" s="117" t="n"/>
      <c r="G2384" s="101" t="n"/>
      <c r="H2384" s="103" t="str">
        <f>IF(OR(A2384="",B2384=""),"",N(D2384)*N(E2384))</f>
        <v/>
      </c>
      <c r="I2384" s="103" t="str">
        <f>IF(H2384="","",H2384-N(F2384))</f>
        <v/>
      </c>
      <c r="J2384" s="68" t="str">
        <f>IF(B2384="","",IFERROR(INDEX('15 Base de Dados'!$F$6:$F$925,MATCH(B2384,'15 Base de Dados'!$C$6:$C$925,0)),"BRL"))</f>
        <v/>
      </c>
      <c r="K2384" s="70" t="str">
        <f>IF(H2384="","",I2384*IF(N(G2384)&gt;0,G2384,IFERROR(INDEX(moeda_fx,MATCH(J2384,moeda_cod,0)),1)))</f>
        <v/>
      </c>
      <c r="L2384" s="133" t="str">
        <f>IF(B2384="","",IFERROR(INDEX('15 Base de Dados'!$A$6:$A$925,MATCH(B2384,'15 Base de Dados'!$C$6:$C$925,0)),"Não encontrado"))</f>
        <v/>
      </c>
      <c r="M2384" s="122" t="str">
        <f>IF(A2384="","",EOMONTH(A2384,0))</f>
        <v/>
      </c>
      <c r="N2384" s="69" t="str">
        <f>IF(A2384="","",YEAR(A2384))</f>
        <v/>
      </c>
    </row>
    <row r="2385">
      <c r="A2385" s="116" t="n"/>
      <c r="B2385" s="97" t="n"/>
      <c r="C2385" s="97" t="n"/>
      <c r="D2385" s="132" t="n"/>
      <c r="E2385" s="99" t="n"/>
      <c r="F2385" s="117" t="n"/>
      <c r="G2385" s="101" t="n"/>
      <c r="H2385" s="109" t="str">
        <f>IF(OR(A2385="",B2385=""),"",N(D2385)*N(E2385))</f>
        <v/>
      </c>
      <c r="I2385" s="109" t="str">
        <f>IF(H2385="","",H2385-N(F2385))</f>
        <v/>
      </c>
      <c r="J2385" s="108" t="str">
        <f>IF(B2385="","",IFERROR(INDEX('15 Base de Dados'!$F$6:$F$925,MATCH(B2385,'15 Base de Dados'!$C$6:$C$925,0)),"BRL"))</f>
        <v/>
      </c>
      <c r="K2385" s="134" t="str">
        <f>IF(H2385="","",I2385*IF(N(G2385)&gt;0,G2385,IFERROR(INDEX(moeda_fx,MATCH(J2385,moeda_cod,0)),1)))</f>
        <v/>
      </c>
      <c r="L2385" s="135" t="str">
        <f>IF(B2385="","",IFERROR(INDEX('15 Base de Dados'!$A$6:$A$925,MATCH(B2385,'15 Base de Dados'!$C$6:$C$925,0)),"Não encontrado"))</f>
        <v/>
      </c>
      <c r="M2385" s="123" t="str">
        <f>IF(A2385="","",EOMONTH(A2385,0))</f>
        <v/>
      </c>
      <c r="N2385" s="113" t="str">
        <f>IF(A2385="","",YEAR(A2385))</f>
        <v/>
      </c>
    </row>
    <row r="2386">
      <c r="A2386" s="116" t="n"/>
      <c r="B2386" s="97" t="n"/>
      <c r="C2386" s="97" t="n"/>
      <c r="D2386" s="132" t="n"/>
      <c r="E2386" s="99" t="n"/>
      <c r="F2386" s="117" t="n"/>
      <c r="G2386" s="101" t="n"/>
      <c r="H2386" s="103" t="str">
        <f>IF(OR(A2386="",B2386=""),"",N(D2386)*N(E2386))</f>
        <v/>
      </c>
      <c r="I2386" s="103" t="str">
        <f>IF(H2386="","",H2386-N(F2386))</f>
        <v/>
      </c>
      <c r="J2386" s="68" t="str">
        <f>IF(B2386="","",IFERROR(INDEX('15 Base de Dados'!$F$6:$F$925,MATCH(B2386,'15 Base de Dados'!$C$6:$C$925,0)),"BRL"))</f>
        <v/>
      </c>
      <c r="K2386" s="70" t="str">
        <f>IF(H2386="","",I2386*IF(N(G2386)&gt;0,G2386,IFERROR(INDEX(moeda_fx,MATCH(J2386,moeda_cod,0)),1)))</f>
        <v/>
      </c>
      <c r="L2386" s="133" t="str">
        <f>IF(B2386="","",IFERROR(INDEX('15 Base de Dados'!$A$6:$A$925,MATCH(B2386,'15 Base de Dados'!$C$6:$C$925,0)),"Não encontrado"))</f>
        <v/>
      </c>
      <c r="M2386" s="122" t="str">
        <f>IF(A2386="","",EOMONTH(A2386,0))</f>
        <v/>
      </c>
      <c r="N2386" s="69" t="str">
        <f>IF(A2386="","",YEAR(A2386))</f>
        <v/>
      </c>
    </row>
    <row r="2387">
      <c r="A2387" s="116" t="n"/>
      <c r="B2387" s="97" t="n"/>
      <c r="C2387" s="97" t="n"/>
      <c r="D2387" s="132" t="n"/>
      <c r="E2387" s="99" t="n"/>
      <c r="F2387" s="117" t="n"/>
      <c r="G2387" s="101" t="n"/>
      <c r="H2387" s="109" t="str">
        <f>IF(OR(A2387="",B2387=""),"",N(D2387)*N(E2387))</f>
        <v/>
      </c>
      <c r="I2387" s="109" t="str">
        <f>IF(H2387="","",H2387-N(F2387))</f>
        <v/>
      </c>
      <c r="J2387" s="108" t="str">
        <f>IF(B2387="","",IFERROR(INDEX('15 Base de Dados'!$F$6:$F$925,MATCH(B2387,'15 Base de Dados'!$C$6:$C$925,0)),"BRL"))</f>
        <v/>
      </c>
      <c r="K2387" s="134" t="str">
        <f>IF(H2387="","",I2387*IF(N(G2387)&gt;0,G2387,IFERROR(INDEX(moeda_fx,MATCH(J2387,moeda_cod,0)),1)))</f>
        <v/>
      </c>
      <c r="L2387" s="135" t="str">
        <f>IF(B2387="","",IFERROR(INDEX('15 Base de Dados'!$A$6:$A$925,MATCH(B2387,'15 Base de Dados'!$C$6:$C$925,0)),"Não encontrado"))</f>
        <v/>
      </c>
      <c r="M2387" s="123" t="str">
        <f>IF(A2387="","",EOMONTH(A2387,0))</f>
        <v/>
      </c>
      <c r="N2387" s="113" t="str">
        <f>IF(A2387="","",YEAR(A2387))</f>
        <v/>
      </c>
    </row>
    <row r="2388">
      <c r="A2388" s="116" t="n"/>
      <c r="B2388" s="97" t="n"/>
      <c r="C2388" s="97" t="n"/>
      <c r="D2388" s="132" t="n"/>
      <c r="E2388" s="99" t="n"/>
      <c r="F2388" s="117" t="n"/>
      <c r="G2388" s="101" t="n"/>
      <c r="H2388" s="103" t="str">
        <f>IF(OR(A2388="",B2388=""),"",N(D2388)*N(E2388))</f>
        <v/>
      </c>
      <c r="I2388" s="103" t="str">
        <f>IF(H2388="","",H2388-N(F2388))</f>
        <v/>
      </c>
      <c r="J2388" s="68" t="str">
        <f>IF(B2388="","",IFERROR(INDEX('15 Base de Dados'!$F$6:$F$925,MATCH(B2388,'15 Base de Dados'!$C$6:$C$925,0)),"BRL"))</f>
        <v/>
      </c>
      <c r="K2388" s="70" t="str">
        <f>IF(H2388="","",I2388*IF(N(G2388)&gt;0,G2388,IFERROR(INDEX(moeda_fx,MATCH(J2388,moeda_cod,0)),1)))</f>
        <v/>
      </c>
      <c r="L2388" s="133" t="str">
        <f>IF(B2388="","",IFERROR(INDEX('15 Base de Dados'!$A$6:$A$925,MATCH(B2388,'15 Base de Dados'!$C$6:$C$925,0)),"Não encontrado"))</f>
        <v/>
      </c>
      <c r="M2388" s="122" t="str">
        <f>IF(A2388="","",EOMONTH(A2388,0))</f>
        <v/>
      </c>
      <c r="N2388" s="69" t="str">
        <f>IF(A2388="","",YEAR(A2388))</f>
        <v/>
      </c>
    </row>
    <row r="2389">
      <c r="A2389" s="116" t="n"/>
      <c r="B2389" s="97" t="n"/>
      <c r="C2389" s="97" t="n"/>
      <c r="D2389" s="132" t="n"/>
      <c r="E2389" s="99" t="n"/>
      <c r="F2389" s="117" t="n"/>
      <c r="G2389" s="101" t="n"/>
      <c r="H2389" s="109" t="str">
        <f>IF(OR(A2389="",B2389=""),"",N(D2389)*N(E2389))</f>
        <v/>
      </c>
      <c r="I2389" s="109" t="str">
        <f>IF(H2389="","",H2389-N(F2389))</f>
        <v/>
      </c>
      <c r="J2389" s="108" t="str">
        <f>IF(B2389="","",IFERROR(INDEX('15 Base de Dados'!$F$6:$F$925,MATCH(B2389,'15 Base de Dados'!$C$6:$C$925,0)),"BRL"))</f>
        <v/>
      </c>
      <c r="K2389" s="134" t="str">
        <f>IF(H2389="","",I2389*IF(N(G2389)&gt;0,G2389,IFERROR(INDEX(moeda_fx,MATCH(J2389,moeda_cod,0)),1)))</f>
        <v/>
      </c>
      <c r="L2389" s="135" t="str">
        <f>IF(B2389="","",IFERROR(INDEX('15 Base de Dados'!$A$6:$A$925,MATCH(B2389,'15 Base de Dados'!$C$6:$C$925,0)),"Não encontrado"))</f>
        <v/>
      </c>
      <c r="M2389" s="123" t="str">
        <f>IF(A2389="","",EOMONTH(A2389,0))</f>
        <v/>
      </c>
      <c r="N2389" s="113" t="str">
        <f>IF(A2389="","",YEAR(A2389))</f>
        <v/>
      </c>
    </row>
    <row r="2390">
      <c r="A2390" s="116" t="n"/>
      <c r="B2390" s="97" t="n"/>
      <c r="C2390" s="97" t="n"/>
      <c r="D2390" s="132" t="n"/>
      <c r="E2390" s="99" t="n"/>
      <c r="F2390" s="117" t="n"/>
      <c r="G2390" s="101" t="n"/>
      <c r="H2390" s="103" t="str">
        <f>IF(OR(A2390="",B2390=""),"",N(D2390)*N(E2390))</f>
        <v/>
      </c>
      <c r="I2390" s="103" t="str">
        <f>IF(H2390="","",H2390-N(F2390))</f>
        <v/>
      </c>
      <c r="J2390" s="68" t="str">
        <f>IF(B2390="","",IFERROR(INDEX('15 Base de Dados'!$F$6:$F$925,MATCH(B2390,'15 Base de Dados'!$C$6:$C$925,0)),"BRL"))</f>
        <v/>
      </c>
      <c r="K2390" s="70" t="str">
        <f>IF(H2390="","",I2390*IF(N(G2390)&gt;0,G2390,IFERROR(INDEX(moeda_fx,MATCH(J2390,moeda_cod,0)),1)))</f>
        <v/>
      </c>
      <c r="L2390" s="133" t="str">
        <f>IF(B2390="","",IFERROR(INDEX('15 Base de Dados'!$A$6:$A$925,MATCH(B2390,'15 Base de Dados'!$C$6:$C$925,0)),"Não encontrado"))</f>
        <v/>
      </c>
      <c r="M2390" s="122" t="str">
        <f>IF(A2390="","",EOMONTH(A2390,0))</f>
        <v/>
      </c>
      <c r="N2390" s="69" t="str">
        <f>IF(A2390="","",YEAR(A2390))</f>
        <v/>
      </c>
    </row>
    <row r="2391">
      <c r="A2391" s="116" t="n"/>
      <c r="B2391" s="97" t="n"/>
      <c r="C2391" s="97" t="n"/>
      <c r="D2391" s="132" t="n"/>
      <c r="E2391" s="99" t="n"/>
      <c r="F2391" s="117" t="n"/>
      <c r="G2391" s="101" t="n"/>
      <c r="H2391" s="109" t="str">
        <f>IF(OR(A2391="",B2391=""),"",N(D2391)*N(E2391))</f>
        <v/>
      </c>
      <c r="I2391" s="109" t="str">
        <f>IF(H2391="","",H2391-N(F2391))</f>
        <v/>
      </c>
      <c r="J2391" s="108" t="str">
        <f>IF(B2391="","",IFERROR(INDEX('15 Base de Dados'!$F$6:$F$925,MATCH(B2391,'15 Base de Dados'!$C$6:$C$925,0)),"BRL"))</f>
        <v/>
      </c>
      <c r="K2391" s="134" t="str">
        <f>IF(H2391="","",I2391*IF(N(G2391)&gt;0,G2391,IFERROR(INDEX(moeda_fx,MATCH(J2391,moeda_cod,0)),1)))</f>
        <v/>
      </c>
      <c r="L2391" s="135" t="str">
        <f>IF(B2391="","",IFERROR(INDEX('15 Base de Dados'!$A$6:$A$925,MATCH(B2391,'15 Base de Dados'!$C$6:$C$925,0)),"Não encontrado"))</f>
        <v/>
      </c>
      <c r="M2391" s="123" t="str">
        <f>IF(A2391="","",EOMONTH(A2391,0))</f>
        <v/>
      </c>
      <c r="N2391" s="113" t="str">
        <f>IF(A2391="","",YEAR(A2391))</f>
        <v/>
      </c>
    </row>
    <row r="2392">
      <c r="A2392" s="116" t="n"/>
      <c r="B2392" s="97" t="n"/>
      <c r="C2392" s="97" t="n"/>
      <c r="D2392" s="132" t="n"/>
      <c r="E2392" s="99" t="n"/>
      <c r="F2392" s="117" t="n"/>
      <c r="G2392" s="101" t="n"/>
      <c r="H2392" s="103" t="str">
        <f>IF(OR(A2392="",B2392=""),"",N(D2392)*N(E2392))</f>
        <v/>
      </c>
      <c r="I2392" s="103" t="str">
        <f>IF(H2392="","",H2392-N(F2392))</f>
        <v/>
      </c>
      <c r="J2392" s="68" t="str">
        <f>IF(B2392="","",IFERROR(INDEX('15 Base de Dados'!$F$6:$F$925,MATCH(B2392,'15 Base de Dados'!$C$6:$C$925,0)),"BRL"))</f>
        <v/>
      </c>
      <c r="K2392" s="70" t="str">
        <f>IF(H2392="","",I2392*IF(N(G2392)&gt;0,G2392,IFERROR(INDEX(moeda_fx,MATCH(J2392,moeda_cod,0)),1)))</f>
        <v/>
      </c>
      <c r="L2392" s="133" t="str">
        <f>IF(B2392="","",IFERROR(INDEX('15 Base de Dados'!$A$6:$A$925,MATCH(B2392,'15 Base de Dados'!$C$6:$C$925,0)),"Não encontrado"))</f>
        <v/>
      </c>
      <c r="M2392" s="122" t="str">
        <f>IF(A2392="","",EOMONTH(A2392,0))</f>
        <v/>
      </c>
      <c r="N2392" s="69" t="str">
        <f>IF(A2392="","",YEAR(A2392))</f>
        <v/>
      </c>
    </row>
    <row r="2393">
      <c r="A2393" s="116" t="n"/>
      <c r="B2393" s="97" t="n"/>
      <c r="C2393" s="97" t="n"/>
      <c r="D2393" s="132" t="n"/>
      <c r="E2393" s="99" t="n"/>
      <c r="F2393" s="117" t="n"/>
      <c r="G2393" s="101" t="n"/>
      <c r="H2393" s="109" t="str">
        <f>IF(OR(A2393="",B2393=""),"",N(D2393)*N(E2393))</f>
        <v/>
      </c>
      <c r="I2393" s="109" t="str">
        <f>IF(H2393="","",H2393-N(F2393))</f>
        <v/>
      </c>
      <c r="J2393" s="108" t="str">
        <f>IF(B2393="","",IFERROR(INDEX('15 Base de Dados'!$F$6:$F$925,MATCH(B2393,'15 Base de Dados'!$C$6:$C$925,0)),"BRL"))</f>
        <v/>
      </c>
      <c r="K2393" s="134" t="str">
        <f>IF(H2393="","",I2393*IF(N(G2393)&gt;0,G2393,IFERROR(INDEX(moeda_fx,MATCH(J2393,moeda_cod,0)),1)))</f>
        <v/>
      </c>
      <c r="L2393" s="135" t="str">
        <f>IF(B2393="","",IFERROR(INDEX('15 Base de Dados'!$A$6:$A$925,MATCH(B2393,'15 Base de Dados'!$C$6:$C$925,0)),"Não encontrado"))</f>
        <v/>
      </c>
      <c r="M2393" s="123" t="str">
        <f>IF(A2393="","",EOMONTH(A2393,0))</f>
        <v/>
      </c>
      <c r="N2393" s="113" t="str">
        <f>IF(A2393="","",YEAR(A2393))</f>
        <v/>
      </c>
    </row>
    <row r="2394">
      <c r="A2394" s="116" t="n"/>
      <c r="B2394" s="97" t="n"/>
      <c r="C2394" s="97" t="n"/>
      <c r="D2394" s="132" t="n"/>
      <c r="E2394" s="99" t="n"/>
      <c r="F2394" s="117" t="n"/>
      <c r="G2394" s="101" t="n"/>
      <c r="H2394" s="103" t="str">
        <f>IF(OR(A2394="",B2394=""),"",N(D2394)*N(E2394))</f>
        <v/>
      </c>
      <c r="I2394" s="103" t="str">
        <f>IF(H2394="","",H2394-N(F2394))</f>
        <v/>
      </c>
      <c r="J2394" s="68" t="str">
        <f>IF(B2394="","",IFERROR(INDEX('15 Base de Dados'!$F$6:$F$925,MATCH(B2394,'15 Base de Dados'!$C$6:$C$925,0)),"BRL"))</f>
        <v/>
      </c>
      <c r="K2394" s="70" t="str">
        <f>IF(H2394="","",I2394*IF(N(G2394)&gt;0,G2394,IFERROR(INDEX(moeda_fx,MATCH(J2394,moeda_cod,0)),1)))</f>
        <v/>
      </c>
      <c r="L2394" s="133" t="str">
        <f>IF(B2394="","",IFERROR(INDEX('15 Base de Dados'!$A$6:$A$925,MATCH(B2394,'15 Base de Dados'!$C$6:$C$925,0)),"Não encontrado"))</f>
        <v/>
      </c>
      <c r="M2394" s="122" t="str">
        <f>IF(A2394="","",EOMONTH(A2394,0))</f>
        <v/>
      </c>
      <c r="N2394" s="69" t="str">
        <f>IF(A2394="","",YEAR(A2394))</f>
        <v/>
      </c>
    </row>
    <row r="2395">
      <c r="A2395" s="116" t="n"/>
      <c r="B2395" s="97" t="n"/>
      <c r="C2395" s="97" t="n"/>
      <c r="D2395" s="132" t="n"/>
      <c r="E2395" s="99" t="n"/>
      <c r="F2395" s="117" t="n"/>
      <c r="G2395" s="101" t="n"/>
      <c r="H2395" s="109" t="str">
        <f>IF(OR(A2395="",B2395=""),"",N(D2395)*N(E2395))</f>
        <v/>
      </c>
      <c r="I2395" s="109" t="str">
        <f>IF(H2395="","",H2395-N(F2395))</f>
        <v/>
      </c>
      <c r="J2395" s="108" t="str">
        <f>IF(B2395="","",IFERROR(INDEX('15 Base de Dados'!$F$6:$F$925,MATCH(B2395,'15 Base de Dados'!$C$6:$C$925,0)),"BRL"))</f>
        <v/>
      </c>
      <c r="K2395" s="134" t="str">
        <f>IF(H2395="","",I2395*IF(N(G2395)&gt;0,G2395,IFERROR(INDEX(moeda_fx,MATCH(J2395,moeda_cod,0)),1)))</f>
        <v/>
      </c>
      <c r="L2395" s="135" t="str">
        <f>IF(B2395="","",IFERROR(INDEX('15 Base de Dados'!$A$6:$A$925,MATCH(B2395,'15 Base de Dados'!$C$6:$C$925,0)),"Não encontrado"))</f>
        <v/>
      </c>
      <c r="M2395" s="123" t="str">
        <f>IF(A2395="","",EOMONTH(A2395,0))</f>
        <v/>
      </c>
      <c r="N2395" s="113" t="str">
        <f>IF(A2395="","",YEAR(A2395))</f>
        <v/>
      </c>
    </row>
    <row r="2396">
      <c r="A2396" s="116" t="n"/>
      <c r="B2396" s="97" t="n"/>
      <c r="C2396" s="97" t="n"/>
      <c r="D2396" s="132" t="n"/>
      <c r="E2396" s="99" t="n"/>
      <c r="F2396" s="117" t="n"/>
      <c r="G2396" s="101" t="n"/>
      <c r="H2396" s="103" t="str">
        <f>IF(OR(A2396="",B2396=""),"",N(D2396)*N(E2396))</f>
        <v/>
      </c>
      <c r="I2396" s="103" t="str">
        <f>IF(H2396="","",H2396-N(F2396))</f>
        <v/>
      </c>
      <c r="J2396" s="68" t="str">
        <f>IF(B2396="","",IFERROR(INDEX('15 Base de Dados'!$F$6:$F$925,MATCH(B2396,'15 Base de Dados'!$C$6:$C$925,0)),"BRL"))</f>
        <v/>
      </c>
      <c r="K2396" s="70" t="str">
        <f>IF(H2396="","",I2396*IF(N(G2396)&gt;0,G2396,IFERROR(INDEX(moeda_fx,MATCH(J2396,moeda_cod,0)),1)))</f>
        <v/>
      </c>
      <c r="L2396" s="133" t="str">
        <f>IF(B2396="","",IFERROR(INDEX('15 Base de Dados'!$A$6:$A$925,MATCH(B2396,'15 Base de Dados'!$C$6:$C$925,0)),"Não encontrado"))</f>
        <v/>
      </c>
      <c r="M2396" s="122" t="str">
        <f>IF(A2396="","",EOMONTH(A2396,0))</f>
        <v/>
      </c>
      <c r="N2396" s="69" t="str">
        <f>IF(A2396="","",YEAR(A2396))</f>
        <v/>
      </c>
    </row>
    <row r="2397">
      <c r="A2397" s="116" t="n"/>
      <c r="B2397" s="97" t="n"/>
      <c r="C2397" s="97" t="n"/>
      <c r="D2397" s="132" t="n"/>
      <c r="E2397" s="99" t="n"/>
      <c r="F2397" s="117" t="n"/>
      <c r="G2397" s="101" t="n"/>
      <c r="H2397" s="109" t="str">
        <f>IF(OR(A2397="",B2397=""),"",N(D2397)*N(E2397))</f>
        <v/>
      </c>
      <c r="I2397" s="109" t="str">
        <f>IF(H2397="","",H2397-N(F2397))</f>
        <v/>
      </c>
      <c r="J2397" s="108" t="str">
        <f>IF(B2397="","",IFERROR(INDEX('15 Base de Dados'!$F$6:$F$925,MATCH(B2397,'15 Base de Dados'!$C$6:$C$925,0)),"BRL"))</f>
        <v/>
      </c>
      <c r="K2397" s="134" t="str">
        <f>IF(H2397="","",I2397*IF(N(G2397)&gt;0,G2397,IFERROR(INDEX(moeda_fx,MATCH(J2397,moeda_cod,0)),1)))</f>
        <v/>
      </c>
      <c r="L2397" s="135" t="str">
        <f>IF(B2397="","",IFERROR(INDEX('15 Base de Dados'!$A$6:$A$925,MATCH(B2397,'15 Base de Dados'!$C$6:$C$925,0)),"Não encontrado"))</f>
        <v/>
      </c>
      <c r="M2397" s="123" t="str">
        <f>IF(A2397="","",EOMONTH(A2397,0))</f>
        <v/>
      </c>
      <c r="N2397" s="113" t="str">
        <f>IF(A2397="","",YEAR(A2397))</f>
        <v/>
      </c>
    </row>
    <row r="2398">
      <c r="A2398" s="116" t="n"/>
      <c r="B2398" s="97" t="n"/>
      <c r="C2398" s="97" t="n"/>
      <c r="D2398" s="132" t="n"/>
      <c r="E2398" s="99" t="n"/>
      <c r="F2398" s="117" t="n"/>
      <c r="G2398" s="101" t="n"/>
      <c r="H2398" s="103" t="str">
        <f>IF(OR(A2398="",B2398=""),"",N(D2398)*N(E2398))</f>
        <v/>
      </c>
      <c r="I2398" s="103" t="str">
        <f>IF(H2398="","",H2398-N(F2398))</f>
        <v/>
      </c>
      <c r="J2398" s="68" t="str">
        <f>IF(B2398="","",IFERROR(INDEX('15 Base de Dados'!$F$6:$F$925,MATCH(B2398,'15 Base de Dados'!$C$6:$C$925,0)),"BRL"))</f>
        <v/>
      </c>
      <c r="K2398" s="70" t="str">
        <f>IF(H2398="","",I2398*IF(N(G2398)&gt;0,G2398,IFERROR(INDEX(moeda_fx,MATCH(J2398,moeda_cod,0)),1)))</f>
        <v/>
      </c>
      <c r="L2398" s="133" t="str">
        <f>IF(B2398="","",IFERROR(INDEX('15 Base de Dados'!$A$6:$A$925,MATCH(B2398,'15 Base de Dados'!$C$6:$C$925,0)),"Não encontrado"))</f>
        <v/>
      </c>
      <c r="M2398" s="122" t="str">
        <f>IF(A2398="","",EOMONTH(A2398,0))</f>
        <v/>
      </c>
      <c r="N2398" s="69" t="str">
        <f>IF(A2398="","",YEAR(A2398))</f>
        <v/>
      </c>
    </row>
    <row r="2399">
      <c r="A2399" s="116" t="n"/>
      <c r="B2399" s="97" t="n"/>
      <c r="C2399" s="97" t="n"/>
      <c r="D2399" s="132" t="n"/>
      <c r="E2399" s="99" t="n"/>
      <c r="F2399" s="117" t="n"/>
      <c r="G2399" s="101" t="n"/>
      <c r="H2399" s="109" t="str">
        <f>IF(OR(A2399="",B2399=""),"",N(D2399)*N(E2399))</f>
        <v/>
      </c>
      <c r="I2399" s="109" t="str">
        <f>IF(H2399="","",H2399-N(F2399))</f>
        <v/>
      </c>
      <c r="J2399" s="108" t="str">
        <f>IF(B2399="","",IFERROR(INDEX('15 Base de Dados'!$F$6:$F$925,MATCH(B2399,'15 Base de Dados'!$C$6:$C$925,0)),"BRL"))</f>
        <v/>
      </c>
      <c r="K2399" s="134" t="str">
        <f>IF(H2399="","",I2399*IF(N(G2399)&gt;0,G2399,IFERROR(INDEX(moeda_fx,MATCH(J2399,moeda_cod,0)),1)))</f>
        <v/>
      </c>
      <c r="L2399" s="135" t="str">
        <f>IF(B2399="","",IFERROR(INDEX('15 Base de Dados'!$A$6:$A$925,MATCH(B2399,'15 Base de Dados'!$C$6:$C$925,0)),"Não encontrado"))</f>
        <v/>
      </c>
      <c r="M2399" s="123" t="str">
        <f>IF(A2399="","",EOMONTH(A2399,0))</f>
        <v/>
      </c>
      <c r="N2399" s="113" t="str">
        <f>IF(A2399="","",YEAR(A2399))</f>
        <v/>
      </c>
    </row>
    <row r="2400">
      <c r="A2400" s="116" t="n"/>
      <c r="B2400" s="97" t="n"/>
      <c r="C2400" s="97" t="n"/>
      <c r="D2400" s="132" t="n"/>
      <c r="E2400" s="99" t="n"/>
      <c r="F2400" s="117" t="n"/>
      <c r="G2400" s="101" t="n"/>
      <c r="H2400" s="103" t="str">
        <f>IF(OR(A2400="",B2400=""),"",N(D2400)*N(E2400))</f>
        <v/>
      </c>
      <c r="I2400" s="103" t="str">
        <f>IF(H2400="","",H2400-N(F2400))</f>
        <v/>
      </c>
      <c r="J2400" s="68" t="str">
        <f>IF(B2400="","",IFERROR(INDEX('15 Base de Dados'!$F$6:$F$925,MATCH(B2400,'15 Base de Dados'!$C$6:$C$925,0)),"BRL"))</f>
        <v/>
      </c>
      <c r="K2400" s="70" t="str">
        <f>IF(H2400="","",I2400*IF(N(G2400)&gt;0,G2400,IFERROR(INDEX(moeda_fx,MATCH(J2400,moeda_cod,0)),1)))</f>
        <v/>
      </c>
      <c r="L2400" s="133" t="str">
        <f>IF(B2400="","",IFERROR(INDEX('15 Base de Dados'!$A$6:$A$925,MATCH(B2400,'15 Base de Dados'!$C$6:$C$925,0)),"Não encontrado"))</f>
        <v/>
      </c>
      <c r="M2400" s="122" t="str">
        <f>IF(A2400="","",EOMONTH(A2400,0))</f>
        <v/>
      </c>
      <c r="N2400" s="69" t="str">
        <f>IF(A2400="","",YEAR(A2400))</f>
        <v/>
      </c>
    </row>
    <row r="2401">
      <c r="A2401" s="116" t="n"/>
      <c r="B2401" s="97" t="n"/>
      <c r="C2401" s="97" t="n"/>
      <c r="D2401" s="132" t="n"/>
      <c r="E2401" s="99" t="n"/>
      <c r="F2401" s="117" t="n"/>
      <c r="G2401" s="101" t="n"/>
      <c r="H2401" s="109" t="str">
        <f>IF(OR(A2401="",B2401=""),"",N(D2401)*N(E2401))</f>
        <v/>
      </c>
      <c r="I2401" s="109" t="str">
        <f>IF(H2401="","",H2401-N(F2401))</f>
        <v/>
      </c>
      <c r="J2401" s="108" t="str">
        <f>IF(B2401="","",IFERROR(INDEX('15 Base de Dados'!$F$6:$F$925,MATCH(B2401,'15 Base de Dados'!$C$6:$C$925,0)),"BRL"))</f>
        <v/>
      </c>
      <c r="K2401" s="134" t="str">
        <f>IF(H2401="","",I2401*IF(N(G2401)&gt;0,G2401,IFERROR(INDEX(moeda_fx,MATCH(J2401,moeda_cod,0)),1)))</f>
        <v/>
      </c>
      <c r="L2401" s="135" t="str">
        <f>IF(B2401="","",IFERROR(INDEX('15 Base de Dados'!$A$6:$A$925,MATCH(B2401,'15 Base de Dados'!$C$6:$C$925,0)),"Não encontrado"))</f>
        <v/>
      </c>
      <c r="M2401" s="123" t="str">
        <f>IF(A2401="","",EOMONTH(A2401,0))</f>
        <v/>
      </c>
      <c r="N2401" s="113" t="str">
        <f>IF(A2401="","",YEAR(A2401))</f>
        <v/>
      </c>
    </row>
    <row r="2402">
      <c r="A2402" s="116" t="n"/>
      <c r="B2402" s="97" t="n"/>
      <c r="C2402" s="97" t="n"/>
      <c r="D2402" s="132" t="n"/>
      <c r="E2402" s="99" t="n"/>
      <c r="F2402" s="117" t="n"/>
      <c r="G2402" s="101" t="n"/>
      <c r="H2402" s="103" t="str">
        <f>IF(OR(A2402="",B2402=""),"",N(D2402)*N(E2402))</f>
        <v/>
      </c>
      <c r="I2402" s="103" t="str">
        <f>IF(H2402="","",H2402-N(F2402))</f>
        <v/>
      </c>
      <c r="J2402" s="68" t="str">
        <f>IF(B2402="","",IFERROR(INDEX('15 Base de Dados'!$F$6:$F$925,MATCH(B2402,'15 Base de Dados'!$C$6:$C$925,0)),"BRL"))</f>
        <v/>
      </c>
      <c r="K2402" s="70" t="str">
        <f>IF(H2402="","",I2402*IF(N(G2402)&gt;0,G2402,IFERROR(INDEX(moeda_fx,MATCH(J2402,moeda_cod,0)),1)))</f>
        <v/>
      </c>
      <c r="L2402" s="133" t="str">
        <f>IF(B2402="","",IFERROR(INDEX('15 Base de Dados'!$A$6:$A$925,MATCH(B2402,'15 Base de Dados'!$C$6:$C$925,0)),"Não encontrado"))</f>
        <v/>
      </c>
      <c r="M2402" s="122" t="str">
        <f>IF(A2402="","",EOMONTH(A2402,0))</f>
        <v/>
      </c>
      <c r="N2402" s="69" t="str">
        <f>IF(A2402="","",YEAR(A2402))</f>
        <v/>
      </c>
    </row>
    <row r="2403">
      <c r="A2403" s="116" t="n"/>
      <c r="B2403" s="97" t="n"/>
      <c r="C2403" s="97" t="n"/>
      <c r="D2403" s="132" t="n"/>
      <c r="E2403" s="99" t="n"/>
      <c r="F2403" s="117" t="n"/>
      <c r="G2403" s="101" t="n"/>
      <c r="H2403" s="109" t="str">
        <f>IF(OR(A2403="",B2403=""),"",N(D2403)*N(E2403))</f>
        <v/>
      </c>
      <c r="I2403" s="109" t="str">
        <f>IF(H2403="","",H2403-N(F2403))</f>
        <v/>
      </c>
      <c r="J2403" s="108" t="str">
        <f>IF(B2403="","",IFERROR(INDEX('15 Base de Dados'!$F$6:$F$925,MATCH(B2403,'15 Base de Dados'!$C$6:$C$925,0)),"BRL"))</f>
        <v/>
      </c>
      <c r="K2403" s="134" t="str">
        <f>IF(H2403="","",I2403*IF(N(G2403)&gt;0,G2403,IFERROR(INDEX(moeda_fx,MATCH(J2403,moeda_cod,0)),1)))</f>
        <v/>
      </c>
      <c r="L2403" s="135" t="str">
        <f>IF(B2403="","",IFERROR(INDEX('15 Base de Dados'!$A$6:$A$925,MATCH(B2403,'15 Base de Dados'!$C$6:$C$925,0)),"Não encontrado"))</f>
        <v/>
      </c>
      <c r="M2403" s="123" t="str">
        <f>IF(A2403="","",EOMONTH(A2403,0))</f>
        <v/>
      </c>
      <c r="N2403" s="113" t="str">
        <f>IF(A2403="","",YEAR(A2403))</f>
        <v/>
      </c>
    </row>
    <row r="2404">
      <c r="A2404" s="116" t="n"/>
      <c r="B2404" s="97" t="n"/>
      <c r="C2404" s="97" t="n"/>
      <c r="D2404" s="132" t="n"/>
      <c r="E2404" s="99" t="n"/>
      <c r="F2404" s="117" t="n"/>
      <c r="G2404" s="101" t="n"/>
      <c r="H2404" s="103" t="str">
        <f>IF(OR(A2404="",B2404=""),"",N(D2404)*N(E2404))</f>
        <v/>
      </c>
      <c r="I2404" s="103" t="str">
        <f>IF(H2404="","",H2404-N(F2404))</f>
        <v/>
      </c>
      <c r="J2404" s="68" t="str">
        <f>IF(B2404="","",IFERROR(INDEX('15 Base de Dados'!$F$6:$F$925,MATCH(B2404,'15 Base de Dados'!$C$6:$C$925,0)),"BRL"))</f>
        <v/>
      </c>
      <c r="K2404" s="70" t="str">
        <f>IF(H2404="","",I2404*IF(N(G2404)&gt;0,G2404,IFERROR(INDEX(moeda_fx,MATCH(J2404,moeda_cod,0)),1)))</f>
        <v/>
      </c>
      <c r="L2404" s="133" t="str">
        <f>IF(B2404="","",IFERROR(INDEX('15 Base de Dados'!$A$6:$A$925,MATCH(B2404,'15 Base de Dados'!$C$6:$C$925,0)),"Não encontrado"))</f>
        <v/>
      </c>
      <c r="M2404" s="122" t="str">
        <f>IF(A2404="","",EOMONTH(A2404,0))</f>
        <v/>
      </c>
      <c r="N2404" s="69" t="str">
        <f>IF(A2404="","",YEAR(A2404))</f>
        <v/>
      </c>
    </row>
    <row r="2405">
      <c r="A2405" s="116" t="n"/>
      <c r="B2405" s="97" t="n"/>
      <c r="C2405" s="97" t="n"/>
      <c r="D2405" s="132" t="n"/>
      <c r="E2405" s="99" t="n"/>
      <c r="F2405" s="117" t="n"/>
      <c r="G2405" s="101" t="n"/>
      <c r="H2405" s="109" t="str">
        <f>IF(OR(A2405="",B2405=""),"",N(D2405)*N(E2405))</f>
        <v/>
      </c>
      <c r="I2405" s="109" t="str">
        <f>IF(H2405="","",H2405-N(F2405))</f>
        <v/>
      </c>
      <c r="J2405" s="108" t="str">
        <f>IF(B2405="","",IFERROR(INDEX('15 Base de Dados'!$F$6:$F$925,MATCH(B2405,'15 Base de Dados'!$C$6:$C$925,0)),"BRL"))</f>
        <v/>
      </c>
      <c r="K2405" s="134" t="str">
        <f>IF(H2405="","",I2405*IF(N(G2405)&gt;0,G2405,IFERROR(INDEX(moeda_fx,MATCH(J2405,moeda_cod,0)),1)))</f>
        <v/>
      </c>
      <c r="L2405" s="135" t="str">
        <f>IF(B2405="","",IFERROR(INDEX('15 Base de Dados'!$A$6:$A$925,MATCH(B2405,'15 Base de Dados'!$C$6:$C$925,0)),"Não encontrado"))</f>
        <v/>
      </c>
      <c r="M2405" s="123" t="str">
        <f>IF(A2405="","",EOMONTH(A2405,0))</f>
        <v/>
      </c>
      <c r="N2405" s="113" t="str">
        <f>IF(A2405="","",YEAR(A2405))</f>
        <v/>
      </c>
    </row>
    <row r="2406">
      <c r="A2406" s="116" t="n"/>
      <c r="B2406" s="97" t="n"/>
      <c r="C2406" s="97" t="n"/>
      <c r="D2406" s="132" t="n"/>
      <c r="E2406" s="99" t="n"/>
      <c r="F2406" s="117" t="n"/>
      <c r="G2406" s="101" t="n"/>
      <c r="H2406" s="103" t="str">
        <f>IF(OR(A2406="",B2406=""),"",N(D2406)*N(E2406))</f>
        <v/>
      </c>
      <c r="I2406" s="103" t="str">
        <f>IF(H2406="","",H2406-N(F2406))</f>
        <v/>
      </c>
      <c r="J2406" s="68" t="str">
        <f>IF(B2406="","",IFERROR(INDEX('15 Base de Dados'!$F$6:$F$925,MATCH(B2406,'15 Base de Dados'!$C$6:$C$925,0)),"BRL"))</f>
        <v/>
      </c>
      <c r="K2406" s="70" t="str">
        <f>IF(H2406="","",I2406*IF(N(G2406)&gt;0,G2406,IFERROR(INDEX(moeda_fx,MATCH(J2406,moeda_cod,0)),1)))</f>
        <v/>
      </c>
      <c r="L2406" s="133" t="str">
        <f>IF(B2406="","",IFERROR(INDEX('15 Base de Dados'!$A$6:$A$925,MATCH(B2406,'15 Base de Dados'!$C$6:$C$925,0)),"Não encontrado"))</f>
        <v/>
      </c>
      <c r="M2406" s="122" t="str">
        <f>IF(A2406="","",EOMONTH(A2406,0))</f>
        <v/>
      </c>
      <c r="N2406" s="69" t="str">
        <f>IF(A2406="","",YEAR(A2406))</f>
        <v/>
      </c>
    </row>
    <row r="2407">
      <c r="A2407" s="116" t="n"/>
      <c r="B2407" s="97" t="n"/>
      <c r="C2407" s="97" t="n"/>
      <c r="D2407" s="132" t="n"/>
      <c r="E2407" s="99" t="n"/>
      <c r="F2407" s="117" t="n"/>
      <c r="G2407" s="101" t="n"/>
      <c r="H2407" s="109" t="str">
        <f>IF(OR(A2407="",B2407=""),"",N(D2407)*N(E2407))</f>
        <v/>
      </c>
      <c r="I2407" s="109" t="str">
        <f>IF(H2407="","",H2407-N(F2407))</f>
        <v/>
      </c>
      <c r="J2407" s="108" t="str">
        <f>IF(B2407="","",IFERROR(INDEX('15 Base de Dados'!$F$6:$F$925,MATCH(B2407,'15 Base de Dados'!$C$6:$C$925,0)),"BRL"))</f>
        <v/>
      </c>
      <c r="K2407" s="134" t="str">
        <f>IF(H2407="","",I2407*IF(N(G2407)&gt;0,G2407,IFERROR(INDEX(moeda_fx,MATCH(J2407,moeda_cod,0)),1)))</f>
        <v/>
      </c>
      <c r="L2407" s="135" t="str">
        <f>IF(B2407="","",IFERROR(INDEX('15 Base de Dados'!$A$6:$A$925,MATCH(B2407,'15 Base de Dados'!$C$6:$C$925,0)),"Não encontrado"))</f>
        <v/>
      </c>
      <c r="M2407" s="123" t="str">
        <f>IF(A2407="","",EOMONTH(A2407,0))</f>
        <v/>
      </c>
      <c r="N2407" s="113" t="str">
        <f>IF(A2407="","",YEAR(A2407))</f>
        <v/>
      </c>
    </row>
    <row r="2408">
      <c r="A2408" s="116" t="n"/>
      <c r="B2408" s="97" t="n"/>
      <c r="C2408" s="97" t="n"/>
      <c r="D2408" s="132" t="n"/>
      <c r="E2408" s="99" t="n"/>
      <c r="F2408" s="117" t="n"/>
      <c r="G2408" s="101" t="n"/>
      <c r="H2408" s="103" t="str">
        <f>IF(OR(A2408="",B2408=""),"",N(D2408)*N(E2408))</f>
        <v/>
      </c>
      <c r="I2408" s="103" t="str">
        <f>IF(H2408="","",H2408-N(F2408))</f>
        <v/>
      </c>
      <c r="J2408" s="68" t="str">
        <f>IF(B2408="","",IFERROR(INDEX('15 Base de Dados'!$F$6:$F$925,MATCH(B2408,'15 Base de Dados'!$C$6:$C$925,0)),"BRL"))</f>
        <v/>
      </c>
      <c r="K2408" s="70" t="str">
        <f>IF(H2408="","",I2408*IF(N(G2408)&gt;0,G2408,IFERROR(INDEX(moeda_fx,MATCH(J2408,moeda_cod,0)),1)))</f>
        <v/>
      </c>
      <c r="L2408" s="133" t="str">
        <f>IF(B2408="","",IFERROR(INDEX('15 Base de Dados'!$A$6:$A$925,MATCH(B2408,'15 Base de Dados'!$C$6:$C$925,0)),"Não encontrado"))</f>
        <v/>
      </c>
      <c r="M2408" s="122" t="str">
        <f>IF(A2408="","",EOMONTH(A2408,0))</f>
        <v/>
      </c>
      <c r="N2408" s="69" t="str">
        <f>IF(A2408="","",YEAR(A2408))</f>
        <v/>
      </c>
    </row>
    <row r="2409">
      <c r="A2409" s="116" t="n"/>
      <c r="B2409" s="97" t="n"/>
      <c r="C2409" s="97" t="n"/>
      <c r="D2409" s="132" t="n"/>
      <c r="E2409" s="99" t="n"/>
      <c r="F2409" s="117" t="n"/>
      <c r="G2409" s="101" t="n"/>
      <c r="H2409" s="109" t="str">
        <f>IF(OR(A2409="",B2409=""),"",N(D2409)*N(E2409))</f>
        <v/>
      </c>
      <c r="I2409" s="109" t="str">
        <f>IF(H2409="","",H2409-N(F2409))</f>
        <v/>
      </c>
      <c r="J2409" s="108" t="str">
        <f>IF(B2409="","",IFERROR(INDEX('15 Base de Dados'!$F$6:$F$925,MATCH(B2409,'15 Base de Dados'!$C$6:$C$925,0)),"BRL"))</f>
        <v/>
      </c>
      <c r="K2409" s="134" t="str">
        <f>IF(H2409="","",I2409*IF(N(G2409)&gt;0,G2409,IFERROR(INDEX(moeda_fx,MATCH(J2409,moeda_cod,0)),1)))</f>
        <v/>
      </c>
      <c r="L2409" s="135" t="str">
        <f>IF(B2409="","",IFERROR(INDEX('15 Base de Dados'!$A$6:$A$925,MATCH(B2409,'15 Base de Dados'!$C$6:$C$925,0)),"Não encontrado"))</f>
        <v/>
      </c>
      <c r="M2409" s="123" t="str">
        <f>IF(A2409="","",EOMONTH(A2409,0))</f>
        <v/>
      </c>
      <c r="N2409" s="113" t="str">
        <f>IF(A2409="","",YEAR(A2409))</f>
        <v/>
      </c>
    </row>
    <row r="2410">
      <c r="A2410" s="116" t="n"/>
      <c r="B2410" s="97" t="n"/>
      <c r="C2410" s="97" t="n"/>
      <c r="D2410" s="132" t="n"/>
      <c r="E2410" s="99" t="n"/>
      <c r="F2410" s="117" t="n"/>
      <c r="G2410" s="101" t="n"/>
      <c r="H2410" s="103" t="str">
        <f>IF(OR(A2410="",B2410=""),"",N(D2410)*N(E2410))</f>
        <v/>
      </c>
      <c r="I2410" s="103" t="str">
        <f>IF(H2410="","",H2410-N(F2410))</f>
        <v/>
      </c>
      <c r="J2410" s="68" t="str">
        <f>IF(B2410="","",IFERROR(INDEX('15 Base de Dados'!$F$6:$F$925,MATCH(B2410,'15 Base de Dados'!$C$6:$C$925,0)),"BRL"))</f>
        <v/>
      </c>
      <c r="K2410" s="70" t="str">
        <f>IF(H2410="","",I2410*IF(N(G2410)&gt;0,G2410,IFERROR(INDEX(moeda_fx,MATCH(J2410,moeda_cod,0)),1)))</f>
        <v/>
      </c>
      <c r="L2410" s="133" t="str">
        <f>IF(B2410="","",IFERROR(INDEX('15 Base de Dados'!$A$6:$A$925,MATCH(B2410,'15 Base de Dados'!$C$6:$C$925,0)),"Não encontrado"))</f>
        <v/>
      </c>
      <c r="M2410" s="122" t="str">
        <f>IF(A2410="","",EOMONTH(A2410,0))</f>
        <v/>
      </c>
      <c r="N2410" s="69" t="str">
        <f>IF(A2410="","",YEAR(A2410))</f>
        <v/>
      </c>
    </row>
    <row r="2411">
      <c r="A2411" s="116" t="n"/>
      <c r="B2411" s="97" t="n"/>
      <c r="C2411" s="97" t="n"/>
      <c r="D2411" s="132" t="n"/>
      <c r="E2411" s="99" t="n"/>
      <c r="F2411" s="117" t="n"/>
      <c r="G2411" s="101" t="n"/>
      <c r="H2411" s="109" t="str">
        <f>IF(OR(A2411="",B2411=""),"",N(D2411)*N(E2411))</f>
        <v/>
      </c>
      <c r="I2411" s="109" t="str">
        <f>IF(H2411="","",H2411-N(F2411))</f>
        <v/>
      </c>
      <c r="J2411" s="108" t="str">
        <f>IF(B2411="","",IFERROR(INDEX('15 Base de Dados'!$F$6:$F$925,MATCH(B2411,'15 Base de Dados'!$C$6:$C$925,0)),"BRL"))</f>
        <v/>
      </c>
      <c r="K2411" s="134" t="str">
        <f>IF(H2411="","",I2411*IF(N(G2411)&gt;0,G2411,IFERROR(INDEX(moeda_fx,MATCH(J2411,moeda_cod,0)),1)))</f>
        <v/>
      </c>
      <c r="L2411" s="135" t="str">
        <f>IF(B2411="","",IFERROR(INDEX('15 Base de Dados'!$A$6:$A$925,MATCH(B2411,'15 Base de Dados'!$C$6:$C$925,0)),"Não encontrado"))</f>
        <v/>
      </c>
      <c r="M2411" s="123" t="str">
        <f>IF(A2411="","",EOMONTH(A2411,0))</f>
        <v/>
      </c>
      <c r="N2411" s="113" t="str">
        <f>IF(A2411="","",YEAR(A2411))</f>
        <v/>
      </c>
    </row>
    <row r="2412">
      <c r="A2412" s="116" t="n"/>
      <c r="B2412" s="97" t="n"/>
      <c r="C2412" s="97" t="n"/>
      <c r="D2412" s="132" t="n"/>
      <c r="E2412" s="99" t="n"/>
      <c r="F2412" s="117" t="n"/>
      <c r="G2412" s="101" t="n"/>
      <c r="H2412" s="103" t="str">
        <f>IF(OR(A2412="",B2412=""),"",N(D2412)*N(E2412))</f>
        <v/>
      </c>
      <c r="I2412" s="103" t="str">
        <f>IF(H2412="","",H2412-N(F2412))</f>
        <v/>
      </c>
      <c r="J2412" s="68" t="str">
        <f>IF(B2412="","",IFERROR(INDEX('15 Base de Dados'!$F$6:$F$925,MATCH(B2412,'15 Base de Dados'!$C$6:$C$925,0)),"BRL"))</f>
        <v/>
      </c>
      <c r="K2412" s="70" t="str">
        <f>IF(H2412="","",I2412*IF(N(G2412)&gt;0,G2412,IFERROR(INDEX(moeda_fx,MATCH(J2412,moeda_cod,0)),1)))</f>
        <v/>
      </c>
      <c r="L2412" s="133" t="str">
        <f>IF(B2412="","",IFERROR(INDEX('15 Base de Dados'!$A$6:$A$925,MATCH(B2412,'15 Base de Dados'!$C$6:$C$925,0)),"Não encontrado"))</f>
        <v/>
      </c>
      <c r="M2412" s="122" t="str">
        <f>IF(A2412="","",EOMONTH(A2412,0))</f>
        <v/>
      </c>
      <c r="N2412" s="69" t="str">
        <f>IF(A2412="","",YEAR(A2412))</f>
        <v/>
      </c>
    </row>
    <row r="2413">
      <c r="A2413" s="116" t="n"/>
      <c r="B2413" s="97" t="n"/>
      <c r="C2413" s="97" t="n"/>
      <c r="D2413" s="132" t="n"/>
      <c r="E2413" s="99" t="n"/>
      <c r="F2413" s="117" t="n"/>
      <c r="G2413" s="101" t="n"/>
      <c r="H2413" s="109" t="str">
        <f>IF(OR(A2413="",B2413=""),"",N(D2413)*N(E2413))</f>
        <v/>
      </c>
      <c r="I2413" s="109" t="str">
        <f>IF(H2413="","",H2413-N(F2413))</f>
        <v/>
      </c>
      <c r="J2413" s="108" t="str">
        <f>IF(B2413="","",IFERROR(INDEX('15 Base de Dados'!$F$6:$F$925,MATCH(B2413,'15 Base de Dados'!$C$6:$C$925,0)),"BRL"))</f>
        <v/>
      </c>
      <c r="K2413" s="134" t="str">
        <f>IF(H2413="","",I2413*IF(N(G2413)&gt;0,G2413,IFERROR(INDEX(moeda_fx,MATCH(J2413,moeda_cod,0)),1)))</f>
        <v/>
      </c>
      <c r="L2413" s="135" t="str">
        <f>IF(B2413="","",IFERROR(INDEX('15 Base de Dados'!$A$6:$A$925,MATCH(B2413,'15 Base de Dados'!$C$6:$C$925,0)),"Não encontrado"))</f>
        <v/>
      </c>
      <c r="M2413" s="123" t="str">
        <f>IF(A2413="","",EOMONTH(A2413,0))</f>
        <v/>
      </c>
      <c r="N2413" s="113" t="str">
        <f>IF(A2413="","",YEAR(A2413))</f>
        <v/>
      </c>
    </row>
    <row r="2414">
      <c r="A2414" s="116" t="n"/>
      <c r="B2414" s="97" t="n"/>
      <c r="C2414" s="97" t="n"/>
      <c r="D2414" s="132" t="n"/>
      <c r="E2414" s="99" t="n"/>
      <c r="F2414" s="117" t="n"/>
      <c r="G2414" s="101" t="n"/>
      <c r="H2414" s="103" t="str">
        <f>IF(OR(A2414="",B2414=""),"",N(D2414)*N(E2414))</f>
        <v/>
      </c>
      <c r="I2414" s="103" t="str">
        <f>IF(H2414="","",H2414-N(F2414))</f>
        <v/>
      </c>
      <c r="J2414" s="68" t="str">
        <f>IF(B2414="","",IFERROR(INDEX('15 Base de Dados'!$F$6:$F$925,MATCH(B2414,'15 Base de Dados'!$C$6:$C$925,0)),"BRL"))</f>
        <v/>
      </c>
      <c r="K2414" s="70" t="str">
        <f>IF(H2414="","",I2414*IF(N(G2414)&gt;0,G2414,IFERROR(INDEX(moeda_fx,MATCH(J2414,moeda_cod,0)),1)))</f>
        <v/>
      </c>
      <c r="L2414" s="133" t="str">
        <f>IF(B2414="","",IFERROR(INDEX('15 Base de Dados'!$A$6:$A$925,MATCH(B2414,'15 Base de Dados'!$C$6:$C$925,0)),"Não encontrado"))</f>
        <v/>
      </c>
      <c r="M2414" s="122" t="str">
        <f>IF(A2414="","",EOMONTH(A2414,0))</f>
        <v/>
      </c>
      <c r="N2414" s="69" t="str">
        <f>IF(A2414="","",YEAR(A2414))</f>
        <v/>
      </c>
    </row>
    <row r="2415">
      <c r="A2415" s="116" t="n"/>
      <c r="B2415" s="97" t="n"/>
      <c r="C2415" s="97" t="n"/>
      <c r="D2415" s="132" t="n"/>
      <c r="E2415" s="99" t="n"/>
      <c r="F2415" s="117" t="n"/>
      <c r="G2415" s="101" t="n"/>
      <c r="H2415" s="109" t="str">
        <f>IF(OR(A2415="",B2415=""),"",N(D2415)*N(E2415))</f>
        <v/>
      </c>
      <c r="I2415" s="109" t="str">
        <f>IF(H2415="","",H2415-N(F2415))</f>
        <v/>
      </c>
      <c r="J2415" s="108" t="str">
        <f>IF(B2415="","",IFERROR(INDEX('15 Base de Dados'!$F$6:$F$925,MATCH(B2415,'15 Base de Dados'!$C$6:$C$925,0)),"BRL"))</f>
        <v/>
      </c>
      <c r="K2415" s="134" t="str">
        <f>IF(H2415="","",I2415*IF(N(G2415)&gt;0,G2415,IFERROR(INDEX(moeda_fx,MATCH(J2415,moeda_cod,0)),1)))</f>
        <v/>
      </c>
      <c r="L2415" s="135" t="str">
        <f>IF(B2415="","",IFERROR(INDEX('15 Base de Dados'!$A$6:$A$925,MATCH(B2415,'15 Base de Dados'!$C$6:$C$925,0)),"Não encontrado"))</f>
        <v/>
      </c>
      <c r="M2415" s="123" t="str">
        <f>IF(A2415="","",EOMONTH(A2415,0))</f>
        <v/>
      </c>
      <c r="N2415" s="113" t="str">
        <f>IF(A2415="","",YEAR(A2415))</f>
        <v/>
      </c>
    </row>
    <row r="2416">
      <c r="A2416" s="116" t="n"/>
      <c r="B2416" s="97" t="n"/>
      <c r="C2416" s="97" t="n"/>
      <c r="D2416" s="132" t="n"/>
      <c r="E2416" s="99" t="n"/>
      <c r="F2416" s="117" t="n"/>
      <c r="G2416" s="101" t="n"/>
      <c r="H2416" s="103" t="str">
        <f>IF(OR(A2416="",B2416=""),"",N(D2416)*N(E2416))</f>
        <v/>
      </c>
      <c r="I2416" s="103" t="str">
        <f>IF(H2416="","",H2416-N(F2416))</f>
        <v/>
      </c>
      <c r="J2416" s="68" t="str">
        <f>IF(B2416="","",IFERROR(INDEX('15 Base de Dados'!$F$6:$F$925,MATCH(B2416,'15 Base de Dados'!$C$6:$C$925,0)),"BRL"))</f>
        <v/>
      </c>
      <c r="K2416" s="70" t="str">
        <f>IF(H2416="","",I2416*IF(N(G2416)&gt;0,G2416,IFERROR(INDEX(moeda_fx,MATCH(J2416,moeda_cod,0)),1)))</f>
        <v/>
      </c>
      <c r="L2416" s="133" t="str">
        <f>IF(B2416="","",IFERROR(INDEX('15 Base de Dados'!$A$6:$A$925,MATCH(B2416,'15 Base de Dados'!$C$6:$C$925,0)),"Não encontrado"))</f>
        <v/>
      </c>
      <c r="M2416" s="122" t="str">
        <f>IF(A2416="","",EOMONTH(A2416,0))</f>
        <v/>
      </c>
      <c r="N2416" s="69" t="str">
        <f>IF(A2416="","",YEAR(A2416))</f>
        <v/>
      </c>
    </row>
    <row r="2417">
      <c r="A2417" s="116" t="n"/>
      <c r="B2417" s="97" t="n"/>
      <c r="C2417" s="97" t="n"/>
      <c r="D2417" s="132" t="n"/>
      <c r="E2417" s="99" t="n"/>
      <c r="F2417" s="117" t="n"/>
      <c r="G2417" s="101" t="n"/>
      <c r="H2417" s="109" t="str">
        <f>IF(OR(A2417="",B2417=""),"",N(D2417)*N(E2417))</f>
        <v/>
      </c>
      <c r="I2417" s="109" t="str">
        <f>IF(H2417="","",H2417-N(F2417))</f>
        <v/>
      </c>
      <c r="J2417" s="108" t="str">
        <f>IF(B2417="","",IFERROR(INDEX('15 Base de Dados'!$F$6:$F$925,MATCH(B2417,'15 Base de Dados'!$C$6:$C$925,0)),"BRL"))</f>
        <v/>
      </c>
      <c r="K2417" s="134" t="str">
        <f>IF(H2417="","",I2417*IF(N(G2417)&gt;0,G2417,IFERROR(INDEX(moeda_fx,MATCH(J2417,moeda_cod,0)),1)))</f>
        <v/>
      </c>
      <c r="L2417" s="135" t="str">
        <f>IF(B2417="","",IFERROR(INDEX('15 Base de Dados'!$A$6:$A$925,MATCH(B2417,'15 Base de Dados'!$C$6:$C$925,0)),"Não encontrado"))</f>
        <v/>
      </c>
      <c r="M2417" s="123" t="str">
        <f>IF(A2417="","",EOMONTH(A2417,0))</f>
        <v/>
      </c>
      <c r="N2417" s="113" t="str">
        <f>IF(A2417="","",YEAR(A2417))</f>
        <v/>
      </c>
    </row>
    <row r="2418">
      <c r="A2418" s="116" t="n"/>
      <c r="B2418" s="97" t="n"/>
      <c r="C2418" s="97" t="n"/>
      <c r="D2418" s="132" t="n"/>
      <c r="E2418" s="99" t="n"/>
      <c r="F2418" s="117" t="n"/>
      <c r="G2418" s="101" t="n"/>
      <c r="H2418" s="103" t="str">
        <f>IF(OR(A2418="",B2418=""),"",N(D2418)*N(E2418))</f>
        <v/>
      </c>
      <c r="I2418" s="103" t="str">
        <f>IF(H2418="","",H2418-N(F2418))</f>
        <v/>
      </c>
      <c r="J2418" s="68" t="str">
        <f>IF(B2418="","",IFERROR(INDEX('15 Base de Dados'!$F$6:$F$925,MATCH(B2418,'15 Base de Dados'!$C$6:$C$925,0)),"BRL"))</f>
        <v/>
      </c>
      <c r="K2418" s="70" t="str">
        <f>IF(H2418="","",I2418*IF(N(G2418)&gt;0,G2418,IFERROR(INDEX(moeda_fx,MATCH(J2418,moeda_cod,0)),1)))</f>
        <v/>
      </c>
      <c r="L2418" s="133" t="str">
        <f>IF(B2418="","",IFERROR(INDEX('15 Base de Dados'!$A$6:$A$925,MATCH(B2418,'15 Base de Dados'!$C$6:$C$925,0)),"Não encontrado"))</f>
        <v/>
      </c>
      <c r="M2418" s="122" t="str">
        <f>IF(A2418="","",EOMONTH(A2418,0))</f>
        <v/>
      </c>
      <c r="N2418" s="69" t="str">
        <f>IF(A2418="","",YEAR(A2418))</f>
        <v/>
      </c>
    </row>
    <row r="2419">
      <c r="A2419" s="116" t="n"/>
      <c r="B2419" s="97" t="n"/>
      <c r="C2419" s="97" t="n"/>
      <c r="D2419" s="132" t="n"/>
      <c r="E2419" s="99" t="n"/>
      <c r="F2419" s="117" t="n"/>
      <c r="G2419" s="101" t="n"/>
      <c r="H2419" s="109" t="str">
        <f>IF(OR(A2419="",B2419=""),"",N(D2419)*N(E2419))</f>
        <v/>
      </c>
      <c r="I2419" s="109" t="str">
        <f>IF(H2419="","",H2419-N(F2419))</f>
        <v/>
      </c>
      <c r="J2419" s="108" t="str">
        <f>IF(B2419="","",IFERROR(INDEX('15 Base de Dados'!$F$6:$F$925,MATCH(B2419,'15 Base de Dados'!$C$6:$C$925,0)),"BRL"))</f>
        <v/>
      </c>
      <c r="K2419" s="134" t="str">
        <f>IF(H2419="","",I2419*IF(N(G2419)&gt;0,G2419,IFERROR(INDEX(moeda_fx,MATCH(J2419,moeda_cod,0)),1)))</f>
        <v/>
      </c>
      <c r="L2419" s="135" t="str">
        <f>IF(B2419="","",IFERROR(INDEX('15 Base de Dados'!$A$6:$A$925,MATCH(B2419,'15 Base de Dados'!$C$6:$C$925,0)),"Não encontrado"))</f>
        <v/>
      </c>
      <c r="M2419" s="123" t="str">
        <f>IF(A2419="","",EOMONTH(A2419,0))</f>
        <v/>
      </c>
      <c r="N2419" s="113" t="str">
        <f>IF(A2419="","",YEAR(A2419))</f>
        <v/>
      </c>
    </row>
    <row r="2420">
      <c r="A2420" s="116" t="n"/>
      <c r="B2420" s="97" t="n"/>
      <c r="C2420" s="97" t="n"/>
      <c r="D2420" s="132" t="n"/>
      <c r="E2420" s="99" t="n"/>
      <c r="F2420" s="117" t="n"/>
      <c r="G2420" s="101" t="n"/>
      <c r="H2420" s="103" t="str">
        <f>IF(OR(A2420="",B2420=""),"",N(D2420)*N(E2420))</f>
        <v/>
      </c>
      <c r="I2420" s="103" t="str">
        <f>IF(H2420="","",H2420-N(F2420))</f>
        <v/>
      </c>
      <c r="J2420" s="68" t="str">
        <f>IF(B2420="","",IFERROR(INDEX('15 Base de Dados'!$F$6:$F$925,MATCH(B2420,'15 Base de Dados'!$C$6:$C$925,0)),"BRL"))</f>
        <v/>
      </c>
      <c r="K2420" s="70" t="str">
        <f>IF(H2420="","",I2420*IF(N(G2420)&gt;0,G2420,IFERROR(INDEX(moeda_fx,MATCH(J2420,moeda_cod,0)),1)))</f>
        <v/>
      </c>
      <c r="L2420" s="133" t="str">
        <f>IF(B2420="","",IFERROR(INDEX('15 Base de Dados'!$A$6:$A$925,MATCH(B2420,'15 Base de Dados'!$C$6:$C$925,0)),"Não encontrado"))</f>
        <v/>
      </c>
      <c r="M2420" s="122" t="str">
        <f>IF(A2420="","",EOMONTH(A2420,0))</f>
        <v/>
      </c>
      <c r="N2420" s="69" t="str">
        <f>IF(A2420="","",YEAR(A2420))</f>
        <v/>
      </c>
    </row>
    <row r="2421">
      <c r="A2421" s="116" t="n"/>
      <c r="B2421" s="97" t="n"/>
      <c r="C2421" s="97" t="n"/>
      <c r="D2421" s="132" t="n"/>
      <c r="E2421" s="99" t="n"/>
      <c r="F2421" s="117" t="n"/>
      <c r="G2421" s="101" t="n"/>
      <c r="H2421" s="109" t="str">
        <f>IF(OR(A2421="",B2421=""),"",N(D2421)*N(E2421))</f>
        <v/>
      </c>
      <c r="I2421" s="109" t="str">
        <f>IF(H2421="","",H2421-N(F2421))</f>
        <v/>
      </c>
      <c r="J2421" s="108" t="str">
        <f>IF(B2421="","",IFERROR(INDEX('15 Base de Dados'!$F$6:$F$925,MATCH(B2421,'15 Base de Dados'!$C$6:$C$925,0)),"BRL"))</f>
        <v/>
      </c>
      <c r="K2421" s="134" t="str">
        <f>IF(H2421="","",I2421*IF(N(G2421)&gt;0,G2421,IFERROR(INDEX(moeda_fx,MATCH(J2421,moeda_cod,0)),1)))</f>
        <v/>
      </c>
      <c r="L2421" s="135" t="str">
        <f>IF(B2421="","",IFERROR(INDEX('15 Base de Dados'!$A$6:$A$925,MATCH(B2421,'15 Base de Dados'!$C$6:$C$925,0)),"Não encontrado"))</f>
        <v/>
      </c>
      <c r="M2421" s="123" t="str">
        <f>IF(A2421="","",EOMONTH(A2421,0))</f>
        <v/>
      </c>
      <c r="N2421" s="113" t="str">
        <f>IF(A2421="","",YEAR(A2421))</f>
        <v/>
      </c>
    </row>
    <row r="2422">
      <c r="A2422" s="116" t="n"/>
      <c r="B2422" s="97" t="n"/>
      <c r="C2422" s="97" t="n"/>
      <c r="D2422" s="132" t="n"/>
      <c r="E2422" s="99" t="n"/>
      <c r="F2422" s="117" t="n"/>
      <c r="G2422" s="101" t="n"/>
      <c r="H2422" s="103" t="str">
        <f>IF(OR(A2422="",B2422=""),"",N(D2422)*N(E2422))</f>
        <v/>
      </c>
      <c r="I2422" s="103" t="str">
        <f>IF(H2422="","",H2422-N(F2422))</f>
        <v/>
      </c>
      <c r="J2422" s="68" t="str">
        <f>IF(B2422="","",IFERROR(INDEX('15 Base de Dados'!$F$6:$F$925,MATCH(B2422,'15 Base de Dados'!$C$6:$C$925,0)),"BRL"))</f>
        <v/>
      </c>
      <c r="K2422" s="70" t="str">
        <f>IF(H2422="","",I2422*IF(N(G2422)&gt;0,G2422,IFERROR(INDEX(moeda_fx,MATCH(J2422,moeda_cod,0)),1)))</f>
        <v/>
      </c>
      <c r="L2422" s="133" t="str">
        <f>IF(B2422="","",IFERROR(INDEX('15 Base de Dados'!$A$6:$A$925,MATCH(B2422,'15 Base de Dados'!$C$6:$C$925,0)),"Não encontrado"))</f>
        <v/>
      </c>
      <c r="M2422" s="122" t="str">
        <f>IF(A2422="","",EOMONTH(A2422,0))</f>
        <v/>
      </c>
      <c r="N2422" s="69" t="str">
        <f>IF(A2422="","",YEAR(A2422))</f>
        <v/>
      </c>
    </row>
    <row r="2423">
      <c r="A2423" s="116" t="n"/>
      <c r="B2423" s="97" t="n"/>
      <c r="C2423" s="97" t="n"/>
      <c r="D2423" s="132" t="n"/>
      <c r="E2423" s="99" t="n"/>
      <c r="F2423" s="117" t="n"/>
      <c r="G2423" s="101" t="n"/>
      <c r="H2423" s="109" t="str">
        <f>IF(OR(A2423="",B2423=""),"",N(D2423)*N(E2423))</f>
        <v/>
      </c>
      <c r="I2423" s="109" t="str">
        <f>IF(H2423="","",H2423-N(F2423))</f>
        <v/>
      </c>
      <c r="J2423" s="108" t="str">
        <f>IF(B2423="","",IFERROR(INDEX('15 Base de Dados'!$F$6:$F$925,MATCH(B2423,'15 Base de Dados'!$C$6:$C$925,0)),"BRL"))</f>
        <v/>
      </c>
      <c r="K2423" s="134" t="str">
        <f>IF(H2423="","",I2423*IF(N(G2423)&gt;0,G2423,IFERROR(INDEX(moeda_fx,MATCH(J2423,moeda_cod,0)),1)))</f>
        <v/>
      </c>
      <c r="L2423" s="135" t="str">
        <f>IF(B2423="","",IFERROR(INDEX('15 Base de Dados'!$A$6:$A$925,MATCH(B2423,'15 Base de Dados'!$C$6:$C$925,0)),"Não encontrado"))</f>
        <v/>
      </c>
      <c r="M2423" s="123" t="str">
        <f>IF(A2423="","",EOMONTH(A2423,0))</f>
        <v/>
      </c>
      <c r="N2423" s="113" t="str">
        <f>IF(A2423="","",YEAR(A2423))</f>
        <v/>
      </c>
    </row>
    <row r="2424">
      <c r="A2424" s="116" t="n"/>
      <c r="B2424" s="97" t="n"/>
      <c r="C2424" s="97" t="n"/>
      <c r="D2424" s="132" t="n"/>
      <c r="E2424" s="99" t="n"/>
      <c r="F2424" s="117" t="n"/>
      <c r="G2424" s="101" t="n"/>
      <c r="H2424" s="103" t="str">
        <f>IF(OR(A2424="",B2424=""),"",N(D2424)*N(E2424))</f>
        <v/>
      </c>
      <c r="I2424" s="103" t="str">
        <f>IF(H2424="","",H2424-N(F2424))</f>
        <v/>
      </c>
      <c r="J2424" s="68" t="str">
        <f>IF(B2424="","",IFERROR(INDEX('15 Base de Dados'!$F$6:$F$925,MATCH(B2424,'15 Base de Dados'!$C$6:$C$925,0)),"BRL"))</f>
        <v/>
      </c>
      <c r="K2424" s="70" t="str">
        <f>IF(H2424="","",I2424*IF(N(G2424)&gt;0,G2424,IFERROR(INDEX(moeda_fx,MATCH(J2424,moeda_cod,0)),1)))</f>
        <v/>
      </c>
      <c r="L2424" s="133" t="str">
        <f>IF(B2424="","",IFERROR(INDEX('15 Base de Dados'!$A$6:$A$925,MATCH(B2424,'15 Base de Dados'!$C$6:$C$925,0)),"Não encontrado"))</f>
        <v/>
      </c>
      <c r="M2424" s="122" t="str">
        <f>IF(A2424="","",EOMONTH(A2424,0))</f>
        <v/>
      </c>
      <c r="N2424" s="69" t="str">
        <f>IF(A2424="","",YEAR(A2424))</f>
        <v/>
      </c>
    </row>
    <row r="2425">
      <c r="A2425" s="116" t="n"/>
      <c r="B2425" s="97" t="n"/>
      <c r="C2425" s="97" t="n"/>
      <c r="D2425" s="132" t="n"/>
      <c r="E2425" s="99" t="n"/>
      <c r="F2425" s="117" t="n"/>
      <c r="G2425" s="101" t="n"/>
      <c r="H2425" s="109" t="str">
        <f>IF(OR(A2425="",B2425=""),"",N(D2425)*N(E2425))</f>
        <v/>
      </c>
      <c r="I2425" s="109" t="str">
        <f>IF(H2425="","",H2425-N(F2425))</f>
        <v/>
      </c>
      <c r="J2425" s="108" t="str">
        <f>IF(B2425="","",IFERROR(INDEX('15 Base de Dados'!$F$6:$F$925,MATCH(B2425,'15 Base de Dados'!$C$6:$C$925,0)),"BRL"))</f>
        <v/>
      </c>
      <c r="K2425" s="134" t="str">
        <f>IF(H2425="","",I2425*IF(N(G2425)&gt;0,G2425,IFERROR(INDEX(moeda_fx,MATCH(J2425,moeda_cod,0)),1)))</f>
        <v/>
      </c>
      <c r="L2425" s="135" t="str">
        <f>IF(B2425="","",IFERROR(INDEX('15 Base de Dados'!$A$6:$A$925,MATCH(B2425,'15 Base de Dados'!$C$6:$C$925,0)),"Não encontrado"))</f>
        <v/>
      </c>
      <c r="M2425" s="123" t="str">
        <f>IF(A2425="","",EOMONTH(A2425,0))</f>
        <v/>
      </c>
      <c r="N2425" s="113" t="str">
        <f>IF(A2425="","",YEAR(A2425))</f>
        <v/>
      </c>
    </row>
    <row r="2426">
      <c r="A2426" s="116" t="n"/>
      <c r="B2426" s="97" t="n"/>
      <c r="C2426" s="97" t="n"/>
      <c r="D2426" s="132" t="n"/>
      <c r="E2426" s="99" t="n"/>
      <c r="F2426" s="117" t="n"/>
      <c r="G2426" s="101" t="n"/>
      <c r="H2426" s="103" t="str">
        <f>IF(OR(A2426="",B2426=""),"",N(D2426)*N(E2426))</f>
        <v/>
      </c>
      <c r="I2426" s="103" t="str">
        <f>IF(H2426="","",H2426-N(F2426))</f>
        <v/>
      </c>
      <c r="J2426" s="68" t="str">
        <f>IF(B2426="","",IFERROR(INDEX('15 Base de Dados'!$F$6:$F$925,MATCH(B2426,'15 Base de Dados'!$C$6:$C$925,0)),"BRL"))</f>
        <v/>
      </c>
      <c r="K2426" s="70" t="str">
        <f>IF(H2426="","",I2426*IF(N(G2426)&gt;0,G2426,IFERROR(INDEX(moeda_fx,MATCH(J2426,moeda_cod,0)),1)))</f>
        <v/>
      </c>
      <c r="L2426" s="133" t="str">
        <f>IF(B2426="","",IFERROR(INDEX('15 Base de Dados'!$A$6:$A$925,MATCH(B2426,'15 Base de Dados'!$C$6:$C$925,0)),"Não encontrado"))</f>
        <v/>
      </c>
      <c r="M2426" s="122" t="str">
        <f>IF(A2426="","",EOMONTH(A2426,0))</f>
        <v/>
      </c>
      <c r="N2426" s="69" t="str">
        <f>IF(A2426="","",YEAR(A2426))</f>
        <v/>
      </c>
    </row>
    <row r="2427">
      <c r="A2427" s="116" t="n"/>
      <c r="B2427" s="97" t="n"/>
      <c r="C2427" s="97" t="n"/>
      <c r="D2427" s="132" t="n"/>
      <c r="E2427" s="99" t="n"/>
      <c r="F2427" s="117" t="n"/>
      <c r="G2427" s="101" t="n"/>
      <c r="H2427" s="109" t="str">
        <f>IF(OR(A2427="",B2427=""),"",N(D2427)*N(E2427))</f>
        <v/>
      </c>
      <c r="I2427" s="109" t="str">
        <f>IF(H2427="","",H2427-N(F2427))</f>
        <v/>
      </c>
      <c r="J2427" s="108" t="str">
        <f>IF(B2427="","",IFERROR(INDEX('15 Base de Dados'!$F$6:$F$925,MATCH(B2427,'15 Base de Dados'!$C$6:$C$925,0)),"BRL"))</f>
        <v/>
      </c>
      <c r="K2427" s="134" t="str">
        <f>IF(H2427="","",I2427*IF(N(G2427)&gt;0,G2427,IFERROR(INDEX(moeda_fx,MATCH(J2427,moeda_cod,0)),1)))</f>
        <v/>
      </c>
      <c r="L2427" s="135" t="str">
        <f>IF(B2427="","",IFERROR(INDEX('15 Base de Dados'!$A$6:$A$925,MATCH(B2427,'15 Base de Dados'!$C$6:$C$925,0)),"Não encontrado"))</f>
        <v/>
      </c>
      <c r="M2427" s="123" t="str">
        <f>IF(A2427="","",EOMONTH(A2427,0))</f>
        <v/>
      </c>
      <c r="N2427" s="113" t="str">
        <f>IF(A2427="","",YEAR(A2427))</f>
        <v/>
      </c>
    </row>
    <row r="2428">
      <c r="A2428" s="116" t="n"/>
      <c r="B2428" s="97" t="n"/>
      <c r="C2428" s="97" t="n"/>
      <c r="D2428" s="132" t="n"/>
      <c r="E2428" s="99" t="n"/>
      <c r="F2428" s="117" t="n"/>
      <c r="G2428" s="101" t="n"/>
      <c r="H2428" s="103" t="str">
        <f>IF(OR(A2428="",B2428=""),"",N(D2428)*N(E2428))</f>
        <v/>
      </c>
      <c r="I2428" s="103" t="str">
        <f>IF(H2428="","",H2428-N(F2428))</f>
        <v/>
      </c>
      <c r="J2428" s="68" t="str">
        <f>IF(B2428="","",IFERROR(INDEX('15 Base de Dados'!$F$6:$F$925,MATCH(B2428,'15 Base de Dados'!$C$6:$C$925,0)),"BRL"))</f>
        <v/>
      </c>
      <c r="K2428" s="70" t="str">
        <f>IF(H2428="","",I2428*IF(N(G2428)&gt;0,G2428,IFERROR(INDEX(moeda_fx,MATCH(J2428,moeda_cod,0)),1)))</f>
        <v/>
      </c>
      <c r="L2428" s="133" t="str">
        <f>IF(B2428="","",IFERROR(INDEX('15 Base de Dados'!$A$6:$A$925,MATCH(B2428,'15 Base de Dados'!$C$6:$C$925,0)),"Não encontrado"))</f>
        <v/>
      </c>
      <c r="M2428" s="122" t="str">
        <f>IF(A2428="","",EOMONTH(A2428,0))</f>
        <v/>
      </c>
      <c r="N2428" s="69" t="str">
        <f>IF(A2428="","",YEAR(A2428))</f>
        <v/>
      </c>
    </row>
    <row r="2429">
      <c r="A2429" s="116" t="n"/>
      <c r="B2429" s="97" t="n"/>
      <c r="C2429" s="97" t="n"/>
      <c r="D2429" s="132" t="n"/>
      <c r="E2429" s="99" t="n"/>
      <c r="F2429" s="117" t="n"/>
      <c r="G2429" s="101" t="n"/>
      <c r="H2429" s="109" t="str">
        <f>IF(OR(A2429="",B2429=""),"",N(D2429)*N(E2429))</f>
        <v/>
      </c>
      <c r="I2429" s="109" t="str">
        <f>IF(H2429="","",H2429-N(F2429))</f>
        <v/>
      </c>
      <c r="J2429" s="108" t="str">
        <f>IF(B2429="","",IFERROR(INDEX('15 Base de Dados'!$F$6:$F$925,MATCH(B2429,'15 Base de Dados'!$C$6:$C$925,0)),"BRL"))</f>
        <v/>
      </c>
      <c r="K2429" s="134" t="str">
        <f>IF(H2429="","",I2429*IF(N(G2429)&gt;0,G2429,IFERROR(INDEX(moeda_fx,MATCH(J2429,moeda_cod,0)),1)))</f>
        <v/>
      </c>
      <c r="L2429" s="135" t="str">
        <f>IF(B2429="","",IFERROR(INDEX('15 Base de Dados'!$A$6:$A$925,MATCH(B2429,'15 Base de Dados'!$C$6:$C$925,0)),"Não encontrado"))</f>
        <v/>
      </c>
      <c r="M2429" s="123" t="str">
        <f>IF(A2429="","",EOMONTH(A2429,0))</f>
        <v/>
      </c>
      <c r="N2429" s="113" t="str">
        <f>IF(A2429="","",YEAR(A2429))</f>
        <v/>
      </c>
    </row>
    <row r="2430">
      <c r="A2430" s="116" t="n"/>
      <c r="B2430" s="97" t="n"/>
      <c r="C2430" s="97" t="n"/>
      <c r="D2430" s="132" t="n"/>
      <c r="E2430" s="99" t="n"/>
      <c r="F2430" s="117" t="n"/>
      <c r="G2430" s="101" t="n"/>
      <c r="H2430" s="103" t="str">
        <f>IF(OR(A2430="",B2430=""),"",N(D2430)*N(E2430))</f>
        <v/>
      </c>
      <c r="I2430" s="103" t="str">
        <f>IF(H2430="","",H2430-N(F2430))</f>
        <v/>
      </c>
      <c r="J2430" s="68" t="str">
        <f>IF(B2430="","",IFERROR(INDEX('15 Base de Dados'!$F$6:$F$925,MATCH(B2430,'15 Base de Dados'!$C$6:$C$925,0)),"BRL"))</f>
        <v/>
      </c>
      <c r="K2430" s="70" t="str">
        <f>IF(H2430="","",I2430*IF(N(G2430)&gt;0,G2430,IFERROR(INDEX(moeda_fx,MATCH(J2430,moeda_cod,0)),1)))</f>
        <v/>
      </c>
      <c r="L2430" s="133" t="str">
        <f>IF(B2430="","",IFERROR(INDEX('15 Base de Dados'!$A$6:$A$925,MATCH(B2430,'15 Base de Dados'!$C$6:$C$925,0)),"Não encontrado"))</f>
        <v/>
      </c>
      <c r="M2430" s="122" t="str">
        <f>IF(A2430="","",EOMONTH(A2430,0))</f>
        <v/>
      </c>
      <c r="N2430" s="69" t="str">
        <f>IF(A2430="","",YEAR(A2430))</f>
        <v/>
      </c>
    </row>
    <row r="2431">
      <c r="A2431" s="116" t="n"/>
      <c r="B2431" s="97" t="n"/>
      <c r="C2431" s="97" t="n"/>
      <c r="D2431" s="132" t="n"/>
      <c r="E2431" s="99" t="n"/>
      <c r="F2431" s="117" t="n"/>
      <c r="G2431" s="101" t="n"/>
      <c r="H2431" s="109" t="str">
        <f>IF(OR(A2431="",B2431=""),"",N(D2431)*N(E2431))</f>
        <v/>
      </c>
      <c r="I2431" s="109" t="str">
        <f>IF(H2431="","",H2431-N(F2431))</f>
        <v/>
      </c>
      <c r="J2431" s="108" t="str">
        <f>IF(B2431="","",IFERROR(INDEX('15 Base de Dados'!$F$6:$F$925,MATCH(B2431,'15 Base de Dados'!$C$6:$C$925,0)),"BRL"))</f>
        <v/>
      </c>
      <c r="K2431" s="134" t="str">
        <f>IF(H2431="","",I2431*IF(N(G2431)&gt;0,G2431,IFERROR(INDEX(moeda_fx,MATCH(J2431,moeda_cod,0)),1)))</f>
        <v/>
      </c>
      <c r="L2431" s="135" t="str">
        <f>IF(B2431="","",IFERROR(INDEX('15 Base de Dados'!$A$6:$A$925,MATCH(B2431,'15 Base de Dados'!$C$6:$C$925,0)),"Não encontrado"))</f>
        <v/>
      </c>
      <c r="M2431" s="123" t="str">
        <f>IF(A2431="","",EOMONTH(A2431,0))</f>
        <v/>
      </c>
      <c r="N2431" s="113" t="str">
        <f>IF(A2431="","",YEAR(A2431))</f>
        <v/>
      </c>
    </row>
    <row r="2432">
      <c r="A2432" s="116" t="n"/>
      <c r="B2432" s="97" t="n"/>
      <c r="C2432" s="97" t="n"/>
      <c r="D2432" s="132" t="n"/>
      <c r="E2432" s="99" t="n"/>
      <c r="F2432" s="117" t="n"/>
      <c r="G2432" s="101" t="n"/>
      <c r="H2432" s="103" t="str">
        <f>IF(OR(A2432="",B2432=""),"",N(D2432)*N(E2432))</f>
        <v/>
      </c>
      <c r="I2432" s="103" t="str">
        <f>IF(H2432="","",H2432-N(F2432))</f>
        <v/>
      </c>
      <c r="J2432" s="68" t="str">
        <f>IF(B2432="","",IFERROR(INDEX('15 Base de Dados'!$F$6:$F$925,MATCH(B2432,'15 Base de Dados'!$C$6:$C$925,0)),"BRL"))</f>
        <v/>
      </c>
      <c r="K2432" s="70" t="str">
        <f>IF(H2432="","",I2432*IF(N(G2432)&gt;0,G2432,IFERROR(INDEX(moeda_fx,MATCH(J2432,moeda_cod,0)),1)))</f>
        <v/>
      </c>
      <c r="L2432" s="133" t="str">
        <f>IF(B2432="","",IFERROR(INDEX('15 Base de Dados'!$A$6:$A$925,MATCH(B2432,'15 Base de Dados'!$C$6:$C$925,0)),"Não encontrado"))</f>
        <v/>
      </c>
      <c r="M2432" s="122" t="str">
        <f>IF(A2432="","",EOMONTH(A2432,0))</f>
        <v/>
      </c>
      <c r="N2432" s="69" t="str">
        <f>IF(A2432="","",YEAR(A2432))</f>
        <v/>
      </c>
    </row>
    <row r="2433">
      <c r="A2433" s="116" t="n"/>
      <c r="B2433" s="97" t="n"/>
      <c r="C2433" s="97" t="n"/>
      <c r="D2433" s="132" t="n"/>
      <c r="E2433" s="99" t="n"/>
      <c r="F2433" s="117" t="n"/>
      <c r="G2433" s="101" t="n"/>
      <c r="H2433" s="109" t="str">
        <f>IF(OR(A2433="",B2433=""),"",N(D2433)*N(E2433))</f>
        <v/>
      </c>
      <c r="I2433" s="109" t="str">
        <f>IF(H2433="","",H2433-N(F2433))</f>
        <v/>
      </c>
      <c r="J2433" s="108" t="str">
        <f>IF(B2433="","",IFERROR(INDEX('15 Base de Dados'!$F$6:$F$925,MATCH(B2433,'15 Base de Dados'!$C$6:$C$925,0)),"BRL"))</f>
        <v/>
      </c>
      <c r="K2433" s="134" t="str">
        <f>IF(H2433="","",I2433*IF(N(G2433)&gt;0,G2433,IFERROR(INDEX(moeda_fx,MATCH(J2433,moeda_cod,0)),1)))</f>
        <v/>
      </c>
      <c r="L2433" s="135" t="str">
        <f>IF(B2433="","",IFERROR(INDEX('15 Base de Dados'!$A$6:$A$925,MATCH(B2433,'15 Base de Dados'!$C$6:$C$925,0)),"Não encontrado"))</f>
        <v/>
      </c>
      <c r="M2433" s="123" t="str">
        <f>IF(A2433="","",EOMONTH(A2433,0))</f>
        <v/>
      </c>
      <c r="N2433" s="113" t="str">
        <f>IF(A2433="","",YEAR(A2433))</f>
        <v/>
      </c>
    </row>
    <row r="2434">
      <c r="A2434" s="116" t="n"/>
      <c r="B2434" s="97" t="n"/>
      <c r="C2434" s="97" t="n"/>
      <c r="D2434" s="132" t="n"/>
      <c r="E2434" s="99" t="n"/>
      <c r="F2434" s="117" t="n"/>
      <c r="G2434" s="101" t="n"/>
      <c r="H2434" s="103" t="str">
        <f>IF(OR(A2434="",B2434=""),"",N(D2434)*N(E2434))</f>
        <v/>
      </c>
      <c r="I2434" s="103" t="str">
        <f>IF(H2434="","",H2434-N(F2434))</f>
        <v/>
      </c>
      <c r="J2434" s="68" t="str">
        <f>IF(B2434="","",IFERROR(INDEX('15 Base de Dados'!$F$6:$F$925,MATCH(B2434,'15 Base de Dados'!$C$6:$C$925,0)),"BRL"))</f>
        <v/>
      </c>
      <c r="K2434" s="70" t="str">
        <f>IF(H2434="","",I2434*IF(N(G2434)&gt;0,G2434,IFERROR(INDEX(moeda_fx,MATCH(J2434,moeda_cod,0)),1)))</f>
        <v/>
      </c>
      <c r="L2434" s="133" t="str">
        <f>IF(B2434="","",IFERROR(INDEX('15 Base de Dados'!$A$6:$A$925,MATCH(B2434,'15 Base de Dados'!$C$6:$C$925,0)),"Não encontrado"))</f>
        <v/>
      </c>
      <c r="M2434" s="122" t="str">
        <f>IF(A2434="","",EOMONTH(A2434,0))</f>
        <v/>
      </c>
      <c r="N2434" s="69" t="str">
        <f>IF(A2434="","",YEAR(A2434))</f>
        <v/>
      </c>
    </row>
    <row r="2435">
      <c r="A2435" s="116" t="n"/>
      <c r="B2435" s="97" t="n"/>
      <c r="C2435" s="97" t="n"/>
      <c r="D2435" s="132" t="n"/>
      <c r="E2435" s="99" t="n"/>
      <c r="F2435" s="117" t="n"/>
      <c r="G2435" s="101" t="n"/>
      <c r="H2435" s="109" t="str">
        <f>IF(OR(A2435="",B2435=""),"",N(D2435)*N(E2435))</f>
        <v/>
      </c>
      <c r="I2435" s="109" t="str">
        <f>IF(H2435="","",H2435-N(F2435))</f>
        <v/>
      </c>
      <c r="J2435" s="108" t="str">
        <f>IF(B2435="","",IFERROR(INDEX('15 Base de Dados'!$F$6:$F$925,MATCH(B2435,'15 Base de Dados'!$C$6:$C$925,0)),"BRL"))</f>
        <v/>
      </c>
      <c r="K2435" s="134" t="str">
        <f>IF(H2435="","",I2435*IF(N(G2435)&gt;0,G2435,IFERROR(INDEX(moeda_fx,MATCH(J2435,moeda_cod,0)),1)))</f>
        <v/>
      </c>
      <c r="L2435" s="135" t="str">
        <f>IF(B2435="","",IFERROR(INDEX('15 Base de Dados'!$A$6:$A$925,MATCH(B2435,'15 Base de Dados'!$C$6:$C$925,0)),"Não encontrado"))</f>
        <v/>
      </c>
      <c r="M2435" s="123" t="str">
        <f>IF(A2435="","",EOMONTH(A2435,0))</f>
        <v/>
      </c>
      <c r="N2435" s="113" t="str">
        <f>IF(A2435="","",YEAR(A2435))</f>
        <v/>
      </c>
    </row>
    <row r="2436">
      <c r="A2436" s="116" t="n"/>
      <c r="B2436" s="97" t="n"/>
      <c r="C2436" s="97" t="n"/>
      <c r="D2436" s="132" t="n"/>
      <c r="E2436" s="99" t="n"/>
      <c r="F2436" s="117" t="n"/>
      <c r="G2436" s="101" t="n"/>
      <c r="H2436" s="103" t="str">
        <f>IF(OR(A2436="",B2436=""),"",N(D2436)*N(E2436))</f>
        <v/>
      </c>
      <c r="I2436" s="103" t="str">
        <f>IF(H2436="","",H2436-N(F2436))</f>
        <v/>
      </c>
      <c r="J2436" s="68" t="str">
        <f>IF(B2436="","",IFERROR(INDEX('15 Base de Dados'!$F$6:$F$925,MATCH(B2436,'15 Base de Dados'!$C$6:$C$925,0)),"BRL"))</f>
        <v/>
      </c>
      <c r="K2436" s="70" t="str">
        <f>IF(H2436="","",I2436*IF(N(G2436)&gt;0,G2436,IFERROR(INDEX(moeda_fx,MATCH(J2436,moeda_cod,0)),1)))</f>
        <v/>
      </c>
      <c r="L2436" s="133" t="str">
        <f>IF(B2436="","",IFERROR(INDEX('15 Base de Dados'!$A$6:$A$925,MATCH(B2436,'15 Base de Dados'!$C$6:$C$925,0)),"Não encontrado"))</f>
        <v/>
      </c>
      <c r="M2436" s="122" t="str">
        <f>IF(A2436="","",EOMONTH(A2436,0))</f>
        <v/>
      </c>
      <c r="N2436" s="69" t="str">
        <f>IF(A2436="","",YEAR(A2436))</f>
        <v/>
      </c>
    </row>
    <row r="2437">
      <c r="A2437" s="116" t="n"/>
      <c r="B2437" s="97" t="n"/>
      <c r="C2437" s="97" t="n"/>
      <c r="D2437" s="132" t="n"/>
      <c r="E2437" s="99" t="n"/>
      <c r="F2437" s="117" t="n"/>
      <c r="G2437" s="101" t="n"/>
      <c r="H2437" s="109" t="str">
        <f>IF(OR(A2437="",B2437=""),"",N(D2437)*N(E2437))</f>
        <v/>
      </c>
      <c r="I2437" s="109" t="str">
        <f>IF(H2437="","",H2437-N(F2437))</f>
        <v/>
      </c>
      <c r="J2437" s="108" t="str">
        <f>IF(B2437="","",IFERROR(INDEX('15 Base de Dados'!$F$6:$F$925,MATCH(B2437,'15 Base de Dados'!$C$6:$C$925,0)),"BRL"))</f>
        <v/>
      </c>
      <c r="K2437" s="134" t="str">
        <f>IF(H2437="","",I2437*IF(N(G2437)&gt;0,G2437,IFERROR(INDEX(moeda_fx,MATCH(J2437,moeda_cod,0)),1)))</f>
        <v/>
      </c>
      <c r="L2437" s="135" t="str">
        <f>IF(B2437="","",IFERROR(INDEX('15 Base de Dados'!$A$6:$A$925,MATCH(B2437,'15 Base de Dados'!$C$6:$C$925,0)),"Não encontrado"))</f>
        <v/>
      </c>
      <c r="M2437" s="123" t="str">
        <f>IF(A2437="","",EOMONTH(A2437,0))</f>
        <v/>
      </c>
      <c r="N2437" s="113" t="str">
        <f>IF(A2437="","",YEAR(A2437))</f>
        <v/>
      </c>
    </row>
    <row r="2438">
      <c r="A2438" s="116" t="n"/>
      <c r="B2438" s="97" t="n"/>
      <c r="C2438" s="97" t="n"/>
      <c r="D2438" s="132" t="n"/>
      <c r="E2438" s="99" t="n"/>
      <c r="F2438" s="117" t="n"/>
      <c r="G2438" s="101" t="n"/>
      <c r="H2438" s="103" t="str">
        <f>IF(OR(A2438="",B2438=""),"",N(D2438)*N(E2438))</f>
        <v/>
      </c>
      <c r="I2438" s="103" t="str">
        <f>IF(H2438="","",H2438-N(F2438))</f>
        <v/>
      </c>
      <c r="J2438" s="68" t="str">
        <f>IF(B2438="","",IFERROR(INDEX('15 Base de Dados'!$F$6:$F$925,MATCH(B2438,'15 Base de Dados'!$C$6:$C$925,0)),"BRL"))</f>
        <v/>
      </c>
      <c r="K2438" s="70" t="str">
        <f>IF(H2438="","",I2438*IF(N(G2438)&gt;0,G2438,IFERROR(INDEX(moeda_fx,MATCH(J2438,moeda_cod,0)),1)))</f>
        <v/>
      </c>
      <c r="L2438" s="133" t="str">
        <f>IF(B2438="","",IFERROR(INDEX('15 Base de Dados'!$A$6:$A$925,MATCH(B2438,'15 Base de Dados'!$C$6:$C$925,0)),"Não encontrado"))</f>
        <v/>
      </c>
      <c r="M2438" s="122" t="str">
        <f>IF(A2438="","",EOMONTH(A2438,0))</f>
        <v/>
      </c>
      <c r="N2438" s="69" t="str">
        <f>IF(A2438="","",YEAR(A2438))</f>
        <v/>
      </c>
    </row>
    <row r="2439">
      <c r="A2439" s="116" t="n"/>
      <c r="B2439" s="97" t="n"/>
      <c r="C2439" s="97" t="n"/>
      <c r="D2439" s="132" t="n"/>
      <c r="E2439" s="99" t="n"/>
      <c r="F2439" s="117" t="n"/>
      <c r="G2439" s="101" t="n"/>
      <c r="H2439" s="109" t="str">
        <f>IF(OR(A2439="",B2439=""),"",N(D2439)*N(E2439))</f>
        <v/>
      </c>
      <c r="I2439" s="109" t="str">
        <f>IF(H2439="","",H2439-N(F2439))</f>
        <v/>
      </c>
      <c r="J2439" s="108" t="str">
        <f>IF(B2439="","",IFERROR(INDEX('15 Base de Dados'!$F$6:$F$925,MATCH(B2439,'15 Base de Dados'!$C$6:$C$925,0)),"BRL"))</f>
        <v/>
      </c>
      <c r="K2439" s="134" t="str">
        <f>IF(H2439="","",I2439*IF(N(G2439)&gt;0,G2439,IFERROR(INDEX(moeda_fx,MATCH(J2439,moeda_cod,0)),1)))</f>
        <v/>
      </c>
      <c r="L2439" s="135" t="str">
        <f>IF(B2439="","",IFERROR(INDEX('15 Base de Dados'!$A$6:$A$925,MATCH(B2439,'15 Base de Dados'!$C$6:$C$925,0)),"Não encontrado"))</f>
        <v/>
      </c>
      <c r="M2439" s="123" t="str">
        <f>IF(A2439="","",EOMONTH(A2439,0))</f>
        <v/>
      </c>
      <c r="N2439" s="113" t="str">
        <f>IF(A2439="","",YEAR(A2439))</f>
        <v/>
      </c>
    </row>
    <row r="2440">
      <c r="A2440" s="116" t="n"/>
      <c r="B2440" s="97" t="n"/>
      <c r="C2440" s="97" t="n"/>
      <c r="D2440" s="132" t="n"/>
      <c r="E2440" s="99" t="n"/>
      <c r="F2440" s="117" t="n"/>
      <c r="G2440" s="101" t="n"/>
      <c r="H2440" s="103" t="str">
        <f>IF(OR(A2440="",B2440=""),"",N(D2440)*N(E2440))</f>
        <v/>
      </c>
      <c r="I2440" s="103" t="str">
        <f>IF(H2440="","",H2440-N(F2440))</f>
        <v/>
      </c>
      <c r="J2440" s="68" t="str">
        <f>IF(B2440="","",IFERROR(INDEX('15 Base de Dados'!$F$6:$F$925,MATCH(B2440,'15 Base de Dados'!$C$6:$C$925,0)),"BRL"))</f>
        <v/>
      </c>
      <c r="K2440" s="70" t="str">
        <f>IF(H2440="","",I2440*IF(N(G2440)&gt;0,G2440,IFERROR(INDEX(moeda_fx,MATCH(J2440,moeda_cod,0)),1)))</f>
        <v/>
      </c>
      <c r="L2440" s="133" t="str">
        <f>IF(B2440="","",IFERROR(INDEX('15 Base de Dados'!$A$6:$A$925,MATCH(B2440,'15 Base de Dados'!$C$6:$C$925,0)),"Não encontrado"))</f>
        <v/>
      </c>
      <c r="M2440" s="122" t="str">
        <f>IF(A2440="","",EOMONTH(A2440,0))</f>
        <v/>
      </c>
      <c r="N2440" s="69" t="str">
        <f>IF(A2440="","",YEAR(A2440))</f>
        <v/>
      </c>
    </row>
    <row r="2441">
      <c r="A2441" s="116" t="n"/>
      <c r="B2441" s="97" t="n"/>
      <c r="C2441" s="97" t="n"/>
      <c r="D2441" s="132" t="n"/>
      <c r="E2441" s="99" t="n"/>
      <c r="F2441" s="117" t="n"/>
      <c r="G2441" s="101" t="n"/>
      <c r="H2441" s="109" t="str">
        <f>IF(OR(A2441="",B2441=""),"",N(D2441)*N(E2441))</f>
        <v/>
      </c>
      <c r="I2441" s="109" t="str">
        <f>IF(H2441="","",H2441-N(F2441))</f>
        <v/>
      </c>
      <c r="J2441" s="108" t="str">
        <f>IF(B2441="","",IFERROR(INDEX('15 Base de Dados'!$F$6:$F$925,MATCH(B2441,'15 Base de Dados'!$C$6:$C$925,0)),"BRL"))</f>
        <v/>
      </c>
      <c r="K2441" s="134" t="str">
        <f>IF(H2441="","",I2441*IF(N(G2441)&gt;0,G2441,IFERROR(INDEX(moeda_fx,MATCH(J2441,moeda_cod,0)),1)))</f>
        <v/>
      </c>
      <c r="L2441" s="135" t="str">
        <f>IF(B2441="","",IFERROR(INDEX('15 Base de Dados'!$A$6:$A$925,MATCH(B2441,'15 Base de Dados'!$C$6:$C$925,0)),"Não encontrado"))</f>
        <v/>
      </c>
      <c r="M2441" s="123" t="str">
        <f>IF(A2441="","",EOMONTH(A2441,0))</f>
        <v/>
      </c>
      <c r="N2441" s="113" t="str">
        <f>IF(A2441="","",YEAR(A2441))</f>
        <v/>
      </c>
    </row>
    <row r="2442">
      <c r="A2442" s="116" t="n"/>
      <c r="B2442" s="97" t="n"/>
      <c r="C2442" s="97" t="n"/>
      <c r="D2442" s="132" t="n"/>
      <c r="E2442" s="99" t="n"/>
      <c r="F2442" s="117" t="n"/>
      <c r="G2442" s="101" t="n"/>
      <c r="H2442" s="103" t="str">
        <f>IF(OR(A2442="",B2442=""),"",N(D2442)*N(E2442))</f>
        <v/>
      </c>
      <c r="I2442" s="103" t="str">
        <f>IF(H2442="","",H2442-N(F2442))</f>
        <v/>
      </c>
      <c r="J2442" s="68" t="str">
        <f>IF(B2442="","",IFERROR(INDEX('15 Base de Dados'!$F$6:$F$925,MATCH(B2442,'15 Base de Dados'!$C$6:$C$925,0)),"BRL"))</f>
        <v/>
      </c>
      <c r="K2442" s="70" t="str">
        <f>IF(H2442="","",I2442*IF(N(G2442)&gt;0,G2442,IFERROR(INDEX(moeda_fx,MATCH(J2442,moeda_cod,0)),1)))</f>
        <v/>
      </c>
      <c r="L2442" s="133" t="str">
        <f>IF(B2442="","",IFERROR(INDEX('15 Base de Dados'!$A$6:$A$925,MATCH(B2442,'15 Base de Dados'!$C$6:$C$925,0)),"Não encontrado"))</f>
        <v/>
      </c>
      <c r="M2442" s="122" t="str">
        <f>IF(A2442="","",EOMONTH(A2442,0))</f>
        <v/>
      </c>
      <c r="N2442" s="69" t="str">
        <f>IF(A2442="","",YEAR(A2442))</f>
        <v/>
      </c>
    </row>
    <row r="2443">
      <c r="A2443" s="116" t="n"/>
      <c r="B2443" s="97" t="n"/>
      <c r="C2443" s="97" t="n"/>
      <c r="D2443" s="132" t="n"/>
      <c r="E2443" s="99" t="n"/>
      <c r="F2443" s="117" t="n"/>
      <c r="G2443" s="101" t="n"/>
      <c r="H2443" s="109" t="str">
        <f>IF(OR(A2443="",B2443=""),"",N(D2443)*N(E2443))</f>
        <v/>
      </c>
      <c r="I2443" s="109" t="str">
        <f>IF(H2443="","",H2443-N(F2443))</f>
        <v/>
      </c>
      <c r="J2443" s="108" t="str">
        <f>IF(B2443="","",IFERROR(INDEX('15 Base de Dados'!$F$6:$F$925,MATCH(B2443,'15 Base de Dados'!$C$6:$C$925,0)),"BRL"))</f>
        <v/>
      </c>
      <c r="K2443" s="134" t="str">
        <f>IF(H2443="","",I2443*IF(N(G2443)&gt;0,G2443,IFERROR(INDEX(moeda_fx,MATCH(J2443,moeda_cod,0)),1)))</f>
        <v/>
      </c>
      <c r="L2443" s="135" t="str">
        <f>IF(B2443="","",IFERROR(INDEX('15 Base de Dados'!$A$6:$A$925,MATCH(B2443,'15 Base de Dados'!$C$6:$C$925,0)),"Não encontrado"))</f>
        <v/>
      </c>
      <c r="M2443" s="123" t="str">
        <f>IF(A2443="","",EOMONTH(A2443,0))</f>
        <v/>
      </c>
      <c r="N2443" s="113" t="str">
        <f>IF(A2443="","",YEAR(A2443))</f>
        <v/>
      </c>
    </row>
    <row r="2444">
      <c r="A2444" s="116" t="n"/>
      <c r="B2444" s="97" t="n"/>
      <c r="C2444" s="97" t="n"/>
      <c r="D2444" s="132" t="n"/>
      <c r="E2444" s="99" t="n"/>
      <c r="F2444" s="117" t="n"/>
      <c r="G2444" s="101" t="n"/>
      <c r="H2444" s="103" t="str">
        <f>IF(OR(A2444="",B2444=""),"",N(D2444)*N(E2444))</f>
        <v/>
      </c>
      <c r="I2444" s="103" t="str">
        <f>IF(H2444="","",H2444-N(F2444))</f>
        <v/>
      </c>
      <c r="J2444" s="68" t="str">
        <f>IF(B2444="","",IFERROR(INDEX('15 Base de Dados'!$F$6:$F$925,MATCH(B2444,'15 Base de Dados'!$C$6:$C$925,0)),"BRL"))</f>
        <v/>
      </c>
      <c r="K2444" s="70" t="str">
        <f>IF(H2444="","",I2444*IF(N(G2444)&gt;0,G2444,IFERROR(INDEX(moeda_fx,MATCH(J2444,moeda_cod,0)),1)))</f>
        <v/>
      </c>
      <c r="L2444" s="133" t="str">
        <f>IF(B2444="","",IFERROR(INDEX('15 Base de Dados'!$A$6:$A$925,MATCH(B2444,'15 Base de Dados'!$C$6:$C$925,0)),"Não encontrado"))</f>
        <v/>
      </c>
      <c r="M2444" s="122" t="str">
        <f>IF(A2444="","",EOMONTH(A2444,0))</f>
        <v/>
      </c>
      <c r="N2444" s="69" t="str">
        <f>IF(A2444="","",YEAR(A2444))</f>
        <v/>
      </c>
    </row>
    <row r="2445">
      <c r="A2445" s="116" t="n"/>
      <c r="B2445" s="97" t="n"/>
      <c r="C2445" s="97" t="n"/>
      <c r="D2445" s="132" t="n"/>
      <c r="E2445" s="99" t="n"/>
      <c r="F2445" s="117" t="n"/>
      <c r="G2445" s="101" t="n"/>
      <c r="H2445" s="109" t="str">
        <f>IF(OR(A2445="",B2445=""),"",N(D2445)*N(E2445))</f>
        <v/>
      </c>
      <c r="I2445" s="109" t="str">
        <f>IF(H2445="","",H2445-N(F2445))</f>
        <v/>
      </c>
      <c r="J2445" s="108" t="str">
        <f>IF(B2445="","",IFERROR(INDEX('15 Base de Dados'!$F$6:$F$925,MATCH(B2445,'15 Base de Dados'!$C$6:$C$925,0)),"BRL"))</f>
        <v/>
      </c>
      <c r="K2445" s="134" t="str">
        <f>IF(H2445="","",I2445*IF(N(G2445)&gt;0,G2445,IFERROR(INDEX(moeda_fx,MATCH(J2445,moeda_cod,0)),1)))</f>
        <v/>
      </c>
      <c r="L2445" s="135" t="str">
        <f>IF(B2445="","",IFERROR(INDEX('15 Base de Dados'!$A$6:$A$925,MATCH(B2445,'15 Base de Dados'!$C$6:$C$925,0)),"Não encontrado"))</f>
        <v/>
      </c>
      <c r="M2445" s="123" t="str">
        <f>IF(A2445="","",EOMONTH(A2445,0))</f>
        <v/>
      </c>
      <c r="N2445" s="113" t="str">
        <f>IF(A2445="","",YEAR(A2445))</f>
        <v/>
      </c>
    </row>
    <row r="2446">
      <c r="A2446" s="116" t="n"/>
      <c r="B2446" s="97" t="n"/>
      <c r="C2446" s="97" t="n"/>
      <c r="D2446" s="132" t="n"/>
      <c r="E2446" s="99" t="n"/>
      <c r="F2446" s="117" t="n"/>
      <c r="G2446" s="101" t="n"/>
      <c r="H2446" s="103" t="str">
        <f>IF(OR(A2446="",B2446=""),"",N(D2446)*N(E2446))</f>
        <v/>
      </c>
      <c r="I2446" s="103" t="str">
        <f>IF(H2446="","",H2446-N(F2446))</f>
        <v/>
      </c>
      <c r="J2446" s="68" t="str">
        <f>IF(B2446="","",IFERROR(INDEX('15 Base de Dados'!$F$6:$F$925,MATCH(B2446,'15 Base de Dados'!$C$6:$C$925,0)),"BRL"))</f>
        <v/>
      </c>
      <c r="K2446" s="70" t="str">
        <f>IF(H2446="","",I2446*IF(N(G2446)&gt;0,G2446,IFERROR(INDEX(moeda_fx,MATCH(J2446,moeda_cod,0)),1)))</f>
        <v/>
      </c>
      <c r="L2446" s="133" t="str">
        <f>IF(B2446="","",IFERROR(INDEX('15 Base de Dados'!$A$6:$A$925,MATCH(B2446,'15 Base de Dados'!$C$6:$C$925,0)),"Não encontrado"))</f>
        <v/>
      </c>
      <c r="M2446" s="122" t="str">
        <f>IF(A2446="","",EOMONTH(A2446,0))</f>
        <v/>
      </c>
      <c r="N2446" s="69" t="str">
        <f>IF(A2446="","",YEAR(A2446))</f>
        <v/>
      </c>
    </row>
    <row r="2447">
      <c r="A2447" s="116" t="n"/>
      <c r="B2447" s="97" t="n"/>
      <c r="C2447" s="97" t="n"/>
      <c r="D2447" s="132" t="n"/>
      <c r="E2447" s="99" t="n"/>
      <c r="F2447" s="117" t="n"/>
      <c r="G2447" s="101" t="n"/>
      <c r="H2447" s="109" t="str">
        <f>IF(OR(A2447="",B2447=""),"",N(D2447)*N(E2447))</f>
        <v/>
      </c>
      <c r="I2447" s="109" t="str">
        <f>IF(H2447="","",H2447-N(F2447))</f>
        <v/>
      </c>
      <c r="J2447" s="108" t="str">
        <f>IF(B2447="","",IFERROR(INDEX('15 Base de Dados'!$F$6:$F$925,MATCH(B2447,'15 Base de Dados'!$C$6:$C$925,0)),"BRL"))</f>
        <v/>
      </c>
      <c r="K2447" s="134" t="str">
        <f>IF(H2447="","",I2447*IF(N(G2447)&gt;0,G2447,IFERROR(INDEX(moeda_fx,MATCH(J2447,moeda_cod,0)),1)))</f>
        <v/>
      </c>
      <c r="L2447" s="135" t="str">
        <f>IF(B2447="","",IFERROR(INDEX('15 Base de Dados'!$A$6:$A$925,MATCH(B2447,'15 Base de Dados'!$C$6:$C$925,0)),"Não encontrado"))</f>
        <v/>
      </c>
      <c r="M2447" s="123" t="str">
        <f>IF(A2447="","",EOMONTH(A2447,0))</f>
        <v/>
      </c>
      <c r="N2447" s="113" t="str">
        <f>IF(A2447="","",YEAR(A2447))</f>
        <v/>
      </c>
    </row>
    <row r="2448">
      <c r="A2448" s="116" t="n"/>
      <c r="B2448" s="97" t="n"/>
      <c r="C2448" s="97" t="n"/>
      <c r="D2448" s="132" t="n"/>
      <c r="E2448" s="99" t="n"/>
      <c r="F2448" s="117" t="n"/>
      <c r="G2448" s="101" t="n"/>
      <c r="H2448" s="103" t="str">
        <f>IF(OR(A2448="",B2448=""),"",N(D2448)*N(E2448))</f>
        <v/>
      </c>
      <c r="I2448" s="103" t="str">
        <f>IF(H2448="","",H2448-N(F2448))</f>
        <v/>
      </c>
      <c r="J2448" s="68" t="str">
        <f>IF(B2448="","",IFERROR(INDEX('15 Base de Dados'!$F$6:$F$925,MATCH(B2448,'15 Base de Dados'!$C$6:$C$925,0)),"BRL"))</f>
        <v/>
      </c>
      <c r="K2448" s="70" t="str">
        <f>IF(H2448="","",I2448*IF(N(G2448)&gt;0,G2448,IFERROR(INDEX(moeda_fx,MATCH(J2448,moeda_cod,0)),1)))</f>
        <v/>
      </c>
      <c r="L2448" s="133" t="str">
        <f>IF(B2448="","",IFERROR(INDEX('15 Base de Dados'!$A$6:$A$925,MATCH(B2448,'15 Base de Dados'!$C$6:$C$925,0)),"Não encontrado"))</f>
        <v/>
      </c>
      <c r="M2448" s="122" t="str">
        <f>IF(A2448="","",EOMONTH(A2448,0))</f>
        <v/>
      </c>
      <c r="N2448" s="69" t="str">
        <f>IF(A2448="","",YEAR(A2448))</f>
        <v/>
      </c>
    </row>
    <row r="2449">
      <c r="A2449" s="116" t="n"/>
      <c r="B2449" s="97" t="n"/>
      <c r="C2449" s="97" t="n"/>
      <c r="D2449" s="132" t="n"/>
      <c r="E2449" s="99" t="n"/>
      <c r="F2449" s="117" t="n"/>
      <c r="G2449" s="101" t="n"/>
      <c r="H2449" s="109" t="str">
        <f>IF(OR(A2449="",B2449=""),"",N(D2449)*N(E2449))</f>
        <v/>
      </c>
      <c r="I2449" s="109" t="str">
        <f>IF(H2449="","",H2449-N(F2449))</f>
        <v/>
      </c>
      <c r="J2449" s="108" t="str">
        <f>IF(B2449="","",IFERROR(INDEX('15 Base de Dados'!$F$6:$F$925,MATCH(B2449,'15 Base de Dados'!$C$6:$C$925,0)),"BRL"))</f>
        <v/>
      </c>
      <c r="K2449" s="134" t="str">
        <f>IF(H2449="","",I2449*IF(N(G2449)&gt;0,G2449,IFERROR(INDEX(moeda_fx,MATCH(J2449,moeda_cod,0)),1)))</f>
        <v/>
      </c>
      <c r="L2449" s="135" t="str">
        <f>IF(B2449="","",IFERROR(INDEX('15 Base de Dados'!$A$6:$A$925,MATCH(B2449,'15 Base de Dados'!$C$6:$C$925,0)),"Não encontrado"))</f>
        <v/>
      </c>
      <c r="M2449" s="123" t="str">
        <f>IF(A2449="","",EOMONTH(A2449,0))</f>
        <v/>
      </c>
      <c r="N2449" s="113" t="str">
        <f>IF(A2449="","",YEAR(A2449))</f>
        <v/>
      </c>
    </row>
    <row r="2450">
      <c r="A2450" s="116" t="n"/>
      <c r="B2450" s="97" t="n"/>
      <c r="C2450" s="97" t="n"/>
      <c r="D2450" s="132" t="n"/>
      <c r="E2450" s="99" t="n"/>
      <c r="F2450" s="117" t="n"/>
      <c r="G2450" s="101" t="n"/>
      <c r="H2450" s="103" t="str">
        <f>IF(OR(A2450="",B2450=""),"",N(D2450)*N(E2450))</f>
        <v/>
      </c>
      <c r="I2450" s="103" t="str">
        <f>IF(H2450="","",H2450-N(F2450))</f>
        <v/>
      </c>
      <c r="J2450" s="68" t="str">
        <f>IF(B2450="","",IFERROR(INDEX('15 Base de Dados'!$F$6:$F$925,MATCH(B2450,'15 Base de Dados'!$C$6:$C$925,0)),"BRL"))</f>
        <v/>
      </c>
      <c r="K2450" s="70" t="str">
        <f>IF(H2450="","",I2450*IF(N(G2450)&gt;0,G2450,IFERROR(INDEX(moeda_fx,MATCH(J2450,moeda_cod,0)),1)))</f>
        <v/>
      </c>
      <c r="L2450" s="133" t="str">
        <f>IF(B2450="","",IFERROR(INDEX('15 Base de Dados'!$A$6:$A$925,MATCH(B2450,'15 Base de Dados'!$C$6:$C$925,0)),"Não encontrado"))</f>
        <v/>
      </c>
      <c r="M2450" s="122" t="str">
        <f>IF(A2450="","",EOMONTH(A2450,0))</f>
        <v/>
      </c>
      <c r="N2450" s="69" t="str">
        <f>IF(A2450="","",YEAR(A2450))</f>
        <v/>
      </c>
    </row>
    <row r="2451">
      <c r="A2451" s="116" t="n"/>
      <c r="B2451" s="97" t="n"/>
      <c r="C2451" s="97" t="n"/>
      <c r="D2451" s="132" t="n"/>
      <c r="E2451" s="99" t="n"/>
      <c r="F2451" s="117" t="n"/>
      <c r="G2451" s="101" t="n"/>
      <c r="H2451" s="109" t="str">
        <f>IF(OR(A2451="",B2451=""),"",N(D2451)*N(E2451))</f>
        <v/>
      </c>
      <c r="I2451" s="109" t="str">
        <f>IF(H2451="","",H2451-N(F2451))</f>
        <v/>
      </c>
      <c r="J2451" s="108" t="str">
        <f>IF(B2451="","",IFERROR(INDEX('15 Base de Dados'!$F$6:$F$925,MATCH(B2451,'15 Base de Dados'!$C$6:$C$925,0)),"BRL"))</f>
        <v/>
      </c>
      <c r="K2451" s="134" t="str">
        <f>IF(H2451="","",I2451*IF(N(G2451)&gt;0,G2451,IFERROR(INDEX(moeda_fx,MATCH(J2451,moeda_cod,0)),1)))</f>
        <v/>
      </c>
      <c r="L2451" s="135" t="str">
        <f>IF(B2451="","",IFERROR(INDEX('15 Base de Dados'!$A$6:$A$925,MATCH(B2451,'15 Base de Dados'!$C$6:$C$925,0)),"Não encontrado"))</f>
        <v/>
      </c>
      <c r="M2451" s="123" t="str">
        <f>IF(A2451="","",EOMONTH(A2451,0))</f>
        <v/>
      </c>
      <c r="N2451" s="113" t="str">
        <f>IF(A2451="","",YEAR(A2451))</f>
        <v/>
      </c>
    </row>
    <row r="2452">
      <c r="A2452" s="116" t="n"/>
      <c r="B2452" s="97" t="n"/>
      <c r="C2452" s="97" t="n"/>
      <c r="D2452" s="132" t="n"/>
      <c r="E2452" s="99" t="n"/>
      <c r="F2452" s="117" t="n"/>
      <c r="G2452" s="101" t="n"/>
      <c r="H2452" s="103" t="str">
        <f>IF(OR(A2452="",B2452=""),"",N(D2452)*N(E2452))</f>
        <v/>
      </c>
      <c r="I2452" s="103" t="str">
        <f>IF(H2452="","",H2452-N(F2452))</f>
        <v/>
      </c>
      <c r="J2452" s="68" t="str">
        <f>IF(B2452="","",IFERROR(INDEX('15 Base de Dados'!$F$6:$F$925,MATCH(B2452,'15 Base de Dados'!$C$6:$C$925,0)),"BRL"))</f>
        <v/>
      </c>
      <c r="K2452" s="70" t="str">
        <f>IF(H2452="","",I2452*IF(N(G2452)&gt;0,G2452,IFERROR(INDEX(moeda_fx,MATCH(J2452,moeda_cod,0)),1)))</f>
        <v/>
      </c>
      <c r="L2452" s="133" t="str">
        <f>IF(B2452="","",IFERROR(INDEX('15 Base de Dados'!$A$6:$A$925,MATCH(B2452,'15 Base de Dados'!$C$6:$C$925,0)),"Não encontrado"))</f>
        <v/>
      </c>
      <c r="M2452" s="122" t="str">
        <f>IF(A2452="","",EOMONTH(A2452,0))</f>
        <v/>
      </c>
      <c r="N2452" s="69" t="str">
        <f>IF(A2452="","",YEAR(A2452))</f>
        <v/>
      </c>
    </row>
    <row r="2453">
      <c r="A2453" s="116" t="n"/>
      <c r="B2453" s="97" t="n"/>
      <c r="C2453" s="97" t="n"/>
      <c r="D2453" s="132" t="n"/>
      <c r="E2453" s="99" t="n"/>
      <c r="F2453" s="117" t="n"/>
      <c r="G2453" s="101" t="n"/>
      <c r="H2453" s="109" t="str">
        <f>IF(OR(A2453="",B2453=""),"",N(D2453)*N(E2453))</f>
        <v/>
      </c>
      <c r="I2453" s="109" t="str">
        <f>IF(H2453="","",H2453-N(F2453))</f>
        <v/>
      </c>
      <c r="J2453" s="108" t="str">
        <f>IF(B2453="","",IFERROR(INDEX('15 Base de Dados'!$F$6:$F$925,MATCH(B2453,'15 Base de Dados'!$C$6:$C$925,0)),"BRL"))</f>
        <v/>
      </c>
      <c r="K2453" s="134" t="str">
        <f>IF(H2453="","",I2453*IF(N(G2453)&gt;0,G2453,IFERROR(INDEX(moeda_fx,MATCH(J2453,moeda_cod,0)),1)))</f>
        <v/>
      </c>
      <c r="L2453" s="135" t="str">
        <f>IF(B2453="","",IFERROR(INDEX('15 Base de Dados'!$A$6:$A$925,MATCH(B2453,'15 Base de Dados'!$C$6:$C$925,0)),"Não encontrado"))</f>
        <v/>
      </c>
      <c r="M2453" s="123" t="str">
        <f>IF(A2453="","",EOMONTH(A2453,0))</f>
        <v/>
      </c>
      <c r="N2453" s="113" t="str">
        <f>IF(A2453="","",YEAR(A2453))</f>
        <v/>
      </c>
    </row>
    <row r="2454">
      <c r="A2454" s="116" t="n"/>
      <c r="B2454" s="97" t="n"/>
      <c r="C2454" s="97" t="n"/>
      <c r="D2454" s="132" t="n"/>
      <c r="E2454" s="99" t="n"/>
      <c r="F2454" s="117" t="n"/>
      <c r="G2454" s="101" t="n"/>
      <c r="H2454" s="103" t="str">
        <f>IF(OR(A2454="",B2454=""),"",N(D2454)*N(E2454))</f>
        <v/>
      </c>
      <c r="I2454" s="103" t="str">
        <f>IF(H2454="","",H2454-N(F2454))</f>
        <v/>
      </c>
      <c r="J2454" s="68" t="str">
        <f>IF(B2454="","",IFERROR(INDEX('15 Base de Dados'!$F$6:$F$925,MATCH(B2454,'15 Base de Dados'!$C$6:$C$925,0)),"BRL"))</f>
        <v/>
      </c>
      <c r="K2454" s="70" t="str">
        <f>IF(H2454="","",I2454*IF(N(G2454)&gt;0,G2454,IFERROR(INDEX(moeda_fx,MATCH(J2454,moeda_cod,0)),1)))</f>
        <v/>
      </c>
      <c r="L2454" s="133" t="str">
        <f>IF(B2454="","",IFERROR(INDEX('15 Base de Dados'!$A$6:$A$925,MATCH(B2454,'15 Base de Dados'!$C$6:$C$925,0)),"Não encontrado"))</f>
        <v/>
      </c>
      <c r="M2454" s="122" t="str">
        <f>IF(A2454="","",EOMONTH(A2454,0))</f>
        <v/>
      </c>
      <c r="N2454" s="69" t="str">
        <f>IF(A2454="","",YEAR(A2454))</f>
        <v/>
      </c>
    </row>
    <row r="2455">
      <c r="A2455" s="116" t="n"/>
      <c r="B2455" s="97" t="n"/>
      <c r="C2455" s="97" t="n"/>
      <c r="D2455" s="132" t="n"/>
      <c r="E2455" s="99" t="n"/>
      <c r="F2455" s="117" t="n"/>
      <c r="G2455" s="101" t="n"/>
      <c r="H2455" s="109" t="str">
        <f>IF(OR(A2455="",B2455=""),"",N(D2455)*N(E2455))</f>
        <v/>
      </c>
      <c r="I2455" s="109" t="str">
        <f>IF(H2455="","",H2455-N(F2455))</f>
        <v/>
      </c>
      <c r="J2455" s="108" t="str">
        <f>IF(B2455="","",IFERROR(INDEX('15 Base de Dados'!$F$6:$F$925,MATCH(B2455,'15 Base de Dados'!$C$6:$C$925,0)),"BRL"))</f>
        <v/>
      </c>
      <c r="K2455" s="134" t="str">
        <f>IF(H2455="","",I2455*IF(N(G2455)&gt;0,G2455,IFERROR(INDEX(moeda_fx,MATCH(J2455,moeda_cod,0)),1)))</f>
        <v/>
      </c>
      <c r="L2455" s="135" t="str">
        <f>IF(B2455="","",IFERROR(INDEX('15 Base de Dados'!$A$6:$A$925,MATCH(B2455,'15 Base de Dados'!$C$6:$C$925,0)),"Não encontrado"))</f>
        <v/>
      </c>
      <c r="M2455" s="123" t="str">
        <f>IF(A2455="","",EOMONTH(A2455,0))</f>
        <v/>
      </c>
      <c r="N2455" s="113" t="str">
        <f>IF(A2455="","",YEAR(A2455))</f>
        <v/>
      </c>
    </row>
    <row r="2456">
      <c r="A2456" s="116" t="n"/>
      <c r="B2456" s="97" t="n"/>
      <c r="C2456" s="97" t="n"/>
      <c r="D2456" s="132" t="n"/>
      <c r="E2456" s="99" t="n"/>
      <c r="F2456" s="117" t="n"/>
      <c r="G2456" s="101" t="n"/>
      <c r="H2456" s="103" t="str">
        <f>IF(OR(A2456="",B2456=""),"",N(D2456)*N(E2456))</f>
        <v/>
      </c>
      <c r="I2456" s="103" t="str">
        <f>IF(H2456="","",H2456-N(F2456))</f>
        <v/>
      </c>
      <c r="J2456" s="68" t="str">
        <f>IF(B2456="","",IFERROR(INDEX('15 Base de Dados'!$F$6:$F$925,MATCH(B2456,'15 Base de Dados'!$C$6:$C$925,0)),"BRL"))</f>
        <v/>
      </c>
      <c r="K2456" s="70" t="str">
        <f>IF(H2456="","",I2456*IF(N(G2456)&gt;0,G2456,IFERROR(INDEX(moeda_fx,MATCH(J2456,moeda_cod,0)),1)))</f>
        <v/>
      </c>
      <c r="L2456" s="133" t="str">
        <f>IF(B2456="","",IFERROR(INDEX('15 Base de Dados'!$A$6:$A$925,MATCH(B2456,'15 Base de Dados'!$C$6:$C$925,0)),"Não encontrado"))</f>
        <v/>
      </c>
      <c r="M2456" s="122" t="str">
        <f>IF(A2456="","",EOMONTH(A2456,0))</f>
        <v/>
      </c>
      <c r="N2456" s="69" t="str">
        <f>IF(A2456="","",YEAR(A2456))</f>
        <v/>
      </c>
    </row>
    <row r="2457">
      <c r="A2457" s="116" t="n"/>
      <c r="B2457" s="97" t="n"/>
      <c r="C2457" s="97" t="n"/>
      <c r="D2457" s="132" t="n"/>
      <c r="E2457" s="99" t="n"/>
      <c r="F2457" s="117" t="n"/>
      <c r="G2457" s="101" t="n"/>
      <c r="H2457" s="109" t="str">
        <f>IF(OR(A2457="",B2457=""),"",N(D2457)*N(E2457))</f>
        <v/>
      </c>
      <c r="I2457" s="109" t="str">
        <f>IF(H2457="","",H2457-N(F2457))</f>
        <v/>
      </c>
      <c r="J2457" s="108" t="str">
        <f>IF(B2457="","",IFERROR(INDEX('15 Base de Dados'!$F$6:$F$925,MATCH(B2457,'15 Base de Dados'!$C$6:$C$925,0)),"BRL"))</f>
        <v/>
      </c>
      <c r="K2457" s="134" t="str">
        <f>IF(H2457="","",I2457*IF(N(G2457)&gt;0,G2457,IFERROR(INDEX(moeda_fx,MATCH(J2457,moeda_cod,0)),1)))</f>
        <v/>
      </c>
      <c r="L2457" s="135" t="str">
        <f>IF(B2457="","",IFERROR(INDEX('15 Base de Dados'!$A$6:$A$925,MATCH(B2457,'15 Base de Dados'!$C$6:$C$925,0)),"Não encontrado"))</f>
        <v/>
      </c>
      <c r="M2457" s="123" t="str">
        <f>IF(A2457="","",EOMONTH(A2457,0))</f>
        <v/>
      </c>
      <c r="N2457" s="113" t="str">
        <f>IF(A2457="","",YEAR(A2457))</f>
        <v/>
      </c>
    </row>
    <row r="2458">
      <c r="A2458" s="116" t="n"/>
      <c r="B2458" s="97" t="n"/>
      <c r="C2458" s="97" t="n"/>
      <c r="D2458" s="132" t="n"/>
      <c r="E2458" s="99" t="n"/>
      <c r="F2458" s="117" t="n"/>
      <c r="G2458" s="101" t="n"/>
      <c r="H2458" s="103" t="str">
        <f>IF(OR(A2458="",B2458=""),"",N(D2458)*N(E2458))</f>
        <v/>
      </c>
      <c r="I2458" s="103" t="str">
        <f>IF(H2458="","",H2458-N(F2458))</f>
        <v/>
      </c>
      <c r="J2458" s="68" t="str">
        <f>IF(B2458="","",IFERROR(INDEX('15 Base de Dados'!$F$6:$F$925,MATCH(B2458,'15 Base de Dados'!$C$6:$C$925,0)),"BRL"))</f>
        <v/>
      </c>
      <c r="K2458" s="70" t="str">
        <f>IF(H2458="","",I2458*IF(N(G2458)&gt;0,G2458,IFERROR(INDEX(moeda_fx,MATCH(J2458,moeda_cod,0)),1)))</f>
        <v/>
      </c>
      <c r="L2458" s="133" t="str">
        <f>IF(B2458="","",IFERROR(INDEX('15 Base de Dados'!$A$6:$A$925,MATCH(B2458,'15 Base de Dados'!$C$6:$C$925,0)),"Não encontrado"))</f>
        <v/>
      </c>
      <c r="M2458" s="122" t="str">
        <f>IF(A2458="","",EOMONTH(A2458,0))</f>
        <v/>
      </c>
      <c r="N2458" s="69" t="str">
        <f>IF(A2458="","",YEAR(A2458))</f>
        <v/>
      </c>
    </row>
    <row r="2459">
      <c r="A2459" s="116" t="n"/>
      <c r="B2459" s="97" t="n"/>
      <c r="C2459" s="97" t="n"/>
      <c r="D2459" s="132" t="n"/>
      <c r="E2459" s="99" t="n"/>
      <c r="F2459" s="117" t="n"/>
      <c r="G2459" s="101" t="n"/>
      <c r="H2459" s="109" t="str">
        <f>IF(OR(A2459="",B2459=""),"",N(D2459)*N(E2459))</f>
        <v/>
      </c>
      <c r="I2459" s="109" t="str">
        <f>IF(H2459="","",H2459-N(F2459))</f>
        <v/>
      </c>
      <c r="J2459" s="108" t="str">
        <f>IF(B2459="","",IFERROR(INDEX('15 Base de Dados'!$F$6:$F$925,MATCH(B2459,'15 Base de Dados'!$C$6:$C$925,0)),"BRL"))</f>
        <v/>
      </c>
      <c r="K2459" s="134" t="str">
        <f>IF(H2459="","",I2459*IF(N(G2459)&gt;0,G2459,IFERROR(INDEX(moeda_fx,MATCH(J2459,moeda_cod,0)),1)))</f>
        <v/>
      </c>
      <c r="L2459" s="135" t="str">
        <f>IF(B2459="","",IFERROR(INDEX('15 Base de Dados'!$A$6:$A$925,MATCH(B2459,'15 Base de Dados'!$C$6:$C$925,0)),"Não encontrado"))</f>
        <v/>
      </c>
      <c r="M2459" s="123" t="str">
        <f>IF(A2459="","",EOMONTH(A2459,0))</f>
        <v/>
      </c>
      <c r="N2459" s="113" t="str">
        <f>IF(A2459="","",YEAR(A2459))</f>
        <v/>
      </c>
    </row>
    <row r="2460">
      <c r="A2460" s="116" t="n"/>
      <c r="B2460" s="97" t="n"/>
      <c r="C2460" s="97" t="n"/>
      <c r="D2460" s="132" t="n"/>
      <c r="E2460" s="99" t="n"/>
      <c r="F2460" s="117" t="n"/>
      <c r="G2460" s="101" t="n"/>
      <c r="H2460" s="103" t="str">
        <f>IF(OR(A2460="",B2460=""),"",N(D2460)*N(E2460))</f>
        <v/>
      </c>
      <c r="I2460" s="103" t="str">
        <f>IF(H2460="","",H2460-N(F2460))</f>
        <v/>
      </c>
      <c r="J2460" s="68" t="str">
        <f>IF(B2460="","",IFERROR(INDEX('15 Base de Dados'!$F$6:$F$925,MATCH(B2460,'15 Base de Dados'!$C$6:$C$925,0)),"BRL"))</f>
        <v/>
      </c>
      <c r="K2460" s="70" t="str">
        <f>IF(H2460="","",I2460*IF(N(G2460)&gt;0,G2460,IFERROR(INDEX(moeda_fx,MATCH(J2460,moeda_cod,0)),1)))</f>
        <v/>
      </c>
      <c r="L2460" s="133" t="str">
        <f>IF(B2460="","",IFERROR(INDEX('15 Base de Dados'!$A$6:$A$925,MATCH(B2460,'15 Base de Dados'!$C$6:$C$925,0)),"Não encontrado"))</f>
        <v/>
      </c>
      <c r="M2460" s="122" t="str">
        <f>IF(A2460="","",EOMONTH(A2460,0))</f>
        <v/>
      </c>
      <c r="N2460" s="69" t="str">
        <f>IF(A2460="","",YEAR(A2460))</f>
        <v/>
      </c>
    </row>
    <row r="2461">
      <c r="A2461" s="116" t="n"/>
      <c r="B2461" s="97" t="n"/>
      <c r="C2461" s="97" t="n"/>
      <c r="D2461" s="132" t="n"/>
      <c r="E2461" s="99" t="n"/>
      <c r="F2461" s="117" t="n"/>
      <c r="G2461" s="101" t="n"/>
      <c r="H2461" s="109" t="str">
        <f>IF(OR(A2461="",B2461=""),"",N(D2461)*N(E2461))</f>
        <v/>
      </c>
      <c r="I2461" s="109" t="str">
        <f>IF(H2461="","",H2461-N(F2461))</f>
        <v/>
      </c>
      <c r="J2461" s="108" t="str">
        <f>IF(B2461="","",IFERROR(INDEX('15 Base de Dados'!$F$6:$F$925,MATCH(B2461,'15 Base de Dados'!$C$6:$C$925,0)),"BRL"))</f>
        <v/>
      </c>
      <c r="K2461" s="134" t="str">
        <f>IF(H2461="","",I2461*IF(N(G2461)&gt;0,G2461,IFERROR(INDEX(moeda_fx,MATCH(J2461,moeda_cod,0)),1)))</f>
        <v/>
      </c>
      <c r="L2461" s="135" t="str">
        <f>IF(B2461="","",IFERROR(INDEX('15 Base de Dados'!$A$6:$A$925,MATCH(B2461,'15 Base de Dados'!$C$6:$C$925,0)),"Não encontrado"))</f>
        <v/>
      </c>
      <c r="M2461" s="123" t="str">
        <f>IF(A2461="","",EOMONTH(A2461,0))</f>
        <v/>
      </c>
      <c r="N2461" s="113" t="str">
        <f>IF(A2461="","",YEAR(A2461))</f>
        <v/>
      </c>
    </row>
    <row r="2462">
      <c r="A2462" s="116" t="n"/>
      <c r="B2462" s="97" t="n"/>
      <c r="C2462" s="97" t="n"/>
      <c r="D2462" s="132" t="n"/>
      <c r="E2462" s="99" t="n"/>
      <c r="F2462" s="117" t="n"/>
      <c r="G2462" s="101" t="n"/>
      <c r="H2462" s="103" t="str">
        <f>IF(OR(A2462="",B2462=""),"",N(D2462)*N(E2462))</f>
        <v/>
      </c>
      <c r="I2462" s="103" t="str">
        <f>IF(H2462="","",H2462-N(F2462))</f>
        <v/>
      </c>
      <c r="J2462" s="68" t="str">
        <f>IF(B2462="","",IFERROR(INDEX('15 Base de Dados'!$F$6:$F$925,MATCH(B2462,'15 Base de Dados'!$C$6:$C$925,0)),"BRL"))</f>
        <v/>
      </c>
      <c r="K2462" s="70" t="str">
        <f>IF(H2462="","",I2462*IF(N(G2462)&gt;0,G2462,IFERROR(INDEX(moeda_fx,MATCH(J2462,moeda_cod,0)),1)))</f>
        <v/>
      </c>
      <c r="L2462" s="133" t="str">
        <f>IF(B2462="","",IFERROR(INDEX('15 Base de Dados'!$A$6:$A$925,MATCH(B2462,'15 Base de Dados'!$C$6:$C$925,0)),"Não encontrado"))</f>
        <v/>
      </c>
      <c r="M2462" s="122" t="str">
        <f>IF(A2462="","",EOMONTH(A2462,0))</f>
        <v/>
      </c>
      <c r="N2462" s="69" t="str">
        <f>IF(A2462="","",YEAR(A2462))</f>
        <v/>
      </c>
    </row>
    <row r="2463">
      <c r="A2463" s="116" t="n"/>
      <c r="B2463" s="97" t="n"/>
      <c r="C2463" s="97" t="n"/>
      <c r="D2463" s="132" t="n"/>
      <c r="E2463" s="99" t="n"/>
      <c r="F2463" s="117" t="n"/>
      <c r="G2463" s="101" t="n"/>
      <c r="H2463" s="109" t="str">
        <f>IF(OR(A2463="",B2463=""),"",N(D2463)*N(E2463))</f>
        <v/>
      </c>
      <c r="I2463" s="109" t="str">
        <f>IF(H2463="","",H2463-N(F2463))</f>
        <v/>
      </c>
      <c r="J2463" s="108" t="str">
        <f>IF(B2463="","",IFERROR(INDEX('15 Base de Dados'!$F$6:$F$925,MATCH(B2463,'15 Base de Dados'!$C$6:$C$925,0)),"BRL"))</f>
        <v/>
      </c>
      <c r="K2463" s="134" t="str">
        <f>IF(H2463="","",I2463*IF(N(G2463)&gt;0,G2463,IFERROR(INDEX(moeda_fx,MATCH(J2463,moeda_cod,0)),1)))</f>
        <v/>
      </c>
      <c r="L2463" s="135" t="str">
        <f>IF(B2463="","",IFERROR(INDEX('15 Base de Dados'!$A$6:$A$925,MATCH(B2463,'15 Base de Dados'!$C$6:$C$925,0)),"Não encontrado"))</f>
        <v/>
      </c>
      <c r="M2463" s="123" t="str">
        <f>IF(A2463="","",EOMONTH(A2463,0))</f>
        <v/>
      </c>
      <c r="N2463" s="113" t="str">
        <f>IF(A2463="","",YEAR(A2463))</f>
        <v/>
      </c>
    </row>
    <row r="2464">
      <c r="A2464" s="116" t="n"/>
      <c r="B2464" s="97" t="n"/>
      <c r="C2464" s="97" t="n"/>
      <c r="D2464" s="132" t="n"/>
      <c r="E2464" s="99" t="n"/>
      <c r="F2464" s="117" t="n"/>
      <c r="G2464" s="101" t="n"/>
      <c r="H2464" s="103" t="str">
        <f>IF(OR(A2464="",B2464=""),"",N(D2464)*N(E2464))</f>
        <v/>
      </c>
      <c r="I2464" s="103" t="str">
        <f>IF(H2464="","",H2464-N(F2464))</f>
        <v/>
      </c>
      <c r="J2464" s="68" t="str">
        <f>IF(B2464="","",IFERROR(INDEX('15 Base de Dados'!$F$6:$F$925,MATCH(B2464,'15 Base de Dados'!$C$6:$C$925,0)),"BRL"))</f>
        <v/>
      </c>
      <c r="K2464" s="70" t="str">
        <f>IF(H2464="","",I2464*IF(N(G2464)&gt;0,G2464,IFERROR(INDEX(moeda_fx,MATCH(J2464,moeda_cod,0)),1)))</f>
        <v/>
      </c>
      <c r="L2464" s="133" t="str">
        <f>IF(B2464="","",IFERROR(INDEX('15 Base de Dados'!$A$6:$A$925,MATCH(B2464,'15 Base de Dados'!$C$6:$C$925,0)),"Não encontrado"))</f>
        <v/>
      </c>
      <c r="M2464" s="122" t="str">
        <f>IF(A2464="","",EOMONTH(A2464,0))</f>
        <v/>
      </c>
      <c r="N2464" s="69" t="str">
        <f>IF(A2464="","",YEAR(A2464))</f>
        <v/>
      </c>
    </row>
    <row r="2465">
      <c r="A2465" s="116" t="n"/>
      <c r="B2465" s="97" t="n"/>
      <c r="C2465" s="97" t="n"/>
      <c r="D2465" s="132" t="n"/>
      <c r="E2465" s="99" t="n"/>
      <c r="F2465" s="117" t="n"/>
      <c r="G2465" s="101" t="n"/>
      <c r="H2465" s="109" t="str">
        <f>IF(OR(A2465="",B2465=""),"",N(D2465)*N(E2465))</f>
        <v/>
      </c>
      <c r="I2465" s="109" t="str">
        <f>IF(H2465="","",H2465-N(F2465))</f>
        <v/>
      </c>
      <c r="J2465" s="108" t="str">
        <f>IF(B2465="","",IFERROR(INDEX('15 Base de Dados'!$F$6:$F$925,MATCH(B2465,'15 Base de Dados'!$C$6:$C$925,0)),"BRL"))</f>
        <v/>
      </c>
      <c r="K2465" s="134" t="str">
        <f>IF(H2465="","",I2465*IF(N(G2465)&gt;0,G2465,IFERROR(INDEX(moeda_fx,MATCH(J2465,moeda_cod,0)),1)))</f>
        <v/>
      </c>
      <c r="L2465" s="135" t="str">
        <f>IF(B2465="","",IFERROR(INDEX('15 Base de Dados'!$A$6:$A$925,MATCH(B2465,'15 Base de Dados'!$C$6:$C$925,0)),"Não encontrado"))</f>
        <v/>
      </c>
      <c r="M2465" s="123" t="str">
        <f>IF(A2465="","",EOMONTH(A2465,0))</f>
        <v/>
      </c>
      <c r="N2465" s="113" t="str">
        <f>IF(A2465="","",YEAR(A2465))</f>
        <v/>
      </c>
    </row>
    <row r="2466">
      <c r="A2466" s="116" t="n"/>
      <c r="B2466" s="97" t="n"/>
      <c r="C2466" s="97" t="n"/>
      <c r="D2466" s="132" t="n"/>
      <c r="E2466" s="99" t="n"/>
      <c r="F2466" s="117" t="n"/>
      <c r="G2466" s="101" t="n"/>
      <c r="H2466" s="103" t="str">
        <f>IF(OR(A2466="",B2466=""),"",N(D2466)*N(E2466))</f>
        <v/>
      </c>
      <c r="I2466" s="103" t="str">
        <f>IF(H2466="","",H2466-N(F2466))</f>
        <v/>
      </c>
      <c r="J2466" s="68" t="str">
        <f>IF(B2466="","",IFERROR(INDEX('15 Base de Dados'!$F$6:$F$925,MATCH(B2466,'15 Base de Dados'!$C$6:$C$925,0)),"BRL"))</f>
        <v/>
      </c>
      <c r="K2466" s="70" t="str">
        <f>IF(H2466="","",I2466*IF(N(G2466)&gt;0,G2466,IFERROR(INDEX(moeda_fx,MATCH(J2466,moeda_cod,0)),1)))</f>
        <v/>
      </c>
      <c r="L2466" s="133" t="str">
        <f>IF(B2466="","",IFERROR(INDEX('15 Base de Dados'!$A$6:$A$925,MATCH(B2466,'15 Base de Dados'!$C$6:$C$925,0)),"Não encontrado"))</f>
        <v/>
      </c>
      <c r="M2466" s="122" t="str">
        <f>IF(A2466="","",EOMONTH(A2466,0))</f>
        <v/>
      </c>
      <c r="N2466" s="69" t="str">
        <f>IF(A2466="","",YEAR(A2466))</f>
        <v/>
      </c>
    </row>
    <row r="2467">
      <c r="A2467" s="116" t="n"/>
      <c r="B2467" s="97" t="n"/>
      <c r="C2467" s="97" t="n"/>
      <c r="D2467" s="132" t="n"/>
      <c r="E2467" s="99" t="n"/>
      <c r="F2467" s="117" t="n"/>
      <c r="G2467" s="101" t="n"/>
      <c r="H2467" s="109" t="str">
        <f>IF(OR(A2467="",B2467=""),"",N(D2467)*N(E2467))</f>
        <v/>
      </c>
      <c r="I2467" s="109" t="str">
        <f>IF(H2467="","",H2467-N(F2467))</f>
        <v/>
      </c>
      <c r="J2467" s="108" t="str">
        <f>IF(B2467="","",IFERROR(INDEX('15 Base de Dados'!$F$6:$F$925,MATCH(B2467,'15 Base de Dados'!$C$6:$C$925,0)),"BRL"))</f>
        <v/>
      </c>
      <c r="K2467" s="134" t="str">
        <f>IF(H2467="","",I2467*IF(N(G2467)&gt;0,G2467,IFERROR(INDEX(moeda_fx,MATCH(J2467,moeda_cod,0)),1)))</f>
        <v/>
      </c>
      <c r="L2467" s="135" t="str">
        <f>IF(B2467="","",IFERROR(INDEX('15 Base de Dados'!$A$6:$A$925,MATCH(B2467,'15 Base de Dados'!$C$6:$C$925,0)),"Não encontrado"))</f>
        <v/>
      </c>
      <c r="M2467" s="123" t="str">
        <f>IF(A2467="","",EOMONTH(A2467,0))</f>
        <v/>
      </c>
      <c r="N2467" s="113" t="str">
        <f>IF(A2467="","",YEAR(A2467))</f>
        <v/>
      </c>
    </row>
    <row r="2468">
      <c r="A2468" s="116" t="n"/>
      <c r="B2468" s="97" t="n"/>
      <c r="C2468" s="97" t="n"/>
      <c r="D2468" s="132" t="n"/>
      <c r="E2468" s="99" t="n"/>
      <c r="F2468" s="117" t="n"/>
      <c r="G2468" s="101" t="n"/>
      <c r="H2468" s="103" t="str">
        <f>IF(OR(A2468="",B2468=""),"",N(D2468)*N(E2468))</f>
        <v/>
      </c>
      <c r="I2468" s="103" t="str">
        <f>IF(H2468="","",H2468-N(F2468))</f>
        <v/>
      </c>
      <c r="J2468" s="68" t="str">
        <f>IF(B2468="","",IFERROR(INDEX('15 Base de Dados'!$F$6:$F$925,MATCH(B2468,'15 Base de Dados'!$C$6:$C$925,0)),"BRL"))</f>
        <v/>
      </c>
      <c r="K2468" s="70" t="str">
        <f>IF(H2468="","",I2468*IF(N(G2468)&gt;0,G2468,IFERROR(INDEX(moeda_fx,MATCH(J2468,moeda_cod,0)),1)))</f>
        <v/>
      </c>
      <c r="L2468" s="133" t="str">
        <f>IF(B2468="","",IFERROR(INDEX('15 Base de Dados'!$A$6:$A$925,MATCH(B2468,'15 Base de Dados'!$C$6:$C$925,0)),"Não encontrado"))</f>
        <v/>
      </c>
      <c r="M2468" s="122" t="str">
        <f>IF(A2468="","",EOMONTH(A2468,0))</f>
        <v/>
      </c>
      <c r="N2468" s="69" t="str">
        <f>IF(A2468="","",YEAR(A2468))</f>
        <v/>
      </c>
    </row>
    <row r="2469">
      <c r="A2469" s="116" t="n"/>
      <c r="B2469" s="97" t="n"/>
      <c r="C2469" s="97" t="n"/>
      <c r="D2469" s="132" t="n"/>
      <c r="E2469" s="99" t="n"/>
      <c r="F2469" s="117" t="n"/>
      <c r="G2469" s="101" t="n"/>
      <c r="H2469" s="109" t="str">
        <f>IF(OR(A2469="",B2469=""),"",N(D2469)*N(E2469))</f>
        <v/>
      </c>
      <c r="I2469" s="109" t="str">
        <f>IF(H2469="","",H2469-N(F2469))</f>
        <v/>
      </c>
      <c r="J2469" s="108" t="str">
        <f>IF(B2469="","",IFERROR(INDEX('15 Base de Dados'!$F$6:$F$925,MATCH(B2469,'15 Base de Dados'!$C$6:$C$925,0)),"BRL"))</f>
        <v/>
      </c>
      <c r="K2469" s="134" t="str">
        <f>IF(H2469="","",I2469*IF(N(G2469)&gt;0,G2469,IFERROR(INDEX(moeda_fx,MATCH(J2469,moeda_cod,0)),1)))</f>
        <v/>
      </c>
      <c r="L2469" s="135" t="str">
        <f>IF(B2469="","",IFERROR(INDEX('15 Base de Dados'!$A$6:$A$925,MATCH(B2469,'15 Base de Dados'!$C$6:$C$925,0)),"Não encontrado"))</f>
        <v/>
      </c>
      <c r="M2469" s="123" t="str">
        <f>IF(A2469="","",EOMONTH(A2469,0))</f>
        <v/>
      </c>
      <c r="N2469" s="113" t="str">
        <f>IF(A2469="","",YEAR(A2469))</f>
        <v/>
      </c>
    </row>
    <row r="2470">
      <c r="A2470" s="116" t="n"/>
      <c r="B2470" s="97" t="n"/>
      <c r="C2470" s="97" t="n"/>
      <c r="D2470" s="132" t="n"/>
      <c r="E2470" s="99" t="n"/>
      <c r="F2470" s="117" t="n"/>
      <c r="G2470" s="101" t="n"/>
      <c r="H2470" s="103" t="str">
        <f>IF(OR(A2470="",B2470=""),"",N(D2470)*N(E2470))</f>
        <v/>
      </c>
      <c r="I2470" s="103" t="str">
        <f>IF(H2470="","",H2470-N(F2470))</f>
        <v/>
      </c>
      <c r="J2470" s="68" t="str">
        <f>IF(B2470="","",IFERROR(INDEX('15 Base de Dados'!$F$6:$F$925,MATCH(B2470,'15 Base de Dados'!$C$6:$C$925,0)),"BRL"))</f>
        <v/>
      </c>
      <c r="K2470" s="70" t="str">
        <f>IF(H2470="","",I2470*IF(N(G2470)&gt;0,G2470,IFERROR(INDEX(moeda_fx,MATCH(J2470,moeda_cod,0)),1)))</f>
        <v/>
      </c>
      <c r="L2470" s="133" t="str">
        <f>IF(B2470="","",IFERROR(INDEX('15 Base de Dados'!$A$6:$A$925,MATCH(B2470,'15 Base de Dados'!$C$6:$C$925,0)),"Não encontrado"))</f>
        <v/>
      </c>
      <c r="M2470" s="122" t="str">
        <f>IF(A2470="","",EOMONTH(A2470,0))</f>
        <v/>
      </c>
      <c r="N2470" s="69" t="str">
        <f>IF(A2470="","",YEAR(A2470))</f>
        <v/>
      </c>
    </row>
    <row r="2471">
      <c r="A2471" s="116" t="n"/>
      <c r="B2471" s="97" t="n"/>
      <c r="C2471" s="97" t="n"/>
      <c r="D2471" s="132" t="n"/>
      <c r="E2471" s="99" t="n"/>
      <c r="F2471" s="117" t="n"/>
      <c r="G2471" s="101" t="n"/>
      <c r="H2471" s="109" t="str">
        <f>IF(OR(A2471="",B2471=""),"",N(D2471)*N(E2471))</f>
        <v/>
      </c>
      <c r="I2471" s="109" t="str">
        <f>IF(H2471="","",H2471-N(F2471))</f>
        <v/>
      </c>
      <c r="J2471" s="108" t="str">
        <f>IF(B2471="","",IFERROR(INDEX('15 Base de Dados'!$F$6:$F$925,MATCH(B2471,'15 Base de Dados'!$C$6:$C$925,0)),"BRL"))</f>
        <v/>
      </c>
      <c r="K2471" s="134" t="str">
        <f>IF(H2471="","",I2471*IF(N(G2471)&gt;0,G2471,IFERROR(INDEX(moeda_fx,MATCH(J2471,moeda_cod,0)),1)))</f>
        <v/>
      </c>
      <c r="L2471" s="135" t="str">
        <f>IF(B2471="","",IFERROR(INDEX('15 Base de Dados'!$A$6:$A$925,MATCH(B2471,'15 Base de Dados'!$C$6:$C$925,0)),"Não encontrado"))</f>
        <v/>
      </c>
      <c r="M2471" s="123" t="str">
        <f>IF(A2471="","",EOMONTH(A2471,0))</f>
        <v/>
      </c>
      <c r="N2471" s="113" t="str">
        <f>IF(A2471="","",YEAR(A2471))</f>
        <v/>
      </c>
    </row>
    <row r="2472">
      <c r="A2472" s="116" t="n"/>
      <c r="B2472" s="97" t="n"/>
      <c r="C2472" s="97" t="n"/>
      <c r="D2472" s="132" t="n"/>
      <c r="E2472" s="99" t="n"/>
      <c r="F2472" s="117" t="n"/>
      <c r="G2472" s="101" t="n"/>
      <c r="H2472" s="103" t="str">
        <f>IF(OR(A2472="",B2472=""),"",N(D2472)*N(E2472))</f>
        <v/>
      </c>
      <c r="I2472" s="103" t="str">
        <f>IF(H2472="","",H2472-N(F2472))</f>
        <v/>
      </c>
      <c r="J2472" s="68" t="str">
        <f>IF(B2472="","",IFERROR(INDEX('15 Base de Dados'!$F$6:$F$925,MATCH(B2472,'15 Base de Dados'!$C$6:$C$925,0)),"BRL"))</f>
        <v/>
      </c>
      <c r="K2472" s="70" t="str">
        <f>IF(H2472="","",I2472*IF(N(G2472)&gt;0,G2472,IFERROR(INDEX(moeda_fx,MATCH(J2472,moeda_cod,0)),1)))</f>
        <v/>
      </c>
      <c r="L2472" s="133" t="str">
        <f>IF(B2472="","",IFERROR(INDEX('15 Base de Dados'!$A$6:$A$925,MATCH(B2472,'15 Base de Dados'!$C$6:$C$925,0)),"Não encontrado"))</f>
        <v/>
      </c>
      <c r="M2472" s="122" t="str">
        <f>IF(A2472="","",EOMONTH(A2472,0))</f>
        <v/>
      </c>
      <c r="N2472" s="69" t="str">
        <f>IF(A2472="","",YEAR(A2472))</f>
        <v/>
      </c>
    </row>
    <row r="2473">
      <c r="A2473" s="116" t="n"/>
      <c r="B2473" s="97" t="n"/>
      <c r="C2473" s="97" t="n"/>
      <c r="D2473" s="132" t="n"/>
      <c r="E2473" s="99" t="n"/>
      <c r="F2473" s="117" t="n"/>
      <c r="G2473" s="101" t="n"/>
      <c r="H2473" s="109" t="str">
        <f>IF(OR(A2473="",B2473=""),"",N(D2473)*N(E2473))</f>
        <v/>
      </c>
      <c r="I2473" s="109" t="str">
        <f>IF(H2473="","",H2473-N(F2473))</f>
        <v/>
      </c>
      <c r="J2473" s="108" t="str">
        <f>IF(B2473="","",IFERROR(INDEX('15 Base de Dados'!$F$6:$F$925,MATCH(B2473,'15 Base de Dados'!$C$6:$C$925,0)),"BRL"))</f>
        <v/>
      </c>
      <c r="K2473" s="134" t="str">
        <f>IF(H2473="","",I2473*IF(N(G2473)&gt;0,G2473,IFERROR(INDEX(moeda_fx,MATCH(J2473,moeda_cod,0)),1)))</f>
        <v/>
      </c>
      <c r="L2473" s="135" t="str">
        <f>IF(B2473="","",IFERROR(INDEX('15 Base de Dados'!$A$6:$A$925,MATCH(B2473,'15 Base de Dados'!$C$6:$C$925,0)),"Não encontrado"))</f>
        <v/>
      </c>
      <c r="M2473" s="123" t="str">
        <f>IF(A2473="","",EOMONTH(A2473,0))</f>
        <v/>
      </c>
      <c r="N2473" s="113" t="str">
        <f>IF(A2473="","",YEAR(A2473))</f>
        <v/>
      </c>
    </row>
    <row r="2474">
      <c r="A2474" s="116" t="n"/>
      <c r="B2474" s="97" t="n"/>
      <c r="C2474" s="97" t="n"/>
      <c r="D2474" s="132" t="n"/>
      <c r="E2474" s="99" t="n"/>
      <c r="F2474" s="117" t="n"/>
      <c r="G2474" s="101" t="n"/>
      <c r="H2474" s="103" t="str">
        <f>IF(OR(A2474="",B2474=""),"",N(D2474)*N(E2474))</f>
        <v/>
      </c>
      <c r="I2474" s="103" t="str">
        <f>IF(H2474="","",H2474-N(F2474))</f>
        <v/>
      </c>
      <c r="J2474" s="68" t="str">
        <f>IF(B2474="","",IFERROR(INDEX('15 Base de Dados'!$F$6:$F$925,MATCH(B2474,'15 Base de Dados'!$C$6:$C$925,0)),"BRL"))</f>
        <v/>
      </c>
      <c r="K2474" s="70" t="str">
        <f>IF(H2474="","",I2474*IF(N(G2474)&gt;0,G2474,IFERROR(INDEX(moeda_fx,MATCH(J2474,moeda_cod,0)),1)))</f>
        <v/>
      </c>
      <c r="L2474" s="133" t="str">
        <f>IF(B2474="","",IFERROR(INDEX('15 Base de Dados'!$A$6:$A$925,MATCH(B2474,'15 Base de Dados'!$C$6:$C$925,0)),"Não encontrado"))</f>
        <v/>
      </c>
      <c r="M2474" s="122" t="str">
        <f>IF(A2474="","",EOMONTH(A2474,0))</f>
        <v/>
      </c>
      <c r="N2474" s="69" t="str">
        <f>IF(A2474="","",YEAR(A2474))</f>
        <v/>
      </c>
    </row>
    <row r="2475">
      <c r="A2475" s="116" t="n"/>
      <c r="B2475" s="97" t="n"/>
      <c r="C2475" s="97" t="n"/>
      <c r="D2475" s="132" t="n"/>
      <c r="E2475" s="99" t="n"/>
      <c r="F2475" s="117" t="n"/>
      <c r="G2475" s="101" t="n"/>
      <c r="H2475" s="109" t="str">
        <f>IF(OR(A2475="",B2475=""),"",N(D2475)*N(E2475))</f>
        <v/>
      </c>
      <c r="I2475" s="109" t="str">
        <f>IF(H2475="","",H2475-N(F2475))</f>
        <v/>
      </c>
      <c r="J2475" s="108" t="str">
        <f>IF(B2475="","",IFERROR(INDEX('15 Base de Dados'!$F$6:$F$925,MATCH(B2475,'15 Base de Dados'!$C$6:$C$925,0)),"BRL"))</f>
        <v/>
      </c>
      <c r="K2475" s="134" t="str">
        <f>IF(H2475="","",I2475*IF(N(G2475)&gt;0,G2475,IFERROR(INDEX(moeda_fx,MATCH(J2475,moeda_cod,0)),1)))</f>
        <v/>
      </c>
      <c r="L2475" s="135" t="str">
        <f>IF(B2475="","",IFERROR(INDEX('15 Base de Dados'!$A$6:$A$925,MATCH(B2475,'15 Base de Dados'!$C$6:$C$925,0)),"Não encontrado"))</f>
        <v/>
      </c>
      <c r="M2475" s="123" t="str">
        <f>IF(A2475="","",EOMONTH(A2475,0))</f>
        <v/>
      </c>
      <c r="N2475" s="113" t="str">
        <f>IF(A2475="","",YEAR(A2475))</f>
        <v/>
      </c>
    </row>
    <row r="2476">
      <c r="A2476" s="116" t="n"/>
      <c r="B2476" s="97" t="n"/>
      <c r="C2476" s="97" t="n"/>
      <c r="D2476" s="132" t="n"/>
      <c r="E2476" s="99" t="n"/>
      <c r="F2476" s="117" t="n"/>
      <c r="G2476" s="101" t="n"/>
      <c r="H2476" s="103" t="str">
        <f>IF(OR(A2476="",B2476=""),"",N(D2476)*N(E2476))</f>
        <v/>
      </c>
      <c r="I2476" s="103" t="str">
        <f>IF(H2476="","",H2476-N(F2476))</f>
        <v/>
      </c>
      <c r="J2476" s="68" t="str">
        <f>IF(B2476="","",IFERROR(INDEX('15 Base de Dados'!$F$6:$F$925,MATCH(B2476,'15 Base de Dados'!$C$6:$C$925,0)),"BRL"))</f>
        <v/>
      </c>
      <c r="K2476" s="70" t="str">
        <f>IF(H2476="","",I2476*IF(N(G2476)&gt;0,G2476,IFERROR(INDEX(moeda_fx,MATCH(J2476,moeda_cod,0)),1)))</f>
        <v/>
      </c>
      <c r="L2476" s="133" t="str">
        <f>IF(B2476="","",IFERROR(INDEX('15 Base de Dados'!$A$6:$A$925,MATCH(B2476,'15 Base de Dados'!$C$6:$C$925,0)),"Não encontrado"))</f>
        <v/>
      </c>
      <c r="M2476" s="122" t="str">
        <f>IF(A2476="","",EOMONTH(A2476,0))</f>
        <v/>
      </c>
      <c r="N2476" s="69" t="str">
        <f>IF(A2476="","",YEAR(A2476))</f>
        <v/>
      </c>
    </row>
    <row r="2477">
      <c r="A2477" s="116" t="n"/>
      <c r="B2477" s="97" t="n"/>
      <c r="C2477" s="97" t="n"/>
      <c r="D2477" s="132" t="n"/>
      <c r="E2477" s="99" t="n"/>
      <c r="F2477" s="117" t="n"/>
      <c r="G2477" s="101" t="n"/>
      <c r="H2477" s="109" t="str">
        <f>IF(OR(A2477="",B2477=""),"",N(D2477)*N(E2477))</f>
        <v/>
      </c>
      <c r="I2477" s="109" t="str">
        <f>IF(H2477="","",H2477-N(F2477))</f>
        <v/>
      </c>
      <c r="J2477" s="108" t="str">
        <f>IF(B2477="","",IFERROR(INDEX('15 Base de Dados'!$F$6:$F$925,MATCH(B2477,'15 Base de Dados'!$C$6:$C$925,0)),"BRL"))</f>
        <v/>
      </c>
      <c r="K2477" s="134" t="str">
        <f>IF(H2477="","",I2477*IF(N(G2477)&gt;0,G2477,IFERROR(INDEX(moeda_fx,MATCH(J2477,moeda_cod,0)),1)))</f>
        <v/>
      </c>
      <c r="L2477" s="135" t="str">
        <f>IF(B2477="","",IFERROR(INDEX('15 Base de Dados'!$A$6:$A$925,MATCH(B2477,'15 Base de Dados'!$C$6:$C$925,0)),"Não encontrado"))</f>
        <v/>
      </c>
      <c r="M2477" s="123" t="str">
        <f>IF(A2477="","",EOMONTH(A2477,0))</f>
        <v/>
      </c>
      <c r="N2477" s="113" t="str">
        <f>IF(A2477="","",YEAR(A2477))</f>
        <v/>
      </c>
    </row>
    <row r="2478">
      <c r="A2478" s="116" t="n"/>
      <c r="B2478" s="97" t="n"/>
      <c r="C2478" s="97" t="n"/>
      <c r="D2478" s="132" t="n"/>
      <c r="E2478" s="99" t="n"/>
      <c r="F2478" s="117" t="n"/>
      <c r="G2478" s="101" t="n"/>
      <c r="H2478" s="103" t="str">
        <f>IF(OR(A2478="",B2478=""),"",N(D2478)*N(E2478))</f>
        <v/>
      </c>
      <c r="I2478" s="103" t="str">
        <f>IF(H2478="","",H2478-N(F2478))</f>
        <v/>
      </c>
      <c r="J2478" s="68" t="str">
        <f>IF(B2478="","",IFERROR(INDEX('15 Base de Dados'!$F$6:$F$925,MATCH(B2478,'15 Base de Dados'!$C$6:$C$925,0)),"BRL"))</f>
        <v/>
      </c>
      <c r="K2478" s="70" t="str">
        <f>IF(H2478="","",I2478*IF(N(G2478)&gt;0,G2478,IFERROR(INDEX(moeda_fx,MATCH(J2478,moeda_cod,0)),1)))</f>
        <v/>
      </c>
      <c r="L2478" s="133" t="str">
        <f>IF(B2478="","",IFERROR(INDEX('15 Base de Dados'!$A$6:$A$925,MATCH(B2478,'15 Base de Dados'!$C$6:$C$925,0)),"Não encontrado"))</f>
        <v/>
      </c>
      <c r="M2478" s="122" t="str">
        <f>IF(A2478="","",EOMONTH(A2478,0))</f>
        <v/>
      </c>
      <c r="N2478" s="69" t="str">
        <f>IF(A2478="","",YEAR(A2478))</f>
        <v/>
      </c>
    </row>
    <row r="2479">
      <c r="A2479" s="116" t="n"/>
      <c r="B2479" s="97" t="n"/>
      <c r="C2479" s="97" t="n"/>
      <c r="D2479" s="132" t="n"/>
      <c r="E2479" s="99" t="n"/>
      <c r="F2479" s="117" t="n"/>
      <c r="G2479" s="101" t="n"/>
      <c r="H2479" s="109" t="str">
        <f>IF(OR(A2479="",B2479=""),"",N(D2479)*N(E2479))</f>
        <v/>
      </c>
      <c r="I2479" s="109" t="str">
        <f>IF(H2479="","",H2479-N(F2479))</f>
        <v/>
      </c>
      <c r="J2479" s="108" t="str">
        <f>IF(B2479="","",IFERROR(INDEX('15 Base de Dados'!$F$6:$F$925,MATCH(B2479,'15 Base de Dados'!$C$6:$C$925,0)),"BRL"))</f>
        <v/>
      </c>
      <c r="K2479" s="134" t="str">
        <f>IF(H2479="","",I2479*IF(N(G2479)&gt;0,G2479,IFERROR(INDEX(moeda_fx,MATCH(J2479,moeda_cod,0)),1)))</f>
        <v/>
      </c>
      <c r="L2479" s="135" t="str">
        <f>IF(B2479="","",IFERROR(INDEX('15 Base de Dados'!$A$6:$A$925,MATCH(B2479,'15 Base de Dados'!$C$6:$C$925,0)),"Não encontrado"))</f>
        <v/>
      </c>
      <c r="M2479" s="123" t="str">
        <f>IF(A2479="","",EOMONTH(A2479,0))</f>
        <v/>
      </c>
      <c r="N2479" s="113" t="str">
        <f>IF(A2479="","",YEAR(A2479))</f>
        <v/>
      </c>
    </row>
    <row r="2480">
      <c r="A2480" s="116" t="n"/>
      <c r="B2480" s="97" t="n"/>
      <c r="C2480" s="97" t="n"/>
      <c r="D2480" s="132" t="n"/>
      <c r="E2480" s="99" t="n"/>
      <c r="F2480" s="117" t="n"/>
      <c r="G2480" s="101" t="n"/>
      <c r="H2480" s="103" t="str">
        <f>IF(OR(A2480="",B2480=""),"",N(D2480)*N(E2480))</f>
        <v/>
      </c>
      <c r="I2480" s="103" t="str">
        <f>IF(H2480="","",H2480-N(F2480))</f>
        <v/>
      </c>
      <c r="J2480" s="68" t="str">
        <f>IF(B2480="","",IFERROR(INDEX('15 Base de Dados'!$F$6:$F$925,MATCH(B2480,'15 Base de Dados'!$C$6:$C$925,0)),"BRL"))</f>
        <v/>
      </c>
      <c r="K2480" s="70" t="str">
        <f>IF(H2480="","",I2480*IF(N(G2480)&gt;0,G2480,IFERROR(INDEX(moeda_fx,MATCH(J2480,moeda_cod,0)),1)))</f>
        <v/>
      </c>
      <c r="L2480" s="133" t="str">
        <f>IF(B2480="","",IFERROR(INDEX('15 Base de Dados'!$A$6:$A$925,MATCH(B2480,'15 Base de Dados'!$C$6:$C$925,0)),"Não encontrado"))</f>
        <v/>
      </c>
      <c r="M2480" s="122" t="str">
        <f>IF(A2480="","",EOMONTH(A2480,0))</f>
        <v/>
      </c>
      <c r="N2480" s="69" t="str">
        <f>IF(A2480="","",YEAR(A2480))</f>
        <v/>
      </c>
    </row>
    <row r="2481">
      <c r="A2481" s="116" t="n"/>
      <c r="B2481" s="97" t="n"/>
      <c r="C2481" s="97" t="n"/>
      <c r="D2481" s="132" t="n"/>
      <c r="E2481" s="99" t="n"/>
      <c r="F2481" s="117" t="n"/>
      <c r="G2481" s="101" t="n"/>
      <c r="H2481" s="109" t="str">
        <f>IF(OR(A2481="",B2481=""),"",N(D2481)*N(E2481))</f>
        <v/>
      </c>
      <c r="I2481" s="109" t="str">
        <f>IF(H2481="","",H2481-N(F2481))</f>
        <v/>
      </c>
      <c r="J2481" s="108" t="str">
        <f>IF(B2481="","",IFERROR(INDEX('15 Base de Dados'!$F$6:$F$925,MATCH(B2481,'15 Base de Dados'!$C$6:$C$925,0)),"BRL"))</f>
        <v/>
      </c>
      <c r="K2481" s="134" t="str">
        <f>IF(H2481="","",I2481*IF(N(G2481)&gt;0,G2481,IFERROR(INDEX(moeda_fx,MATCH(J2481,moeda_cod,0)),1)))</f>
        <v/>
      </c>
      <c r="L2481" s="135" t="str">
        <f>IF(B2481="","",IFERROR(INDEX('15 Base de Dados'!$A$6:$A$925,MATCH(B2481,'15 Base de Dados'!$C$6:$C$925,0)),"Não encontrado"))</f>
        <v/>
      </c>
      <c r="M2481" s="123" t="str">
        <f>IF(A2481="","",EOMONTH(A2481,0))</f>
        <v/>
      </c>
      <c r="N2481" s="113" t="str">
        <f>IF(A2481="","",YEAR(A2481))</f>
        <v/>
      </c>
    </row>
    <row r="2482">
      <c r="A2482" s="116" t="n"/>
      <c r="B2482" s="97" t="n"/>
      <c r="C2482" s="97" t="n"/>
      <c r="D2482" s="132" t="n"/>
      <c r="E2482" s="99" t="n"/>
      <c r="F2482" s="117" t="n"/>
      <c r="G2482" s="101" t="n"/>
      <c r="H2482" s="103" t="str">
        <f>IF(OR(A2482="",B2482=""),"",N(D2482)*N(E2482))</f>
        <v/>
      </c>
      <c r="I2482" s="103" t="str">
        <f>IF(H2482="","",H2482-N(F2482))</f>
        <v/>
      </c>
      <c r="J2482" s="68" t="str">
        <f>IF(B2482="","",IFERROR(INDEX('15 Base de Dados'!$F$6:$F$925,MATCH(B2482,'15 Base de Dados'!$C$6:$C$925,0)),"BRL"))</f>
        <v/>
      </c>
      <c r="K2482" s="70" t="str">
        <f>IF(H2482="","",I2482*IF(N(G2482)&gt;0,G2482,IFERROR(INDEX(moeda_fx,MATCH(J2482,moeda_cod,0)),1)))</f>
        <v/>
      </c>
      <c r="L2482" s="133" t="str">
        <f>IF(B2482="","",IFERROR(INDEX('15 Base de Dados'!$A$6:$A$925,MATCH(B2482,'15 Base de Dados'!$C$6:$C$925,0)),"Não encontrado"))</f>
        <v/>
      </c>
      <c r="M2482" s="122" t="str">
        <f>IF(A2482="","",EOMONTH(A2482,0))</f>
        <v/>
      </c>
      <c r="N2482" s="69" t="str">
        <f>IF(A2482="","",YEAR(A2482))</f>
        <v/>
      </c>
    </row>
    <row r="2483">
      <c r="A2483" s="116" t="n"/>
      <c r="B2483" s="97" t="n"/>
      <c r="C2483" s="97" t="n"/>
      <c r="D2483" s="132" t="n"/>
      <c r="E2483" s="99" t="n"/>
      <c r="F2483" s="117" t="n"/>
      <c r="G2483" s="101" t="n"/>
      <c r="H2483" s="109" t="str">
        <f>IF(OR(A2483="",B2483=""),"",N(D2483)*N(E2483))</f>
        <v/>
      </c>
      <c r="I2483" s="109" t="str">
        <f>IF(H2483="","",H2483-N(F2483))</f>
        <v/>
      </c>
      <c r="J2483" s="108" t="str">
        <f>IF(B2483="","",IFERROR(INDEX('15 Base de Dados'!$F$6:$F$925,MATCH(B2483,'15 Base de Dados'!$C$6:$C$925,0)),"BRL"))</f>
        <v/>
      </c>
      <c r="K2483" s="134" t="str">
        <f>IF(H2483="","",I2483*IF(N(G2483)&gt;0,G2483,IFERROR(INDEX(moeda_fx,MATCH(J2483,moeda_cod,0)),1)))</f>
        <v/>
      </c>
      <c r="L2483" s="135" t="str">
        <f>IF(B2483="","",IFERROR(INDEX('15 Base de Dados'!$A$6:$A$925,MATCH(B2483,'15 Base de Dados'!$C$6:$C$925,0)),"Não encontrado"))</f>
        <v/>
      </c>
      <c r="M2483" s="123" t="str">
        <f>IF(A2483="","",EOMONTH(A2483,0))</f>
        <v/>
      </c>
      <c r="N2483" s="113" t="str">
        <f>IF(A2483="","",YEAR(A2483))</f>
        <v/>
      </c>
    </row>
    <row r="2484">
      <c r="A2484" s="116" t="n"/>
      <c r="B2484" s="97" t="n"/>
      <c r="C2484" s="97" t="n"/>
      <c r="D2484" s="132" t="n"/>
      <c r="E2484" s="99" t="n"/>
      <c r="F2484" s="117" t="n"/>
      <c r="G2484" s="101" t="n"/>
      <c r="H2484" s="103" t="str">
        <f>IF(OR(A2484="",B2484=""),"",N(D2484)*N(E2484))</f>
        <v/>
      </c>
      <c r="I2484" s="103" t="str">
        <f>IF(H2484="","",H2484-N(F2484))</f>
        <v/>
      </c>
      <c r="J2484" s="68" t="str">
        <f>IF(B2484="","",IFERROR(INDEX('15 Base de Dados'!$F$6:$F$925,MATCH(B2484,'15 Base de Dados'!$C$6:$C$925,0)),"BRL"))</f>
        <v/>
      </c>
      <c r="K2484" s="70" t="str">
        <f>IF(H2484="","",I2484*IF(N(G2484)&gt;0,G2484,IFERROR(INDEX(moeda_fx,MATCH(J2484,moeda_cod,0)),1)))</f>
        <v/>
      </c>
      <c r="L2484" s="133" t="str">
        <f>IF(B2484="","",IFERROR(INDEX('15 Base de Dados'!$A$6:$A$925,MATCH(B2484,'15 Base de Dados'!$C$6:$C$925,0)),"Não encontrado"))</f>
        <v/>
      </c>
      <c r="M2484" s="122" t="str">
        <f>IF(A2484="","",EOMONTH(A2484,0))</f>
        <v/>
      </c>
      <c r="N2484" s="69" t="str">
        <f>IF(A2484="","",YEAR(A2484))</f>
        <v/>
      </c>
    </row>
    <row r="2485">
      <c r="A2485" s="116" t="n"/>
      <c r="B2485" s="97" t="n"/>
      <c r="C2485" s="97" t="n"/>
      <c r="D2485" s="132" t="n"/>
      <c r="E2485" s="99" t="n"/>
      <c r="F2485" s="117" t="n"/>
      <c r="G2485" s="101" t="n"/>
      <c r="H2485" s="109" t="str">
        <f>IF(OR(A2485="",B2485=""),"",N(D2485)*N(E2485))</f>
        <v/>
      </c>
      <c r="I2485" s="109" t="str">
        <f>IF(H2485="","",H2485-N(F2485))</f>
        <v/>
      </c>
      <c r="J2485" s="108" t="str">
        <f>IF(B2485="","",IFERROR(INDEX('15 Base de Dados'!$F$6:$F$925,MATCH(B2485,'15 Base de Dados'!$C$6:$C$925,0)),"BRL"))</f>
        <v/>
      </c>
      <c r="K2485" s="134" t="str">
        <f>IF(H2485="","",I2485*IF(N(G2485)&gt;0,G2485,IFERROR(INDEX(moeda_fx,MATCH(J2485,moeda_cod,0)),1)))</f>
        <v/>
      </c>
      <c r="L2485" s="135" t="str">
        <f>IF(B2485="","",IFERROR(INDEX('15 Base de Dados'!$A$6:$A$925,MATCH(B2485,'15 Base de Dados'!$C$6:$C$925,0)),"Não encontrado"))</f>
        <v/>
      </c>
      <c r="M2485" s="123" t="str">
        <f>IF(A2485="","",EOMONTH(A2485,0))</f>
        <v/>
      </c>
      <c r="N2485" s="113" t="str">
        <f>IF(A2485="","",YEAR(A2485))</f>
        <v/>
      </c>
    </row>
    <row r="2486">
      <c r="A2486" s="116" t="n"/>
      <c r="B2486" s="97" t="n"/>
      <c r="C2486" s="97" t="n"/>
      <c r="D2486" s="132" t="n"/>
      <c r="E2486" s="99" t="n"/>
      <c r="F2486" s="117" t="n"/>
      <c r="G2486" s="101" t="n"/>
      <c r="H2486" s="103" t="str">
        <f>IF(OR(A2486="",B2486=""),"",N(D2486)*N(E2486))</f>
        <v/>
      </c>
      <c r="I2486" s="103" t="str">
        <f>IF(H2486="","",H2486-N(F2486))</f>
        <v/>
      </c>
      <c r="J2486" s="68" t="str">
        <f>IF(B2486="","",IFERROR(INDEX('15 Base de Dados'!$F$6:$F$925,MATCH(B2486,'15 Base de Dados'!$C$6:$C$925,0)),"BRL"))</f>
        <v/>
      </c>
      <c r="K2486" s="70" t="str">
        <f>IF(H2486="","",I2486*IF(N(G2486)&gt;0,G2486,IFERROR(INDEX(moeda_fx,MATCH(J2486,moeda_cod,0)),1)))</f>
        <v/>
      </c>
      <c r="L2486" s="133" t="str">
        <f>IF(B2486="","",IFERROR(INDEX('15 Base de Dados'!$A$6:$A$925,MATCH(B2486,'15 Base de Dados'!$C$6:$C$925,0)),"Não encontrado"))</f>
        <v/>
      </c>
      <c r="M2486" s="122" t="str">
        <f>IF(A2486="","",EOMONTH(A2486,0))</f>
        <v/>
      </c>
      <c r="N2486" s="69" t="str">
        <f>IF(A2486="","",YEAR(A2486))</f>
        <v/>
      </c>
    </row>
    <row r="2487">
      <c r="A2487" s="116" t="n"/>
      <c r="B2487" s="97" t="n"/>
      <c r="C2487" s="97" t="n"/>
      <c r="D2487" s="132" t="n"/>
      <c r="E2487" s="99" t="n"/>
      <c r="F2487" s="117" t="n"/>
      <c r="G2487" s="101" t="n"/>
      <c r="H2487" s="109" t="str">
        <f>IF(OR(A2487="",B2487=""),"",N(D2487)*N(E2487))</f>
        <v/>
      </c>
      <c r="I2487" s="109" t="str">
        <f>IF(H2487="","",H2487-N(F2487))</f>
        <v/>
      </c>
      <c r="J2487" s="108" t="str">
        <f>IF(B2487="","",IFERROR(INDEX('15 Base de Dados'!$F$6:$F$925,MATCH(B2487,'15 Base de Dados'!$C$6:$C$925,0)),"BRL"))</f>
        <v/>
      </c>
      <c r="K2487" s="134" t="str">
        <f>IF(H2487="","",I2487*IF(N(G2487)&gt;0,G2487,IFERROR(INDEX(moeda_fx,MATCH(J2487,moeda_cod,0)),1)))</f>
        <v/>
      </c>
      <c r="L2487" s="135" t="str">
        <f>IF(B2487="","",IFERROR(INDEX('15 Base de Dados'!$A$6:$A$925,MATCH(B2487,'15 Base de Dados'!$C$6:$C$925,0)),"Não encontrado"))</f>
        <v/>
      </c>
      <c r="M2487" s="123" t="str">
        <f>IF(A2487="","",EOMONTH(A2487,0))</f>
        <v/>
      </c>
      <c r="N2487" s="113" t="str">
        <f>IF(A2487="","",YEAR(A2487))</f>
        <v/>
      </c>
    </row>
    <row r="2488">
      <c r="A2488" s="116" t="n"/>
      <c r="B2488" s="97" t="n"/>
      <c r="C2488" s="97" t="n"/>
      <c r="D2488" s="132" t="n"/>
      <c r="E2488" s="99" t="n"/>
      <c r="F2488" s="117" t="n"/>
      <c r="G2488" s="101" t="n"/>
      <c r="H2488" s="103" t="str">
        <f>IF(OR(A2488="",B2488=""),"",N(D2488)*N(E2488))</f>
        <v/>
      </c>
      <c r="I2488" s="103" t="str">
        <f>IF(H2488="","",H2488-N(F2488))</f>
        <v/>
      </c>
      <c r="J2488" s="68" t="str">
        <f>IF(B2488="","",IFERROR(INDEX('15 Base de Dados'!$F$6:$F$925,MATCH(B2488,'15 Base de Dados'!$C$6:$C$925,0)),"BRL"))</f>
        <v/>
      </c>
      <c r="K2488" s="70" t="str">
        <f>IF(H2488="","",I2488*IF(N(G2488)&gt;0,G2488,IFERROR(INDEX(moeda_fx,MATCH(J2488,moeda_cod,0)),1)))</f>
        <v/>
      </c>
      <c r="L2488" s="133" t="str">
        <f>IF(B2488="","",IFERROR(INDEX('15 Base de Dados'!$A$6:$A$925,MATCH(B2488,'15 Base de Dados'!$C$6:$C$925,0)),"Não encontrado"))</f>
        <v/>
      </c>
      <c r="M2488" s="122" t="str">
        <f>IF(A2488="","",EOMONTH(A2488,0))</f>
        <v/>
      </c>
      <c r="N2488" s="69" t="str">
        <f>IF(A2488="","",YEAR(A2488))</f>
        <v/>
      </c>
    </row>
    <row r="2489">
      <c r="A2489" s="116" t="n"/>
      <c r="B2489" s="97" t="n"/>
      <c r="C2489" s="97" t="n"/>
      <c r="D2489" s="132" t="n"/>
      <c r="E2489" s="99" t="n"/>
      <c r="F2489" s="117" t="n"/>
      <c r="G2489" s="101" t="n"/>
      <c r="H2489" s="109" t="str">
        <f>IF(OR(A2489="",B2489=""),"",N(D2489)*N(E2489))</f>
        <v/>
      </c>
      <c r="I2489" s="109" t="str">
        <f>IF(H2489="","",H2489-N(F2489))</f>
        <v/>
      </c>
      <c r="J2489" s="108" t="str">
        <f>IF(B2489="","",IFERROR(INDEX('15 Base de Dados'!$F$6:$F$925,MATCH(B2489,'15 Base de Dados'!$C$6:$C$925,0)),"BRL"))</f>
        <v/>
      </c>
      <c r="K2489" s="134" t="str">
        <f>IF(H2489="","",I2489*IF(N(G2489)&gt;0,G2489,IFERROR(INDEX(moeda_fx,MATCH(J2489,moeda_cod,0)),1)))</f>
        <v/>
      </c>
      <c r="L2489" s="135" t="str">
        <f>IF(B2489="","",IFERROR(INDEX('15 Base de Dados'!$A$6:$A$925,MATCH(B2489,'15 Base de Dados'!$C$6:$C$925,0)),"Não encontrado"))</f>
        <v/>
      </c>
      <c r="M2489" s="123" t="str">
        <f>IF(A2489="","",EOMONTH(A2489,0))</f>
        <v/>
      </c>
      <c r="N2489" s="113" t="str">
        <f>IF(A2489="","",YEAR(A2489))</f>
        <v/>
      </c>
    </row>
    <row r="2490">
      <c r="A2490" s="116" t="n"/>
      <c r="B2490" s="97" t="n"/>
      <c r="C2490" s="97" t="n"/>
      <c r="D2490" s="132" t="n"/>
      <c r="E2490" s="99" t="n"/>
      <c r="F2490" s="117" t="n"/>
      <c r="G2490" s="101" t="n"/>
      <c r="H2490" s="103" t="str">
        <f>IF(OR(A2490="",B2490=""),"",N(D2490)*N(E2490))</f>
        <v/>
      </c>
      <c r="I2490" s="103" t="str">
        <f>IF(H2490="","",H2490-N(F2490))</f>
        <v/>
      </c>
      <c r="J2490" s="68" t="str">
        <f>IF(B2490="","",IFERROR(INDEX('15 Base de Dados'!$F$6:$F$925,MATCH(B2490,'15 Base de Dados'!$C$6:$C$925,0)),"BRL"))</f>
        <v/>
      </c>
      <c r="K2490" s="70" t="str">
        <f>IF(H2490="","",I2490*IF(N(G2490)&gt;0,G2490,IFERROR(INDEX(moeda_fx,MATCH(J2490,moeda_cod,0)),1)))</f>
        <v/>
      </c>
      <c r="L2490" s="133" t="str">
        <f>IF(B2490="","",IFERROR(INDEX('15 Base de Dados'!$A$6:$A$925,MATCH(B2490,'15 Base de Dados'!$C$6:$C$925,0)),"Não encontrado"))</f>
        <v/>
      </c>
      <c r="M2490" s="122" t="str">
        <f>IF(A2490="","",EOMONTH(A2490,0))</f>
        <v/>
      </c>
      <c r="N2490" s="69" t="str">
        <f>IF(A2490="","",YEAR(A2490))</f>
        <v/>
      </c>
    </row>
    <row r="2491">
      <c r="A2491" s="116" t="n"/>
      <c r="B2491" s="97" t="n"/>
      <c r="C2491" s="97" t="n"/>
      <c r="D2491" s="132" t="n"/>
      <c r="E2491" s="99" t="n"/>
      <c r="F2491" s="117" t="n"/>
      <c r="G2491" s="101" t="n"/>
      <c r="H2491" s="109" t="str">
        <f>IF(OR(A2491="",B2491=""),"",N(D2491)*N(E2491))</f>
        <v/>
      </c>
      <c r="I2491" s="109" t="str">
        <f>IF(H2491="","",H2491-N(F2491))</f>
        <v/>
      </c>
      <c r="J2491" s="108" t="str">
        <f>IF(B2491="","",IFERROR(INDEX('15 Base de Dados'!$F$6:$F$925,MATCH(B2491,'15 Base de Dados'!$C$6:$C$925,0)),"BRL"))</f>
        <v/>
      </c>
      <c r="K2491" s="134" t="str">
        <f>IF(H2491="","",I2491*IF(N(G2491)&gt;0,G2491,IFERROR(INDEX(moeda_fx,MATCH(J2491,moeda_cod,0)),1)))</f>
        <v/>
      </c>
      <c r="L2491" s="135" t="str">
        <f>IF(B2491="","",IFERROR(INDEX('15 Base de Dados'!$A$6:$A$925,MATCH(B2491,'15 Base de Dados'!$C$6:$C$925,0)),"Não encontrado"))</f>
        <v/>
      </c>
      <c r="M2491" s="123" t="str">
        <f>IF(A2491="","",EOMONTH(A2491,0))</f>
        <v/>
      </c>
      <c r="N2491" s="113" t="str">
        <f>IF(A2491="","",YEAR(A2491))</f>
        <v/>
      </c>
    </row>
    <row r="2492">
      <c r="A2492" s="116" t="n"/>
      <c r="B2492" s="97" t="n"/>
      <c r="C2492" s="97" t="n"/>
      <c r="D2492" s="132" t="n"/>
      <c r="E2492" s="99" t="n"/>
      <c r="F2492" s="117" t="n"/>
      <c r="G2492" s="101" t="n"/>
      <c r="H2492" s="103" t="str">
        <f>IF(OR(A2492="",B2492=""),"",N(D2492)*N(E2492))</f>
        <v/>
      </c>
      <c r="I2492" s="103" t="str">
        <f>IF(H2492="","",H2492-N(F2492))</f>
        <v/>
      </c>
      <c r="J2492" s="68" t="str">
        <f>IF(B2492="","",IFERROR(INDEX('15 Base de Dados'!$F$6:$F$925,MATCH(B2492,'15 Base de Dados'!$C$6:$C$925,0)),"BRL"))</f>
        <v/>
      </c>
      <c r="K2492" s="70" t="str">
        <f>IF(H2492="","",I2492*IF(N(G2492)&gt;0,G2492,IFERROR(INDEX(moeda_fx,MATCH(J2492,moeda_cod,0)),1)))</f>
        <v/>
      </c>
      <c r="L2492" s="133" t="str">
        <f>IF(B2492="","",IFERROR(INDEX('15 Base de Dados'!$A$6:$A$925,MATCH(B2492,'15 Base de Dados'!$C$6:$C$925,0)),"Não encontrado"))</f>
        <v/>
      </c>
      <c r="M2492" s="122" t="str">
        <f>IF(A2492="","",EOMONTH(A2492,0))</f>
        <v/>
      </c>
      <c r="N2492" s="69" t="str">
        <f>IF(A2492="","",YEAR(A2492))</f>
        <v/>
      </c>
    </row>
    <row r="2493">
      <c r="A2493" s="116" t="n"/>
      <c r="B2493" s="97" t="n"/>
      <c r="C2493" s="97" t="n"/>
      <c r="D2493" s="132" t="n"/>
      <c r="E2493" s="99" t="n"/>
      <c r="F2493" s="117" t="n"/>
      <c r="G2493" s="101" t="n"/>
      <c r="H2493" s="109" t="str">
        <f>IF(OR(A2493="",B2493=""),"",N(D2493)*N(E2493))</f>
        <v/>
      </c>
      <c r="I2493" s="109" t="str">
        <f>IF(H2493="","",H2493-N(F2493))</f>
        <v/>
      </c>
      <c r="J2493" s="108" t="str">
        <f>IF(B2493="","",IFERROR(INDEX('15 Base de Dados'!$F$6:$F$925,MATCH(B2493,'15 Base de Dados'!$C$6:$C$925,0)),"BRL"))</f>
        <v/>
      </c>
      <c r="K2493" s="134" t="str">
        <f>IF(H2493="","",I2493*IF(N(G2493)&gt;0,G2493,IFERROR(INDEX(moeda_fx,MATCH(J2493,moeda_cod,0)),1)))</f>
        <v/>
      </c>
      <c r="L2493" s="135" t="str">
        <f>IF(B2493="","",IFERROR(INDEX('15 Base de Dados'!$A$6:$A$925,MATCH(B2493,'15 Base de Dados'!$C$6:$C$925,0)),"Não encontrado"))</f>
        <v/>
      </c>
      <c r="M2493" s="123" t="str">
        <f>IF(A2493="","",EOMONTH(A2493,0))</f>
        <v/>
      </c>
      <c r="N2493" s="113" t="str">
        <f>IF(A2493="","",YEAR(A2493))</f>
        <v/>
      </c>
    </row>
    <row r="2494">
      <c r="A2494" s="116" t="n"/>
      <c r="B2494" s="97" t="n"/>
      <c r="C2494" s="97" t="n"/>
      <c r="D2494" s="132" t="n"/>
      <c r="E2494" s="99" t="n"/>
      <c r="F2494" s="117" t="n"/>
      <c r="G2494" s="101" t="n"/>
      <c r="H2494" s="103" t="str">
        <f>IF(OR(A2494="",B2494=""),"",N(D2494)*N(E2494))</f>
        <v/>
      </c>
      <c r="I2494" s="103" t="str">
        <f>IF(H2494="","",H2494-N(F2494))</f>
        <v/>
      </c>
      <c r="J2494" s="68" t="str">
        <f>IF(B2494="","",IFERROR(INDEX('15 Base de Dados'!$F$6:$F$925,MATCH(B2494,'15 Base de Dados'!$C$6:$C$925,0)),"BRL"))</f>
        <v/>
      </c>
      <c r="K2494" s="70" t="str">
        <f>IF(H2494="","",I2494*IF(N(G2494)&gt;0,G2494,IFERROR(INDEX(moeda_fx,MATCH(J2494,moeda_cod,0)),1)))</f>
        <v/>
      </c>
      <c r="L2494" s="133" t="str">
        <f>IF(B2494="","",IFERROR(INDEX('15 Base de Dados'!$A$6:$A$925,MATCH(B2494,'15 Base de Dados'!$C$6:$C$925,0)),"Não encontrado"))</f>
        <v/>
      </c>
      <c r="M2494" s="122" t="str">
        <f>IF(A2494="","",EOMONTH(A2494,0))</f>
        <v/>
      </c>
      <c r="N2494" s="69" t="str">
        <f>IF(A2494="","",YEAR(A2494))</f>
        <v/>
      </c>
    </row>
    <row r="2495">
      <c r="A2495" s="116" t="n"/>
      <c r="B2495" s="97" t="n"/>
      <c r="C2495" s="97" t="n"/>
      <c r="D2495" s="132" t="n"/>
      <c r="E2495" s="99" t="n"/>
      <c r="F2495" s="117" t="n"/>
      <c r="G2495" s="101" t="n"/>
      <c r="H2495" s="109" t="str">
        <f>IF(OR(A2495="",B2495=""),"",N(D2495)*N(E2495))</f>
        <v/>
      </c>
      <c r="I2495" s="109" t="str">
        <f>IF(H2495="","",H2495-N(F2495))</f>
        <v/>
      </c>
      <c r="J2495" s="108" t="str">
        <f>IF(B2495="","",IFERROR(INDEX('15 Base de Dados'!$F$6:$F$925,MATCH(B2495,'15 Base de Dados'!$C$6:$C$925,0)),"BRL"))</f>
        <v/>
      </c>
      <c r="K2495" s="134" t="str">
        <f>IF(H2495="","",I2495*IF(N(G2495)&gt;0,G2495,IFERROR(INDEX(moeda_fx,MATCH(J2495,moeda_cod,0)),1)))</f>
        <v/>
      </c>
      <c r="L2495" s="135" t="str">
        <f>IF(B2495="","",IFERROR(INDEX('15 Base de Dados'!$A$6:$A$925,MATCH(B2495,'15 Base de Dados'!$C$6:$C$925,0)),"Não encontrado"))</f>
        <v/>
      </c>
      <c r="M2495" s="123" t="str">
        <f>IF(A2495="","",EOMONTH(A2495,0))</f>
        <v/>
      </c>
      <c r="N2495" s="113" t="str">
        <f>IF(A2495="","",YEAR(A2495))</f>
        <v/>
      </c>
    </row>
    <row r="2496">
      <c r="A2496" s="116" t="n"/>
      <c r="B2496" s="97" t="n"/>
      <c r="C2496" s="97" t="n"/>
      <c r="D2496" s="132" t="n"/>
      <c r="E2496" s="99" t="n"/>
      <c r="F2496" s="117" t="n"/>
      <c r="G2496" s="101" t="n"/>
      <c r="H2496" s="103" t="str">
        <f>IF(OR(A2496="",B2496=""),"",N(D2496)*N(E2496))</f>
        <v/>
      </c>
      <c r="I2496" s="103" t="str">
        <f>IF(H2496="","",H2496-N(F2496))</f>
        <v/>
      </c>
      <c r="J2496" s="68" t="str">
        <f>IF(B2496="","",IFERROR(INDEX('15 Base de Dados'!$F$6:$F$925,MATCH(B2496,'15 Base de Dados'!$C$6:$C$925,0)),"BRL"))</f>
        <v/>
      </c>
      <c r="K2496" s="70" t="str">
        <f>IF(H2496="","",I2496*IF(N(G2496)&gt;0,G2496,IFERROR(INDEX(moeda_fx,MATCH(J2496,moeda_cod,0)),1)))</f>
        <v/>
      </c>
      <c r="L2496" s="133" t="str">
        <f>IF(B2496="","",IFERROR(INDEX('15 Base de Dados'!$A$6:$A$925,MATCH(B2496,'15 Base de Dados'!$C$6:$C$925,0)),"Não encontrado"))</f>
        <v/>
      </c>
      <c r="M2496" s="122" t="str">
        <f>IF(A2496="","",EOMONTH(A2496,0))</f>
        <v/>
      </c>
      <c r="N2496" s="69" t="str">
        <f>IF(A2496="","",YEAR(A2496))</f>
        <v/>
      </c>
    </row>
    <row r="2497">
      <c r="A2497" s="116" t="n"/>
      <c r="B2497" s="97" t="n"/>
      <c r="C2497" s="97" t="n"/>
      <c r="D2497" s="132" t="n"/>
      <c r="E2497" s="99" t="n"/>
      <c r="F2497" s="117" t="n"/>
      <c r="G2497" s="101" t="n"/>
      <c r="H2497" s="109" t="str">
        <f>IF(OR(A2497="",B2497=""),"",N(D2497)*N(E2497))</f>
        <v/>
      </c>
      <c r="I2497" s="109" t="str">
        <f>IF(H2497="","",H2497-N(F2497))</f>
        <v/>
      </c>
      <c r="J2497" s="108" t="str">
        <f>IF(B2497="","",IFERROR(INDEX('15 Base de Dados'!$F$6:$F$925,MATCH(B2497,'15 Base de Dados'!$C$6:$C$925,0)),"BRL"))</f>
        <v/>
      </c>
      <c r="K2497" s="134" t="str">
        <f>IF(H2497="","",I2497*IF(N(G2497)&gt;0,G2497,IFERROR(INDEX(moeda_fx,MATCH(J2497,moeda_cod,0)),1)))</f>
        <v/>
      </c>
      <c r="L2497" s="135" t="str">
        <f>IF(B2497="","",IFERROR(INDEX('15 Base de Dados'!$A$6:$A$925,MATCH(B2497,'15 Base de Dados'!$C$6:$C$925,0)),"Não encontrado"))</f>
        <v/>
      </c>
      <c r="M2497" s="123" t="str">
        <f>IF(A2497="","",EOMONTH(A2497,0))</f>
        <v/>
      </c>
      <c r="N2497" s="113" t="str">
        <f>IF(A2497="","",YEAR(A2497))</f>
        <v/>
      </c>
    </row>
    <row r="2498">
      <c r="A2498" s="116" t="n"/>
      <c r="B2498" s="97" t="n"/>
      <c r="C2498" s="97" t="n"/>
      <c r="D2498" s="132" t="n"/>
      <c r="E2498" s="99" t="n"/>
      <c r="F2498" s="117" t="n"/>
      <c r="G2498" s="101" t="n"/>
      <c r="H2498" s="103" t="str">
        <f>IF(OR(A2498="",B2498=""),"",N(D2498)*N(E2498))</f>
        <v/>
      </c>
      <c r="I2498" s="103" t="str">
        <f>IF(H2498="","",H2498-N(F2498))</f>
        <v/>
      </c>
      <c r="J2498" s="68" t="str">
        <f>IF(B2498="","",IFERROR(INDEX('15 Base de Dados'!$F$6:$F$925,MATCH(B2498,'15 Base de Dados'!$C$6:$C$925,0)),"BRL"))</f>
        <v/>
      </c>
      <c r="K2498" s="70" t="str">
        <f>IF(H2498="","",I2498*IF(N(G2498)&gt;0,G2498,IFERROR(INDEX(moeda_fx,MATCH(J2498,moeda_cod,0)),1)))</f>
        <v/>
      </c>
      <c r="L2498" s="133" t="str">
        <f>IF(B2498="","",IFERROR(INDEX('15 Base de Dados'!$A$6:$A$925,MATCH(B2498,'15 Base de Dados'!$C$6:$C$925,0)),"Não encontrado"))</f>
        <v/>
      </c>
      <c r="M2498" s="122" t="str">
        <f>IF(A2498="","",EOMONTH(A2498,0))</f>
        <v/>
      </c>
      <c r="N2498" s="69" t="str">
        <f>IF(A2498="","",YEAR(A2498))</f>
        <v/>
      </c>
    </row>
    <row r="2499">
      <c r="A2499" s="116" t="n"/>
      <c r="B2499" s="97" t="n"/>
      <c r="C2499" s="97" t="n"/>
      <c r="D2499" s="132" t="n"/>
      <c r="E2499" s="99" t="n"/>
      <c r="F2499" s="117" t="n"/>
      <c r="G2499" s="101" t="n"/>
      <c r="H2499" s="109" t="str">
        <f>IF(OR(A2499="",B2499=""),"",N(D2499)*N(E2499))</f>
        <v/>
      </c>
      <c r="I2499" s="109" t="str">
        <f>IF(H2499="","",H2499-N(F2499))</f>
        <v/>
      </c>
      <c r="J2499" s="108" t="str">
        <f>IF(B2499="","",IFERROR(INDEX('15 Base de Dados'!$F$6:$F$925,MATCH(B2499,'15 Base de Dados'!$C$6:$C$925,0)),"BRL"))</f>
        <v/>
      </c>
      <c r="K2499" s="134" t="str">
        <f>IF(H2499="","",I2499*IF(N(G2499)&gt;0,G2499,IFERROR(INDEX(moeda_fx,MATCH(J2499,moeda_cod,0)),1)))</f>
        <v/>
      </c>
      <c r="L2499" s="135" t="str">
        <f>IF(B2499="","",IFERROR(INDEX('15 Base de Dados'!$A$6:$A$925,MATCH(B2499,'15 Base de Dados'!$C$6:$C$925,0)),"Não encontrado"))</f>
        <v/>
      </c>
      <c r="M2499" s="123" t="str">
        <f>IF(A2499="","",EOMONTH(A2499,0))</f>
        <v/>
      </c>
      <c r="N2499" s="113" t="str">
        <f>IF(A2499="","",YEAR(A2499))</f>
        <v/>
      </c>
    </row>
    <row r="2500">
      <c r="A2500" s="116" t="n"/>
      <c r="B2500" s="97" t="n"/>
      <c r="C2500" s="97" t="n"/>
      <c r="D2500" s="132" t="n"/>
      <c r="E2500" s="99" t="n"/>
      <c r="F2500" s="117" t="n"/>
      <c r="G2500" s="101" t="n"/>
      <c r="H2500" s="103" t="str">
        <f>IF(OR(A2500="",B2500=""),"",N(D2500)*N(E2500))</f>
        <v/>
      </c>
      <c r="I2500" s="103" t="str">
        <f>IF(H2500="","",H2500-N(F2500))</f>
        <v/>
      </c>
      <c r="J2500" s="68" t="str">
        <f>IF(B2500="","",IFERROR(INDEX('15 Base de Dados'!$F$6:$F$925,MATCH(B2500,'15 Base de Dados'!$C$6:$C$925,0)),"BRL"))</f>
        <v/>
      </c>
      <c r="K2500" s="70" t="str">
        <f>IF(H2500="","",I2500*IF(N(G2500)&gt;0,G2500,IFERROR(INDEX(moeda_fx,MATCH(J2500,moeda_cod,0)),1)))</f>
        <v/>
      </c>
      <c r="L2500" s="133" t="str">
        <f>IF(B2500="","",IFERROR(INDEX('15 Base de Dados'!$A$6:$A$925,MATCH(B2500,'15 Base de Dados'!$C$6:$C$925,0)),"Não encontrado"))</f>
        <v/>
      </c>
      <c r="M2500" s="122" t="str">
        <f>IF(A2500="","",EOMONTH(A2500,0))</f>
        <v/>
      </c>
      <c r="N2500" s="69" t="str">
        <f>IF(A2500="","",YEAR(A2500))</f>
        <v/>
      </c>
    </row>
    <row r="2501">
      <c r="A2501" s="116" t="n"/>
      <c r="B2501" s="97" t="n"/>
      <c r="C2501" s="97" t="n"/>
      <c r="D2501" s="132" t="n"/>
      <c r="E2501" s="99" t="n"/>
      <c r="F2501" s="117" t="n"/>
      <c r="G2501" s="101" t="n"/>
      <c r="H2501" s="109" t="str">
        <f>IF(OR(A2501="",B2501=""),"",N(D2501)*N(E2501))</f>
        <v/>
      </c>
      <c r="I2501" s="109" t="str">
        <f>IF(H2501="","",H2501-N(F2501))</f>
        <v/>
      </c>
      <c r="J2501" s="108" t="str">
        <f>IF(B2501="","",IFERROR(INDEX('15 Base de Dados'!$F$6:$F$925,MATCH(B2501,'15 Base de Dados'!$C$6:$C$925,0)),"BRL"))</f>
        <v/>
      </c>
      <c r="K2501" s="134" t="str">
        <f>IF(H2501="","",I2501*IF(N(G2501)&gt;0,G2501,IFERROR(INDEX(moeda_fx,MATCH(J2501,moeda_cod,0)),1)))</f>
        <v/>
      </c>
      <c r="L2501" s="135" t="str">
        <f>IF(B2501="","",IFERROR(INDEX('15 Base de Dados'!$A$6:$A$925,MATCH(B2501,'15 Base de Dados'!$C$6:$C$925,0)),"Não encontrado"))</f>
        <v/>
      </c>
      <c r="M2501" s="123" t="str">
        <f>IF(A2501="","",EOMONTH(A2501,0))</f>
        <v/>
      </c>
      <c r="N2501" s="113" t="str">
        <f>IF(A2501="","",YEAR(A2501))</f>
        <v/>
      </c>
    </row>
    <row r="2502">
      <c r="A2502" s="116" t="n"/>
      <c r="B2502" s="97" t="n"/>
      <c r="C2502" s="97" t="n"/>
      <c r="D2502" s="132" t="n"/>
      <c r="E2502" s="99" t="n"/>
      <c r="F2502" s="117" t="n"/>
      <c r="G2502" s="101" t="n"/>
      <c r="H2502" s="103" t="str">
        <f>IF(OR(A2502="",B2502=""),"",N(D2502)*N(E2502))</f>
        <v/>
      </c>
      <c r="I2502" s="103" t="str">
        <f>IF(H2502="","",H2502-N(F2502))</f>
        <v/>
      </c>
      <c r="J2502" s="68" t="str">
        <f>IF(B2502="","",IFERROR(INDEX('15 Base de Dados'!$F$6:$F$925,MATCH(B2502,'15 Base de Dados'!$C$6:$C$925,0)),"BRL"))</f>
        <v/>
      </c>
      <c r="K2502" s="70" t="str">
        <f>IF(H2502="","",I2502*IF(N(G2502)&gt;0,G2502,IFERROR(INDEX(moeda_fx,MATCH(J2502,moeda_cod,0)),1)))</f>
        <v/>
      </c>
      <c r="L2502" s="133" t="str">
        <f>IF(B2502="","",IFERROR(INDEX('15 Base de Dados'!$A$6:$A$925,MATCH(B2502,'15 Base de Dados'!$C$6:$C$925,0)),"Não encontrado"))</f>
        <v/>
      </c>
      <c r="M2502" s="122" t="str">
        <f>IF(A2502="","",EOMONTH(A2502,0))</f>
        <v/>
      </c>
      <c r="N2502" s="69" t="str">
        <f>IF(A2502="","",YEAR(A2502))</f>
        <v/>
      </c>
    </row>
    <row r="2503">
      <c r="A2503" s="116" t="n"/>
      <c r="B2503" s="97" t="n"/>
      <c r="C2503" s="97" t="n"/>
      <c r="D2503" s="132" t="n"/>
      <c r="E2503" s="99" t="n"/>
      <c r="F2503" s="117" t="n"/>
      <c r="G2503" s="101" t="n"/>
      <c r="H2503" s="109" t="str">
        <f>IF(OR(A2503="",B2503=""),"",N(D2503)*N(E2503))</f>
        <v/>
      </c>
      <c r="I2503" s="109" t="str">
        <f>IF(H2503="","",H2503-N(F2503))</f>
        <v/>
      </c>
      <c r="J2503" s="108" t="str">
        <f>IF(B2503="","",IFERROR(INDEX('15 Base de Dados'!$F$6:$F$925,MATCH(B2503,'15 Base de Dados'!$C$6:$C$925,0)),"BRL"))</f>
        <v/>
      </c>
      <c r="K2503" s="134" t="str">
        <f>IF(H2503="","",I2503*IF(N(G2503)&gt;0,G2503,IFERROR(INDEX(moeda_fx,MATCH(J2503,moeda_cod,0)),1)))</f>
        <v/>
      </c>
      <c r="L2503" s="135" t="str">
        <f>IF(B2503="","",IFERROR(INDEX('15 Base de Dados'!$A$6:$A$925,MATCH(B2503,'15 Base de Dados'!$C$6:$C$925,0)),"Não encontrado"))</f>
        <v/>
      </c>
      <c r="M2503" s="123" t="str">
        <f>IF(A2503="","",EOMONTH(A2503,0))</f>
        <v/>
      </c>
      <c r="N2503" s="113" t="str">
        <f>IF(A2503="","",YEAR(A2503))</f>
        <v/>
      </c>
    </row>
    <row r="2504">
      <c r="A2504" s="116" t="n"/>
      <c r="B2504" s="97" t="n"/>
      <c r="C2504" s="97" t="n"/>
      <c r="D2504" s="132" t="n"/>
      <c r="E2504" s="99" t="n"/>
      <c r="F2504" s="117" t="n"/>
      <c r="G2504" s="101" t="n"/>
      <c r="H2504" s="103" t="str">
        <f>IF(OR(A2504="",B2504=""),"",N(D2504)*N(E2504))</f>
        <v/>
      </c>
      <c r="I2504" s="103" t="str">
        <f>IF(H2504="","",H2504-N(F2504))</f>
        <v/>
      </c>
      <c r="J2504" s="68" t="str">
        <f>IF(B2504="","",IFERROR(INDEX('15 Base de Dados'!$F$6:$F$925,MATCH(B2504,'15 Base de Dados'!$C$6:$C$925,0)),"BRL"))</f>
        <v/>
      </c>
      <c r="K2504" s="70" t="str">
        <f>IF(H2504="","",I2504*IF(N(G2504)&gt;0,G2504,IFERROR(INDEX(moeda_fx,MATCH(J2504,moeda_cod,0)),1)))</f>
        <v/>
      </c>
      <c r="L2504" s="133" t="str">
        <f>IF(B2504="","",IFERROR(INDEX('15 Base de Dados'!$A$6:$A$925,MATCH(B2504,'15 Base de Dados'!$C$6:$C$925,0)),"Não encontrado"))</f>
        <v/>
      </c>
      <c r="M2504" s="122" t="str">
        <f>IF(A2504="","",EOMONTH(A2504,0))</f>
        <v/>
      </c>
      <c r="N2504" s="69" t="str">
        <f>IF(A2504="","",YEAR(A2504))</f>
        <v/>
      </c>
    </row>
    <row r="2505">
      <c r="A2505" s="116" t="n"/>
      <c r="B2505" s="97" t="n"/>
      <c r="C2505" s="97" t="n"/>
      <c r="D2505" s="132" t="n"/>
      <c r="E2505" s="99" t="n"/>
      <c r="F2505" s="117" t="n"/>
      <c r="G2505" s="101" t="n"/>
      <c r="H2505" s="109" t="str">
        <f>IF(OR(A2505="",B2505=""),"",N(D2505)*N(E2505))</f>
        <v/>
      </c>
      <c r="I2505" s="109" t="str">
        <f>IF(H2505="","",H2505-N(F2505))</f>
        <v/>
      </c>
      <c r="J2505" s="108" t="str">
        <f>IF(B2505="","",IFERROR(INDEX('15 Base de Dados'!$F$6:$F$925,MATCH(B2505,'15 Base de Dados'!$C$6:$C$925,0)),"BRL"))</f>
        <v/>
      </c>
      <c r="K2505" s="134" t="str">
        <f>IF(H2505="","",I2505*IF(N(G2505)&gt;0,G2505,IFERROR(INDEX(moeda_fx,MATCH(J2505,moeda_cod,0)),1)))</f>
        <v/>
      </c>
      <c r="L2505" s="135" t="str">
        <f>IF(B2505="","",IFERROR(INDEX('15 Base de Dados'!$A$6:$A$925,MATCH(B2505,'15 Base de Dados'!$C$6:$C$925,0)),"Não encontrado"))</f>
        <v/>
      </c>
      <c r="M2505" s="123" t="str">
        <f>IF(A2505="","",EOMONTH(A2505,0))</f>
        <v/>
      </c>
      <c r="N2505" s="113" t="str">
        <f>IF(A2505="","",YEAR(A2505))</f>
        <v/>
      </c>
    </row>
    <row r="2506">
      <c r="A2506" s="116" t="n"/>
      <c r="B2506" s="97" t="n"/>
      <c r="C2506" s="97" t="n"/>
      <c r="D2506" s="132" t="n"/>
      <c r="E2506" s="99" t="n"/>
      <c r="F2506" s="117" t="n"/>
      <c r="G2506" s="101" t="n"/>
      <c r="H2506" s="103" t="str">
        <f>IF(OR(A2506="",B2506=""),"",N(D2506)*N(E2506))</f>
        <v/>
      </c>
      <c r="I2506" s="103" t="str">
        <f>IF(H2506="","",H2506-N(F2506))</f>
        <v/>
      </c>
      <c r="J2506" s="68" t="str">
        <f>IF(B2506="","",IFERROR(INDEX('15 Base de Dados'!$F$6:$F$925,MATCH(B2506,'15 Base de Dados'!$C$6:$C$925,0)),"BRL"))</f>
        <v/>
      </c>
      <c r="K2506" s="70" t="str">
        <f>IF(H2506="","",I2506*IF(N(G2506)&gt;0,G2506,IFERROR(INDEX(moeda_fx,MATCH(J2506,moeda_cod,0)),1)))</f>
        <v/>
      </c>
      <c r="L2506" s="133" t="str">
        <f>IF(B2506="","",IFERROR(INDEX('15 Base de Dados'!$A$6:$A$925,MATCH(B2506,'15 Base de Dados'!$C$6:$C$925,0)),"Não encontrado"))</f>
        <v/>
      </c>
      <c r="M2506" s="122" t="str">
        <f>IF(A2506="","",EOMONTH(A2506,0))</f>
        <v/>
      </c>
      <c r="N2506" s="69" t="str">
        <f>IF(A2506="","",YEAR(A2506))</f>
        <v/>
      </c>
    </row>
    <row r="2507">
      <c r="A2507" s="116" t="n"/>
      <c r="B2507" s="97" t="n"/>
      <c r="C2507" s="97" t="n"/>
      <c r="D2507" s="132" t="n"/>
      <c r="E2507" s="99" t="n"/>
      <c r="F2507" s="117" t="n"/>
      <c r="G2507" s="101" t="n"/>
      <c r="H2507" s="109" t="str">
        <f>IF(OR(A2507="",B2507=""),"",N(D2507)*N(E2507))</f>
        <v/>
      </c>
      <c r="I2507" s="109" t="str">
        <f>IF(H2507="","",H2507-N(F2507))</f>
        <v/>
      </c>
      <c r="J2507" s="108" t="str">
        <f>IF(B2507="","",IFERROR(INDEX('15 Base de Dados'!$F$6:$F$925,MATCH(B2507,'15 Base de Dados'!$C$6:$C$925,0)),"BRL"))</f>
        <v/>
      </c>
      <c r="K2507" s="134" t="str">
        <f>IF(H2507="","",I2507*IF(N(G2507)&gt;0,G2507,IFERROR(INDEX(moeda_fx,MATCH(J2507,moeda_cod,0)),1)))</f>
        <v/>
      </c>
      <c r="L2507" s="135" t="str">
        <f>IF(B2507="","",IFERROR(INDEX('15 Base de Dados'!$A$6:$A$925,MATCH(B2507,'15 Base de Dados'!$C$6:$C$925,0)),"Não encontrado"))</f>
        <v/>
      </c>
      <c r="M2507" s="123" t="str">
        <f>IF(A2507="","",EOMONTH(A2507,0))</f>
        <v/>
      </c>
      <c r="N2507" s="113" t="str">
        <f>IF(A2507="","",YEAR(A2507))</f>
        <v/>
      </c>
    </row>
    <row r="2508">
      <c r="A2508" s="116" t="n"/>
      <c r="B2508" s="97" t="n"/>
      <c r="C2508" s="97" t="n"/>
      <c r="D2508" s="132" t="n"/>
      <c r="E2508" s="99" t="n"/>
      <c r="F2508" s="117" t="n"/>
      <c r="G2508" s="101" t="n"/>
      <c r="H2508" s="103" t="str">
        <f>IF(OR(A2508="",B2508=""),"",N(D2508)*N(E2508))</f>
        <v/>
      </c>
      <c r="I2508" s="103" t="str">
        <f>IF(H2508="","",H2508-N(F2508))</f>
        <v/>
      </c>
      <c r="J2508" s="68" t="str">
        <f>IF(B2508="","",IFERROR(INDEX('15 Base de Dados'!$F$6:$F$925,MATCH(B2508,'15 Base de Dados'!$C$6:$C$925,0)),"BRL"))</f>
        <v/>
      </c>
      <c r="K2508" s="70" t="str">
        <f>IF(H2508="","",I2508*IF(N(G2508)&gt;0,G2508,IFERROR(INDEX(moeda_fx,MATCH(J2508,moeda_cod,0)),1)))</f>
        <v/>
      </c>
      <c r="L2508" s="133" t="str">
        <f>IF(B2508="","",IFERROR(INDEX('15 Base de Dados'!$A$6:$A$925,MATCH(B2508,'15 Base de Dados'!$C$6:$C$925,0)),"Não encontrado"))</f>
        <v/>
      </c>
      <c r="M2508" s="122" t="str">
        <f>IF(A2508="","",EOMONTH(A2508,0))</f>
        <v/>
      </c>
      <c r="N2508" s="69" t="str">
        <f>IF(A2508="","",YEAR(A2508))</f>
        <v/>
      </c>
    </row>
    <row r="2509">
      <c r="A2509" s="116" t="n"/>
      <c r="B2509" s="97" t="n"/>
      <c r="C2509" s="97" t="n"/>
      <c r="D2509" s="132" t="n"/>
      <c r="E2509" s="99" t="n"/>
      <c r="F2509" s="117" t="n"/>
      <c r="G2509" s="101" t="n"/>
      <c r="H2509" s="109" t="str">
        <f>IF(OR(A2509="",B2509=""),"",N(D2509)*N(E2509))</f>
        <v/>
      </c>
      <c r="I2509" s="109" t="str">
        <f>IF(H2509="","",H2509-N(F2509))</f>
        <v/>
      </c>
      <c r="J2509" s="108" t="str">
        <f>IF(B2509="","",IFERROR(INDEX('15 Base de Dados'!$F$6:$F$925,MATCH(B2509,'15 Base de Dados'!$C$6:$C$925,0)),"BRL"))</f>
        <v/>
      </c>
      <c r="K2509" s="134" t="str">
        <f>IF(H2509="","",I2509*IF(N(G2509)&gt;0,G2509,IFERROR(INDEX(moeda_fx,MATCH(J2509,moeda_cod,0)),1)))</f>
        <v/>
      </c>
      <c r="L2509" s="135" t="str">
        <f>IF(B2509="","",IFERROR(INDEX('15 Base de Dados'!$A$6:$A$925,MATCH(B2509,'15 Base de Dados'!$C$6:$C$925,0)),"Não encontrado"))</f>
        <v/>
      </c>
      <c r="M2509" s="123" t="str">
        <f>IF(A2509="","",EOMONTH(A2509,0))</f>
        <v/>
      </c>
      <c r="N2509" s="113" t="str">
        <f>IF(A2509="","",YEAR(A2509))</f>
        <v/>
      </c>
    </row>
    <row r="2510">
      <c r="A2510" s="116" t="n"/>
      <c r="B2510" s="97" t="n"/>
      <c r="C2510" s="97" t="n"/>
      <c r="D2510" s="132" t="n"/>
      <c r="E2510" s="99" t="n"/>
      <c r="F2510" s="117" t="n"/>
      <c r="G2510" s="101" t="n"/>
      <c r="H2510" s="103" t="str">
        <f>IF(OR(A2510="",B2510=""),"",N(D2510)*N(E2510))</f>
        <v/>
      </c>
      <c r="I2510" s="103" t="str">
        <f>IF(H2510="","",H2510-N(F2510))</f>
        <v/>
      </c>
      <c r="J2510" s="68" t="str">
        <f>IF(B2510="","",IFERROR(INDEX('15 Base de Dados'!$F$6:$F$925,MATCH(B2510,'15 Base de Dados'!$C$6:$C$925,0)),"BRL"))</f>
        <v/>
      </c>
      <c r="K2510" s="70" t="str">
        <f>IF(H2510="","",I2510*IF(N(G2510)&gt;0,G2510,IFERROR(INDEX(moeda_fx,MATCH(J2510,moeda_cod,0)),1)))</f>
        <v/>
      </c>
      <c r="L2510" s="133" t="str">
        <f>IF(B2510="","",IFERROR(INDEX('15 Base de Dados'!$A$6:$A$925,MATCH(B2510,'15 Base de Dados'!$C$6:$C$925,0)),"Não encontrado"))</f>
        <v/>
      </c>
      <c r="M2510" s="122" t="str">
        <f>IF(A2510="","",EOMONTH(A2510,0))</f>
        <v/>
      </c>
      <c r="N2510" s="69" t="str">
        <f>IF(A2510="","",YEAR(A2510))</f>
        <v/>
      </c>
    </row>
    <row r="2511">
      <c r="A2511" s="116" t="n"/>
      <c r="B2511" s="97" t="n"/>
      <c r="C2511" s="97" t="n"/>
      <c r="D2511" s="132" t="n"/>
      <c r="E2511" s="99" t="n"/>
      <c r="F2511" s="117" t="n"/>
      <c r="G2511" s="101" t="n"/>
      <c r="H2511" s="109" t="str">
        <f>IF(OR(A2511="",B2511=""),"",N(D2511)*N(E2511))</f>
        <v/>
      </c>
      <c r="I2511" s="109" t="str">
        <f>IF(H2511="","",H2511-N(F2511))</f>
        <v/>
      </c>
      <c r="J2511" s="108" t="str">
        <f>IF(B2511="","",IFERROR(INDEX('15 Base de Dados'!$F$6:$F$925,MATCH(B2511,'15 Base de Dados'!$C$6:$C$925,0)),"BRL"))</f>
        <v/>
      </c>
      <c r="K2511" s="134" t="str">
        <f>IF(H2511="","",I2511*IF(N(G2511)&gt;0,G2511,IFERROR(INDEX(moeda_fx,MATCH(J2511,moeda_cod,0)),1)))</f>
        <v/>
      </c>
      <c r="L2511" s="135" t="str">
        <f>IF(B2511="","",IFERROR(INDEX('15 Base de Dados'!$A$6:$A$925,MATCH(B2511,'15 Base de Dados'!$C$6:$C$925,0)),"Não encontrado"))</f>
        <v/>
      </c>
      <c r="M2511" s="123" t="str">
        <f>IF(A2511="","",EOMONTH(A2511,0))</f>
        <v/>
      </c>
      <c r="N2511" s="113" t="str">
        <f>IF(A2511="","",YEAR(A2511))</f>
        <v/>
      </c>
    </row>
    <row r="2512">
      <c r="A2512" s="116" t="n"/>
      <c r="B2512" s="97" t="n"/>
      <c r="C2512" s="97" t="n"/>
      <c r="D2512" s="132" t="n"/>
      <c r="E2512" s="99" t="n"/>
      <c r="F2512" s="117" t="n"/>
      <c r="G2512" s="101" t="n"/>
      <c r="H2512" s="103" t="str">
        <f>IF(OR(A2512="",B2512=""),"",N(D2512)*N(E2512))</f>
        <v/>
      </c>
      <c r="I2512" s="103" t="str">
        <f>IF(H2512="","",H2512-N(F2512))</f>
        <v/>
      </c>
      <c r="J2512" s="68" t="str">
        <f>IF(B2512="","",IFERROR(INDEX('15 Base de Dados'!$F$6:$F$925,MATCH(B2512,'15 Base de Dados'!$C$6:$C$925,0)),"BRL"))</f>
        <v/>
      </c>
      <c r="K2512" s="70" t="str">
        <f>IF(H2512="","",I2512*IF(N(G2512)&gt;0,G2512,IFERROR(INDEX(moeda_fx,MATCH(J2512,moeda_cod,0)),1)))</f>
        <v/>
      </c>
      <c r="L2512" s="133" t="str">
        <f>IF(B2512="","",IFERROR(INDEX('15 Base de Dados'!$A$6:$A$925,MATCH(B2512,'15 Base de Dados'!$C$6:$C$925,0)),"Não encontrado"))</f>
        <v/>
      </c>
      <c r="M2512" s="122" t="str">
        <f>IF(A2512="","",EOMONTH(A2512,0))</f>
        <v/>
      </c>
      <c r="N2512" s="69" t="str">
        <f>IF(A2512="","",YEAR(A2512))</f>
        <v/>
      </c>
    </row>
    <row r="2513">
      <c r="A2513" s="116" t="n"/>
      <c r="B2513" s="97" t="n"/>
      <c r="C2513" s="97" t="n"/>
      <c r="D2513" s="132" t="n"/>
      <c r="E2513" s="99" t="n"/>
      <c r="F2513" s="117" t="n"/>
      <c r="G2513" s="101" t="n"/>
      <c r="H2513" s="109" t="str">
        <f>IF(OR(A2513="",B2513=""),"",N(D2513)*N(E2513))</f>
        <v/>
      </c>
      <c r="I2513" s="109" t="str">
        <f>IF(H2513="","",H2513-N(F2513))</f>
        <v/>
      </c>
      <c r="J2513" s="108" t="str">
        <f>IF(B2513="","",IFERROR(INDEX('15 Base de Dados'!$F$6:$F$925,MATCH(B2513,'15 Base de Dados'!$C$6:$C$925,0)),"BRL"))</f>
        <v/>
      </c>
      <c r="K2513" s="134" t="str">
        <f>IF(H2513="","",I2513*IF(N(G2513)&gt;0,G2513,IFERROR(INDEX(moeda_fx,MATCH(J2513,moeda_cod,0)),1)))</f>
        <v/>
      </c>
      <c r="L2513" s="135" t="str">
        <f>IF(B2513="","",IFERROR(INDEX('15 Base de Dados'!$A$6:$A$925,MATCH(B2513,'15 Base de Dados'!$C$6:$C$925,0)),"Não encontrado"))</f>
        <v/>
      </c>
      <c r="M2513" s="123" t="str">
        <f>IF(A2513="","",EOMONTH(A2513,0))</f>
        <v/>
      </c>
      <c r="N2513" s="113" t="str">
        <f>IF(A2513="","",YEAR(A2513))</f>
        <v/>
      </c>
    </row>
    <row r="2514">
      <c r="A2514" s="116" t="n"/>
      <c r="B2514" s="97" t="n"/>
      <c r="C2514" s="97" t="n"/>
      <c r="D2514" s="132" t="n"/>
      <c r="E2514" s="99" t="n"/>
      <c r="F2514" s="117" t="n"/>
      <c r="G2514" s="101" t="n"/>
      <c r="H2514" s="103" t="str">
        <f>IF(OR(A2514="",B2514=""),"",N(D2514)*N(E2514))</f>
        <v/>
      </c>
      <c r="I2514" s="103" t="str">
        <f>IF(H2514="","",H2514-N(F2514))</f>
        <v/>
      </c>
      <c r="J2514" s="68" t="str">
        <f>IF(B2514="","",IFERROR(INDEX('15 Base de Dados'!$F$6:$F$925,MATCH(B2514,'15 Base de Dados'!$C$6:$C$925,0)),"BRL"))</f>
        <v/>
      </c>
      <c r="K2514" s="70" t="str">
        <f>IF(H2514="","",I2514*IF(N(G2514)&gt;0,G2514,IFERROR(INDEX(moeda_fx,MATCH(J2514,moeda_cod,0)),1)))</f>
        <v/>
      </c>
      <c r="L2514" s="133" t="str">
        <f>IF(B2514="","",IFERROR(INDEX('15 Base de Dados'!$A$6:$A$925,MATCH(B2514,'15 Base de Dados'!$C$6:$C$925,0)),"Não encontrado"))</f>
        <v/>
      </c>
      <c r="M2514" s="122" t="str">
        <f>IF(A2514="","",EOMONTH(A2514,0))</f>
        <v/>
      </c>
      <c r="N2514" s="69" t="str">
        <f>IF(A2514="","",YEAR(A2514))</f>
        <v/>
      </c>
    </row>
    <row r="2515">
      <c r="A2515" s="116" t="n"/>
      <c r="B2515" s="97" t="n"/>
      <c r="C2515" s="97" t="n"/>
      <c r="D2515" s="132" t="n"/>
      <c r="E2515" s="99" t="n"/>
      <c r="F2515" s="117" t="n"/>
      <c r="G2515" s="101" t="n"/>
      <c r="H2515" s="109" t="str">
        <f>IF(OR(A2515="",B2515=""),"",N(D2515)*N(E2515))</f>
        <v/>
      </c>
      <c r="I2515" s="109" t="str">
        <f>IF(H2515="","",H2515-N(F2515))</f>
        <v/>
      </c>
      <c r="J2515" s="108" t="str">
        <f>IF(B2515="","",IFERROR(INDEX('15 Base de Dados'!$F$6:$F$925,MATCH(B2515,'15 Base de Dados'!$C$6:$C$925,0)),"BRL"))</f>
        <v/>
      </c>
      <c r="K2515" s="134" t="str">
        <f>IF(H2515="","",I2515*IF(N(G2515)&gt;0,G2515,IFERROR(INDEX(moeda_fx,MATCH(J2515,moeda_cod,0)),1)))</f>
        <v/>
      </c>
      <c r="L2515" s="135" t="str">
        <f>IF(B2515="","",IFERROR(INDEX('15 Base de Dados'!$A$6:$A$925,MATCH(B2515,'15 Base de Dados'!$C$6:$C$925,0)),"Não encontrado"))</f>
        <v/>
      </c>
      <c r="M2515" s="123" t="str">
        <f>IF(A2515="","",EOMONTH(A2515,0))</f>
        <v/>
      </c>
      <c r="N2515" s="113" t="str">
        <f>IF(A2515="","",YEAR(A2515))</f>
        <v/>
      </c>
    </row>
    <row r="2516">
      <c r="A2516" s="116" t="n"/>
      <c r="B2516" s="97" t="n"/>
      <c r="C2516" s="97" t="n"/>
      <c r="D2516" s="132" t="n"/>
      <c r="E2516" s="99" t="n"/>
      <c r="F2516" s="117" t="n"/>
      <c r="G2516" s="101" t="n"/>
      <c r="H2516" s="103" t="str">
        <f>IF(OR(A2516="",B2516=""),"",N(D2516)*N(E2516))</f>
        <v/>
      </c>
      <c r="I2516" s="103" t="str">
        <f>IF(H2516="","",H2516-N(F2516))</f>
        <v/>
      </c>
      <c r="J2516" s="68" t="str">
        <f>IF(B2516="","",IFERROR(INDEX('15 Base de Dados'!$F$6:$F$925,MATCH(B2516,'15 Base de Dados'!$C$6:$C$925,0)),"BRL"))</f>
        <v/>
      </c>
      <c r="K2516" s="70" t="str">
        <f>IF(H2516="","",I2516*IF(N(G2516)&gt;0,G2516,IFERROR(INDEX(moeda_fx,MATCH(J2516,moeda_cod,0)),1)))</f>
        <v/>
      </c>
      <c r="L2516" s="133" t="str">
        <f>IF(B2516="","",IFERROR(INDEX('15 Base de Dados'!$A$6:$A$925,MATCH(B2516,'15 Base de Dados'!$C$6:$C$925,0)),"Não encontrado"))</f>
        <v/>
      </c>
      <c r="M2516" s="122" t="str">
        <f>IF(A2516="","",EOMONTH(A2516,0))</f>
        <v/>
      </c>
      <c r="N2516" s="69" t="str">
        <f>IF(A2516="","",YEAR(A2516))</f>
        <v/>
      </c>
    </row>
    <row r="2517">
      <c r="A2517" s="116" t="n"/>
      <c r="B2517" s="97" t="n"/>
      <c r="C2517" s="97" t="n"/>
      <c r="D2517" s="132" t="n"/>
      <c r="E2517" s="99" t="n"/>
      <c r="F2517" s="117" t="n"/>
      <c r="G2517" s="101" t="n"/>
      <c r="H2517" s="109" t="str">
        <f>IF(OR(A2517="",B2517=""),"",N(D2517)*N(E2517))</f>
        <v/>
      </c>
      <c r="I2517" s="109" t="str">
        <f>IF(H2517="","",H2517-N(F2517))</f>
        <v/>
      </c>
      <c r="J2517" s="108" t="str">
        <f>IF(B2517="","",IFERROR(INDEX('15 Base de Dados'!$F$6:$F$925,MATCH(B2517,'15 Base de Dados'!$C$6:$C$925,0)),"BRL"))</f>
        <v/>
      </c>
      <c r="K2517" s="134" t="str">
        <f>IF(H2517="","",I2517*IF(N(G2517)&gt;0,G2517,IFERROR(INDEX(moeda_fx,MATCH(J2517,moeda_cod,0)),1)))</f>
        <v/>
      </c>
      <c r="L2517" s="135" t="str">
        <f>IF(B2517="","",IFERROR(INDEX('15 Base de Dados'!$A$6:$A$925,MATCH(B2517,'15 Base de Dados'!$C$6:$C$925,0)),"Não encontrado"))</f>
        <v/>
      </c>
      <c r="M2517" s="123" t="str">
        <f>IF(A2517="","",EOMONTH(A2517,0))</f>
        <v/>
      </c>
      <c r="N2517" s="113" t="str">
        <f>IF(A2517="","",YEAR(A2517))</f>
        <v/>
      </c>
    </row>
    <row r="2518">
      <c r="A2518" s="116" t="n"/>
      <c r="B2518" s="97" t="n"/>
      <c r="C2518" s="97" t="n"/>
      <c r="D2518" s="132" t="n"/>
      <c r="E2518" s="99" t="n"/>
      <c r="F2518" s="117" t="n"/>
      <c r="G2518" s="101" t="n"/>
      <c r="H2518" s="103" t="str">
        <f>IF(OR(A2518="",B2518=""),"",N(D2518)*N(E2518))</f>
        <v/>
      </c>
      <c r="I2518" s="103" t="str">
        <f>IF(H2518="","",H2518-N(F2518))</f>
        <v/>
      </c>
      <c r="J2518" s="68" t="str">
        <f>IF(B2518="","",IFERROR(INDEX('15 Base de Dados'!$F$6:$F$925,MATCH(B2518,'15 Base de Dados'!$C$6:$C$925,0)),"BRL"))</f>
        <v/>
      </c>
      <c r="K2518" s="70" t="str">
        <f>IF(H2518="","",I2518*IF(N(G2518)&gt;0,G2518,IFERROR(INDEX(moeda_fx,MATCH(J2518,moeda_cod,0)),1)))</f>
        <v/>
      </c>
      <c r="L2518" s="133" t="str">
        <f>IF(B2518="","",IFERROR(INDEX('15 Base de Dados'!$A$6:$A$925,MATCH(B2518,'15 Base de Dados'!$C$6:$C$925,0)),"Não encontrado"))</f>
        <v/>
      </c>
      <c r="M2518" s="122" t="str">
        <f>IF(A2518="","",EOMONTH(A2518,0))</f>
        <v/>
      </c>
      <c r="N2518" s="69" t="str">
        <f>IF(A2518="","",YEAR(A2518))</f>
        <v/>
      </c>
    </row>
    <row r="2519">
      <c r="A2519" s="116" t="n"/>
      <c r="B2519" s="97" t="n"/>
      <c r="C2519" s="97" t="n"/>
      <c r="D2519" s="132" t="n"/>
      <c r="E2519" s="99" t="n"/>
      <c r="F2519" s="117" t="n"/>
      <c r="G2519" s="101" t="n"/>
      <c r="H2519" s="109" t="str">
        <f>IF(OR(A2519="",B2519=""),"",N(D2519)*N(E2519))</f>
        <v/>
      </c>
      <c r="I2519" s="109" t="str">
        <f>IF(H2519="","",H2519-N(F2519))</f>
        <v/>
      </c>
      <c r="J2519" s="108" t="str">
        <f>IF(B2519="","",IFERROR(INDEX('15 Base de Dados'!$F$6:$F$925,MATCH(B2519,'15 Base de Dados'!$C$6:$C$925,0)),"BRL"))</f>
        <v/>
      </c>
      <c r="K2519" s="134" t="str">
        <f>IF(H2519="","",I2519*IF(N(G2519)&gt;0,G2519,IFERROR(INDEX(moeda_fx,MATCH(J2519,moeda_cod,0)),1)))</f>
        <v/>
      </c>
      <c r="L2519" s="135" t="str">
        <f>IF(B2519="","",IFERROR(INDEX('15 Base de Dados'!$A$6:$A$925,MATCH(B2519,'15 Base de Dados'!$C$6:$C$925,0)),"Não encontrado"))</f>
        <v/>
      </c>
      <c r="M2519" s="123" t="str">
        <f>IF(A2519="","",EOMONTH(A2519,0))</f>
        <v/>
      </c>
      <c r="N2519" s="113" t="str">
        <f>IF(A2519="","",YEAR(A2519))</f>
        <v/>
      </c>
    </row>
    <row r="2520">
      <c r="A2520" s="116" t="n"/>
      <c r="B2520" s="97" t="n"/>
      <c r="C2520" s="97" t="n"/>
      <c r="D2520" s="132" t="n"/>
      <c r="E2520" s="99" t="n"/>
      <c r="F2520" s="117" t="n"/>
      <c r="G2520" s="101" t="n"/>
      <c r="H2520" s="103" t="str">
        <f>IF(OR(A2520="",B2520=""),"",N(D2520)*N(E2520))</f>
        <v/>
      </c>
      <c r="I2520" s="103" t="str">
        <f>IF(H2520="","",H2520-N(F2520))</f>
        <v/>
      </c>
      <c r="J2520" s="68" t="str">
        <f>IF(B2520="","",IFERROR(INDEX('15 Base de Dados'!$F$6:$F$925,MATCH(B2520,'15 Base de Dados'!$C$6:$C$925,0)),"BRL"))</f>
        <v/>
      </c>
      <c r="K2520" s="70" t="str">
        <f>IF(H2520="","",I2520*IF(N(G2520)&gt;0,G2520,IFERROR(INDEX(moeda_fx,MATCH(J2520,moeda_cod,0)),1)))</f>
        <v/>
      </c>
      <c r="L2520" s="133" t="str">
        <f>IF(B2520="","",IFERROR(INDEX('15 Base de Dados'!$A$6:$A$925,MATCH(B2520,'15 Base de Dados'!$C$6:$C$925,0)),"Não encontrado"))</f>
        <v/>
      </c>
      <c r="M2520" s="122" t="str">
        <f>IF(A2520="","",EOMONTH(A2520,0))</f>
        <v/>
      </c>
      <c r="N2520" s="69" t="str">
        <f>IF(A2520="","",YEAR(A2520))</f>
        <v/>
      </c>
    </row>
    <row r="2521">
      <c r="A2521" s="116" t="n"/>
      <c r="B2521" s="97" t="n"/>
      <c r="C2521" s="97" t="n"/>
      <c r="D2521" s="132" t="n"/>
      <c r="E2521" s="99" t="n"/>
      <c r="F2521" s="117" t="n"/>
      <c r="G2521" s="101" t="n"/>
      <c r="H2521" s="109" t="str">
        <f>IF(OR(A2521="",B2521=""),"",N(D2521)*N(E2521))</f>
        <v/>
      </c>
      <c r="I2521" s="109" t="str">
        <f>IF(H2521="","",H2521-N(F2521))</f>
        <v/>
      </c>
      <c r="J2521" s="108" t="str">
        <f>IF(B2521="","",IFERROR(INDEX('15 Base de Dados'!$F$6:$F$925,MATCH(B2521,'15 Base de Dados'!$C$6:$C$925,0)),"BRL"))</f>
        <v/>
      </c>
      <c r="K2521" s="134" t="str">
        <f>IF(H2521="","",I2521*IF(N(G2521)&gt;0,G2521,IFERROR(INDEX(moeda_fx,MATCH(J2521,moeda_cod,0)),1)))</f>
        <v/>
      </c>
      <c r="L2521" s="135" t="str">
        <f>IF(B2521="","",IFERROR(INDEX('15 Base de Dados'!$A$6:$A$925,MATCH(B2521,'15 Base de Dados'!$C$6:$C$925,0)),"Não encontrado"))</f>
        <v/>
      </c>
      <c r="M2521" s="123" t="str">
        <f>IF(A2521="","",EOMONTH(A2521,0))</f>
        <v/>
      </c>
      <c r="N2521" s="113" t="str">
        <f>IF(A2521="","",YEAR(A2521))</f>
        <v/>
      </c>
    </row>
    <row r="2522">
      <c r="A2522" s="116" t="n"/>
      <c r="B2522" s="97" t="n"/>
      <c r="C2522" s="97" t="n"/>
      <c r="D2522" s="132" t="n"/>
      <c r="E2522" s="99" t="n"/>
      <c r="F2522" s="117" t="n"/>
      <c r="G2522" s="101" t="n"/>
      <c r="H2522" s="103" t="str">
        <f>IF(OR(A2522="",B2522=""),"",N(D2522)*N(E2522))</f>
        <v/>
      </c>
      <c r="I2522" s="103" t="str">
        <f>IF(H2522="","",H2522-N(F2522))</f>
        <v/>
      </c>
      <c r="J2522" s="68" t="str">
        <f>IF(B2522="","",IFERROR(INDEX('15 Base de Dados'!$F$6:$F$925,MATCH(B2522,'15 Base de Dados'!$C$6:$C$925,0)),"BRL"))</f>
        <v/>
      </c>
      <c r="K2522" s="70" t="str">
        <f>IF(H2522="","",I2522*IF(N(G2522)&gt;0,G2522,IFERROR(INDEX(moeda_fx,MATCH(J2522,moeda_cod,0)),1)))</f>
        <v/>
      </c>
      <c r="L2522" s="133" t="str">
        <f>IF(B2522="","",IFERROR(INDEX('15 Base de Dados'!$A$6:$A$925,MATCH(B2522,'15 Base de Dados'!$C$6:$C$925,0)),"Não encontrado"))</f>
        <v/>
      </c>
      <c r="M2522" s="122" t="str">
        <f>IF(A2522="","",EOMONTH(A2522,0))</f>
        <v/>
      </c>
      <c r="N2522" s="69" t="str">
        <f>IF(A2522="","",YEAR(A2522))</f>
        <v/>
      </c>
    </row>
    <row r="2523">
      <c r="A2523" s="116" t="n"/>
      <c r="B2523" s="97" t="n"/>
      <c r="C2523" s="97" t="n"/>
      <c r="D2523" s="132" t="n"/>
      <c r="E2523" s="99" t="n"/>
      <c r="F2523" s="117" t="n"/>
      <c r="G2523" s="101" t="n"/>
      <c r="H2523" s="109" t="str">
        <f>IF(OR(A2523="",B2523=""),"",N(D2523)*N(E2523))</f>
        <v/>
      </c>
      <c r="I2523" s="109" t="str">
        <f>IF(H2523="","",H2523-N(F2523))</f>
        <v/>
      </c>
      <c r="J2523" s="108" t="str">
        <f>IF(B2523="","",IFERROR(INDEX('15 Base de Dados'!$F$6:$F$925,MATCH(B2523,'15 Base de Dados'!$C$6:$C$925,0)),"BRL"))</f>
        <v/>
      </c>
      <c r="K2523" s="134" t="str">
        <f>IF(H2523="","",I2523*IF(N(G2523)&gt;0,G2523,IFERROR(INDEX(moeda_fx,MATCH(J2523,moeda_cod,0)),1)))</f>
        <v/>
      </c>
      <c r="L2523" s="135" t="str">
        <f>IF(B2523="","",IFERROR(INDEX('15 Base de Dados'!$A$6:$A$925,MATCH(B2523,'15 Base de Dados'!$C$6:$C$925,0)),"Não encontrado"))</f>
        <v/>
      </c>
      <c r="M2523" s="123" t="str">
        <f>IF(A2523="","",EOMONTH(A2523,0))</f>
        <v/>
      </c>
      <c r="N2523" s="113" t="str">
        <f>IF(A2523="","",YEAR(A2523))</f>
        <v/>
      </c>
    </row>
    <row r="2524">
      <c r="A2524" s="116" t="n"/>
      <c r="B2524" s="97" t="n"/>
      <c r="C2524" s="97" t="n"/>
      <c r="D2524" s="132" t="n"/>
      <c r="E2524" s="99" t="n"/>
      <c r="F2524" s="117" t="n"/>
      <c r="G2524" s="101" t="n"/>
      <c r="H2524" s="103" t="str">
        <f>IF(OR(A2524="",B2524=""),"",N(D2524)*N(E2524))</f>
        <v/>
      </c>
      <c r="I2524" s="103" t="str">
        <f>IF(H2524="","",H2524-N(F2524))</f>
        <v/>
      </c>
      <c r="J2524" s="68" t="str">
        <f>IF(B2524="","",IFERROR(INDEX('15 Base de Dados'!$F$6:$F$925,MATCH(B2524,'15 Base de Dados'!$C$6:$C$925,0)),"BRL"))</f>
        <v/>
      </c>
      <c r="K2524" s="70" t="str">
        <f>IF(H2524="","",I2524*IF(N(G2524)&gt;0,G2524,IFERROR(INDEX(moeda_fx,MATCH(J2524,moeda_cod,0)),1)))</f>
        <v/>
      </c>
      <c r="L2524" s="133" t="str">
        <f>IF(B2524="","",IFERROR(INDEX('15 Base de Dados'!$A$6:$A$925,MATCH(B2524,'15 Base de Dados'!$C$6:$C$925,0)),"Não encontrado"))</f>
        <v/>
      </c>
      <c r="M2524" s="122" t="str">
        <f>IF(A2524="","",EOMONTH(A2524,0))</f>
        <v/>
      </c>
      <c r="N2524" s="69" t="str">
        <f>IF(A2524="","",YEAR(A2524))</f>
        <v/>
      </c>
    </row>
    <row r="2525">
      <c r="A2525" s="116" t="n"/>
      <c r="B2525" s="97" t="n"/>
      <c r="C2525" s="97" t="n"/>
      <c r="D2525" s="132" t="n"/>
      <c r="E2525" s="99" t="n"/>
      <c r="F2525" s="117" t="n"/>
      <c r="G2525" s="101" t="n"/>
      <c r="H2525" s="109" t="str">
        <f>IF(OR(A2525="",B2525=""),"",N(D2525)*N(E2525))</f>
        <v/>
      </c>
      <c r="I2525" s="109" t="str">
        <f>IF(H2525="","",H2525-N(F2525))</f>
        <v/>
      </c>
      <c r="J2525" s="108" t="str">
        <f>IF(B2525="","",IFERROR(INDEX('15 Base de Dados'!$F$6:$F$925,MATCH(B2525,'15 Base de Dados'!$C$6:$C$925,0)),"BRL"))</f>
        <v/>
      </c>
      <c r="K2525" s="134" t="str">
        <f>IF(H2525="","",I2525*IF(N(G2525)&gt;0,G2525,IFERROR(INDEX(moeda_fx,MATCH(J2525,moeda_cod,0)),1)))</f>
        <v/>
      </c>
      <c r="L2525" s="135" t="str">
        <f>IF(B2525="","",IFERROR(INDEX('15 Base de Dados'!$A$6:$A$925,MATCH(B2525,'15 Base de Dados'!$C$6:$C$925,0)),"Não encontrado"))</f>
        <v/>
      </c>
      <c r="M2525" s="123" t="str">
        <f>IF(A2525="","",EOMONTH(A2525,0))</f>
        <v/>
      </c>
      <c r="N2525" s="113" t="str">
        <f>IF(A2525="","",YEAR(A2525))</f>
        <v/>
      </c>
    </row>
    <row r="2526">
      <c r="A2526" s="116" t="n"/>
      <c r="B2526" s="97" t="n"/>
      <c r="C2526" s="97" t="n"/>
      <c r="D2526" s="132" t="n"/>
      <c r="E2526" s="99" t="n"/>
      <c r="F2526" s="117" t="n"/>
      <c r="G2526" s="101" t="n"/>
      <c r="H2526" s="103" t="str">
        <f>IF(OR(A2526="",B2526=""),"",N(D2526)*N(E2526))</f>
        <v/>
      </c>
      <c r="I2526" s="103" t="str">
        <f>IF(H2526="","",H2526-N(F2526))</f>
        <v/>
      </c>
      <c r="J2526" s="68" t="str">
        <f>IF(B2526="","",IFERROR(INDEX('15 Base de Dados'!$F$6:$F$925,MATCH(B2526,'15 Base de Dados'!$C$6:$C$925,0)),"BRL"))</f>
        <v/>
      </c>
      <c r="K2526" s="70" t="str">
        <f>IF(H2526="","",I2526*IF(N(G2526)&gt;0,G2526,IFERROR(INDEX(moeda_fx,MATCH(J2526,moeda_cod,0)),1)))</f>
        <v/>
      </c>
      <c r="L2526" s="133" t="str">
        <f>IF(B2526="","",IFERROR(INDEX('15 Base de Dados'!$A$6:$A$925,MATCH(B2526,'15 Base de Dados'!$C$6:$C$925,0)),"Não encontrado"))</f>
        <v/>
      </c>
      <c r="M2526" s="122" t="str">
        <f>IF(A2526="","",EOMONTH(A2526,0))</f>
        <v/>
      </c>
      <c r="N2526" s="69" t="str">
        <f>IF(A2526="","",YEAR(A2526))</f>
        <v/>
      </c>
    </row>
    <row r="2527">
      <c r="A2527" s="116" t="n"/>
      <c r="B2527" s="97" t="n"/>
      <c r="C2527" s="97" t="n"/>
      <c r="D2527" s="132" t="n"/>
      <c r="E2527" s="99" t="n"/>
      <c r="F2527" s="117" t="n"/>
      <c r="G2527" s="101" t="n"/>
      <c r="H2527" s="109" t="str">
        <f>IF(OR(A2527="",B2527=""),"",N(D2527)*N(E2527))</f>
        <v/>
      </c>
      <c r="I2527" s="109" t="str">
        <f>IF(H2527="","",H2527-N(F2527))</f>
        <v/>
      </c>
      <c r="J2527" s="108" t="str">
        <f>IF(B2527="","",IFERROR(INDEX('15 Base de Dados'!$F$6:$F$925,MATCH(B2527,'15 Base de Dados'!$C$6:$C$925,0)),"BRL"))</f>
        <v/>
      </c>
      <c r="K2527" s="134" t="str">
        <f>IF(H2527="","",I2527*IF(N(G2527)&gt;0,G2527,IFERROR(INDEX(moeda_fx,MATCH(J2527,moeda_cod,0)),1)))</f>
        <v/>
      </c>
      <c r="L2527" s="135" t="str">
        <f>IF(B2527="","",IFERROR(INDEX('15 Base de Dados'!$A$6:$A$925,MATCH(B2527,'15 Base de Dados'!$C$6:$C$925,0)),"Não encontrado"))</f>
        <v/>
      </c>
      <c r="M2527" s="123" t="str">
        <f>IF(A2527="","",EOMONTH(A2527,0))</f>
        <v/>
      </c>
      <c r="N2527" s="113" t="str">
        <f>IF(A2527="","",YEAR(A2527))</f>
        <v/>
      </c>
    </row>
    <row r="2528">
      <c r="A2528" s="116" t="n"/>
      <c r="B2528" s="97" t="n"/>
      <c r="C2528" s="97" t="n"/>
      <c r="D2528" s="132" t="n"/>
      <c r="E2528" s="99" t="n"/>
      <c r="F2528" s="117" t="n"/>
      <c r="G2528" s="101" t="n"/>
      <c r="H2528" s="103" t="str">
        <f>IF(OR(A2528="",B2528=""),"",N(D2528)*N(E2528))</f>
        <v/>
      </c>
      <c r="I2528" s="103" t="str">
        <f>IF(H2528="","",H2528-N(F2528))</f>
        <v/>
      </c>
      <c r="J2528" s="68" t="str">
        <f>IF(B2528="","",IFERROR(INDEX('15 Base de Dados'!$F$6:$F$925,MATCH(B2528,'15 Base de Dados'!$C$6:$C$925,0)),"BRL"))</f>
        <v/>
      </c>
      <c r="K2528" s="70" t="str">
        <f>IF(H2528="","",I2528*IF(N(G2528)&gt;0,G2528,IFERROR(INDEX(moeda_fx,MATCH(J2528,moeda_cod,0)),1)))</f>
        <v/>
      </c>
      <c r="L2528" s="133" t="str">
        <f>IF(B2528="","",IFERROR(INDEX('15 Base de Dados'!$A$6:$A$925,MATCH(B2528,'15 Base de Dados'!$C$6:$C$925,0)),"Não encontrado"))</f>
        <v/>
      </c>
      <c r="M2528" s="122" t="str">
        <f>IF(A2528="","",EOMONTH(A2528,0))</f>
        <v/>
      </c>
      <c r="N2528" s="69" t="str">
        <f>IF(A2528="","",YEAR(A2528))</f>
        <v/>
      </c>
    </row>
    <row r="2529">
      <c r="A2529" s="116" t="n"/>
      <c r="B2529" s="97" t="n"/>
      <c r="C2529" s="97" t="n"/>
      <c r="D2529" s="132" t="n"/>
      <c r="E2529" s="99" t="n"/>
      <c r="F2529" s="117" t="n"/>
      <c r="G2529" s="101" t="n"/>
      <c r="H2529" s="109" t="str">
        <f>IF(OR(A2529="",B2529=""),"",N(D2529)*N(E2529))</f>
        <v/>
      </c>
      <c r="I2529" s="109" t="str">
        <f>IF(H2529="","",H2529-N(F2529))</f>
        <v/>
      </c>
      <c r="J2529" s="108" t="str">
        <f>IF(B2529="","",IFERROR(INDEX('15 Base de Dados'!$F$6:$F$925,MATCH(B2529,'15 Base de Dados'!$C$6:$C$925,0)),"BRL"))</f>
        <v/>
      </c>
      <c r="K2529" s="134" t="str">
        <f>IF(H2529="","",I2529*IF(N(G2529)&gt;0,G2529,IFERROR(INDEX(moeda_fx,MATCH(J2529,moeda_cod,0)),1)))</f>
        <v/>
      </c>
      <c r="L2529" s="135" t="str">
        <f>IF(B2529="","",IFERROR(INDEX('15 Base de Dados'!$A$6:$A$925,MATCH(B2529,'15 Base de Dados'!$C$6:$C$925,0)),"Não encontrado"))</f>
        <v/>
      </c>
      <c r="M2529" s="123" t="str">
        <f>IF(A2529="","",EOMONTH(A2529,0))</f>
        <v/>
      </c>
      <c r="N2529" s="113" t="str">
        <f>IF(A2529="","",YEAR(A2529))</f>
        <v/>
      </c>
    </row>
    <row r="2530">
      <c r="A2530" s="116" t="n"/>
      <c r="B2530" s="97" t="n"/>
      <c r="C2530" s="97" t="n"/>
      <c r="D2530" s="132" t="n"/>
      <c r="E2530" s="99" t="n"/>
      <c r="F2530" s="117" t="n"/>
      <c r="G2530" s="101" t="n"/>
      <c r="H2530" s="103" t="str">
        <f>IF(OR(A2530="",B2530=""),"",N(D2530)*N(E2530))</f>
        <v/>
      </c>
      <c r="I2530" s="103" t="str">
        <f>IF(H2530="","",H2530-N(F2530))</f>
        <v/>
      </c>
      <c r="J2530" s="68" t="str">
        <f>IF(B2530="","",IFERROR(INDEX('15 Base de Dados'!$F$6:$F$925,MATCH(B2530,'15 Base de Dados'!$C$6:$C$925,0)),"BRL"))</f>
        <v/>
      </c>
      <c r="K2530" s="70" t="str">
        <f>IF(H2530="","",I2530*IF(N(G2530)&gt;0,G2530,IFERROR(INDEX(moeda_fx,MATCH(J2530,moeda_cod,0)),1)))</f>
        <v/>
      </c>
      <c r="L2530" s="133" t="str">
        <f>IF(B2530="","",IFERROR(INDEX('15 Base de Dados'!$A$6:$A$925,MATCH(B2530,'15 Base de Dados'!$C$6:$C$925,0)),"Não encontrado"))</f>
        <v/>
      </c>
      <c r="M2530" s="122" t="str">
        <f>IF(A2530="","",EOMONTH(A2530,0))</f>
        <v/>
      </c>
      <c r="N2530" s="69" t="str">
        <f>IF(A2530="","",YEAR(A2530))</f>
        <v/>
      </c>
    </row>
    <row r="2531">
      <c r="A2531" s="116" t="n"/>
      <c r="B2531" s="97" t="n"/>
      <c r="C2531" s="97" t="n"/>
      <c r="D2531" s="132" t="n"/>
      <c r="E2531" s="99" t="n"/>
      <c r="F2531" s="117" t="n"/>
      <c r="G2531" s="101" t="n"/>
      <c r="H2531" s="109" t="str">
        <f>IF(OR(A2531="",B2531=""),"",N(D2531)*N(E2531))</f>
        <v/>
      </c>
      <c r="I2531" s="109" t="str">
        <f>IF(H2531="","",H2531-N(F2531))</f>
        <v/>
      </c>
      <c r="J2531" s="108" t="str">
        <f>IF(B2531="","",IFERROR(INDEX('15 Base de Dados'!$F$6:$F$925,MATCH(B2531,'15 Base de Dados'!$C$6:$C$925,0)),"BRL"))</f>
        <v/>
      </c>
      <c r="K2531" s="134" t="str">
        <f>IF(H2531="","",I2531*IF(N(G2531)&gt;0,G2531,IFERROR(INDEX(moeda_fx,MATCH(J2531,moeda_cod,0)),1)))</f>
        <v/>
      </c>
      <c r="L2531" s="135" t="str">
        <f>IF(B2531="","",IFERROR(INDEX('15 Base de Dados'!$A$6:$A$925,MATCH(B2531,'15 Base de Dados'!$C$6:$C$925,0)),"Não encontrado"))</f>
        <v/>
      </c>
      <c r="M2531" s="123" t="str">
        <f>IF(A2531="","",EOMONTH(A2531,0))</f>
        <v/>
      </c>
      <c r="N2531" s="113" t="str">
        <f>IF(A2531="","",YEAR(A2531))</f>
        <v/>
      </c>
    </row>
    <row r="2532">
      <c r="A2532" s="116" t="n"/>
      <c r="B2532" s="97" t="n"/>
      <c r="C2532" s="97" t="n"/>
      <c r="D2532" s="132" t="n"/>
      <c r="E2532" s="99" t="n"/>
      <c r="F2532" s="117" t="n"/>
      <c r="G2532" s="101" t="n"/>
      <c r="H2532" s="103" t="str">
        <f>IF(OR(A2532="",B2532=""),"",N(D2532)*N(E2532))</f>
        <v/>
      </c>
      <c r="I2532" s="103" t="str">
        <f>IF(H2532="","",H2532-N(F2532))</f>
        <v/>
      </c>
      <c r="J2532" s="68" t="str">
        <f>IF(B2532="","",IFERROR(INDEX('15 Base de Dados'!$F$6:$F$925,MATCH(B2532,'15 Base de Dados'!$C$6:$C$925,0)),"BRL"))</f>
        <v/>
      </c>
      <c r="K2532" s="70" t="str">
        <f>IF(H2532="","",I2532*IF(N(G2532)&gt;0,G2532,IFERROR(INDEX(moeda_fx,MATCH(J2532,moeda_cod,0)),1)))</f>
        <v/>
      </c>
      <c r="L2532" s="133" t="str">
        <f>IF(B2532="","",IFERROR(INDEX('15 Base de Dados'!$A$6:$A$925,MATCH(B2532,'15 Base de Dados'!$C$6:$C$925,0)),"Não encontrado"))</f>
        <v/>
      </c>
      <c r="M2532" s="122" t="str">
        <f>IF(A2532="","",EOMONTH(A2532,0))</f>
        <v/>
      </c>
      <c r="N2532" s="69" t="str">
        <f>IF(A2532="","",YEAR(A2532))</f>
        <v/>
      </c>
    </row>
    <row r="2533">
      <c r="A2533" s="116" t="n"/>
      <c r="B2533" s="97" t="n"/>
      <c r="C2533" s="97" t="n"/>
      <c r="D2533" s="132" t="n"/>
      <c r="E2533" s="99" t="n"/>
      <c r="F2533" s="117" t="n"/>
      <c r="G2533" s="101" t="n"/>
      <c r="H2533" s="109" t="str">
        <f>IF(OR(A2533="",B2533=""),"",N(D2533)*N(E2533))</f>
        <v/>
      </c>
      <c r="I2533" s="109" t="str">
        <f>IF(H2533="","",H2533-N(F2533))</f>
        <v/>
      </c>
      <c r="J2533" s="108" t="str">
        <f>IF(B2533="","",IFERROR(INDEX('15 Base de Dados'!$F$6:$F$925,MATCH(B2533,'15 Base de Dados'!$C$6:$C$925,0)),"BRL"))</f>
        <v/>
      </c>
      <c r="K2533" s="134" t="str">
        <f>IF(H2533="","",I2533*IF(N(G2533)&gt;0,G2533,IFERROR(INDEX(moeda_fx,MATCH(J2533,moeda_cod,0)),1)))</f>
        <v/>
      </c>
      <c r="L2533" s="135" t="str">
        <f>IF(B2533="","",IFERROR(INDEX('15 Base de Dados'!$A$6:$A$925,MATCH(B2533,'15 Base de Dados'!$C$6:$C$925,0)),"Não encontrado"))</f>
        <v/>
      </c>
      <c r="M2533" s="123" t="str">
        <f>IF(A2533="","",EOMONTH(A2533,0))</f>
        <v/>
      </c>
      <c r="N2533" s="113" t="str">
        <f>IF(A2533="","",YEAR(A2533))</f>
        <v/>
      </c>
    </row>
    <row r="2534">
      <c r="A2534" s="116" t="n"/>
      <c r="B2534" s="97" t="n"/>
      <c r="C2534" s="97" t="n"/>
      <c r="D2534" s="132" t="n"/>
      <c r="E2534" s="99" t="n"/>
      <c r="F2534" s="117" t="n"/>
      <c r="G2534" s="101" t="n"/>
      <c r="H2534" s="103" t="str">
        <f>IF(OR(A2534="",B2534=""),"",N(D2534)*N(E2534))</f>
        <v/>
      </c>
      <c r="I2534" s="103" t="str">
        <f>IF(H2534="","",H2534-N(F2534))</f>
        <v/>
      </c>
      <c r="J2534" s="68" t="str">
        <f>IF(B2534="","",IFERROR(INDEX('15 Base de Dados'!$F$6:$F$925,MATCH(B2534,'15 Base de Dados'!$C$6:$C$925,0)),"BRL"))</f>
        <v/>
      </c>
      <c r="K2534" s="70" t="str">
        <f>IF(H2534="","",I2534*IF(N(G2534)&gt;0,G2534,IFERROR(INDEX(moeda_fx,MATCH(J2534,moeda_cod,0)),1)))</f>
        <v/>
      </c>
      <c r="L2534" s="133" t="str">
        <f>IF(B2534="","",IFERROR(INDEX('15 Base de Dados'!$A$6:$A$925,MATCH(B2534,'15 Base de Dados'!$C$6:$C$925,0)),"Não encontrado"))</f>
        <v/>
      </c>
      <c r="M2534" s="122" t="str">
        <f>IF(A2534="","",EOMONTH(A2534,0))</f>
        <v/>
      </c>
      <c r="N2534" s="69" t="str">
        <f>IF(A2534="","",YEAR(A2534))</f>
        <v/>
      </c>
    </row>
    <row r="2535">
      <c r="A2535" s="116" t="n"/>
      <c r="B2535" s="97" t="n"/>
      <c r="C2535" s="97" t="n"/>
      <c r="D2535" s="132" t="n"/>
      <c r="E2535" s="99" t="n"/>
      <c r="F2535" s="117" t="n"/>
      <c r="G2535" s="101" t="n"/>
      <c r="H2535" s="109" t="str">
        <f>IF(OR(A2535="",B2535=""),"",N(D2535)*N(E2535))</f>
        <v/>
      </c>
      <c r="I2535" s="109" t="str">
        <f>IF(H2535="","",H2535-N(F2535))</f>
        <v/>
      </c>
      <c r="J2535" s="108" t="str">
        <f>IF(B2535="","",IFERROR(INDEX('15 Base de Dados'!$F$6:$F$925,MATCH(B2535,'15 Base de Dados'!$C$6:$C$925,0)),"BRL"))</f>
        <v/>
      </c>
      <c r="K2535" s="134" t="str">
        <f>IF(H2535="","",I2535*IF(N(G2535)&gt;0,G2535,IFERROR(INDEX(moeda_fx,MATCH(J2535,moeda_cod,0)),1)))</f>
        <v/>
      </c>
      <c r="L2535" s="135" t="str">
        <f>IF(B2535="","",IFERROR(INDEX('15 Base de Dados'!$A$6:$A$925,MATCH(B2535,'15 Base de Dados'!$C$6:$C$925,0)),"Não encontrado"))</f>
        <v/>
      </c>
      <c r="M2535" s="123" t="str">
        <f>IF(A2535="","",EOMONTH(A2535,0))</f>
        <v/>
      </c>
      <c r="N2535" s="113" t="str">
        <f>IF(A2535="","",YEAR(A2535))</f>
        <v/>
      </c>
    </row>
    <row r="2536">
      <c r="A2536" s="116" t="n"/>
      <c r="B2536" s="97" t="n"/>
      <c r="C2536" s="97" t="n"/>
      <c r="D2536" s="132" t="n"/>
      <c r="E2536" s="99" t="n"/>
      <c r="F2536" s="117" t="n"/>
      <c r="G2536" s="101" t="n"/>
      <c r="H2536" s="103" t="str">
        <f>IF(OR(A2536="",B2536=""),"",N(D2536)*N(E2536))</f>
        <v/>
      </c>
      <c r="I2536" s="103" t="str">
        <f>IF(H2536="","",H2536-N(F2536))</f>
        <v/>
      </c>
      <c r="J2536" s="68" t="str">
        <f>IF(B2536="","",IFERROR(INDEX('15 Base de Dados'!$F$6:$F$925,MATCH(B2536,'15 Base de Dados'!$C$6:$C$925,0)),"BRL"))</f>
        <v/>
      </c>
      <c r="K2536" s="70" t="str">
        <f>IF(H2536="","",I2536*IF(N(G2536)&gt;0,G2536,IFERROR(INDEX(moeda_fx,MATCH(J2536,moeda_cod,0)),1)))</f>
        <v/>
      </c>
      <c r="L2536" s="133" t="str">
        <f>IF(B2536="","",IFERROR(INDEX('15 Base de Dados'!$A$6:$A$925,MATCH(B2536,'15 Base de Dados'!$C$6:$C$925,0)),"Não encontrado"))</f>
        <v/>
      </c>
      <c r="M2536" s="122" t="str">
        <f>IF(A2536="","",EOMONTH(A2536,0))</f>
        <v/>
      </c>
      <c r="N2536" s="69" t="str">
        <f>IF(A2536="","",YEAR(A2536))</f>
        <v/>
      </c>
    </row>
    <row r="2537">
      <c r="A2537" s="116" t="n"/>
      <c r="B2537" s="97" t="n"/>
      <c r="C2537" s="97" t="n"/>
      <c r="D2537" s="132" t="n"/>
      <c r="E2537" s="99" t="n"/>
      <c r="F2537" s="117" t="n"/>
      <c r="G2537" s="101" t="n"/>
      <c r="H2537" s="109" t="str">
        <f>IF(OR(A2537="",B2537=""),"",N(D2537)*N(E2537))</f>
        <v/>
      </c>
      <c r="I2537" s="109" t="str">
        <f>IF(H2537="","",H2537-N(F2537))</f>
        <v/>
      </c>
      <c r="J2537" s="108" t="str">
        <f>IF(B2537="","",IFERROR(INDEX('15 Base de Dados'!$F$6:$F$925,MATCH(B2537,'15 Base de Dados'!$C$6:$C$925,0)),"BRL"))</f>
        <v/>
      </c>
      <c r="K2537" s="134" t="str">
        <f>IF(H2537="","",I2537*IF(N(G2537)&gt;0,G2537,IFERROR(INDEX(moeda_fx,MATCH(J2537,moeda_cod,0)),1)))</f>
        <v/>
      </c>
      <c r="L2537" s="135" t="str">
        <f>IF(B2537="","",IFERROR(INDEX('15 Base de Dados'!$A$6:$A$925,MATCH(B2537,'15 Base de Dados'!$C$6:$C$925,0)),"Não encontrado"))</f>
        <v/>
      </c>
      <c r="M2537" s="123" t="str">
        <f>IF(A2537="","",EOMONTH(A2537,0))</f>
        <v/>
      </c>
      <c r="N2537" s="113" t="str">
        <f>IF(A2537="","",YEAR(A2537))</f>
        <v/>
      </c>
    </row>
    <row r="2538">
      <c r="A2538" s="116" t="n"/>
      <c r="B2538" s="97" t="n"/>
      <c r="C2538" s="97" t="n"/>
      <c r="D2538" s="132" t="n"/>
      <c r="E2538" s="99" t="n"/>
      <c r="F2538" s="117" t="n"/>
      <c r="G2538" s="101" t="n"/>
      <c r="H2538" s="103" t="str">
        <f>IF(OR(A2538="",B2538=""),"",N(D2538)*N(E2538))</f>
        <v/>
      </c>
      <c r="I2538" s="103" t="str">
        <f>IF(H2538="","",H2538-N(F2538))</f>
        <v/>
      </c>
      <c r="J2538" s="68" t="str">
        <f>IF(B2538="","",IFERROR(INDEX('15 Base de Dados'!$F$6:$F$925,MATCH(B2538,'15 Base de Dados'!$C$6:$C$925,0)),"BRL"))</f>
        <v/>
      </c>
      <c r="K2538" s="70" t="str">
        <f>IF(H2538="","",I2538*IF(N(G2538)&gt;0,G2538,IFERROR(INDEX(moeda_fx,MATCH(J2538,moeda_cod,0)),1)))</f>
        <v/>
      </c>
      <c r="L2538" s="133" t="str">
        <f>IF(B2538="","",IFERROR(INDEX('15 Base de Dados'!$A$6:$A$925,MATCH(B2538,'15 Base de Dados'!$C$6:$C$925,0)),"Não encontrado"))</f>
        <v/>
      </c>
      <c r="M2538" s="122" t="str">
        <f>IF(A2538="","",EOMONTH(A2538,0))</f>
        <v/>
      </c>
      <c r="N2538" s="69" t="str">
        <f>IF(A2538="","",YEAR(A2538))</f>
        <v/>
      </c>
    </row>
    <row r="2539">
      <c r="A2539" s="116" t="n"/>
      <c r="B2539" s="97" t="n"/>
      <c r="C2539" s="97" t="n"/>
      <c r="D2539" s="132" t="n"/>
      <c r="E2539" s="99" t="n"/>
      <c r="F2539" s="117" t="n"/>
      <c r="G2539" s="101" t="n"/>
      <c r="H2539" s="109" t="str">
        <f>IF(OR(A2539="",B2539=""),"",N(D2539)*N(E2539))</f>
        <v/>
      </c>
      <c r="I2539" s="109" t="str">
        <f>IF(H2539="","",H2539-N(F2539))</f>
        <v/>
      </c>
      <c r="J2539" s="108" t="str">
        <f>IF(B2539="","",IFERROR(INDEX('15 Base de Dados'!$F$6:$F$925,MATCH(B2539,'15 Base de Dados'!$C$6:$C$925,0)),"BRL"))</f>
        <v/>
      </c>
      <c r="K2539" s="134" t="str">
        <f>IF(H2539="","",I2539*IF(N(G2539)&gt;0,G2539,IFERROR(INDEX(moeda_fx,MATCH(J2539,moeda_cod,0)),1)))</f>
        <v/>
      </c>
      <c r="L2539" s="135" t="str">
        <f>IF(B2539="","",IFERROR(INDEX('15 Base de Dados'!$A$6:$A$925,MATCH(B2539,'15 Base de Dados'!$C$6:$C$925,0)),"Não encontrado"))</f>
        <v/>
      </c>
      <c r="M2539" s="123" t="str">
        <f>IF(A2539="","",EOMONTH(A2539,0))</f>
        <v/>
      </c>
      <c r="N2539" s="113" t="str">
        <f>IF(A2539="","",YEAR(A2539))</f>
        <v/>
      </c>
    </row>
    <row r="2540">
      <c r="A2540" s="116" t="n"/>
      <c r="B2540" s="97" t="n"/>
      <c r="C2540" s="97" t="n"/>
      <c r="D2540" s="132" t="n"/>
      <c r="E2540" s="99" t="n"/>
      <c r="F2540" s="117" t="n"/>
      <c r="G2540" s="101" t="n"/>
      <c r="H2540" s="103" t="str">
        <f>IF(OR(A2540="",B2540=""),"",N(D2540)*N(E2540))</f>
        <v/>
      </c>
      <c r="I2540" s="103" t="str">
        <f>IF(H2540="","",H2540-N(F2540))</f>
        <v/>
      </c>
      <c r="J2540" s="68" t="str">
        <f>IF(B2540="","",IFERROR(INDEX('15 Base de Dados'!$F$6:$F$925,MATCH(B2540,'15 Base de Dados'!$C$6:$C$925,0)),"BRL"))</f>
        <v/>
      </c>
      <c r="K2540" s="70" t="str">
        <f>IF(H2540="","",I2540*IF(N(G2540)&gt;0,G2540,IFERROR(INDEX(moeda_fx,MATCH(J2540,moeda_cod,0)),1)))</f>
        <v/>
      </c>
      <c r="L2540" s="133" t="str">
        <f>IF(B2540="","",IFERROR(INDEX('15 Base de Dados'!$A$6:$A$925,MATCH(B2540,'15 Base de Dados'!$C$6:$C$925,0)),"Não encontrado"))</f>
        <v/>
      </c>
      <c r="M2540" s="122" t="str">
        <f>IF(A2540="","",EOMONTH(A2540,0))</f>
        <v/>
      </c>
      <c r="N2540" s="69" t="str">
        <f>IF(A2540="","",YEAR(A2540))</f>
        <v/>
      </c>
    </row>
    <row r="2541">
      <c r="A2541" s="116" t="n"/>
      <c r="B2541" s="97" t="n"/>
      <c r="C2541" s="97" t="n"/>
      <c r="D2541" s="132" t="n"/>
      <c r="E2541" s="99" t="n"/>
      <c r="F2541" s="117" t="n"/>
      <c r="G2541" s="101" t="n"/>
      <c r="H2541" s="109" t="str">
        <f>IF(OR(A2541="",B2541=""),"",N(D2541)*N(E2541))</f>
        <v/>
      </c>
      <c r="I2541" s="109" t="str">
        <f>IF(H2541="","",H2541-N(F2541))</f>
        <v/>
      </c>
      <c r="J2541" s="108" t="str">
        <f>IF(B2541="","",IFERROR(INDEX('15 Base de Dados'!$F$6:$F$925,MATCH(B2541,'15 Base de Dados'!$C$6:$C$925,0)),"BRL"))</f>
        <v/>
      </c>
      <c r="K2541" s="134" t="str">
        <f>IF(H2541="","",I2541*IF(N(G2541)&gt;0,G2541,IFERROR(INDEX(moeda_fx,MATCH(J2541,moeda_cod,0)),1)))</f>
        <v/>
      </c>
      <c r="L2541" s="135" t="str">
        <f>IF(B2541="","",IFERROR(INDEX('15 Base de Dados'!$A$6:$A$925,MATCH(B2541,'15 Base de Dados'!$C$6:$C$925,0)),"Não encontrado"))</f>
        <v/>
      </c>
      <c r="M2541" s="123" t="str">
        <f>IF(A2541="","",EOMONTH(A2541,0))</f>
        <v/>
      </c>
      <c r="N2541" s="113" t="str">
        <f>IF(A2541="","",YEAR(A2541))</f>
        <v/>
      </c>
    </row>
    <row r="2542">
      <c r="A2542" s="116" t="n"/>
      <c r="B2542" s="97" t="n"/>
      <c r="C2542" s="97" t="n"/>
      <c r="D2542" s="132" t="n"/>
      <c r="E2542" s="99" t="n"/>
      <c r="F2542" s="117" t="n"/>
      <c r="G2542" s="101" t="n"/>
      <c r="H2542" s="103" t="str">
        <f>IF(OR(A2542="",B2542=""),"",N(D2542)*N(E2542))</f>
        <v/>
      </c>
      <c r="I2542" s="103" t="str">
        <f>IF(H2542="","",H2542-N(F2542))</f>
        <v/>
      </c>
      <c r="J2542" s="68" t="str">
        <f>IF(B2542="","",IFERROR(INDEX('15 Base de Dados'!$F$6:$F$925,MATCH(B2542,'15 Base de Dados'!$C$6:$C$925,0)),"BRL"))</f>
        <v/>
      </c>
      <c r="K2542" s="70" t="str">
        <f>IF(H2542="","",I2542*IF(N(G2542)&gt;0,G2542,IFERROR(INDEX(moeda_fx,MATCH(J2542,moeda_cod,0)),1)))</f>
        <v/>
      </c>
      <c r="L2542" s="133" t="str">
        <f>IF(B2542="","",IFERROR(INDEX('15 Base de Dados'!$A$6:$A$925,MATCH(B2542,'15 Base de Dados'!$C$6:$C$925,0)),"Não encontrado"))</f>
        <v/>
      </c>
      <c r="M2542" s="122" t="str">
        <f>IF(A2542="","",EOMONTH(A2542,0))</f>
        <v/>
      </c>
      <c r="N2542" s="69" t="str">
        <f>IF(A2542="","",YEAR(A2542))</f>
        <v/>
      </c>
    </row>
    <row r="2543">
      <c r="A2543" s="116" t="n"/>
      <c r="B2543" s="97" t="n"/>
      <c r="C2543" s="97" t="n"/>
      <c r="D2543" s="132" t="n"/>
      <c r="E2543" s="99" t="n"/>
      <c r="F2543" s="117" t="n"/>
      <c r="G2543" s="101" t="n"/>
      <c r="H2543" s="109" t="str">
        <f>IF(OR(A2543="",B2543=""),"",N(D2543)*N(E2543))</f>
        <v/>
      </c>
      <c r="I2543" s="109" t="str">
        <f>IF(H2543="","",H2543-N(F2543))</f>
        <v/>
      </c>
      <c r="J2543" s="108" t="str">
        <f>IF(B2543="","",IFERROR(INDEX('15 Base de Dados'!$F$6:$F$925,MATCH(B2543,'15 Base de Dados'!$C$6:$C$925,0)),"BRL"))</f>
        <v/>
      </c>
      <c r="K2543" s="134" t="str">
        <f>IF(H2543="","",I2543*IF(N(G2543)&gt;0,G2543,IFERROR(INDEX(moeda_fx,MATCH(J2543,moeda_cod,0)),1)))</f>
        <v/>
      </c>
      <c r="L2543" s="135" t="str">
        <f>IF(B2543="","",IFERROR(INDEX('15 Base de Dados'!$A$6:$A$925,MATCH(B2543,'15 Base de Dados'!$C$6:$C$925,0)),"Não encontrado"))</f>
        <v/>
      </c>
      <c r="M2543" s="123" t="str">
        <f>IF(A2543="","",EOMONTH(A2543,0))</f>
        <v/>
      </c>
      <c r="N2543" s="113" t="str">
        <f>IF(A2543="","",YEAR(A2543))</f>
        <v/>
      </c>
    </row>
    <row r="2544">
      <c r="A2544" s="116" t="n"/>
      <c r="B2544" s="97" t="n"/>
      <c r="C2544" s="97" t="n"/>
      <c r="D2544" s="132" t="n"/>
      <c r="E2544" s="99" t="n"/>
      <c r="F2544" s="117" t="n"/>
      <c r="G2544" s="101" t="n"/>
      <c r="H2544" s="103" t="str">
        <f>IF(OR(A2544="",B2544=""),"",N(D2544)*N(E2544))</f>
        <v/>
      </c>
      <c r="I2544" s="103" t="str">
        <f>IF(H2544="","",H2544-N(F2544))</f>
        <v/>
      </c>
      <c r="J2544" s="68" t="str">
        <f>IF(B2544="","",IFERROR(INDEX('15 Base de Dados'!$F$6:$F$925,MATCH(B2544,'15 Base de Dados'!$C$6:$C$925,0)),"BRL"))</f>
        <v/>
      </c>
      <c r="K2544" s="70" t="str">
        <f>IF(H2544="","",I2544*IF(N(G2544)&gt;0,G2544,IFERROR(INDEX(moeda_fx,MATCH(J2544,moeda_cod,0)),1)))</f>
        <v/>
      </c>
      <c r="L2544" s="133" t="str">
        <f>IF(B2544="","",IFERROR(INDEX('15 Base de Dados'!$A$6:$A$925,MATCH(B2544,'15 Base de Dados'!$C$6:$C$925,0)),"Não encontrado"))</f>
        <v/>
      </c>
      <c r="M2544" s="122" t="str">
        <f>IF(A2544="","",EOMONTH(A2544,0))</f>
        <v/>
      </c>
      <c r="N2544" s="69" t="str">
        <f>IF(A2544="","",YEAR(A2544))</f>
        <v/>
      </c>
    </row>
    <row r="2545">
      <c r="A2545" s="116" t="n"/>
      <c r="B2545" s="97" t="n"/>
      <c r="C2545" s="97" t="n"/>
      <c r="D2545" s="132" t="n"/>
      <c r="E2545" s="99" t="n"/>
      <c r="F2545" s="117" t="n"/>
      <c r="G2545" s="101" t="n"/>
      <c r="H2545" s="109" t="str">
        <f>IF(OR(A2545="",B2545=""),"",N(D2545)*N(E2545))</f>
        <v/>
      </c>
      <c r="I2545" s="109" t="str">
        <f>IF(H2545="","",H2545-N(F2545))</f>
        <v/>
      </c>
      <c r="J2545" s="108" t="str">
        <f>IF(B2545="","",IFERROR(INDEX('15 Base de Dados'!$F$6:$F$925,MATCH(B2545,'15 Base de Dados'!$C$6:$C$925,0)),"BRL"))</f>
        <v/>
      </c>
      <c r="K2545" s="134" t="str">
        <f>IF(H2545="","",I2545*IF(N(G2545)&gt;0,G2545,IFERROR(INDEX(moeda_fx,MATCH(J2545,moeda_cod,0)),1)))</f>
        <v/>
      </c>
      <c r="L2545" s="135" t="str">
        <f>IF(B2545="","",IFERROR(INDEX('15 Base de Dados'!$A$6:$A$925,MATCH(B2545,'15 Base de Dados'!$C$6:$C$925,0)),"Não encontrado"))</f>
        <v/>
      </c>
      <c r="M2545" s="123" t="str">
        <f>IF(A2545="","",EOMONTH(A2545,0))</f>
        <v/>
      </c>
      <c r="N2545" s="113" t="str">
        <f>IF(A2545="","",YEAR(A2545))</f>
        <v/>
      </c>
    </row>
    <row r="2546">
      <c r="A2546" s="116" t="n"/>
      <c r="B2546" s="97" t="n"/>
      <c r="C2546" s="97" t="n"/>
      <c r="D2546" s="132" t="n"/>
      <c r="E2546" s="99" t="n"/>
      <c r="F2546" s="117" t="n"/>
      <c r="G2546" s="101" t="n"/>
      <c r="H2546" s="103" t="str">
        <f>IF(OR(A2546="",B2546=""),"",N(D2546)*N(E2546))</f>
        <v/>
      </c>
      <c r="I2546" s="103" t="str">
        <f>IF(H2546="","",H2546-N(F2546))</f>
        <v/>
      </c>
      <c r="J2546" s="68" t="str">
        <f>IF(B2546="","",IFERROR(INDEX('15 Base de Dados'!$F$6:$F$925,MATCH(B2546,'15 Base de Dados'!$C$6:$C$925,0)),"BRL"))</f>
        <v/>
      </c>
      <c r="K2546" s="70" t="str">
        <f>IF(H2546="","",I2546*IF(N(G2546)&gt;0,G2546,IFERROR(INDEX(moeda_fx,MATCH(J2546,moeda_cod,0)),1)))</f>
        <v/>
      </c>
      <c r="L2546" s="133" t="str">
        <f>IF(B2546="","",IFERROR(INDEX('15 Base de Dados'!$A$6:$A$925,MATCH(B2546,'15 Base de Dados'!$C$6:$C$925,0)),"Não encontrado"))</f>
        <v/>
      </c>
      <c r="M2546" s="122" t="str">
        <f>IF(A2546="","",EOMONTH(A2546,0))</f>
        <v/>
      </c>
      <c r="N2546" s="69" t="str">
        <f>IF(A2546="","",YEAR(A2546))</f>
        <v/>
      </c>
    </row>
    <row r="2547">
      <c r="A2547" s="116" t="n"/>
      <c r="B2547" s="97" t="n"/>
      <c r="C2547" s="97" t="n"/>
      <c r="D2547" s="132" t="n"/>
      <c r="E2547" s="99" t="n"/>
      <c r="F2547" s="117" t="n"/>
      <c r="G2547" s="101" t="n"/>
      <c r="H2547" s="109" t="str">
        <f>IF(OR(A2547="",B2547=""),"",N(D2547)*N(E2547))</f>
        <v/>
      </c>
      <c r="I2547" s="109" t="str">
        <f>IF(H2547="","",H2547-N(F2547))</f>
        <v/>
      </c>
      <c r="J2547" s="108" t="str">
        <f>IF(B2547="","",IFERROR(INDEX('15 Base de Dados'!$F$6:$F$925,MATCH(B2547,'15 Base de Dados'!$C$6:$C$925,0)),"BRL"))</f>
        <v/>
      </c>
      <c r="K2547" s="134" t="str">
        <f>IF(H2547="","",I2547*IF(N(G2547)&gt;0,G2547,IFERROR(INDEX(moeda_fx,MATCH(J2547,moeda_cod,0)),1)))</f>
        <v/>
      </c>
      <c r="L2547" s="135" t="str">
        <f>IF(B2547="","",IFERROR(INDEX('15 Base de Dados'!$A$6:$A$925,MATCH(B2547,'15 Base de Dados'!$C$6:$C$925,0)),"Não encontrado"))</f>
        <v/>
      </c>
      <c r="M2547" s="123" t="str">
        <f>IF(A2547="","",EOMONTH(A2547,0))</f>
        <v/>
      </c>
      <c r="N2547" s="113" t="str">
        <f>IF(A2547="","",YEAR(A2547))</f>
        <v/>
      </c>
    </row>
    <row r="2548">
      <c r="A2548" s="116" t="n"/>
      <c r="B2548" s="97" t="n"/>
      <c r="C2548" s="97" t="n"/>
      <c r="D2548" s="132" t="n"/>
      <c r="E2548" s="99" t="n"/>
      <c r="F2548" s="117" t="n"/>
      <c r="G2548" s="101" t="n"/>
      <c r="H2548" s="103" t="str">
        <f>IF(OR(A2548="",B2548=""),"",N(D2548)*N(E2548))</f>
        <v/>
      </c>
      <c r="I2548" s="103" t="str">
        <f>IF(H2548="","",H2548-N(F2548))</f>
        <v/>
      </c>
      <c r="J2548" s="68" t="str">
        <f>IF(B2548="","",IFERROR(INDEX('15 Base de Dados'!$F$6:$F$925,MATCH(B2548,'15 Base de Dados'!$C$6:$C$925,0)),"BRL"))</f>
        <v/>
      </c>
      <c r="K2548" s="70" t="str">
        <f>IF(H2548="","",I2548*IF(N(G2548)&gt;0,G2548,IFERROR(INDEX(moeda_fx,MATCH(J2548,moeda_cod,0)),1)))</f>
        <v/>
      </c>
      <c r="L2548" s="133" t="str">
        <f>IF(B2548="","",IFERROR(INDEX('15 Base de Dados'!$A$6:$A$925,MATCH(B2548,'15 Base de Dados'!$C$6:$C$925,0)),"Não encontrado"))</f>
        <v/>
      </c>
      <c r="M2548" s="122" t="str">
        <f>IF(A2548="","",EOMONTH(A2548,0))</f>
        <v/>
      </c>
      <c r="N2548" s="69" t="str">
        <f>IF(A2548="","",YEAR(A2548))</f>
        <v/>
      </c>
    </row>
    <row r="2549">
      <c r="A2549" s="116" t="n"/>
      <c r="B2549" s="97" t="n"/>
      <c r="C2549" s="97" t="n"/>
      <c r="D2549" s="132" t="n"/>
      <c r="E2549" s="99" t="n"/>
      <c r="F2549" s="117" t="n"/>
      <c r="G2549" s="101" t="n"/>
      <c r="H2549" s="109" t="str">
        <f>IF(OR(A2549="",B2549=""),"",N(D2549)*N(E2549))</f>
        <v/>
      </c>
      <c r="I2549" s="109" t="str">
        <f>IF(H2549="","",H2549-N(F2549))</f>
        <v/>
      </c>
      <c r="J2549" s="108" t="str">
        <f>IF(B2549="","",IFERROR(INDEX('15 Base de Dados'!$F$6:$F$925,MATCH(B2549,'15 Base de Dados'!$C$6:$C$925,0)),"BRL"))</f>
        <v/>
      </c>
      <c r="K2549" s="134" t="str">
        <f>IF(H2549="","",I2549*IF(N(G2549)&gt;0,G2549,IFERROR(INDEX(moeda_fx,MATCH(J2549,moeda_cod,0)),1)))</f>
        <v/>
      </c>
      <c r="L2549" s="135" t="str">
        <f>IF(B2549="","",IFERROR(INDEX('15 Base de Dados'!$A$6:$A$925,MATCH(B2549,'15 Base de Dados'!$C$6:$C$925,0)),"Não encontrado"))</f>
        <v/>
      </c>
      <c r="M2549" s="123" t="str">
        <f>IF(A2549="","",EOMONTH(A2549,0))</f>
        <v/>
      </c>
      <c r="N2549" s="113" t="str">
        <f>IF(A2549="","",YEAR(A2549))</f>
        <v/>
      </c>
    </row>
    <row r="2550">
      <c r="A2550" s="116" t="n"/>
      <c r="B2550" s="97" t="n"/>
      <c r="C2550" s="97" t="n"/>
      <c r="D2550" s="132" t="n"/>
      <c r="E2550" s="99" t="n"/>
      <c r="F2550" s="117" t="n"/>
      <c r="G2550" s="101" t="n"/>
      <c r="H2550" s="103" t="str">
        <f>IF(OR(A2550="",B2550=""),"",N(D2550)*N(E2550))</f>
        <v/>
      </c>
      <c r="I2550" s="103" t="str">
        <f>IF(H2550="","",H2550-N(F2550))</f>
        <v/>
      </c>
      <c r="J2550" s="68" t="str">
        <f>IF(B2550="","",IFERROR(INDEX('15 Base de Dados'!$F$6:$F$925,MATCH(B2550,'15 Base de Dados'!$C$6:$C$925,0)),"BRL"))</f>
        <v/>
      </c>
      <c r="K2550" s="70" t="str">
        <f>IF(H2550="","",I2550*IF(N(G2550)&gt;0,G2550,IFERROR(INDEX(moeda_fx,MATCH(J2550,moeda_cod,0)),1)))</f>
        <v/>
      </c>
      <c r="L2550" s="133" t="str">
        <f>IF(B2550="","",IFERROR(INDEX('15 Base de Dados'!$A$6:$A$925,MATCH(B2550,'15 Base de Dados'!$C$6:$C$925,0)),"Não encontrado"))</f>
        <v/>
      </c>
      <c r="M2550" s="122" t="str">
        <f>IF(A2550="","",EOMONTH(A2550,0))</f>
        <v/>
      </c>
      <c r="N2550" s="69" t="str">
        <f>IF(A2550="","",YEAR(A2550))</f>
        <v/>
      </c>
    </row>
    <row r="2551">
      <c r="A2551" s="116" t="n"/>
      <c r="B2551" s="97" t="n"/>
      <c r="C2551" s="97" t="n"/>
      <c r="D2551" s="132" t="n"/>
      <c r="E2551" s="99" t="n"/>
      <c r="F2551" s="117" t="n"/>
      <c r="G2551" s="101" t="n"/>
      <c r="H2551" s="109" t="str">
        <f>IF(OR(A2551="",B2551=""),"",N(D2551)*N(E2551))</f>
        <v/>
      </c>
      <c r="I2551" s="109" t="str">
        <f>IF(H2551="","",H2551-N(F2551))</f>
        <v/>
      </c>
      <c r="J2551" s="108" t="str">
        <f>IF(B2551="","",IFERROR(INDEX('15 Base de Dados'!$F$6:$F$925,MATCH(B2551,'15 Base de Dados'!$C$6:$C$925,0)),"BRL"))</f>
        <v/>
      </c>
      <c r="K2551" s="134" t="str">
        <f>IF(H2551="","",I2551*IF(N(G2551)&gt;0,G2551,IFERROR(INDEX(moeda_fx,MATCH(J2551,moeda_cod,0)),1)))</f>
        <v/>
      </c>
      <c r="L2551" s="135" t="str">
        <f>IF(B2551="","",IFERROR(INDEX('15 Base de Dados'!$A$6:$A$925,MATCH(B2551,'15 Base de Dados'!$C$6:$C$925,0)),"Não encontrado"))</f>
        <v/>
      </c>
      <c r="M2551" s="123" t="str">
        <f>IF(A2551="","",EOMONTH(A2551,0))</f>
        <v/>
      </c>
      <c r="N2551" s="113" t="str">
        <f>IF(A2551="","",YEAR(A2551))</f>
        <v/>
      </c>
    </row>
    <row r="2552">
      <c r="A2552" s="116" t="n"/>
      <c r="B2552" s="97" t="n"/>
      <c r="C2552" s="97" t="n"/>
      <c r="D2552" s="132" t="n"/>
      <c r="E2552" s="99" t="n"/>
      <c r="F2552" s="117" t="n"/>
      <c r="G2552" s="101" t="n"/>
      <c r="H2552" s="103" t="str">
        <f>IF(OR(A2552="",B2552=""),"",N(D2552)*N(E2552))</f>
        <v/>
      </c>
      <c r="I2552" s="103" t="str">
        <f>IF(H2552="","",H2552-N(F2552))</f>
        <v/>
      </c>
      <c r="J2552" s="68" t="str">
        <f>IF(B2552="","",IFERROR(INDEX('15 Base de Dados'!$F$6:$F$925,MATCH(B2552,'15 Base de Dados'!$C$6:$C$925,0)),"BRL"))</f>
        <v/>
      </c>
      <c r="K2552" s="70" t="str">
        <f>IF(H2552="","",I2552*IF(N(G2552)&gt;0,G2552,IFERROR(INDEX(moeda_fx,MATCH(J2552,moeda_cod,0)),1)))</f>
        <v/>
      </c>
      <c r="L2552" s="133" t="str">
        <f>IF(B2552="","",IFERROR(INDEX('15 Base de Dados'!$A$6:$A$925,MATCH(B2552,'15 Base de Dados'!$C$6:$C$925,0)),"Não encontrado"))</f>
        <v/>
      </c>
      <c r="M2552" s="122" t="str">
        <f>IF(A2552="","",EOMONTH(A2552,0))</f>
        <v/>
      </c>
      <c r="N2552" s="69" t="str">
        <f>IF(A2552="","",YEAR(A2552))</f>
        <v/>
      </c>
    </row>
    <row r="2553">
      <c r="A2553" s="116" t="n"/>
      <c r="B2553" s="97" t="n"/>
      <c r="C2553" s="97" t="n"/>
      <c r="D2553" s="132" t="n"/>
      <c r="E2553" s="99" t="n"/>
      <c r="F2553" s="117" t="n"/>
      <c r="G2553" s="101" t="n"/>
      <c r="H2553" s="109" t="str">
        <f>IF(OR(A2553="",B2553=""),"",N(D2553)*N(E2553))</f>
        <v/>
      </c>
      <c r="I2553" s="109" t="str">
        <f>IF(H2553="","",H2553-N(F2553))</f>
        <v/>
      </c>
      <c r="J2553" s="108" t="str">
        <f>IF(B2553="","",IFERROR(INDEX('15 Base de Dados'!$F$6:$F$925,MATCH(B2553,'15 Base de Dados'!$C$6:$C$925,0)),"BRL"))</f>
        <v/>
      </c>
      <c r="K2553" s="134" t="str">
        <f>IF(H2553="","",I2553*IF(N(G2553)&gt;0,G2553,IFERROR(INDEX(moeda_fx,MATCH(J2553,moeda_cod,0)),1)))</f>
        <v/>
      </c>
      <c r="L2553" s="135" t="str">
        <f>IF(B2553="","",IFERROR(INDEX('15 Base de Dados'!$A$6:$A$925,MATCH(B2553,'15 Base de Dados'!$C$6:$C$925,0)),"Não encontrado"))</f>
        <v/>
      </c>
      <c r="M2553" s="123" t="str">
        <f>IF(A2553="","",EOMONTH(A2553,0))</f>
        <v/>
      </c>
      <c r="N2553" s="113" t="str">
        <f>IF(A2553="","",YEAR(A2553))</f>
        <v/>
      </c>
    </row>
    <row r="2554">
      <c r="A2554" s="116" t="n"/>
      <c r="B2554" s="97" t="n"/>
      <c r="C2554" s="97" t="n"/>
      <c r="D2554" s="132" t="n"/>
      <c r="E2554" s="99" t="n"/>
      <c r="F2554" s="117" t="n"/>
      <c r="G2554" s="101" t="n"/>
      <c r="H2554" s="103" t="str">
        <f>IF(OR(A2554="",B2554=""),"",N(D2554)*N(E2554))</f>
        <v/>
      </c>
      <c r="I2554" s="103" t="str">
        <f>IF(H2554="","",H2554-N(F2554))</f>
        <v/>
      </c>
      <c r="J2554" s="68" t="str">
        <f>IF(B2554="","",IFERROR(INDEX('15 Base de Dados'!$F$6:$F$925,MATCH(B2554,'15 Base de Dados'!$C$6:$C$925,0)),"BRL"))</f>
        <v/>
      </c>
      <c r="K2554" s="70" t="str">
        <f>IF(H2554="","",I2554*IF(N(G2554)&gt;0,G2554,IFERROR(INDEX(moeda_fx,MATCH(J2554,moeda_cod,0)),1)))</f>
        <v/>
      </c>
      <c r="L2554" s="133" t="str">
        <f>IF(B2554="","",IFERROR(INDEX('15 Base de Dados'!$A$6:$A$925,MATCH(B2554,'15 Base de Dados'!$C$6:$C$925,0)),"Não encontrado"))</f>
        <v/>
      </c>
      <c r="M2554" s="122" t="str">
        <f>IF(A2554="","",EOMONTH(A2554,0))</f>
        <v/>
      </c>
      <c r="N2554" s="69" t="str">
        <f>IF(A2554="","",YEAR(A2554))</f>
        <v/>
      </c>
    </row>
    <row r="2555">
      <c r="A2555" s="116" t="n"/>
      <c r="B2555" s="97" t="n"/>
      <c r="C2555" s="97" t="n"/>
      <c r="D2555" s="132" t="n"/>
      <c r="E2555" s="99" t="n"/>
      <c r="F2555" s="117" t="n"/>
      <c r="G2555" s="101" t="n"/>
      <c r="H2555" s="109" t="str">
        <f>IF(OR(A2555="",B2555=""),"",N(D2555)*N(E2555))</f>
        <v/>
      </c>
      <c r="I2555" s="109" t="str">
        <f>IF(H2555="","",H2555-N(F2555))</f>
        <v/>
      </c>
      <c r="J2555" s="108" t="str">
        <f>IF(B2555="","",IFERROR(INDEX('15 Base de Dados'!$F$6:$F$925,MATCH(B2555,'15 Base de Dados'!$C$6:$C$925,0)),"BRL"))</f>
        <v/>
      </c>
      <c r="K2555" s="134" t="str">
        <f>IF(H2555="","",I2555*IF(N(G2555)&gt;0,G2555,IFERROR(INDEX(moeda_fx,MATCH(J2555,moeda_cod,0)),1)))</f>
        <v/>
      </c>
      <c r="L2555" s="135" t="str">
        <f>IF(B2555="","",IFERROR(INDEX('15 Base de Dados'!$A$6:$A$925,MATCH(B2555,'15 Base de Dados'!$C$6:$C$925,0)),"Não encontrado"))</f>
        <v/>
      </c>
      <c r="M2555" s="123" t="str">
        <f>IF(A2555="","",EOMONTH(A2555,0))</f>
        <v/>
      </c>
      <c r="N2555" s="113" t="str">
        <f>IF(A2555="","",YEAR(A2555))</f>
        <v/>
      </c>
    </row>
    <row r="2556">
      <c r="A2556" s="116" t="n"/>
      <c r="B2556" s="97" t="n"/>
      <c r="C2556" s="97" t="n"/>
      <c r="D2556" s="132" t="n"/>
      <c r="E2556" s="99" t="n"/>
      <c r="F2556" s="117" t="n"/>
      <c r="G2556" s="101" t="n"/>
      <c r="H2556" s="103" t="str">
        <f>IF(OR(A2556="",B2556=""),"",N(D2556)*N(E2556))</f>
        <v/>
      </c>
      <c r="I2556" s="103" t="str">
        <f>IF(H2556="","",H2556-N(F2556))</f>
        <v/>
      </c>
      <c r="J2556" s="68" t="str">
        <f>IF(B2556="","",IFERROR(INDEX('15 Base de Dados'!$F$6:$F$925,MATCH(B2556,'15 Base de Dados'!$C$6:$C$925,0)),"BRL"))</f>
        <v/>
      </c>
      <c r="K2556" s="70" t="str">
        <f>IF(H2556="","",I2556*IF(N(G2556)&gt;0,G2556,IFERROR(INDEX(moeda_fx,MATCH(J2556,moeda_cod,0)),1)))</f>
        <v/>
      </c>
      <c r="L2556" s="133" t="str">
        <f>IF(B2556="","",IFERROR(INDEX('15 Base de Dados'!$A$6:$A$925,MATCH(B2556,'15 Base de Dados'!$C$6:$C$925,0)),"Não encontrado"))</f>
        <v/>
      </c>
      <c r="M2556" s="122" t="str">
        <f>IF(A2556="","",EOMONTH(A2556,0))</f>
        <v/>
      </c>
      <c r="N2556" s="69" t="str">
        <f>IF(A2556="","",YEAR(A2556))</f>
        <v/>
      </c>
    </row>
    <row r="2557">
      <c r="A2557" s="116" t="n"/>
      <c r="B2557" s="97" t="n"/>
      <c r="C2557" s="97" t="n"/>
      <c r="D2557" s="132" t="n"/>
      <c r="E2557" s="99" t="n"/>
      <c r="F2557" s="117" t="n"/>
      <c r="G2557" s="101" t="n"/>
      <c r="H2557" s="109" t="str">
        <f>IF(OR(A2557="",B2557=""),"",N(D2557)*N(E2557))</f>
        <v/>
      </c>
      <c r="I2557" s="109" t="str">
        <f>IF(H2557="","",H2557-N(F2557))</f>
        <v/>
      </c>
      <c r="J2557" s="108" t="str">
        <f>IF(B2557="","",IFERROR(INDEX('15 Base de Dados'!$F$6:$F$925,MATCH(B2557,'15 Base de Dados'!$C$6:$C$925,0)),"BRL"))</f>
        <v/>
      </c>
      <c r="K2557" s="134" t="str">
        <f>IF(H2557="","",I2557*IF(N(G2557)&gt;0,G2557,IFERROR(INDEX(moeda_fx,MATCH(J2557,moeda_cod,0)),1)))</f>
        <v/>
      </c>
      <c r="L2557" s="135" t="str">
        <f>IF(B2557="","",IFERROR(INDEX('15 Base de Dados'!$A$6:$A$925,MATCH(B2557,'15 Base de Dados'!$C$6:$C$925,0)),"Não encontrado"))</f>
        <v/>
      </c>
      <c r="M2557" s="123" t="str">
        <f>IF(A2557="","",EOMONTH(A2557,0))</f>
        <v/>
      </c>
      <c r="N2557" s="113" t="str">
        <f>IF(A2557="","",YEAR(A2557))</f>
        <v/>
      </c>
    </row>
    <row r="2558">
      <c r="A2558" s="116" t="n"/>
      <c r="B2558" s="97" t="n"/>
      <c r="C2558" s="97" t="n"/>
      <c r="D2558" s="132" t="n"/>
      <c r="E2558" s="99" t="n"/>
      <c r="F2558" s="117" t="n"/>
      <c r="G2558" s="101" t="n"/>
      <c r="H2558" s="103" t="str">
        <f>IF(OR(A2558="",B2558=""),"",N(D2558)*N(E2558))</f>
        <v/>
      </c>
      <c r="I2558" s="103" t="str">
        <f>IF(H2558="","",H2558-N(F2558))</f>
        <v/>
      </c>
      <c r="J2558" s="68" t="str">
        <f>IF(B2558="","",IFERROR(INDEX('15 Base de Dados'!$F$6:$F$925,MATCH(B2558,'15 Base de Dados'!$C$6:$C$925,0)),"BRL"))</f>
        <v/>
      </c>
      <c r="K2558" s="70" t="str">
        <f>IF(H2558="","",I2558*IF(N(G2558)&gt;0,G2558,IFERROR(INDEX(moeda_fx,MATCH(J2558,moeda_cod,0)),1)))</f>
        <v/>
      </c>
      <c r="L2558" s="133" t="str">
        <f>IF(B2558="","",IFERROR(INDEX('15 Base de Dados'!$A$6:$A$925,MATCH(B2558,'15 Base de Dados'!$C$6:$C$925,0)),"Não encontrado"))</f>
        <v/>
      </c>
      <c r="M2558" s="122" t="str">
        <f>IF(A2558="","",EOMONTH(A2558,0))</f>
        <v/>
      </c>
      <c r="N2558" s="69" t="str">
        <f>IF(A2558="","",YEAR(A2558))</f>
        <v/>
      </c>
    </row>
    <row r="2559">
      <c r="A2559" s="116" t="n"/>
      <c r="B2559" s="97" t="n"/>
      <c r="C2559" s="97" t="n"/>
      <c r="D2559" s="132" t="n"/>
      <c r="E2559" s="99" t="n"/>
      <c r="F2559" s="117" t="n"/>
      <c r="G2559" s="101" t="n"/>
      <c r="H2559" s="109" t="str">
        <f>IF(OR(A2559="",B2559=""),"",N(D2559)*N(E2559))</f>
        <v/>
      </c>
      <c r="I2559" s="109" t="str">
        <f>IF(H2559="","",H2559-N(F2559))</f>
        <v/>
      </c>
      <c r="J2559" s="108" t="str">
        <f>IF(B2559="","",IFERROR(INDEX('15 Base de Dados'!$F$6:$F$925,MATCH(B2559,'15 Base de Dados'!$C$6:$C$925,0)),"BRL"))</f>
        <v/>
      </c>
      <c r="K2559" s="134" t="str">
        <f>IF(H2559="","",I2559*IF(N(G2559)&gt;0,G2559,IFERROR(INDEX(moeda_fx,MATCH(J2559,moeda_cod,0)),1)))</f>
        <v/>
      </c>
      <c r="L2559" s="135" t="str">
        <f>IF(B2559="","",IFERROR(INDEX('15 Base de Dados'!$A$6:$A$925,MATCH(B2559,'15 Base de Dados'!$C$6:$C$925,0)),"Não encontrado"))</f>
        <v/>
      </c>
      <c r="M2559" s="123" t="str">
        <f>IF(A2559="","",EOMONTH(A2559,0))</f>
        <v/>
      </c>
      <c r="N2559" s="113" t="str">
        <f>IF(A2559="","",YEAR(A2559))</f>
        <v/>
      </c>
    </row>
    <row r="2560">
      <c r="A2560" s="116" t="n"/>
      <c r="B2560" s="97" t="n"/>
      <c r="C2560" s="97" t="n"/>
      <c r="D2560" s="132" t="n"/>
      <c r="E2560" s="99" t="n"/>
      <c r="F2560" s="117" t="n"/>
      <c r="G2560" s="101" t="n"/>
      <c r="H2560" s="103" t="str">
        <f>IF(OR(A2560="",B2560=""),"",N(D2560)*N(E2560))</f>
        <v/>
      </c>
      <c r="I2560" s="103" t="str">
        <f>IF(H2560="","",H2560-N(F2560))</f>
        <v/>
      </c>
      <c r="J2560" s="68" t="str">
        <f>IF(B2560="","",IFERROR(INDEX('15 Base de Dados'!$F$6:$F$925,MATCH(B2560,'15 Base de Dados'!$C$6:$C$925,0)),"BRL"))</f>
        <v/>
      </c>
      <c r="K2560" s="70" t="str">
        <f>IF(H2560="","",I2560*IF(N(G2560)&gt;0,G2560,IFERROR(INDEX(moeda_fx,MATCH(J2560,moeda_cod,0)),1)))</f>
        <v/>
      </c>
      <c r="L2560" s="133" t="str">
        <f>IF(B2560="","",IFERROR(INDEX('15 Base de Dados'!$A$6:$A$925,MATCH(B2560,'15 Base de Dados'!$C$6:$C$925,0)),"Não encontrado"))</f>
        <v/>
      </c>
      <c r="M2560" s="122" t="str">
        <f>IF(A2560="","",EOMONTH(A2560,0))</f>
        <v/>
      </c>
      <c r="N2560" s="69" t="str">
        <f>IF(A2560="","",YEAR(A2560))</f>
        <v/>
      </c>
    </row>
    <row r="2561">
      <c r="A2561" s="116" t="n"/>
      <c r="B2561" s="97" t="n"/>
      <c r="C2561" s="97" t="n"/>
      <c r="D2561" s="132" t="n"/>
      <c r="E2561" s="99" t="n"/>
      <c r="F2561" s="117" t="n"/>
      <c r="G2561" s="101" t="n"/>
      <c r="H2561" s="109" t="str">
        <f>IF(OR(A2561="",B2561=""),"",N(D2561)*N(E2561))</f>
        <v/>
      </c>
      <c r="I2561" s="109" t="str">
        <f>IF(H2561="","",H2561-N(F2561))</f>
        <v/>
      </c>
      <c r="J2561" s="108" t="str">
        <f>IF(B2561="","",IFERROR(INDEX('15 Base de Dados'!$F$6:$F$925,MATCH(B2561,'15 Base de Dados'!$C$6:$C$925,0)),"BRL"))</f>
        <v/>
      </c>
      <c r="K2561" s="134" t="str">
        <f>IF(H2561="","",I2561*IF(N(G2561)&gt;0,G2561,IFERROR(INDEX(moeda_fx,MATCH(J2561,moeda_cod,0)),1)))</f>
        <v/>
      </c>
      <c r="L2561" s="135" t="str">
        <f>IF(B2561="","",IFERROR(INDEX('15 Base de Dados'!$A$6:$A$925,MATCH(B2561,'15 Base de Dados'!$C$6:$C$925,0)),"Não encontrado"))</f>
        <v/>
      </c>
      <c r="M2561" s="123" t="str">
        <f>IF(A2561="","",EOMONTH(A2561,0))</f>
        <v/>
      </c>
      <c r="N2561" s="113" t="str">
        <f>IF(A2561="","",YEAR(A2561))</f>
        <v/>
      </c>
    </row>
    <row r="2562">
      <c r="A2562" s="116" t="n"/>
      <c r="B2562" s="97" t="n"/>
      <c r="C2562" s="97" t="n"/>
      <c r="D2562" s="132" t="n"/>
      <c r="E2562" s="99" t="n"/>
      <c r="F2562" s="117" t="n"/>
      <c r="G2562" s="101" t="n"/>
      <c r="H2562" s="103" t="str">
        <f>IF(OR(A2562="",B2562=""),"",N(D2562)*N(E2562))</f>
        <v/>
      </c>
      <c r="I2562" s="103" t="str">
        <f>IF(H2562="","",H2562-N(F2562))</f>
        <v/>
      </c>
      <c r="J2562" s="68" t="str">
        <f>IF(B2562="","",IFERROR(INDEX('15 Base de Dados'!$F$6:$F$925,MATCH(B2562,'15 Base de Dados'!$C$6:$C$925,0)),"BRL"))</f>
        <v/>
      </c>
      <c r="K2562" s="70" t="str">
        <f>IF(H2562="","",I2562*IF(N(G2562)&gt;0,G2562,IFERROR(INDEX(moeda_fx,MATCH(J2562,moeda_cod,0)),1)))</f>
        <v/>
      </c>
      <c r="L2562" s="133" t="str">
        <f>IF(B2562="","",IFERROR(INDEX('15 Base de Dados'!$A$6:$A$925,MATCH(B2562,'15 Base de Dados'!$C$6:$C$925,0)),"Não encontrado"))</f>
        <v/>
      </c>
      <c r="M2562" s="122" t="str">
        <f>IF(A2562="","",EOMONTH(A2562,0))</f>
        <v/>
      </c>
      <c r="N2562" s="69" t="str">
        <f>IF(A2562="","",YEAR(A2562))</f>
        <v/>
      </c>
    </row>
    <row r="2563">
      <c r="A2563" s="116" t="n"/>
      <c r="B2563" s="97" t="n"/>
      <c r="C2563" s="97" t="n"/>
      <c r="D2563" s="132" t="n"/>
      <c r="E2563" s="99" t="n"/>
      <c r="F2563" s="117" t="n"/>
      <c r="G2563" s="101" t="n"/>
      <c r="H2563" s="109" t="str">
        <f>IF(OR(A2563="",B2563=""),"",N(D2563)*N(E2563))</f>
        <v/>
      </c>
      <c r="I2563" s="109" t="str">
        <f>IF(H2563="","",H2563-N(F2563))</f>
        <v/>
      </c>
      <c r="J2563" s="108" t="str">
        <f>IF(B2563="","",IFERROR(INDEX('15 Base de Dados'!$F$6:$F$925,MATCH(B2563,'15 Base de Dados'!$C$6:$C$925,0)),"BRL"))</f>
        <v/>
      </c>
      <c r="K2563" s="134" t="str">
        <f>IF(H2563="","",I2563*IF(N(G2563)&gt;0,G2563,IFERROR(INDEX(moeda_fx,MATCH(J2563,moeda_cod,0)),1)))</f>
        <v/>
      </c>
      <c r="L2563" s="135" t="str">
        <f>IF(B2563="","",IFERROR(INDEX('15 Base de Dados'!$A$6:$A$925,MATCH(B2563,'15 Base de Dados'!$C$6:$C$925,0)),"Não encontrado"))</f>
        <v/>
      </c>
      <c r="M2563" s="123" t="str">
        <f>IF(A2563="","",EOMONTH(A2563,0))</f>
        <v/>
      </c>
      <c r="N2563" s="113" t="str">
        <f>IF(A2563="","",YEAR(A2563))</f>
        <v/>
      </c>
    </row>
    <row r="2564">
      <c r="A2564" s="116" t="n"/>
      <c r="B2564" s="97" t="n"/>
      <c r="C2564" s="97" t="n"/>
      <c r="D2564" s="132" t="n"/>
      <c r="E2564" s="99" t="n"/>
      <c r="F2564" s="117" t="n"/>
      <c r="G2564" s="101" t="n"/>
      <c r="H2564" s="103" t="str">
        <f>IF(OR(A2564="",B2564=""),"",N(D2564)*N(E2564))</f>
        <v/>
      </c>
      <c r="I2564" s="103" t="str">
        <f>IF(H2564="","",H2564-N(F2564))</f>
        <v/>
      </c>
      <c r="J2564" s="68" t="str">
        <f>IF(B2564="","",IFERROR(INDEX('15 Base de Dados'!$F$6:$F$925,MATCH(B2564,'15 Base de Dados'!$C$6:$C$925,0)),"BRL"))</f>
        <v/>
      </c>
      <c r="K2564" s="70" t="str">
        <f>IF(H2564="","",I2564*IF(N(G2564)&gt;0,G2564,IFERROR(INDEX(moeda_fx,MATCH(J2564,moeda_cod,0)),1)))</f>
        <v/>
      </c>
      <c r="L2564" s="133" t="str">
        <f>IF(B2564="","",IFERROR(INDEX('15 Base de Dados'!$A$6:$A$925,MATCH(B2564,'15 Base de Dados'!$C$6:$C$925,0)),"Não encontrado"))</f>
        <v/>
      </c>
      <c r="M2564" s="122" t="str">
        <f>IF(A2564="","",EOMONTH(A2564,0))</f>
        <v/>
      </c>
      <c r="N2564" s="69" t="str">
        <f>IF(A2564="","",YEAR(A2564))</f>
        <v/>
      </c>
    </row>
    <row r="2565">
      <c r="A2565" s="116" t="n"/>
      <c r="B2565" s="97" t="n"/>
      <c r="C2565" s="97" t="n"/>
      <c r="D2565" s="132" t="n"/>
      <c r="E2565" s="99" t="n"/>
      <c r="F2565" s="117" t="n"/>
      <c r="G2565" s="101" t="n"/>
      <c r="H2565" s="109" t="str">
        <f>IF(OR(A2565="",B2565=""),"",N(D2565)*N(E2565))</f>
        <v/>
      </c>
      <c r="I2565" s="109" t="str">
        <f>IF(H2565="","",H2565-N(F2565))</f>
        <v/>
      </c>
      <c r="J2565" s="108" t="str">
        <f>IF(B2565="","",IFERROR(INDEX('15 Base de Dados'!$F$6:$F$925,MATCH(B2565,'15 Base de Dados'!$C$6:$C$925,0)),"BRL"))</f>
        <v/>
      </c>
      <c r="K2565" s="134" t="str">
        <f>IF(H2565="","",I2565*IF(N(G2565)&gt;0,G2565,IFERROR(INDEX(moeda_fx,MATCH(J2565,moeda_cod,0)),1)))</f>
        <v/>
      </c>
      <c r="L2565" s="135" t="str">
        <f>IF(B2565="","",IFERROR(INDEX('15 Base de Dados'!$A$6:$A$925,MATCH(B2565,'15 Base de Dados'!$C$6:$C$925,0)),"Não encontrado"))</f>
        <v/>
      </c>
      <c r="M2565" s="123" t="str">
        <f>IF(A2565="","",EOMONTH(A2565,0))</f>
        <v/>
      </c>
      <c r="N2565" s="113" t="str">
        <f>IF(A2565="","",YEAR(A2565))</f>
        <v/>
      </c>
    </row>
    <row r="2566">
      <c r="A2566" s="116" t="n"/>
      <c r="B2566" s="97" t="n"/>
      <c r="C2566" s="97" t="n"/>
      <c r="D2566" s="132" t="n"/>
      <c r="E2566" s="99" t="n"/>
      <c r="F2566" s="117" t="n"/>
      <c r="G2566" s="101" t="n"/>
      <c r="H2566" s="103" t="str">
        <f>IF(OR(A2566="",B2566=""),"",N(D2566)*N(E2566))</f>
        <v/>
      </c>
      <c r="I2566" s="103" t="str">
        <f>IF(H2566="","",H2566-N(F2566))</f>
        <v/>
      </c>
      <c r="J2566" s="68" t="str">
        <f>IF(B2566="","",IFERROR(INDEX('15 Base de Dados'!$F$6:$F$925,MATCH(B2566,'15 Base de Dados'!$C$6:$C$925,0)),"BRL"))</f>
        <v/>
      </c>
      <c r="K2566" s="70" t="str">
        <f>IF(H2566="","",I2566*IF(N(G2566)&gt;0,G2566,IFERROR(INDEX(moeda_fx,MATCH(J2566,moeda_cod,0)),1)))</f>
        <v/>
      </c>
      <c r="L2566" s="133" t="str">
        <f>IF(B2566="","",IFERROR(INDEX('15 Base de Dados'!$A$6:$A$925,MATCH(B2566,'15 Base de Dados'!$C$6:$C$925,0)),"Não encontrado"))</f>
        <v/>
      </c>
      <c r="M2566" s="122" t="str">
        <f>IF(A2566="","",EOMONTH(A2566,0))</f>
        <v/>
      </c>
      <c r="N2566" s="69" t="str">
        <f>IF(A2566="","",YEAR(A2566))</f>
        <v/>
      </c>
    </row>
    <row r="2567">
      <c r="A2567" s="116" t="n"/>
      <c r="B2567" s="97" t="n"/>
      <c r="C2567" s="97" t="n"/>
      <c r="D2567" s="132" t="n"/>
      <c r="E2567" s="99" t="n"/>
      <c r="F2567" s="117" t="n"/>
      <c r="G2567" s="101" t="n"/>
      <c r="H2567" s="109" t="str">
        <f>IF(OR(A2567="",B2567=""),"",N(D2567)*N(E2567))</f>
        <v/>
      </c>
      <c r="I2567" s="109" t="str">
        <f>IF(H2567="","",H2567-N(F2567))</f>
        <v/>
      </c>
      <c r="J2567" s="108" t="str">
        <f>IF(B2567="","",IFERROR(INDEX('15 Base de Dados'!$F$6:$F$925,MATCH(B2567,'15 Base de Dados'!$C$6:$C$925,0)),"BRL"))</f>
        <v/>
      </c>
      <c r="K2567" s="134" t="str">
        <f>IF(H2567="","",I2567*IF(N(G2567)&gt;0,G2567,IFERROR(INDEX(moeda_fx,MATCH(J2567,moeda_cod,0)),1)))</f>
        <v/>
      </c>
      <c r="L2567" s="135" t="str">
        <f>IF(B2567="","",IFERROR(INDEX('15 Base de Dados'!$A$6:$A$925,MATCH(B2567,'15 Base de Dados'!$C$6:$C$925,0)),"Não encontrado"))</f>
        <v/>
      </c>
      <c r="M2567" s="123" t="str">
        <f>IF(A2567="","",EOMONTH(A2567,0))</f>
        <v/>
      </c>
      <c r="N2567" s="113" t="str">
        <f>IF(A2567="","",YEAR(A2567))</f>
        <v/>
      </c>
    </row>
    <row r="2568">
      <c r="A2568" s="116" t="n"/>
      <c r="B2568" s="97" t="n"/>
      <c r="C2568" s="97" t="n"/>
      <c r="D2568" s="132" t="n"/>
      <c r="E2568" s="99" t="n"/>
      <c r="F2568" s="117" t="n"/>
      <c r="G2568" s="101" t="n"/>
      <c r="H2568" s="103" t="str">
        <f>IF(OR(A2568="",B2568=""),"",N(D2568)*N(E2568))</f>
        <v/>
      </c>
      <c r="I2568" s="103" t="str">
        <f>IF(H2568="","",H2568-N(F2568))</f>
        <v/>
      </c>
      <c r="J2568" s="68" t="str">
        <f>IF(B2568="","",IFERROR(INDEX('15 Base de Dados'!$F$6:$F$925,MATCH(B2568,'15 Base de Dados'!$C$6:$C$925,0)),"BRL"))</f>
        <v/>
      </c>
      <c r="K2568" s="70" t="str">
        <f>IF(H2568="","",I2568*IF(N(G2568)&gt;0,G2568,IFERROR(INDEX(moeda_fx,MATCH(J2568,moeda_cod,0)),1)))</f>
        <v/>
      </c>
      <c r="L2568" s="133" t="str">
        <f>IF(B2568="","",IFERROR(INDEX('15 Base de Dados'!$A$6:$A$925,MATCH(B2568,'15 Base de Dados'!$C$6:$C$925,0)),"Não encontrado"))</f>
        <v/>
      </c>
      <c r="M2568" s="122" t="str">
        <f>IF(A2568="","",EOMONTH(A2568,0))</f>
        <v/>
      </c>
      <c r="N2568" s="69" t="str">
        <f>IF(A2568="","",YEAR(A2568))</f>
        <v/>
      </c>
    </row>
    <row r="2569">
      <c r="A2569" s="116" t="n"/>
      <c r="B2569" s="97" t="n"/>
      <c r="C2569" s="97" t="n"/>
      <c r="D2569" s="132" t="n"/>
      <c r="E2569" s="99" t="n"/>
      <c r="F2569" s="117" t="n"/>
      <c r="G2569" s="101" t="n"/>
      <c r="H2569" s="109" t="str">
        <f>IF(OR(A2569="",B2569=""),"",N(D2569)*N(E2569))</f>
        <v/>
      </c>
      <c r="I2569" s="109" t="str">
        <f>IF(H2569="","",H2569-N(F2569))</f>
        <v/>
      </c>
      <c r="J2569" s="108" t="str">
        <f>IF(B2569="","",IFERROR(INDEX('15 Base de Dados'!$F$6:$F$925,MATCH(B2569,'15 Base de Dados'!$C$6:$C$925,0)),"BRL"))</f>
        <v/>
      </c>
      <c r="K2569" s="134" t="str">
        <f>IF(H2569="","",I2569*IF(N(G2569)&gt;0,G2569,IFERROR(INDEX(moeda_fx,MATCH(J2569,moeda_cod,0)),1)))</f>
        <v/>
      </c>
      <c r="L2569" s="135" t="str">
        <f>IF(B2569="","",IFERROR(INDEX('15 Base de Dados'!$A$6:$A$925,MATCH(B2569,'15 Base de Dados'!$C$6:$C$925,0)),"Não encontrado"))</f>
        <v/>
      </c>
      <c r="M2569" s="123" t="str">
        <f>IF(A2569="","",EOMONTH(A2569,0))</f>
        <v/>
      </c>
      <c r="N2569" s="113" t="str">
        <f>IF(A2569="","",YEAR(A2569))</f>
        <v/>
      </c>
    </row>
    <row r="2570">
      <c r="A2570" s="116" t="n"/>
      <c r="B2570" s="97" t="n"/>
      <c r="C2570" s="97" t="n"/>
      <c r="D2570" s="132" t="n"/>
      <c r="E2570" s="99" t="n"/>
      <c r="F2570" s="117" t="n"/>
      <c r="G2570" s="101" t="n"/>
      <c r="H2570" s="103" t="str">
        <f>IF(OR(A2570="",B2570=""),"",N(D2570)*N(E2570))</f>
        <v/>
      </c>
      <c r="I2570" s="103" t="str">
        <f>IF(H2570="","",H2570-N(F2570))</f>
        <v/>
      </c>
      <c r="J2570" s="68" t="str">
        <f>IF(B2570="","",IFERROR(INDEX('15 Base de Dados'!$F$6:$F$925,MATCH(B2570,'15 Base de Dados'!$C$6:$C$925,0)),"BRL"))</f>
        <v/>
      </c>
      <c r="K2570" s="70" t="str">
        <f>IF(H2570="","",I2570*IF(N(G2570)&gt;0,G2570,IFERROR(INDEX(moeda_fx,MATCH(J2570,moeda_cod,0)),1)))</f>
        <v/>
      </c>
      <c r="L2570" s="133" t="str">
        <f>IF(B2570="","",IFERROR(INDEX('15 Base de Dados'!$A$6:$A$925,MATCH(B2570,'15 Base de Dados'!$C$6:$C$925,0)),"Não encontrado"))</f>
        <v/>
      </c>
      <c r="M2570" s="122" t="str">
        <f>IF(A2570="","",EOMONTH(A2570,0))</f>
        <v/>
      </c>
      <c r="N2570" s="69" t="str">
        <f>IF(A2570="","",YEAR(A2570))</f>
        <v/>
      </c>
    </row>
    <row r="2571">
      <c r="A2571" s="116" t="n"/>
      <c r="B2571" s="97" t="n"/>
      <c r="C2571" s="97" t="n"/>
      <c r="D2571" s="132" t="n"/>
      <c r="E2571" s="99" t="n"/>
      <c r="F2571" s="117" t="n"/>
      <c r="G2571" s="101" t="n"/>
      <c r="H2571" s="109" t="str">
        <f>IF(OR(A2571="",B2571=""),"",N(D2571)*N(E2571))</f>
        <v/>
      </c>
      <c r="I2571" s="109" t="str">
        <f>IF(H2571="","",H2571-N(F2571))</f>
        <v/>
      </c>
      <c r="J2571" s="108" t="str">
        <f>IF(B2571="","",IFERROR(INDEX('15 Base de Dados'!$F$6:$F$925,MATCH(B2571,'15 Base de Dados'!$C$6:$C$925,0)),"BRL"))</f>
        <v/>
      </c>
      <c r="K2571" s="134" t="str">
        <f>IF(H2571="","",I2571*IF(N(G2571)&gt;0,G2571,IFERROR(INDEX(moeda_fx,MATCH(J2571,moeda_cod,0)),1)))</f>
        <v/>
      </c>
      <c r="L2571" s="135" t="str">
        <f>IF(B2571="","",IFERROR(INDEX('15 Base de Dados'!$A$6:$A$925,MATCH(B2571,'15 Base de Dados'!$C$6:$C$925,0)),"Não encontrado"))</f>
        <v/>
      </c>
      <c r="M2571" s="123" t="str">
        <f>IF(A2571="","",EOMONTH(A2571,0))</f>
        <v/>
      </c>
      <c r="N2571" s="113" t="str">
        <f>IF(A2571="","",YEAR(A2571))</f>
        <v/>
      </c>
    </row>
    <row r="2572">
      <c r="A2572" s="116" t="n"/>
      <c r="B2572" s="97" t="n"/>
      <c r="C2572" s="97" t="n"/>
      <c r="D2572" s="132" t="n"/>
      <c r="E2572" s="99" t="n"/>
      <c r="F2572" s="117" t="n"/>
      <c r="G2572" s="101" t="n"/>
      <c r="H2572" s="103" t="str">
        <f>IF(OR(A2572="",B2572=""),"",N(D2572)*N(E2572))</f>
        <v/>
      </c>
      <c r="I2572" s="103" t="str">
        <f>IF(H2572="","",H2572-N(F2572))</f>
        <v/>
      </c>
      <c r="J2572" s="68" t="str">
        <f>IF(B2572="","",IFERROR(INDEX('15 Base de Dados'!$F$6:$F$925,MATCH(B2572,'15 Base de Dados'!$C$6:$C$925,0)),"BRL"))</f>
        <v/>
      </c>
      <c r="K2572" s="70" t="str">
        <f>IF(H2572="","",I2572*IF(N(G2572)&gt;0,G2572,IFERROR(INDEX(moeda_fx,MATCH(J2572,moeda_cod,0)),1)))</f>
        <v/>
      </c>
      <c r="L2572" s="133" t="str">
        <f>IF(B2572="","",IFERROR(INDEX('15 Base de Dados'!$A$6:$A$925,MATCH(B2572,'15 Base de Dados'!$C$6:$C$925,0)),"Não encontrado"))</f>
        <v/>
      </c>
      <c r="M2572" s="122" t="str">
        <f>IF(A2572="","",EOMONTH(A2572,0))</f>
        <v/>
      </c>
      <c r="N2572" s="69" t="str">
        <f>IF(A2572="","",YEAR(A2572))</f>
        <v/>
      </c>
    </row>
    <row r="2573">
      <c r="A2573" s="116" t="n"/>
      <c r="B2573" s="97" t="n"/>
      <c r="C2573" s="97" t="n"/>
      <c r="D2573" s="132" t="n"/>
      <c r="E2573" s="99" t="n"/>
      <c r="F2573" s="117" t="n"/>
      <c r="G2573" s="101" t="n"/>
      <c r="H2573" s="109" t="str">
        <f>IF(OR(A2573="",B2573=""),"",N(D2573)*N(E2573))</f>
        <v/>
      </c>
      <c r="I2573" s="109" t="str">
        <f>IF(H2573="","",H2573-N(F2573))</f>
        <v/>
      </c>
      <c r="J2573" s="108" t="str">
        <f>IF(B2573="","",IFERROR(INDEX('15 Base de Dados'!$F$6:$F$925,MATCH(B2573,'15 Base de Dados'!$C$6:$C$925,0)),"BRL"))</f>
        <v/>
      </c>
      <c r="K2573" s="134" t="str">
        <f>IF(H2573="","",I2573*IF(N(G2573)&gt;0,G2573,IFERROR(INDEX(moeda_fx,MATCH(J2573,moeda_cod,0)),1)))</f>
        <v/>
      </c>
      <c r="L2573" s="135" t="str">
        <f>IF(B2573="","",IFERROR(INDEX('15 Base de Dados'!$A$6:$A$925,MATCH(B2573,'15 Base de Dados'!$C$6:$C$925,0)),"Não encontrado"))</f>
        <v/>
      </c>
      <c r="M2573" s="123" t="str">
        <f>IF(A2573="","",EOMONTH(A2573,0))</f>
        <v/>
      </c>
      <c r="N2573" s="113" t="str">
        <f>IF(A2573="","",YEAR(A2573))</f>
        <v/>
      </c>
    </row>
    <row r="2574">
      <c r="A2574" s="116" t="n"/>
      <c r="B2574" s="97" t="n"/>
      <c r="C2574" s="97" t="n"/>
      <c r="D2574" s="132" t="n"/>
      <c r="E2574" s="99" t="n"/>
      <c r="F2574" s="117" t="n"/>
      <c r="G2574" s="101" t="n"/>
      <c r="H2574" s="103" t="str">
        <f>IF(OR(A2574="",B2574=""),"",N(D2574)*N(E2574))</f>
        <v/>
      </c>
      <c r="I2574" s="103" t="str">
        <f>IF(H2574="","",H2574-N(F2574))</f>
        <v/>
      </c>
      <c r="J2574" s="68" t="str">
        <f>IF(B2574="","",IFERROR(INDEX('15 Base de Dados'!$F$6:$F$925,MATCH(B2574,'15 Base de Dados'!$C$6:$C$925,0)),"BRL"))</f>
        <v/>
      </c>
      <c r="K2574" s="70" t="str">
        <f>IF(H2574="","",I2574*IF(N(G2574)&gt;0,G2574,IFERROR(INDEX(moeda_fx,MATCH(J2574,moeda_cod,0)),1)))</f>
        <v/>
      </c>
      <c r="L2574" s="133" t="str">
        <f>IF(B2574="","",IFERROR(INDEX('15 Base de Dados'!$A$6:$A$925,MATCH(B2574,'15 Base de Dados'!$C$6:$C$925,0)),"Não encontrado"))</f>
        <v/>
      </c>
      <c r="M2574" s="122" t="str">
        <f>IF(A2574="","",EOMONTH(A2574,0))</f>
        <v/>
      </c>
      <c r="N2574" s="69" t="str">
        <f>IF(A2574="","",YEAR(A2574))</f>
        <v/>
      </c>
    </row>
    <row r="2575">
      <c r="A2575" s="116" t="n"/>
      <c r="B2575" s="97" t="n"/>
      <c r="C2575" s="97" t="n"/>
      <c r="D2575" s="132" t="n"/>
      <c r="E2575" s="99" t="n"/>
      <c r="F2575" s="117" t="n"/>
      <c r="G2575" s="101" t="n"/>
      <c r="H2575" s="109" t="str">
        <f>IF(OR(A2575="",B2575=""),"",N(D2575)*N(E2575))</f>
        <v/>
      </c>
      <c r="I2575" s="109" t="str">
        <f>IF(H2575="","",H2575-N(F2575))</f>
        <v/>
      </c>
      <c r="J2575" s="108" t="str">
        <f>IF(B2575="","",IFERROR(INDEX('15 Base de Dados'!$F$6:$F$925,MATCH(B2575,'15 Base de Dados'!$C$6:$C$925,0)),"BRL"))</f>
        <v/>
      </c>
      <c r="K2575" s="134" t="str">
        <f>IF(H2575="","",I2575*IF(N(G2575)&gt;0,G2575,IFERROR(INDEX(moeda_fx,MATCH(J2575,moeda_cod,0)),1)))</f>
        <v/>
      </c>
      <c r="L2575" s="135" t="str">
        <f>IF(B2575="","",IFERROR(INDEX('15 Base de Dados'!$A$6:$A$925,MATCH(B2575,'15 Base de Dados'!$C$6:$C$925,0)),"Não encontrado"))</f>
        <v/>
      </c>
      <c r="M2575" s="123" t="str">
        <f>IF(A2575="","",EOMONTH(A2575,0))</f>
        <v/>
      </c>
      <c r="N2575" s="113" t="str">
        <f>IF(A2575="","",YEAR(A2575))</f>
        <v/>
      </c>
    </row>
    <row r="2576">
      <c r="A2576" s="116" t="n"/>
      <c r="B2576" s="97" t="n"/>
      <c r="C2576" s="97" t="n"/>
      <c r="D2576" s="132" t="n"/>
      <c r="E2576" s="99" t="n"/>
      <c r="F2576" s="117" t="n"/>
      <c r="G2576" s="101" t="n"/>
      <c r="H2576" s="103" t="str">
        <f>IF(OR(A2576="",B2576=""),"",N(D2576)*N(E2576))</f>
        <v/>
      </c>
      <c r="I2576" s="103" t="str">
        <f>IF(H2576="","",H2576-N(F2576))</f>
        <v/>
      </c>
      <c r="J2576" s="68" t="str">
        <f>IF(B2576="","",IFERROR(INDEX('15 Base de Dados'!$F$6:$F$925,MATCH(B2576,'15 Base de Dados'!$C$6:$C$925,0)),"BRL"))</f>
        <v/>
      </c>
      <c r="K2576" s="70" t="str">
        <f>IF(H2576="","",I2576*IF(N(G2576)&gt;0,G2576,IFERROR(INDEX(moeda_fx,MATCH(J2576,moeda_cod,0)),1)))</f>
        <v/>
      </c>
      <c r="L2576" s="133" t="str">
        <f>IF(B2576="","",IFERROR(INDEX('15 Base de Dados'!$A$6:$A$925,MATCH(B2576,'15 Base de Dados'!$C$6:$C$925,0)),"Não encontrado"))</f>
        <v/>
      </c>
      <c r="M2576" s="122" t="str">
        <f>IF(A2576="","",EOMONTH(A2576,0))</f>
        <v/>
      </c>
      <c r="N2576" s="69" t="str">
        <f>IF(A2576="","",YEAR(A2576))</f>
        <v/>
      </c>
    </row>
    <row r="2577">
      <c r="A2577" s="116" t="n"/>
      <c r="B2577" s="97" t="n"/>
      <c r="C2577" s="97" t="n"/>
      <c r="D2577" s="132" t="n"/>
      <c r="E2577" s="99" t="n"/>
      <c r="F2577" s="117" t="n"/>
      <c r="G2577" s="101" t="n"/>
      <c r="H2577" s="109" t="str">
        <f>IF(OR(A2577="",B2577=""),"",N(D2577)*N(E2577))</f>
        <v/>
      </c>
      <c r="I2577" s="109" t="str">
        <f>IF(H2577="","",H2577-N(F2577))</f>
        <v/>
      </c>
      <c r="J2577" s="108" t="str">
        <f>IF(B2577="","",IFERROR(INDEX('15 Base de Dados'!$F$6:$F$925,MATCH(B2577,'15 Base de Dados'!$C$6:$C$925,0)),"BRL"))</f>
        <v/>
      </c>
      <c r="K2577" s="134" t="str">
        <f>IF(H2577="","",I2577*IF(N(G2577)&gt;0,G2577,IFERROR(INDEX(moeda_fx,MATCH(J2577,moeda_cod,0)),1)))</f>
        <v/>
      </c>
      <c r="L2577" s="135" t="str">
        <f>IF(B2577="","",IFERROR(INDEX('15 Base de Dados'!$A$6:$A$925,MATCH(B2577,'15 Base de Dados'!$C$6:$C$925,0)),"Não encontrado"))</f>
        <v/>
      </c>
      <c r="M2577" s="123" t="str">
        <f>IF(A2577="","",EOMONTH(A2577,0))</f>
        <v/>
      </c>
      <c r="N2577" s="113" t="str">
        <f>IF(A2577="","",YEAR(A2577))</f>
        <v/>
      </c>
    </row>
    <row r="2578">
      <c r="A2578" s="116" t="n"/>
      <c r="B2578" s="97" t="n"/>
      <c r="C2578" s="97" t="n"/>
      <c r="D2578" s="132" t="n"/>
      <c r="E2578" s="99" t="n"/>
      <c r="F2578" s="117" t="n"/>
      <c r="G2578" s="101" t="n"/>
      <c r="H2578" s="103" t="str">
        <f>IF(OR(A2578="",B2578=""),"",N(D2578)*N(E2578))</f>
        <v/>
      </c>
      <c r="I2578" s="103" t="str">
        <f>IF(H2578="","",H2578-N(F2578))</f>
        <v/>
      </c>
      <c r="J2578" s="68" t="str">
        <f>IF(B2578="","",IFERROR(INDEX('15 Base de Dados'!$F$6:$F$925,MATCH(B2578,'15 Base de Dados'!$C$6:$C$925,0)),"BRL"))</f>
        <v/>
      </c>
      <c r="K2578" s="70" t="str">
        <f>IF(H2578="","",I2578*IF(N(G2578)&gt;0,G2578,IFERROR(INDEX(moeda_fx,MATCH(J2578,moeda_cod,0)),1)))</f>
        <v/>
      </c>
      <c r="L2578" s="133" t="str">
        <f>IF(B2578="","",IFERROR(INDEX('15 Base de Dados'!$A$6:$A$925,MATCH(B2578,'15 Base de Dados'!$C$6:$C$925,0)),"Não encontrado"))</f>
        <v/>
      </c>
      <c r="M2578" s="122" t="str">
        <f>IF(A2578="","",EOMONTH(A2578,0))</f>
        <v/>
      </c>
      <c r="N2578" s="69" t="str">
        <f>IF(A2578="","",YEAR(A2578))</f>
        <v/>
      </c>
    </row>
    <row r="2579">
      <c r="A2579" s="116" t="n"/>
      <c r="B2579" s="97" t="n"/>
      <c r="C2579" s="97" t="n"/>
      <c r="D2579" s="132" t="n"/>
      <c r="E2579" s="99" t="n"/>
      <c r="F2579" s="117" t="n"/>
      <c r="G2579" s="101" t="n"/>
      <c r="H2579" s="109" t="str">
        <f>IF(OR(A2579="",B2579=""),"",N(D2579)*N(E2579))</f>
        <v/>
      </c>
      <c r="I2579" s="109" t="str">
        <f>IF(H2579="","",H2579-N(F2579))</f>
        <v/>
      </c>
      <c r="J2579" s="108" t="str">
        <f>IF(B2579="","",IFERROR(INDEX('15 Base de Dados'!$F$6:$F$925,MATCH(B2579,'15 Base de Dados'!$C$6:$C$925,0)),"BRL"))</f>
        <v/>
      </c>
      <c r="K2579" s="134" t="str">
        <f>IF(H2579="","",I2579*IF(N(G2579)&gt;0,G2579,IFERROR(INDEX(moeda_fx,MATCH(J2579,moeda_cod,0)),1)))</f>
        <v/>
      </c>
      <c r="L2579" s="135" t="str">
        <f>IF(B2579="","",IFERROR(INDEX('15 Base de Dados'!$A$6:$A$925,MATCH(B2579,'15 Base de Dados'!$C$6:$C$925,0)),"Não encontrado"))</f>
        <v/>
      </c>
      <c r="M2579" s="123" t="str">
        <f>IF(A2579="","",EOMONTH(A2579,0))</f>
        <v/>
      </c>
      <c r="N2579" s="113" t="str">
        <f>IF(A2579="","",YEAR(A2579))</f>
        <v/>
      </c>
    </row>
    <row r="2580">
      <c r="A2580" s="116" t="n"/>
      <c r="B2580" s="97" t="n"/>
      <c r="C2580" s="97" t="n"/>
      <c r="D2580" s="132" t="n"/>
      <c r="E2580" s="99" t="n"/>
      <c r="F2580" s="117" t="n"/>
      <c r="G2580" s="101" t="n"/>
      <c r="H2580" s="103" t="str">
        <f>IF(OR(A2580="",B2580=""),"",N(D2580)*N(E2580))</f>
        <v/>
      </c>
      <c r="I2580" s="103" t="str">
        <f>IF(H2580="","",H2580-N(F2580))</f>
        <v/>
      </c>
      <c r="J2580" s="68" t="str">
        <f>IF(B2580="","",IFERROR(INDEX('15 Base de Dados'!$F$6:$F$925,MATCH(B2580,'15 Base de Dados'!$C$6:$C$925,0)),"BRL"))</f>
        <v/>
      </c>
      <c r="K2580" s="70" t="str">
        <f>IF(H2580="","",I2580*IF(N(G2580)&gt;0,G2580,IFERROR(INDEX(moeda_fx,MATCH(J2580,moeda_cod,0)),1)))</f>
        <v/>
      </c>
      <c r="L2580" s="133" t="str">
        <f>IF(B2580="","",IFERROR(INDEX('15 Base de Dados'!$A$6:$A$925,MATCH(B2580,'15 Base de Dados'!$C$6:$C$925,0)),"Não encontrado"))</f>
        <v/>
      </c>
      <c r="M2580" s="122" t="str">
        <f>IF(A2580="","",EOMONTH(A2580,0))</f>
        <v/>
      </c>
      <c r="N2580" s="69" t="str">
        <f>IF(A2580="","",YEAR(A2580))</f>
        <v/>
      </c>
    </row>
    <row r="2581">
      <c r="A2581" s="116" t="n"/>
      <c r="B2581" s="97" t="n"/>
      <c r="C2581" s="97" t="n"/>
      <c r="D2581" s="132" t="n"/>
      <c r="E2581" s="99" t="n"/>
      <c r="F2581" s="117" t="n"/>
      <c r="G2581" s="101" t="n"/>
      <c r="H2581" s="109" t="str">
        <f>IF(OR(A2581="",B2581=""),"",N(D2581)*N(E2581))</f>
        <v/>
      </c>
      <c r="I2581" s="109" t="str">
        <f>IF(H2581="","",H2581-N(F2581))</f>
        <v/>
      </c>
      <c r="J2581" s="108" t="str">
        <f>IF(B2581="","",IFERROR(INDEX('15 Base de Dados'!$F$6:$F$925,MATCH(B2581,'15 Base de Dados'!$C$6:$C$925,0)),"BRL"))</f>
        <v/>
      </c>
      <c r="K2581" s="134" t="str">
        <f>IF(H2581="","",I2581*IF(N(G2581)&gt;0,G2581,IFERROR(INDEX(moeda_fx,MATCH(J2581,moeda_cod,0)),1)))</f>
        <v/>
      </c>
      <c r="L2581" s="135" t="str">
        <f>IF(B2581="","",IFERROR(INDEX('15 Base de Dados'!$A$6:$A$925,MATCH(B2581,'15 Base de Dados'!$C$6:$C$925,0)),"Não encontrado"))</f>
        <v/>
      </c>
      <c r="M2581" s="123" t="str">
        <f>IF(A2581="","",EOMONTH(A2581,0))</f>
        <v/>
      </c>
      <c r="N2581" s="113" t="str">
        <f>IF(A2581="","",YEAR(A2581))</f>
        <v/>
      </c>
    </row>
    <row r="2582">
      <c r="A2582" s="116" t="n"/>
      <c r="B2582" s="97" t="n"/>
      <c r="C2582" s="97" t="n"/>
      <c r="D2582" s="132" t="n"/>
      <c r="E2582" s="99" t="n"/>
      <c r="F2582" s="117" t="n"/>
      <c r="G2582" s="101" t="n"/>
      <c r="H2582" s="103" t="str">
        <f>IF(OR(A2582="",B2582=""),"",N(D2582)*N(E2582))</f>
        <v/>
      </c>
      <c r="I2582" s="103" t="str">
        <f>IF(H2582="","",H2582-N(F2582))</f>
        <v/>
      </c>
      <c r="J2582" s="68" t="str">
        <f>IF(B2582="","",IFERROR(INDEX('15 Base de Dados'!$F$6:$F$925,MATCH(B2582,'15 Base de Dados'!$C$6:$C$925,0)),"BRL"))</f>
        <v/>
      </c>
      <c r="K2582" s="70" t="str">
        <f>IF(H2582="","",I2582*IF(N(G2582)&gt;0,G2582,IFERROR(INDEX(moeda_fx,MATCH(J2582,moeda_cod,0)),1)))</f>
        <v/>
      </c>
      <c r="L2582" s="133" t="str">
        <f>IF(B2582="","",IFERROR(INDEX('15 Base de Dados'!$A$6:$A$925,MATCH(B2582,'15 Base de Dados'!$C$6:$C$925,0)),"Não encontrado"))</f>
        <v/>
      </c>
      <c r="M2582" s="122" t="str">
        <f>IF(A2582="","",EOMONTH(A2582,0))</f>
        <v/>
      </c>
      <c r="N2582" s="69" t="str">
        <f>IF(A2582="","",YEAR(A2582))</f>
        <v/>
      </c>
    </row>
    <row r="2583">
      <c r="A2583" s="116" t="n"/>
      <c r="B2583" s="97" t="n"/>
      <c r="C2583" s="97" t="n"/>
      <c r="D2583" s="132" t="n"/>
      <c r="E2583" s="99" t="n"/>
      <c r="F2583" s="117" t="n"/>
      <c r="G2583" s="101" t="n"/>
      <c r="H2583" s="109" t="str">
        <f>IF(OR(A2583="",B2583=""),"",N(D2583)*N(E2583))</f>
        <v/>
      </c>
      <c r="I2583" s="109" t="str">
        <f>IF(H2583="","",H2583-N(F2583))</f>
        <v/>
      </c>
      <c r="J2583" s="108" t="str">
        <f>IF(B2583="","",IFERROR(INDEX('15 Base de Dados'!$F$6:$F$925,MATCH(B2583,'15 Base de Dados'!$C$6:$C$925,0)),"BRL"))</f>
        <v/>
      </c>
      <c r="K2583" s="134" t="str">
        <f>IF(H2583="","",I2583*IF(N(G2583)&gt;0,G2583,IFERROR(INDEX(moeda_fx,MATCH(J2583,moeda_cod,0)),1)))</f>
        <v/>
      </c>
      <c r="L2583" s="135" t="str">
        <f>IF(B2583="","",IFERROR(INDEX('15 Base de Dados'!$A$6:$A$925,MATCH(B2583,'15 Base de Dados'!$C$6:$C$925,0)),"Não encontrado"))</f>
        <v/>
      </c>
      <c r="M2583" s="123" t="str">
        <f>IF(A2583="","",EOMONTH(A2583,0))</f>
        <v/>
      </c>
      <c r="N2583" s="113" t="str">
        <f>IF(A2583="","",YEAR(A2583))</f>
        <v/>
      </c>
    </row>
    <row r="2584">
      <c r="A2584" s="116" t="n"/>
      <c r="B2584" s="97" t="n"/>
      <c r="C2584" s="97" t="n"/>
      <c r="D2584" s="132" t="n"/>
      <c r="E2584" s="99" t="n"/>
      <c r="F2584" s="117" t="n"/>
      <c r="G2584" s="101" t="n"/>
      <c r="H2584" s="103" t="str">
        <f>IF(OR(A2584="",B2584=""),"",N(D2584)*N(E2584))</f>
        <v/>
      </c>
      <c r="I2584" s="103" t="str">
        <f>IF(H2584="","",H2584-N(F2584))</f>
        <v/>
      </c>
      <c r="J2584" s="68" t="str">
        <f>IF(B2584="","",IFERROR(INDEX('15 Base de Dados'!$F$6:$F$925,MATCH(B2584,'15 Base de Dados'!$C$6:$C$925,0)),"BRL"))</f>
        <v/>
      </c>
      <c r="K2584" s="70" t="str">
        <f>IF(H2584="","",I2584*IF(N(G2584)&gt;0,G2584,IFERROR(INDEX(moeda_fx,MATCH(J2584,moeda_cod,0)),1)))</f>
        <v/>
      </c>
      <c r="L2584" s="133" t="str">
        <f>IF(B2584="","",IFERROR(INDEX('15 Base de Dados'!$A$6:$A$925,MATCH(B2584,'15 Base de Dados'!$C$6:$C$925,0)),"Não encontrado"))</f>
        <v/>
      </c>
      <c r="M2584" s="122" t="str">
        <f>IF(A2584="","",EOMONTH(A2584,0))</f>
        <v/>
      </c>
      <c r="N2584" s="69" t="str">
        <f>IF(A2584="","",YEAR(A2584))</f>
        <v/>
      </c>
    </row>
    <row r="2585">
      <c r="A2585" s="116" t="n"/>
      <c r="B2585" s="97" t="n"/>
      <c r="C2585" s="97" t="n"/>
      <c r="D2585" s="132" t="n"/>
      <c r="E2585" s="99" t="n"/>
      <c r="F2585" s="117" t="n"/>
      <c r="G2585" s="101" t="n"/>
      <c r="H2585" s="109" t="str">
        <f>IF(OR(A2585="",B2585=""),"",N(D2585)*N(E2585))</f>
        <v/>
      </c>
      <c r="I2585" s="109" t="str">
        <f>IF(H2585="","",H2585-N(F2585))</f>
        <v/>
      </c>
      <c r="J2585" s="108" t="str">
        <f>IF(B2585="","",IFERROR(INDEX('15 Base de Dados'!$F$6:$F$925,MATCH(B2585,'15 Base de Dados'!$C$6:$C$925,0)),"BRL"))</f>
        <v/>
      </c>
      <c r="K2585" s="134" t="str">
        <f>IF(H2585="","",I2585*IF(N(G2585)&gt;0,G2585,IFERROR(INDEX(moeda_fx,MATCH(J2585,moeda_cod,0)),1)))</f>
        <v/>
      </c>
      <c r="L2585" s="135" t="str">
        <f>IF(B2585="","",IFERROR(INDEX('15 Base de Dados'!$A$6:$A$925,MATCH(B2585,'15 Base de Dados'!$C$6:$C$925,0)),"Não encontrado"))</f>
        <v/>
      </c>
      <c r="M2585" s="123" t="str">
        <f>IF(A2585="","",EOMONTH(A2585,0))</f>
        <v/>
      </c>
      <c r="N2585" s="113" t="str">
        <f>IF(A2585="","",YEAR(A2585))</f>
        <v/>
      </c>
    </row>
    <row r="2586">
      <c r="A2586" s="116" t="n"/>
      <c r="B2586" s="97" t="n"/>
      <c r="C2586" s="97" t="n"/>
      <c r="D2586" s="132" t="n"/>
      <c r="E2586" s="99" t="n"/>
      <c r="F2586" s="117" t="n"/>
      <c r="G2586" s="101" t="n"/>
      <c r="H2586" s="103" t="str">
        <f>IF(OR(A2586="",B2586=""),"",N(D2586)*N(E2586))</f>
        <v/>
      </c>
      <c r="I2586" s="103" t="str">
        <f>IF(H2586="","",H2586-N(F2586))</f>
        <v/>
      </c>
      <c r="J2586" s="68" t="str">
        <f>IF(B2586="","",IFERROR(INDEX('15 Base de Dados'!$F$6:$F$925,MATCH(B2586,'15 Base de Dados'!$C$6:$C$925,0)),"BRL"))</f>
        <v/>
      </c>
      <c r="K2586" s="70" t="str">
        <f>IF(H2586="","",I2586*IF(N(G2586)&gt;0,G2586,IFERROR(INDEX(moeda_fx,MATCH(J2586,moeda_cod,0)),1)))</f>
        <v/>
      </c>
      <c r="L2586" s="133" t="str">
        <f>IF(B2586="","",IFERROR(INDEX('15 Base de Dados'!$A$6:$A$925,MATCH(B2586,'15 Base de Dados'!$C$6:$C$925,0)),"Não encontrado"))</f>
        <v/>
      </c>
      <c r="M2586" s="122" t="str">
        <f>IF(A2586="","",EOMONTH(A2586,0))</f>
        <v/>
      </c>
      <c r="N2586" s="69" t="str">
        <f>IF(A2586="","",YEAR(A2586))</f>
        <v/>
      </c>
    </row>
    <row r="2587">
      <c r="A2587" s="116" t="n"/>
      <c r="B2587" s="97" t="n"/>
      <c r="C2587" s="97" t="n"/>
      <c r="D2587" s="132" t="n"/>
      <c r="E2587" s="99" t="n"/>
      <c r="F2587" s="117" t="n"/>
      <c r="G2587" s="101" t="n"/>
      <c r="H2587" s="109" t="str">
        <f>IF(OR(A2587="",B2587=""),"",N(D2587)*N(E2587))</f>
        <v/>
      </c>
      <c r="I2587" s="109" t="str">
        <f>IF(H2587="","",H2587-N(F2587))</f>
        <v/>
      </c>
      <c r="J2587" s="108" t="str">
        <f>IF(B2587="","",IFERROR(INDEX('15 Base de Dados'!$F$6:$F$925,MATCH(B2587,'15 Base de Dados'!$C$6:$C$925,0)),"BRL"))</f>
        <v/>
      </c>
      <c r="K2587" s="134" t="str">
        <f>IF(H2587="","",I2587*IF(N(G2587)&gt;0,G2587,IFERROR(INDEX(moeda_fx,MATCH(J2587,moeda_cod,0)),1)))</f>
        <v/>
      </c>
      <c r="L2587" s="135" t="str">
        <f>IF(B2587="","",IFERROR(INDEX('15 Base de Dados'!$A$6:$A$925,MATCH(B2587,'15 Base de Dados'!$C$6:$C$925,0)),"Não encontrado"))</f>
        <v/>
      </c>
      <c r="M2587" s="123" t="str">
        <f>IF(A2587="","",EOMONTH(A2587,0))</f>
        <v/>
      </c>
      <c r="N2587" s="113" t="str">
        <f>IF(A2587="","",YEAR(A2587))</f>
        <v/>
      </c>
    </row>
    <row r="2588">
      <c r="A2588" s="116" t="n"/>
      <c r="B2588" s="97" t="n"/>
      <c r="C2588" s="97" t="n"/>
      <c r="D2588" s="132" t="n"/>
      <c r="E2588" s="99" t="n"/>
      <c r="F2588" s="117" t="n"/>
      <c r="G2588" s="101" t="n"/>
      <c r="H2588" s="103" t="str">
        <f>IF(OR(A2588="",B2588=""),"",N(D2588)*N(E2588))</f>
        <v/>
      </c>
      <c r="I2588" s="103" t="str">
        <f>IF(H2588="","",H2588-N(F2588))</f>
        <v/>
      </c>
      <c r="J2588" s="68" t="str">
        <f>IF(B2588="","",IFERROR(INDEX('15 Base de Dados'!$F$6:$F$925,MATCH(B2588,'15 Base de Dados'!$C$6:$C$925,0)),"BRL"))</f>
        <v/>
      </c>
      <c r="K2588" s="70" t="str">
        <f>IF(H2588="","",I2588*IF(N(G2588)&gt;0,G2588,IFERROR(INDEX(moeda_fx,MATCH(J2588,moeda_cod,0)),1)))</f>
        <v/>
      </c>
      <c r="L2588" s="133" t="str">
        <f>IF(B2588="","",IFERROR(INDEX('15 Base de Dados'!$A$6:$A$925,MATCH(B2588,'15 Base de Dados'!$C$6:$C$925,0)),"Não encontrado"))</f>
        <v/>
      </c>
      <c r="M2588" s="122" t="str">
        <f>IF(A2588="","",EOMONTH(A2588,0))</f>
        <v/>
      </c>
      <c r="N2588" s="69" t="str">
        <f>IF(A2588="","",YEAR(A2588))</f>
        <v/>
      </c>
    </row>
    <row r="2589">
      <c r="A2589" s="116" t="n"/>
      <c r="B2589" s="97" t="n"/>
      <c r="C2589" s="97" t="n"/>
      <c r="D2589" s="132" t="n"/>
      <c r="E2589" s="99" t="n"/>
      <c r="F2589" s="117" t="n"/>
      <c r="G2589" s="101" t="n"/>
      <c r="H2589" s="109" t="str">
        <f>IF(OR(A2589="",B2589=""),"",N(D2589)*N(E2589))</f>
        <v/>
      </c>
      <c r="I2589" s="109" t="str">
        <f>IF(H2589="","",H2589-N(F2589))</f>
        <v/>
      </c>
      <c r="J2589" s="108" t="str">
        <f>IF(B2589="","",IFERROR(INDEX('15 Base de Dados'!$F$6:$F$925,MATCH(B2589,'15 Base de Dados'!$C$6:$C$925,0)),"BRL"))</f>
        <v/>
      </c>
      <c r="K2589" s="134" t="str">
        <f>IF(H2589="","",I2589*IF(N(G2589)&gt;0,G2589,IFERROR(INDEX(moeda_fx,MATCH(J2589,moeda_cod,0)),1)))</f>
        <v/>
      </c>
      <c r="L2589" s="135" t="str">
        <f>IF(B2589="","",IFERROR(INDEX('15 Base de Dados'!$A$6:$A$925,MATCH(B2589,'15 Base de Dados'!$C$6:$C$925,0)),"Não encontrado"))</f>
        <v/>
      </c>
      <c r="M2589" s="123" t="str">
        <f>IF(A2589="","",EOMONTH(A2589,0))</f>
        <v/>
      </c>
      <c r="N2589" s="113" t="str">
        <f>IF(A2589="","",YEAR(A2589))</f>
        <v/>
      </c>
    </row>
    <row r="2590">
      <c r="A2590" s="116" t="n"/>
      <c r="B2590" s="97" t="n"/>
      <c r="C2590" s="97" t="n"/>
      <c r="D2590" s="132" t="n"/>
      <c r="E2590" s="99" t="n"/>
      <c r="F2590" s="117" t="n"/>
      <c r="G2590" s="101" t="n"/>
      <c r="H2590" s="103" t="str">
        <f>IF(OR(A2590="",B2590=""),"",N(D2590)*N(E2590))</f>
        <v/>
      </c>
      <c r="I2590" s="103" t="str">
        <f>IF(H2590="","",H2590-N(F2590))</f>
        <v/>
      </c>
      <c r="J2590" s="68" t="str">
        <f>IF(B2590="","",IFERROR(INDEX('15 Base de Dados'!$F$6:$F$925,MATCH(B2590,'15 Base de Dados'!$C$6:$C$925,0)),"BRL"))</f>
        <v/>
      </c>
      <c r="K2590" s="70" t="str">
        <f>IF(H2590="","",I2590*IF(N(G2590)&gt;0,G2590,IFERROR(INDEX(moeda_fx,MATCH(J2590,moeda_cod,0)),1)))</f>
        <v/>
      </c>
      <c r="L2590" s="133" t="str">
        <f>IF(B2590="","",IFERROR(INDEX('15 Base de Dados'!$A$6:$A$925,MATCH(B2590,'15 Base de Dados'!$C$6:$C$925,0)),"Não encontrado"))</f>
        <v/>
      </c>
      <c r="M2590" s="122" t="str">
        <f>IF(A2590="","",EOMONTH(A2590,0))</f>
        <v/>
      </c>
      <c r="N2590" s="69" t="str">
        <f>IF(A2590="","",YEAR(A2590))</f>
        <v/>
      </c>
    </row>
    <row r="2591">
      <c r="A2591" s="116" t="n"/>
      <c r="B2591" s="97" t="n"/>
      <c r="C2591" s="97" t="n"/>
      <c r="D2591" s="132" t="n"/>
      <c r="E2591" s="99" t="n"/>
      <c r="F2591" s="117" t="n"/>
      <c r="G2591" s="101" t="n"/>
      <c r="H2591" s="109" t="str">
        <f>IF(OR(A2591="",B2591=""),"",N(D2591)*N(E2591))</f>
        <v/>
      </c>
      <c r="I2591" s="109" t="str">
        <f>IF(H2591="","",H2591-N(F2591))</f>
        <v/>
      </c>
      <c r="J2591" s="108" t="str">
        <f>IF(B2591="","",IFERROR(INDEX('15 Base de Dados'!$F$6:$F$925,MATCH(B2591,'15 Base de Dados'!$C$6:$C$925,0)),"BRL"))</f>
        <v/>
      </c>
      <c r="K2591" s="134" t="str">
        <f>IF(H2591="","",I2591*IF(N(G2591)&gt;0,G2591,IFERROR(INDEX(moeda_fx,MATCH(J2591,moeda_cod,0)),1)))</f>
        <v/>
      </c>
      <c r="L2591" s="135" t="str">
        <f>IF(B2591="","",IFERROR(INDEX('15 Base de Dados'!$A$6:$A$925,MATCH(B2591,'15 Base de Dados'!$C$6:$C$925,0)),"Não encontrado"))</f>
        <v/>
      </c>
      <c r="M2591" s="123" t="str">
        <f>IF(A2591="","",EOMONTH(A2591,0))</f>
        <v/>
      </c>
      <c r="N2591" s="113" t="str">
        <f>IF(A2591="","",YEAR(A2591))</f>
        <v/>
      </c>
    </row>
    <row r="2592">
      <c r="A2592" s="116" t="n"/>
      <c r="B2592" s="97" t="n"/>
      <c r="C2592" s="97" t="n"/>
      <c r="D2592" s="132" t="n"/>
      <c r="E2592" s="99" t="n"/>
      <c r="F2592" s="117" t="n"/>
      <c r="G2592" s="101" t="n"/>
      <c r="H2592" s="103" t="str">
        <f>IF(OR(A2592="",B2592=""),"",N(D2592)*N(E2592))</f>
        <v/>
      </c>
      <c r="I2592" s="103" t="str">
        <f>IF(H2592="","",H2592-N(F2592))</f>
        <v/>
      </c>
      <c r="J2592" s="68" t="str">
        <f>IF(B2592="","",IFERROR(INDEX('15 Base de Dados'!$F$6:$F$925,MATCH(B2592,'15 Base de Dados'!$C$6:$C$925,0)),"BRL"))</f>
        <v/>
      </c>
      <c r="K2592" s="70" t="str">
        <f>IF(H2592="","",I2592*IF(N(G2592)&gt;0,G2592,IFERROR(INDEX(moeda_fx,MATCH(J2592,moeda_cod,0)),1)))</f>
        <v/>
      </c>
      <c r="L2592" s="133" t="str">
        <f>IF(B2592="","",IFERROR(INDEX('15 Base de Dados'!$A$6:$A$925,MATCH(B2592,'15 Base de Dados'!$C$6:$C$925,0)),"Não encontrado"))</f>
        <v/>
      </c>
      <c r="M2592" s="122" t="str">
        <f>IF(A2592="","",EOMONTH(A2592,0))</f>
        <v/>
      </c>
      <c r="N2592" s="69" t="str">
        <f>IF(A2592="","",YEAR(A2592))</f>
        <v/>
      </c>
    </row>
    <row r="2593">
      <c r="A2593" s="116" t="n"/>
      <c r="B2593" s="97" t="n"/>
      <c r="C2593" s="97" t="n"/>
      <c r="D2593" s="132" t="n"/>
      <c r="E2593" s="99" t="n"/>
      <c r="F2593" s="117" t="n"/>
      <c r="G2593" s="101" t="n"/>
      <c r="H2593" s="109" t="str">
        <f>IF(OR(A2593="",B2593=""),"",N(D2593)*N(E2593))</f>
        <v/>
      </c>
      <c r="I2593" s="109" t="str">
        <f>IF(H2593="","",H2593-N(F2593))</f>
        <v/>
      </c>
      <c r="J2593" s="108" t="str">
        <f>IF(B2593="","",IFERROR(INDEX('15 Base de Dados'!$F$6:$F$925,MATCH(B2593,'15 Base de Dados'!$C$6:$C$925,0)),"BRL"))</f>
        <v/>
      </c>
      <c r="K2593" s="134" t="str">
        <f>IF(H2593="","",I2593*IF(N(G2593)&gt;0,G2593,IFERROR(INDEX(moeda_fx,MATCH(J2593,moeda_cod,0)),1)))</f>
        <v/>
      </c>
      <c r="L2593" s="135" t="str">
        <f>IF(B2593="","",IFERROR(INDEX('15 Base de Dados'!$A$6:$A$925,MATCH(B2593,'15 Base de Dados'!$C$6:$C$925,0)),"Não encontrado"))</f>
        <v/>
      </c>
      <c r="M2593" s="123" t="str">
        <f>IF(A2593="","",EOMONTH(A2593,0))</f>
        <v/>
      </c>
      <c r="N2593" s="113" t="str">
        <f>IF(A2593="","",YEAR(A2593))</f>
        <v/>
      </c>
    </row>
    <row r="2594">
      <c r="A2594" s="116" t="n"/>
      <c r="B2594" s="97" t="n"/>
      <c r="C2594" s="97" t="n"/>
      <c r="D2594" s="132" t="n"/>
      <c r="E2594" s="99" t="n"/>
      <c r="F2594" s="117" t="n"/>
      <c r="G2594" s="101" t="n"/>
      <c r="H2594" s="103" t="str">
        <f>IF(OR(A2594="",B2594=""),"",N(D2594)*N(E2594))</f>
        <v/>
      </c>
      <c r="I2594" s="103" t="str">
        <f>IF(H2594="","",H2594-N(F2594))</f>
        <v/>
      </c>
      <c r="J2594" s="68" t="str">
        <f>IF(B2594="","",IFERROR(INDEX('15 Base de Dados'!$F$6:$F$925,MATCH(B2594,'15 Base de Dados'!$C$6:$C$925,0)),"BRL"))</f>
        <v/>
      </c>
      <c r="K2594" s="70" t="str">
        <f>IF(H2594="","",I2594*IF(N(G2594)&gt;0,G2594,IFERROR(INDEX(moeda_fx,MATCH(J2594,moeda_cod,0)),1)))</f>
        <v/>
      </c>
      <c r="L2594" s="133" t="str">
        <f>IF(B2594="","",IFERROR(INDEX('15 Base de Dados'!$A$6:$A$925,MATCH(B2594,'15 Base de Dados'!$C$6:$C$925,0)),"Não encontrado"))</f>
        <v/>
      </c>
      <c r="M2594" s="122" t="str">
        <f>IF(A2594="","",EOMONTH(A2594,0))</f>
        <v/>
      </c>
      <c r="N2594" s="69" t="str">
        <f>IF(A2594="","",YEAR(A2594))</f>
        <v/>
      </c>
    </row>
    <row r="2595">
      <c r="A2595" s="116" t="n"/>
      <c r="B2595" s="97" t="n"/>
      <c r="C2595" s="97" t="n"/>
      <c r="D2595" s="132" t="n"/>
      <c r="E2595" s="99" t="n"/>
      <c r="F2595" s="117" t="n"/>
      <c r="G2595" s="101" t="n"/>
      <c r="H2595" s="109" t="str">
        <f>IF(OR(A2595="",B2595=""),"",N(D2595)*N(E2595))</f>
        <v/>
      </c>
      <c r="I2595" s="109" t="str">
        <f>IF(H2595="","",H2595-N(F2595))</f>
        <v/>
      </c>
      <c r="J2595" s="108" t="str">
        <f>IF(B2595="","",IFERROR(INDEX('15 Base de Dados'!$F$6:$F$925,MATCH(B2595,'15 Base de Dados'!$C$6:$C$925,0)),"BRL"))</f>
        <v/>
      </c>
      <c r="K2595" s="134" t="str">
        <f>IF(H2595="","",I2595*IF(N(G2595)&gt;0,G2595,IFERROR(INDEX(moeda_fx,MATCH(J2595,moeda_cod,0)),1)))</f>
        <v/>
      </c>
      <c r="L2595" s="135" t="str">
        <f>IF(B2595="","",IFERROR(INDEX('15 Base de Dados'!$A$6:$A$925,MATCH(B2595,'15 Base de Dados'!$C$6:$C$925,0)),"Não encontrado"))</f>
        <v/>
      </c>
      <c r="M2595" s="123" t="str">
        <f>IF(A2595="","",EOMONTH(A2595,0))</f>
        <v/>
      </c>
      <c r="N2595" s="113" t="str">
        <f>IF(A2595="","",YEAR(A2595))</f>
        <v/>
      </c>
    </row>
    <row r="2596">
      <c r="A2596" s="116" t="n"/>
      <c r="B2596" s="97" t="n"/>
      <c r="C2596" s="97" t="n"/>
      <c r="D2596" s="132" t="n"/>
      <c r="E2596" s="99" t="n"/>
      <c r="F2596" s="117" t="n"/>
      <c r="G2596" s="101" t="n"/>
      <c r="H2596" s="103" t="str">
        <f>IF(OR(A2596="",B2596=""),"",N(D2596)*N(E2596))</f>
        <v/>
      </c>
      <c r="I2596" s="103" t="str">
        <f>IF(H2596="","",H2596-N(F2596))</f>
        <v/>
      </c>
      <c r="J2596" s="68" t="str">
        <f>IF(B2596="","",IFERROR(INDEX('15 Base de Dados'!$F$6:$F$925,MATCH(B2596,'15 Base de Dados'!$C$6:$C$925,0)),"BRL"))</f>
        <v/>
      </c>
      <c r="K2596" s="70" t="str">
        <f>IF(H2596="","",I2596*IF(N(G2596)&gt;0,G2596,IFERROR(INDEX(moeda_fx,MATCH(J2596,moeda_cod,0)),1)))</f>
        <v/>
      </c>
      <c r="L2596" s="133" t="str">
        <f>IF(B2596="","",IFERROR(INDEX('15 Base de Dados'!$A$6:$A$925,MATCH(B2596,'15 Base de Dados'!$C$6:$C$925,0)),"Não encontrado"))</f>
        <v/>
      </c>
      <c r="M2596" s="122" t="str">
        <f>IF(A2596="","",EOMONTH(A2596,0))</f>
        <v/>
      </c>
      <c r="N2596" s="69" t="str">
        <f>IF(A2596="","",YEAR(A2596))</f>
        <v/>
      </c>
    </row>
    <row r="2597">
      <c r="A2597" s="116" t="n"/>
      <c r="B2597" s="97" t="n"/>
      <c r="C2597" s="97" t="n"/>
      <c r="D2597" s="132" t="n"/>
      <c r="E2597" s="99" t="n"/>
      <c r="F2597" s="117" t="n"/>
      <c r="G2597" s="101" t="n"/>
      <c r="H2597" s="109" t="str">
        <f>IF(OR(A2597="",B2597=""),"",N(D2597)*N(E2597))</f>
        <v/>
      </c>
      <c r="I2597" s="109" t="str">
        <f>IF(H2597="","",H2597-N(F2597))</f>
        <v/>
      </c>
      <c r="J2597" s="108" t="str">
        <f>IF(B2597="","",IFERROR(INDEX('15 Base de Dados'!$F$6:$F$925,MATCH(B2597,'15 Base de Dados'!$C$6:$C$925,0)),"BRL"))</f>
        <v/>
      </c>
      <c r="K2597" s="134" t="str">
        <f>IF(H2597="","",I2597*IF(N(G2597)&gt;0,G2597,IFERROR(INDEX(moeda_fx,MATCH(J2597,moeda_cod,0)),1)))</f>
        <v/>
      </c>
      <c r="L2597" s="135" t="str">
        <f>IF(B2597="","",IFERROR(INDEX('15 Base de Dados'!$A$6:$A$925,MATCH(B2597,'15 Base de Dados'!$C$6:$C$925,0)),"Não encontrado"))</f>
        <v/>
      </c>
      <c r="M2597" s="123" t="str">
        <f>IF(A2597="","",EOMONTH(A2597,0))</f>
        <v/>
      </c>
      <c r="N2597" s="113" t="str">
        <f>IF(A2597="","",YEAR(A2597))</f>
        <v/>
      </c>
    </row>
    <row r="2598">
      <c r="A2598" s="116" t="n"/>
      <c r="B2598" s="97" t="n"/>
      <c r="C2598" s="97" t="n"/>
      <c r="D2598" s="132" t="n"/>
      <c r="E2598" s="99" t="n"/>
      <c r="F2598" s="117" t="n"/>
      <c r="G2598" s="101" t="n"/>
      <c r="H2598" s="103" t="str">
        <f>IF(OR(A2598="",B2598=""),"",N(D2598)*N(E2598))</f>
        <v/>
      </c>
      <c r="I2598" s="103" t="str">
        <f>IF(H2598="","",H2598-N(F2598))</f>
        <v/>
      </c>
      <c r="J2598" s="68" t="str">
        <f>IF(B2598="","",IFERROR(INDEX('15 Base de Dados'!$F$6:$F$925,MATCH(B2598,'15 Base de Dados'!$C$6:$C$925,0)),"BRL"))</f>
        <v/>
      </c>
      <c r="K2598" s="70" t="str">
        <f>IF(H2598="","",I2598*IF(N(G2598)&gt;0,G2598,IFERROR(INDEX(moeda_fx,MATCH(J2598,moeda_cod,0)),1)))</f>
        <v/>
      </c>
      <c r="L2598" s="133" t="str">
        <f>IF(B2598="","",IFERROR(INDEX('15 Base de Dados'!$A$6:$A$925,MATCH(B2598,'15 Base de Dados'!$C$6:$C$925,0)),"Não encontrado"))</f>
        <v/>
      </c>
      <c r="M2598" s="122" t="str">
        <f>IF(A2598="","",EOMONTH(A2598,0))</f>
        <v/>
      </c>
      <c r="N2598" s="69" t="str">
        <f>IF(A2598="","",YEAR(A2598))</f>
        <v/>
      </c>
    </row>
    <row r="2599">
      <c r="A2599" s="116" t="n"/>
      <c r="B2599" s="97" t="n"/>
      <c r="C2599" s="97" t="n"/>
      <c r="D2599" s="132" t="n"/>
      <c r="E2599" s="99" t="n"/>
      <c r="F2599" s="117" t="n"/>
      <c r="G2599" s="101" t="n"/>
      <c r="H2599" s="109" t="str">
        <f>IF(OR(A2599="",B2599=""),"",N(D2599)*N(E2599))</f>
        <v/>
      </c>
      <c r="I2599" s="109" t="str">
        <f>IF(H2599="","",H2599-N(F2599))</f>
        <v/>
      </c>
      <c r="J2599" s="108" t="str">
        <f>IF(B2599="","",IFERROR(INDEX('15 Base de Dados'!$F$6:$F$925,MATCH(B2599,'15 Base de Dados'!$C$6:$C$925,0)),"BRL"))</f>
        <v/>
      </c>
      <c r="K2599" s="134" t="str">
        <f>IF(H2599="","",I2599*IF(N(G2599)&gt;0,G2599,IFERROR(INDEX(moeda_fx,MATCH(J2599,moeda_cod,0)),1)))</f>
        <v/>
      </c>
      <c r="L2599" s="135" t="str">
        <f>IF(B2599="","",IFERROR(INDEX('15 Base de Dados'!$A$6:$A$925,MATCH(B2599,'15 Base de Dados'!$C$6:$C$925,0)),"Não encontrado"))</f>
        <v/>
      </c>
      <c r="M2599" s="123" t="str">
        <f>IF(A2599="","",EOMONTH(A2599,0))</f>
        <v/>
      </c>
      <c r="N2599" s="113" t="str">
        <f>IF(A2599="","",YEAR(A2599))</f>
        <v/>
      </c>
    </row>
    <row r="2600">
      <c r="A2600" s="116" t="n"/>
      <c r="B2600" s="97" t="n"/>
      <c r="C2600" s="97" t="n"/>
      <c r="D2600" s="132" t="n"/>
      <c r="E2600" s="99" t="n"/>
      <c r="F2600" s="117" t="n"/>
      <c r="G2600" s="101" t="n"/>
      <c r="H2600" s="103" t="str">
        <f>IF(OR(A2600="",B2600=""),"",N(D2600)*N(E2600))</f>
        <v/>
      </c>
      <c r="I2600" s="103" t="str">
        <f>IF(H2600="","",H2600-N(F2600))</f>
        <v/>
      </c>
      <c r="J2600" s="68" t="str">
        <f>IF(B2600="","",IFERROR(INDEX('15 Base de Dados'!$F$6:$F$925,MATCH(B2600,'15 Base de Dados'!$C$6:$C$925,0)),"BRL"))</f>
        <v/>
      </c>
      <c r="K2600" s="70" t="str">
        <f>IF(H2600="","",I2600*IF(N(G2600)&gt;0,G2600,IFERROR(INDEX(moeda_fx,MATCH(J2600,moeda_cod,0)),1)))</f>
        <v/>
      </c>
      <c r="L2600" s="133" t="str">
        <f>IF(B2600="","",IFERROR(INDEX('15 Base de Dados'!$A$6:$A$925,MATCH(B2600,'15 Base de Dados'!$C$6:$C$925,0)),"Não encontrado"))</f>
        <v/>
      </c>
      <c r="M2600" s="122" t="str">
        <f>IF(A2600="","",EOMONTH(A2600,0))</f>
        <v/>
      </c>
      <c r="N2600" s="69" t="str">
        <f>IF(A2600="","",YEAR(A2600))</f>
        <v/>
      </c>
    </row>
    <row r="2601">
      <c r="A2601" s="116" t="n"/>
      <c r="B2601" s="97" t="n"/>
      <c r="C2601" s="97" t="n"/>
      <c r="D2601" s="132" t="n"/>
      <c r="E2601" s="99" t="n"/>
      <c r="F2601" s="117" t="n"/>
      <c r="G2601" s="101" t="n"/>
      <c r="H2601" s="109" t="str">
        <f>IF(OR(A2601="",B2601=""),"",N(D2601)*N(E2601))</f>
        <v/>
      </c>
      <c r="I2601" s="109" t="str">
        <f>IF(H2601="","",H2601-N(F2601))</f>
        <v/>
      </c>
      <c r="J2601" s="108" t="str">
        <f>IF(B2601="","",IFERROR(INDEX('15 Base de Dados'!$F$6:$F$925,MATCH(B2601,'15 Base de Dados'!$C$6:$C$925,0)),"BRL"))</f>
        <v/>
      </c>
      <c r="K2601" s="134" t="str">
        <f>IF(H2601="","",I2601*IF(N(G2601)&gt;0,G2601,IFERROR(INDEX(moeda_fx,MATCH(J2601,moeda_cod,0)),1)))</f>
        <v/>
      </c>
      <c r="L2601" s="135" t="str">
        <f>IF(B2601="","",IFERROR(INDEX('15 Base de Dados'!$A$6:$A$925,MATCH(B2601,'15 Base de Dados'!$C$6:$C$925,0)),"Não encontrado"))</f>
        <v/>
      </c>
      <c r="M2601" s="123" t="str">
        <f>IF(A2601="","",EOMONTH(A2601,0))</f>
        <v/>
      </c>
      <c r="N2601" s="113" t="str">
        <f>IF(A2601="","",YEAR(A2601))</f>
        <v/>
      </c>
    </row>
    <row r="2602">
      <c r="A2602" s="116" t="n"/>
      <c r="B2602" s="97" t="n"/>
      <c r="C2602" s="97" t="n"/>
      <c r="D2602" s="132" t="n"/>
      <c r="E2602" s="99" t="n"/>
      <c r="F2602" s="117" t="n"/>
      <c r="G2602" s="101" t="n"/>
      <c r="H2602" s="103" t="str">
        <f>IF(OR(A2602="",B2602=""),"",N(D2602)*N(E2602))</f>
        <v/>
      </c>
      <c r="I2602" s="103" t="str">
        <f>IF(H2602="","",H2602-N(F2602))</f>
        <v/>
      </c>
      <c r="J2602" s="68" t="str">
        <f>IF(B2602="","",IFERROR(INDEX('15 Base de Dados'!$F$6:$F$925,MATCH(B2602,'15 Base de Dados'!$C$6:$C$925,0)),"BRL"))</f>
        <v/>
      </c>
      <c r="K2602" s="70" t="str">
        <f>IF(H2602="","",I2602*IF(N(G2602)&gt;0,G2602,IFERROR(INDEX(moeda_fx,MATCH(J2602,moeda_cod,0)),1)))</f>
        <v/>
      </c>
      <c r="L2602" s="133" t="str">
        <f>IF(B2602="","",IFERROR(INDEX('15 Base de Dados'!$A$6:$A$925,MATCH(B2602,'15 Base de Dados'!$C$6:$C$925,0)),"Não encontrado"))</f>
        <v/>
      </c>
      <c r="M2602" s="122" t="str">
        <f>IF(A2602="","",EOMONTH(A2602,0))</f>
        <v/>
      </c>
      <c r="N2602" s="69" t="str">
        <f>IF(A2602="","",YEAR(A2602))</f>
        <v/>
      </c>
    </row>
    <row r="2603">
      <c r="A2603" s="116" t="n"/>
      <c r="B2603" s="97" t="n"/>
      <c r="C2603" s="97" t="n"/>
      <c r="D2603" s="132" t="n"/>
      <c r="E2603" s="99" t="n"/>
      <c r="F2603" s="117" t="n"/>
      <c r="G2603" s="101" t="n"/>
      <c r="H2603" s="109" t="str">
        <f>IF(OR(A2603="",B2603=""),"",N(D2603)*N(E2603))</f>
        <v/>
      </c>
      <c r="I2603" s="109" t="str">
        <f>IF(H2603="","",H2603-N(F2603))</f>
        <v/>
      </c>
      <c r="J2603" s="108" t="str">
        <f>IF(B2603="","",IFERROR(INDEX('15 Base de Dados'!$F$6:$F$925,MATCH(B2603,'15 Base de Dados'!$C$6:$C$925,0)),"BRL"))</f>
        <v/>
      </c>
      <c r="K2603" s="134" t="str">
        <f>IF(H2603="","",I2603*IF(N(G2603)&gt;0,G2603,IFERROR(INDEX(moeda_fx,MATCH(J2603,moeda_cod,0)),1)))</f>
        <v/>
      </c>
      <c r="L2603" s="135" t="str">
        <f>IF(B2603="","",IFERROR(INDEX('15 Base de Dados'!$A$6:$A$925,MATCH(B2603,'15 Base de Dados'!$C$6:$C$925,0)),"Não encontrado"))</f>
        <v/>
      </c>
      <c r="M2603" s="123" t="str">
        <f>IF(A2603="","",EOMONTH(A2603,0))</f>
        <v/>
      </c>
      <c r="N2603" s="113" t="str">
        <f>IF(A2603="","",YEAR(A2603))</f>
        <v/>
      </c>
    </row>
    <row r="2604">
      <c r="A2604" s="116" t="n"/>
      <c r="B2604" s="97" t="n"/>
      <c r="C2604" s="97" t="n"/>
      <c r="D2604" s="132" t="n"/>
      <c r="E2604" s="99" t="n"/>
      <c r="F2604" s="117" t="n"/>
      <c r="G2604" s="101" t="n"/>
      <c r="H2604" s="103" t="str">
        <f>IF(OR(A2604="",B2604=""),"",N(D2604)*N(E2604))</f>
        <v/>
      </c>
      <c r="I2604" s="103" t="str">
        <f>IF(H2604="","",H2604-N(F2604))</f>
        <v/>
      </c>
      <c r="J2604" s="68" t="str">
        <f>IF(B2604="","",IFERROR(INDEX('15 Base de Dados'!$F$6:$F$925,MATCH(B2604,'15 Base de Dados'!$C$6:$C$925,0)),"BRL"))</f>
        <v/>
      </c>
      <c r="K2604" s="70" t="str">
        <f>IF(H2604="","",I2604*IF(N(G2604)&gt;0,G2604,IFERROR(INDEX(moeda_fx,MATCH(J2604,moeda_cod,0)),1)))</f>
        <v/>
      </c>
      <c r="L2604" s="133" t="str">
        <f>IF(B2604="","",IFERROR(INDEX('15 Base de Dados'!$A$6:$A$925,MATCH(B2604,'15 Base de Dados'!$C$6:$C$925,0)),"Não encontrado"))</f>
        <v/>
      </c>
      <c r="M2604" s="122" t="str">
        <f>IF(A2604="","",EOMONTH(A2604,0))</f>
        <v/>
      </c>
      <c r="N2604" s="69" t="str">
        <f>IF(A2604="","",YEAR(A2604))</f>
        <v/>
      </c>
    </row>
    <row r="2605">
      <c r="A2605" s="116" t="n"/>
      <c r="B2605" s="97" t="n"/>
      <c r="C2605" s="97" t="n"/>
      <c r="D2605" s="132" t="n"/>
      <c r="E2605" s="99" t="n"/>
      <c r="F2605" s="117" t="n"/>
      <c r="G2605" s="101" t="n"/>
      <c r="H2605" s="109" t="str">
        <f>IF(OR(A2605="",B2605=""),"",N(D2605)*N(E2605))</f>
        <v/>
      </c>
      <c r="I2605" s="109" t="str">
        <f>IF(H2605="","",H2605-N(F2605))</f>
        <v/>
      </c>
      <c r="J2605" s="108" t="str">
        <f>IF(B2605="","",IFERROR(INDEX('15 Base de Dados'!$F$6:$F$925,MATCH(B2605,'15 Base de Dados'!$C$6:$C$925,0)),"BRL"))</f>
        <v/>
      </c>
      <c r="K2605" s="134" t="str">
        <f>IF(H2605="","",I2605*IF(N(G2605)&gt;0,G2605,IFERROR(INDEX(moeda_fx,MATCH(J2605,moeda_cod,0)),1)))</f>
        <v/>
      </c>
      <c r="L2605" s="135" t="str">
        <f>IF(B2605="","",IFERROR(INDEX('15 Base de Dados'!$A$6:$A$925,MATCH(B2605,'15 Base de Dados'!$C$6:$C$925,0)),"Não encontrado"))</f>
        <v/>
      </c>
      <c r="M2605" s="123" t="str">
        <f>IF(A2605="","",EOMONTH(A2605,0))</f>
        <v/>
      </c>
      <c r="N2605" s="113" t="str">
        <f>IF(A2605="","",YEAR(A2605))</f>
        <v/>
      </c>
    </row>
    <row r="2606">
      <c r="A2606" s="116" t="n"/>
      <c r="B2606" s="97" t="n"/>
      <c r="C2606" s="97" t="n"/>
      <c r="D2606" s="132" t="n"/>
      <c r="E2606" s="99" t="n"/>
      <c r="F2606" s="117" t="n"/>
      <c r="G2606" s="101" t="n"/>
      <c r="H2606" s="103" t="str">
        <f>IF(OR(A2606="",B2606=""),"",N(D2606)*N(E2606))</f>
        <v/>
      </c>
      <c r="I2606" s="103" t="str">
        <f>IF(H2606="","",H2606-N(F2606))</f>
        <v/>
      </c>
      <c r="J2606" s="68" t="str">
        <f>IF(B2606="","",IFERROR(INDEX('15 Base de Dados'!$F$6:$F$925,MATCH(B2606,'15 Base de Dados'!$C$6:$C$925,0)),"BRL"))</f>
        <v/>
      </c>
      <c r="K2606" s="70" t="str">
        <f>IF(H2606="","",I2606*IF(N(G2606)&gt;0,G2606,IFERROR(INDEX(moeda_fx,MATCH(J2606,moeda_cod,0)),1)))</f>
        <v/>
      </c>
      <c r="L2606" s="133" t="str">
        <f>IF(B2606="","",IFERROR(INDEX('15 Base de Dados'!$A$6:$A$925,MATCH(B2606,'15 Base de Dados'!$C$6:$C$925,0)),"Não encontrado"))</f>
        <v/>
      </c>
      <c r="M2606" s="122" t="str">
        <f>IF(A2606="","",EOMONTH(A2606,0))</f>
        <v/>
      </c>
      <c r="N2606" s="69" t="str">
        <f>IF(A2606="","",YEAR(A2606))</f>
        <v/>
      </c>
    </row>
    <row r="2607">
      <c r="A2607" s="116" t="n"/>
      <c r="B2607" s="97" t="n"/>
      <c r="C2607" s="97" t="n"/>
      <c r="D2607" s="132" t="n"/>
      <c r="E2607" s="99" t="n"/>
      <c r="F2607" s="117" t="n"/>
      <c r="G2607" s="101" t="n"/>
      <c r="H2607" s="109" t="str">
        <f>IF(OR(A2607="",B2607=""),"",N(D2607)*N(E2607))</f>
        <v/>
      </c>
      <c r="I2607" s="109" t="str">
        <f>IF(H2607="","",H2607-N(F2607))</f>
        <v/>
      </c>
      <c r="J2607" s="108" t="str">
        <f>IF(B2607="","",IFERROR(INDEX('15 Base de Dados'!$F$6:$F$925,MATCH(B2607,'15 Base de Dados'!$C$6:$C$925,0)),"BRL"))</f>
        <v/>
      </c>
      <c r="K2607" s="134" t="str">
        <f>IF(H2607="","",I2607*IF(N(G2607)&gt;0,G2607,IFERROR(INDEX(moeda_fx,MATCH(J2607,moeda_cod,0)),1)))</f>
        <v/>
      </c>
      <c r="L2607" s="135" t="str">
        <f>IF(B2607="","",IFERROR(INDEX('15 Base de Dados'!$A$6:$A$925,MATCH(B2607,'15 Base de Dados'!$C$6:$C$925,0)),"Não encontrado"))</f>
        <v/>
      </c>
      <c r="M2607" s="123" t="str">
        <f>IF(A2607="","",EOMONTH(A2607,0))</f>
        <v/>
      </c>
      <c r="N2607" s="113" t="str">
        <f>IF(A2607="","",YEAR(A2607))</f>
        <v/>
      </c>
    </row>
    <row r="2608">
      <c r="A2608" s="116" t="n"/>
      <c r="B2608" s="97" t="n"/>
      <c r="C2608" s="97" t="n"/>
      <c r="D2608" s="132" t="n"/>
      <c r="E2608" s="99" t="n"/>
      <c r="F2608" s="117" t="n"/>
      <c r="G2608" s="101" t="n"/>
      <c r="H2608" s="103" t="str">
        <f>IF(OR(A2608="",B2608=""),"",N(D2608)*N(E2608))</f>
        <v/>
      </c>
      <c r="I2608" s="103" t="str">
        <f>IF(H2608="","",H2608-N(F2608))</f>
        <v/>
      </c>
      <c r="J2608" s="68" t="str">
        <f>IF(B2608="","",IFERROR(INDEX('15 Base de Dados'!$F$6:$F$925,MATCH(B2608,'15 Base de Dados'!$C$6:$C$925,0)),"BRL"))</f>
        <v/>
      </c>
      <c r="K2608" s="70" t="str">
        <f>IF(H2608="","",I2608*IF(N(G2608)&gt;0,G2608,IFERROR(INDEX(moeda_fx,MATCH(J2608,moeda_cod,0)),1)))</f>
        <v/>
      </c>
      <c r="L2608" s="133" t="str">
        <f>IF(B2608="","",IFERROR(INDEX('15 Base de Dados'!$A$6:$A$925,MATCH(B2608,'15 Base de Dados'!$C$6:$C$925,0)),"Não encontrado"))</f>
        <v/>
      </c>
      <c r="M2608" s="122" t="str">
        <f>IF(A2608="","",EOMONTH(A2608,0))</f>
        <v/>
      </c>
      <c r="N2608" s="69" t="str">
        <f>IF(A2608="","",YEAR(A2608))</f>
        <v/>
      </c>
    </row>
    <row r="2609">
      <c r="A2609" s="116" t="n"/>
      <c r="B2609" s="97" t="n"/>
      <c r="C2609" s="97" t="n"/>
      <c r="D2609" s="132" t="n"/>
      <c r="E2609" s="99" t="n"/>
      <c r="F2609" s="117" t="n"/>
      <c r="G2609" s="101" t="n"/>
      <c r="H2609" s="109" t="str">
        <f>IF(OR(A2609="",B2609=""),"",N(D2609)*N(E2609))</f>
        <v/>
      </c>
      <c r="I2609" s="109" t="str">
        <f>IF(H2609="","",H2609-N(F2609))</f>
        <v/>
      </c>
      <c r="J2609" s="108" t="str">
        <f>IF(B2609="","",IFERROR(INDEX('15 Base de Dados'!$F$6:$F$925,MATCH(B2609,'15 Base de Dados'!$C$6:$C$925,0)),"BRL"))</f>
        <v/>
      </c>
      <c r="K2609" s="134" t="str">
        <f>IF(H2609="","",I2609*IF(N(G2609)&gt;0,G2609,IFERROR(INDEX(moeda_fx,MATCH(J2609,moeda_cod,0)),1)))</f>
        <v/>
      </c>
      <c r="L2609" s="135" t="str">
        <f>IF(B2609="","",IFERROR(INDEX('15 Base de Dados'!$A$6:$A$925,MATCH(B2609,'15 Base de Dados'!$C$6:$C$925,0)),"Não encontrado"))</f>
        <v/>
      </c>
      <c r="M2609" s="123" t="str">
        <f>IF(A2609="","",EOMONTH(A2609,0))</f>
        <v/>
      </c>
      <c r="N2609" s="113" t="str">
        <f>IF(A2609="","",YEAR(A2609))</f>
        <v/>
      </c>
    </row>
    <row r="2610">
      <c r="A2610" s="116" t="n"/>
      <c r="B2610" s="97" t="n"/>
      <c r="C2610" s="97" t="n"/>
      <c r="D2610" s="132" t="n"/>
      <c r="E2610" s="99" t="n"/>
      <c r="F2610" s="117" t="n"/>
      <c r="G2610" s="101" t="n"/>
      <c r="H2610" s="103" t="str">
        <f>IF(OR(A2610="",B2610=""),"",N(D2610)*N(E2610))</f>
        <v/>
      </c>
      <c r="I2610" s="103" t="str">
        <f>IF(H2610="","",H2610-N(F2610))</f>
        <v/>
      </c>
      <c r="J2610" s="68" t="str">
        <f>IF(B2610="","",IFERROR(INDEX('15 Base de Dados'!$F$6:$F$925,MATCH(B2610,'15 Base de Dados'!$C$6:$C$925,0)),"BRL"))</f>
        <v/>
      </c>
      <c r="K2610" s="70" t="str">
        <f>IF(H2610="","",I2610*IF(N(G2610)&gt;0,G2610,IFERROR(INDEX(moeda_fx,MATCH(J2610,moeda_cod,0)),1)))</f>
        <v/>
      </c>
      <c r="L2610" s="133" t="str">
        <f>IF(B2610="","",IFERROR(INDEX('15 Base de Dados'!$A$6:$A$925,MATCH(B2610,'15 Base de Dados'!$C$6:$C$925,0)),"Não encontrado"))</f>
        <v/>
      </c>
      <c r="M2610" s="122" t="str">
        <f>IF(A2610="","",EOMONTH(A2610,0))</f>
        <v/>
      </c>
      <c r="N2610" s="69" t="str">
        <f>IF(A2610="","",YEAR(A2610))</f>
        <v/>
      </c>
    </row>
    <row r="2611">
      <c r="A2611" s="116" t="n"/>
      <c r="B2611" s="97" t="n"/>
      <c r="C2611" s="97" t="n"/>
      <c r="D2611" s="132" t="n"/>
      <c r="E2611" s="99" t="n"/>
      <c r="F2611" s="117" t="n"/>
      <c r="G2611" s="101" t="n"/>
      <c r="H2611" s="109" t="str">
        <f>IF(OR(A2611="",B2611=""),"",N(D2611)*N(E2611))</f>
        <v/>
      </c>
      <c r="I2611" s="109" t="str">
        <f>IF(H2611="","",H2611-N(F2611))</f>
        <v/>
      </c>
      <c r="J2611" s="108" t="str">
        <f>IF(B2611="","",IFERROR(INDEX('15 Base de Dados'!$F$6:$F$925,MATCH(B2611,'15 Base de Dados'!$C$6:$C$925,0)),"BRL"))</f>
        <v/>
      </c>
      <c r="K2611" s="134" t="str">
        <f>IF(H2611="","",I2611*IF(N(G2611)&gt;0,G2611,IFERROR(INDEX(moeda_fx,MATCH(J2611,moeda_cod,0)),1)))</f>
        <v/>
      </c>
      <c r="L2611" s="135" t="str">
        <f>IF(B2611="","",IFERROR(INDEX('15 Base de Dados'!$A$6:$A$925,MATCH(B2611,'15 Base de Dados'!$C$6:$C$925,0)),"Não encontrado"))</f>
        <v/>
      </c>
      <c r="M2611" s="123" t="str">
        <f>IF(A2611="","",EOMONTH(A2611,0))</f>
        <v/>
      </c>
      <c r="N2611" s="113" t="str">
        <f>IF(A2611="","",YEAR(A2611))</f>
        <v/>
      </c>
    </row>
    <row r="2612">
      <c r="A2612" s="116" t="n"/>
      <c r="B2612" s="97" t="n"/>
      <c r="C2612" s="97" t="n"/>
      <c r="D2612" s="132" t="n"/>
      <c r="E2612" s="99" t="n"/>
      <c r="F2612" s="117" t="n"/>
      <c r="G2612" s="101" t="n"/>
      <c r="H2612" s="103" t="str">
        <f>IF(OR(A2612="",B2612=""),"",N(D2612)*N(E2612))</f>
        <v/>
      </c>
      <c r="I2612" s="103" t="str">
        <f>IF(H2612="","",H2612-N(F2612))</f>
        <v/>
      </c>
      <c r="J2612" s="68" t="str">
        <f>IF(B2612="","",IFERROR(INDEX('15 Base de Dados'!$F$6:$F$925,MATCH(B2612,'15 Base de Dados'!$C$6:$C$925,0)),"BRL"))</f>
        <v/>
      </c>
      <c r="K2612" s="70" t="str">
        <f>IF(H2612="","",I2612*IF(N(G2612)&gt;0,G2612,IFERROR(INDEX(moeda_fx,MATCH(J2612,moeda_cod,0)),1)))</f>
        <v/>
      </c>
      <c r="L2612" s="133" t="str">
        <f>IF(B2612="","",IFERROR(INDEX('15 Base de Dados'!$A$6:$A$925,MATCH(B2612,'15 Base de Dados'!$C$6:$C$925,0)),"Não encontrado"))</f>
        <v/>
      </c>
      <c r="M2612" s="122" t="str">
        <f>IF(A2612="","",EOMONTH(A2612,0))</f>
        <v/>
      </c>
      <c r="N2612" s="69" t="str">
        <f>IF(A2612="","",YEAR(A2612))</f>
        <v/>
      </c>
    </row>
    <row r="2613">
      <c r="A2613" s="116" t="n"/>
      <c r="B2613" s="97" t="n"/>
      <c r="C2613" s="97" t="n"/>
      <c r="D2613" s="132" t="n"/>
      <c r="E2613" s="99" t="n"/>
      <c r="F2613" s="117" t="n"/>
      <c r="G2613" s="101" t="n"/>
      <c r="H2613" s="109" t="str">
        <f>IF(OR(A2613="",B2613=""),"",N(D2613)*N(E2613))</f>
        <v/>
      </c>
      <c r="I2613" s="109" t="str">
        <f>IF(H2613="","",H2613-N(F2613))</f>
        <v/>
      </c>
      <c r="J2613" s="108" t="str">
        <f>IF(B2613="","",IFERROR(INDEX('15 Base de Dados'!$F$6:$F$925,MATCH(B2613,'15 Base de Dados'!$C$6:$C$925,0)),"BRL"))</f>
        <v/>
      </c>
      <c r="K2613" s="134" t="str">
        <f>IF(H2613="","",I2613*IF(N(G2613)&gt;0,G2613,IFERROR(INDEX(moeda_fx,MATCH(J2613,moeda_cod,0)),1)))</f>
        <v/>
      </c>
      <c r="L2613" s="135" t="str">
        <f>IF(B2613="","",IFERROR(INDEX('15 Base de Dados'!$A$6:$A$925,MATCH(B2613,'15 Base de Dados'!$C$6:$C$925,0)),"Não encontrado"))</f>
        <v/>
      </c>
      <c r="M2613" s="123" t="str">
        <f>IF(A2613="","",EOMONTH(A2613,0))</f>
        <v/>
      </c>
      <c r="N2613" s="113" t="str">
        <f>IF(A2613="","",YEAR(A2613))</f>
        <v/>
      </c>
    </row>
    <row r="2614">
      <c r="A2614" s="116" t="n"/>
      <c r="B2614" s="97" t="n"/>
      <c r="C2614" s="97" t="n"/>
      <c r="D2614" s="132" t="n"/>
      <c r="E2614" s="99" t="n"/>
      <c r="F2614" s="117" t="n"/>
      <c r="G2614" s="101" t="n"/>
      <c r="H2614" s="103" t="str">
        <f>IF(OR(A2614="",B2614=""),"",N(D2614)*N(E2614))</f>
        <v/>
      </c>
      <c r="I2614" s="103" t="str">
        <f>IF(H2614="","",H2614-N(F2614))</f>
        <v/>
      </c>
      <c r="J2614" s="68" t="str">
        <f>IF(B2614="","",IFERROR(INDEX('15 Base de Dados'!$F$6:$F$925,MATCH(B2614,'15 Base de Dados'!$C$6:$C$925,0)),"BRL"))</f>
        <v/>
      </c>
      <c r="K2614" s="70" t="str">
        <f>IF(H2614="","",I2614*IF(N(G2614)&gt;0,G2614,IFERROR(INDEX(moeda_fx,MATCH(J2614,moeda_cod,0)),1)))</f>
        <v/>
      </c>
      <c r="L2614" s="133" t="str">
        <f>IF(B2614="","",IFERROR(INDEX('15 Base de Dados'!$A$6:$A$925,MATCH(B2614,'15 Base de Dados'!$C$6:$C$925,0)),"Não encontrado"))</f>
        <v/>
      </c>
      <c r="M2614" s="122" t="str">
        <f>IF(A2614="","",EOMONTH(A2614,0))</f>
        <v/>
      </c>
      <c r="N2614" s="69" t="str">
        <f>IF(A2614="","",YEAR(A2614))</f>
        <v/>
      </c>
    </row>
    <row r="2615">
      <c r="A2615" s="116" t="n"/>
      <c r="B2615" s="97" t="n"/>
      <c r="C2615" s="97" t="n"/>
      <c r="D2615" s="132" t="n"/>
      <c r="E2615" s="99" t="n"/>
      <c r="F2615" s="117" t="n"/>
      <c r="G2615" s="101" t="n"/>
      <c r="H2615" s="109" t="str">
        <f>IF(OR(A2615="",B2615=""),"",N(D2615)*N(E2615))</f>
        <v/>
      </c>
      <c r="I2615" s="109" t="str">
        <f>IF(H2615="","",H2615-N(F2615))</f>
        <v/>
      </c>
      <c r="J2615" s="108" t="str">
        <f>IF(B2615="","",IFERROR(INDEX('15 Base de Dados'!$F$6:$F$925,MATCH(B2615,'15 Base de Dados'!$C$6:$C$925,0)),"BRL"))</f>
        <v/>
      </c>
      <c r="K2615" s="134" t="str">
        <f>IF(H2615="","",I2615*IF(N(G2615)&gt;0,G2615,IFERROR(INDEX(moeda_fx,MATCH(J2615,moeda_cod,0)),1)))</f>
        <v/>
      </c>
      <c r="L2615" s="135" t="str">
        <f>IF(B2615="","",IFERROR(INDEX('15 Base de Dados'!$A$6:$A$925,MATCH(B2615,'15 Base de Dados'!$C$6:$C$925,0)),"Não encontrado"))</f>
        <v/>
      </c>
      <c r="M2615" s="123" t="str">
        <f>IF(A2615="","",EOMONTH(A2615,0))</f>
        <v/>
      </c>
      <c r="N2615" s="113" t="str">
        <f>IF(A2615="","",YEAR(A2615))</f>
        <v/>
      </c>
    </row>
    <row r="2616">
      <c r="A2616" s="116" t="n"/>
      <c r="B2616" s="97" t="n"/>
      <c r="C2616" s="97" t="n"/>
      <c r="D2616" s="132" t="n"/>
      <c r="E2616" s="99" t="n"/>
      <c r="F2616" s="117" t="n"/>
      <c r="G2616" s="101" t="n"/>
      <c r="H2616" s="103" t="str">
        <f>IF(OR(A2616="",B2616=""),"",N(D2616)*N(E2616))</f>
        <v/>
      </c>
      <c r="I2616" s="103" t="str">
        <f>IF(H2616="","",H2616-N(F2616))</f>
        <v/>
      </c>
      <c r="J2616" s="68" t="str">
        <f>IF(B2616="","",IFERROR(INDEX('15 Base de Dados'!$F$6:$F$925,MATCH(B2616,'15 Base de Dados'!$C$6:$C$925,0)),"BRL"))</f>
        <v/>
      </c>
      <c r="K2616" s="70" t="str">
        <f>IF(H2616="","",I2616*IF(N(G2616)&gt;0,G2616,IFERROR(INDEX(moeda_fx,MATCH(J2616,moeda_cod,0)),1)))</f>
        <v/>
      </c>
      <c r="L2616" s="133" t="str">
        <f>IF(B2616="","",IFERROR(INDEX('15 Base de Dados'!$A$6:$A$925,MATCH(B2616,'15 Base de Dados'!$C$6:$C$925,0)),"Não encontrado"))</f>
        <v/>
      </c>
      <c r="M2616" s="122" t="str">
        <f>IF(A2616="","",EOMONTH(A2616,0))</f>
        <v/>
      </c>
      <c r="N2616" s="69" t="str">
        <f>IF(A2616="","",YEAR(A2616))</f>
        <v/>
      </c>
    </row>
    <row r="2617">
      <c r="A2617" s="116" t="n"/>
      <c r="B2617" s="97" t="n"/>
      <c r="C2617" s="97" t="n"/>
      <c r="D2617" s="132" t="n"/>
      <c r="E2617" s="99" t="n"/>
      <c r="F2617" s="117" t="n"/>
      <c r="G2617" s="101" t="n"/>
      <c r="H2617" s="109" t="str">
        <f>IF(OR(A2617="",B2617=""),"",N(D2617)*N(E2617))</f>
        <v/>
      </c>
      <c r="I2617" s="109" t="str">
        <f>IF(H2617="","",H2617-N(F2617))</f>
        <v/>
      </c>
      <c r="J2617" s="108" t="str">
        <f>IF(B2617="","",IFERROR(INDEX('15 Base de Dados'!$F$6:$F$925,MATCH(B2617,'15 Base de Dados'!$C$6:$C$925,0)),"BRL"))</f>
        <v/>
      </c>
      <c r="K2617" s="134" t="str">
        <f>IF(H2617="","",I2617*IF(N(G2617)&gt;0,G2617,IFERROR(INDEX(moeda_fx,MATCH(J2617,moeda_cod,0)),1)))</f>
        <v/>
      </c>
      <c r="L2617" s="135" t="str">
        <f>IF(B2617="","",IFERROR(INDEX('15 Base de Dados'!$A$6:$A$925,MATCH(B2617,'15 Base de Dados'!$C$6:$C$925,0)),"Não encontrado"))</f>
        <v/>
      </c>
      <c r="M2617" s="123" t="str">
        <f>IF(A2617="","",EOMONTH(A2617,0))</f>
        <v/>
      </c>
      <c r="N2617" s="113" t="str">
        <f>IF(A2617="","",YEAR(A2617))</f>
        <v/>
      </c>
    </row>
    <row r="2618">
      <c r="A2618" s="116" t="n"/>
      <c r="B2618" s="97" t="n"/>
      <c r="C2618" s="97" t="n"/>
      <c r="D2618" s="132" t="n"/>
      <c r="E2618" s="99" t="n"/>
      <c r="F2618" s="117" t="n"/>
      <c r="G2618" s="101" t="n"/>
      <c r="H2618" s="103" t="str">
        <f>IF(OR(A2618="",B2618=""),"",N(D2618)*N(E2618))</f>
        <v/>
      </c>
      <c r="I2618" s="103" t="str">
        <f>IF(H2618="","",H2618-N(F2618))</f>
        <v/>
      </c>
      <c r="J2618" s="68" t="str">
        <f>IF(B2618="","",IFERROR(INDEX('15 Base de Dados'!$F$6:$F$925,MATCH(B2618,'15 Base de Dados'!$C$6:$C$925,0)),"BRL"))</f>
        <v/>
      </c>
      <c r="K2618" s="70" t="str">
        <f>IF(H2618="","",I2618*IF(N(G2618)&gt;0,G2618,IFERROR(INDEX(moeda_fx,MATCH(J2618,moeda_cod,0)),1)))</f>
        <v/>
      </c>
      <c r="L2618" s="133" t="str">
        <f>IF(B2618="","",IFERROR(INDEX('15 Base de Dados'!$A$6:$A$925,MATCH(B2618,'15 Base de Dados'!$C$6:$C$925,0)),"Não encontrado"))</f>
        <v/>
      </c>
      <c r="M2618" s="122" t="str">
        <f>IF(A2618="","",EOMONTH(A2618,0))</f>
        <v/>
      </c>
      <c r="N2618" s="69" t="str">
        <f>IF(A2618="","",YEAR(A2618))</f>
        <v/>
      </c>
    </row>
    <row r="2619">
      <c r="A2619" s="116" t="n"/>
      <c r="B2619" s="97" t="n"/>
      <c r="C2619" s="97" t="n"/>
      <c r="D2619" s="132" t="n"/>
      <c r="E2619" s="99" t="n"/>
      <c r="F2619" s="117" t="n"/>
      <c r="G2619" s="101" t="n"/>
      <c r="H2619" s="109" t="str">
        <f>IF(OR(A2619="",B2619=""),"",N(D2619)*N(E2619))</f>
        <v/>
      </c>
      <c r="I2619" s="109" t="str">
        <f>IF(H2619="","",H2619-N(F2619))</f>
        <v/>
      </c>
      <c r="J2619" s="108" t="str">
        <f>IF(B2619="","",IFERROR(INDEX('15 Base de Dados'!$F$6:$F$925,MATCH(B2619,'15 Base de Dados'!$C$6:$C$925,0)),"BRL"))</f>
        <v/>
      </c>
      <c r="K2619" s="134" t="str">
        <f>IF(H2619="","",I2619*IF(N(G2619)&gt;0,G2619,IFERROR(INDEX(moeda_fx,MATCH(J2619,moeda_cod,0)),1)))</f>
        <v/>
      </c>
      <c r="L2619" s="135" t="str">
        <f>IF(B2619="","",IFERROR(INDEX('15 Base de Dados'!$A$6:$A$925,MATCH(B2619,'15 Base de Dados'!$C$6:$C$925,0)),"Não encontrado"))</f>
        <v/>
      </c>
      <c r="M2619" s="123" t="str">
        <f>IF(A2619="","",EOMONTH(A2619,0))</f>
        <v/>
      </c>
      <c r="N2619" s="113" t="str">
        <f>IF(A2619="","",YEAR(A2619))</f>
        <v/>
      </c>
    </row>
    <row r="2620">
      <c r="A2620" s="116" t="n"/>
      <c r="B2620" s="97" t="n"/>
      <c r="C2620" s="97" t="n"/>
      <c r="D2620" s="132" t="n"/>
      <c r="E2620" s="99" t="n"/>
      <c r="F2620" s="117" t="n"/>
      <c r="G2620" s="101" t="n"/>
      <c r="H2620" s="103" t="str">
        <f>IF(OR(A2620="",B2620=""),"",N(D2620)*N(E2620))</f>
        <v/>
      </c>
      <c r="I2620" s="103" t="str">
        <f>IF(H2620="","",H2620-N(F2620))</f>
        <v/>
      </c>
      <c r="J2620" s="68" t="str">
        <f>IF(B2620="","",IFERROR(INDEX('15 Base de Dados'!$F$6:$F$925,MATCH(B2620,'15 Base de Dados'!$C$6:$C$925,0)),"BRL"))</f>
        <v/>
      </c>
      <c r="K2620" s="70" t="str">
        <f>IF(H2620="","",I2620*IF(N(G2620)&gt;0,G2620,IFERROR(INDEX(moeda_fx,MATCH(J2620,moeda_cod,0)),1)))</f>
        <v/>
      </c>
      <c r="L2620" s="133" t="str">
        <f>IF(B2620="","",IFERROR(INDEX('15 Base de Dados'!$A$6:$A$925,MATCH(B2620,'15 Base de Dados'!$C$6:$C$925,0)),"Não encontrado"))</f>
        <v/>
      </c>
      <c r="M2620" s="122" t="str">
        <f>IF(A2620="","",EOMONTH(A2620,0))</f>
        <v/>
      </c>
      <c r="N2620" s="69" t="str">
        <f>IF(A2620="","",YEAR(A2620))</f>
        <v/>
      </c>
    </row>
    <row r="2621">
      <c r="A2621" s="116" t="n"/>
      <c r="B2621" s="97" t="n"/>
      <c r="C2621" s="97" t="n"/>
      <c r="D2621" s="132" t="n"/>
      <c r="E2621" s="99" t="n"/>
      <c r="F2621" s="117" t="n"/>
      <c r="G2621" s="101" t="n"/>
      <c r="H2621" s="109" t="str">
        <f>IF(OR(A2621="",B2621=""),"",N(D2621)*N(E2621))</f>
        <v/>
      </c>
      <c r="I2621" s="109" t="str">
        <f>IF(H2621="","",H2621-N(F2621))</f>
        <v/>
      </c>
      <c r="J2621" s="108" t="str">
        <f>IF(B2621="","",IFERROR(INDEX('15 Base de Dados'!$F$6:$F$925,MATCH(B2621,'15 Base de Dados'!$C$6:$C$925,0)),"BRL"))</f>
        <v/>
      </c>
      <c r="K2621" s="134" t="str">
        <f>IF(H2621="","",I2621*IF(N(G2621)&gt;0,G2621,IFERROR(INDEX(moeda_fx,MATCH(J2621,moeda_cod,0)),1)))</f>
        <v/>
      </c>
      <c r="L2621" s="135" t="str">
        <f>IF(B2621="","",IFERROR(INDEX('15 Base de Dados'!$A$6:$A$925,MATCH(B2621,'15 Base de Dados'!$C$6:$C$925,0)),"Não encontrado"))</f>
        <v/>
      </c>
      <c r="M2621" s="123" t="str">
        <f>IF(A2621="","",EOMONTH(A2621,0))</f>
        <v/>
      </c>
      <c r="N2621" s="113" t="str">
        <f>IF(A2621="","",YEAR(A2621))</f>
        <v/>
      </c>
    </row>
    <row r="2622">
      <c r="A2622" s="116" t="n"/>
      <c r="B2622" s="97" t="n"/>
      <c r="C2622" s="97" t="n"/>
      <c r="D2622" s="132" t="n"/>
      <c r="E2622" s="99" t="n"/>
      <c r="F2622" s="117" t="n"/>
      <c r="G2622" s="101" t="n"/>
      <c r="H2622" s="103" t="str">
        <f>IF(OR(A2622="",B2622=""),"",N(D2622)*N(E2622))</f>
        <v/>
      </c>
      <c r="I2622" s="103" t="str">
        <f>IF(H2622="","",H2622-N(F2622))</f>
        <v/>
      </c>
      <c r="J2622" s="68" t="str">
        <f>IF(B2622="","",IFERROR(INDEX('15 Base de Dados'!$F$6:$F$925,MATCH(B2622,'15 Base de Dados'!$C$6:$C$925,0)),"BRL"))</f>
        <v/>
      </c>
      <c r="K2622" s="70" t="str">
        <f>IF(H2622="","",I2622*IF(N(G2622)&gt;0,G2622,IFERROR(INDEX(moeda_fx,MATCH(J2622,moeda_cod,0)),1)))</f>
        <v/>
      </c>
      <c r="L2622" s="133" t="str">
        <f>IF(B2622="","",IFERROR(INDEX('15 Base de Dados'!$A$6:$A$925,MATCH(B2622,'15 Base de Dados'!$C$6:$C$925,0)),"Não encontrado"))</f>
        <v/>
      </c>
      <c r="M2622" s="122" t="str">
        <f>IF(A2622="","",EOMONTH(A2622,0))</f>
        <v/>
      </c>
      <c r="N2622" s="69" t="str">
        <f>IF(A2622="","",YEAR(A2622))</f>
        <v/>
      </c>
    </row>
    <row r="2623">
      <c r="A2623" s="116" t="n"/>
      <c r="B2623" s="97" t="n"/>
      <c r="C2623" s="97" t="n"/>
      <c r="D2623" s="132" t="n"/>
      <c r="E2623" s="99" t="n"/>
      <c r="F2623" s="117" t="n"/>
      <c r="G2623" s="101" t="n"/>
      <c r="H2623" s="109" t="str">
        <f>IF(OR(A2623="",B2623=""),"",N(D2623)*N(E2623))</f>
        <v/>
      </c>
      <c r="I2623" s="109" t="str">
        <f>IF(H2623="","",H2623-N(F2623))</f>
        <v/>
      </c>
      <c r="J2623" s="108" t="str">
        <f>IF(B2623="","",IFERROR(INDEX('15 Base de Dados'!$F$6:$F$925,MATCH(B2623,'15 Base de Dados'!$C$6:$C$925,0)),"BRL"))</f>
        <v/>
      </c>
      <c r="K2623" s="134" t="str">
        <f>IF(H2623="","",I2623*IF(N(G2623)&gt;0,G2623,IFERROR(INDEX(moeda_fx,MATCH(J2623,moeda_cod,0)),1)))</f>
        <v/>
      </c>
      <c r="L2623" s="135" t="str">
        <f>IF(B2623="","",IFERROR(INDEX('15 Base de Dados'!$A$6:$A$925,MATCH(B2623,'15 Base de Dados'!$C$6:$C$925,0)),"Não encontrado"))</f>
        <v/>
      </c>
      <c r="M2623" s="123" t="str">
        <f>IF(A2623="","",EOMONTH(A2623,0))</f>
        <v/>
      </c>
      <c r="N2623" s="113" t="str">
        <f>IF(A2623="","",YEAR(A2623))</f>
        <v/>
      </c>
    </row>
    <row r="2624">
      <c r="A2624" s="116" t="n"/>
      <c r="B2624" s="97" t="n"/>
      <c r="C2624" s="97" t="n"/>
      <c r="D2624" s="132" t="n"/>
      <c r="E2624" s="99" t="n"/>
      <c r="F2624" s="117" t="n"/>
      <c r="G2624" s="101" t="n"/>
      <c r="H2624" s="103" t="str">
        <f>IF(OR(A2624="",B2624=""),"",N(D2624)*N(E2624))</f>
        <v/>
      </c>
      <c r="I2624" s="103" t="str">
        <f>IF(H2624="","",H2624-N(F2624))</f>
        <v/>
      </c>
      <c r="J2624" s="68" t="str">
        <f>IF(B2624="","",IFERROR(INDEX('15 Base de Dados'!$F$6:$F$925,MATCH(B2624,'15 Base de Dados'!$C$6:$C$925,0)),"BRL"))</f>
        <v/>
      </c>
      <c r="K2624" s="70" t="str">
        <f>IF(H2624="","",I2624*IF(N(G2624)&gt;0,G2624,IFERROR(INDEX(moeda_fx,MATCH(J2624,moeda_cod,0)),1)))</f>
        <v/>
      </c>
      <c r="L2624" s="133" t="str">
        <f>IF(B2624="","",IFERROR(INDEX('15 Base de Dados'!$A$6:$A$925,MATCH(B2624,'15 Base de Dados'!$C$6:$C$925,0)),"Não encontrado"))</f>
        <v/>
      </c>
      <c r="M2624" s="122" t="str">
        <f>IF(A2624="","",EOMONTH(A2624,0))</f>
        <v/>
      </c>
      <c r="N2624" s="69" t="str">
        <f>IF(A2624="","",YEAR(A2624))</f>
        <v/>
      </c>
    </row>
    <row r="2625">
      <c r="A2625" s="116" t="n"/>
      <c r="B2625" s="97" t="n"/>
      <c r="C2625" s="97" t="n"/>
      <c r="D2625" s="132" t="n"/>
      <c r="E2625" s="99" t="n"/>
      <c r="F2625" s="117" t="n"/>
      <c r="G2625" s="101" t="n"/>
      <c r="H2625" s="109" t="str">
        <f>IF(OR(A2625="",B2625=""),"",N(D2625)*N(E2625))</f>
        <v/>
      </c>
      <c r="I2625" s="109" t="str">
        <f>IF(H2625="","",H2625-N(F2625))</f>
        <v/>
      </c>
      <c r="J2625" s="108" t="str">
        <f>IF(B2625="","",IFERROR(INDEX('15 Base de Dados'!$F$6:$F$925,MATCH(B2625,'15 Base de Dados'!$C$6:$C$925,0)),"BRL"))</f>
        <v/>
      </c>
      <c r="K2625" s="134" t="str">
        <f>IF(H2625="","",I2625*IF(N(G2625)&gt;0,G2625,IFERROR(INDEX(moeda_fx,MATCH(J2625,moeda_cod,0)),1)))</f>
        <v/>
      </c>
      <c r="L2625" s="135" t="str">
        <f>IF(B2625="","",IFERROR(INDEX('15 Base de Dados'!$A$6:$A$925,MATCH(B2625,'15 Base de Dados'!$C$6:$C$925,0)),"Não encontrado"))</f>
        <v/>
      </c>
      <c r="M2625" s="123" t="str">
        <f>IF(A2625="","",EOMONTH(A2625,0))</f>
        <v/>
      </c>
      <c r="N2625" s="113" t="str">
        <f>IF(A2625="","",YEAR(A2625))</f>
        <v/>
      </c>
    </row>
    <row r="2626">
      <c r="A2626" s="116" t="n"/>
      <c r="B2626" s="97" t="n"/>
      <c r="C2626" s="97" t="n"/>
      <c r="D2626" s="132" t="n"/>
      <c r="E2626" s="99" t="n"/>
      <c r="F2626" s="117" t="n"/>
      <c r="G2626" s="101" t="n"/>
      <c r="H2626" s="103" t="str">
        <f>IF(OR(A2626="",B2626=""),"",N(D2626)*N(E2626))</f>
        <v/>
      </c>
      <c r="I2626" s="103" t="str">
        <f>IF(H2626="","",H2626-N(F2626))</f>
        <v/>
      </c>
      <c r="J2626" s="68" t="str">
        <f>IF(B2626="","",IFERROR(INDEX('15 Base de Dados'!$F$6:$F$925,MATCH(B2626,'15 Base de Dados'!$C$6:$C$925,0)),"BRL"))</f>
        <v/>
      </c>
      <c r="K2626" s="70" t="str">
        <f>IF(H2626="","",I2626*IF(N(G2626)&gt;0,G2626,IFERROR(INDEX(moeda_fx,MATCH(J2626,moeda_cod,0)),1)))</f>
        <v/>
      </c>
      <c r="L2626" s="133" t="str">
        <f>IF(B2626="","",IFERROR(INDEX('15 Base de Dados'!$A$6:$A$925,MATCH(B2626,'15 Base de Dados'!$C$6:$C$925,0)),"Não encontrado"))</f>
        <v/>
      </c>
      <c r="M2626" s="122" t="str">
        <f>IF(A2626="","",EOMONTH(A2626,0))</f>
        <v/>
      </c>
      <c r="N2626" s="69" t="str">
        <f>IF(A2626="","",YEAR(A2626))</f>
        <v/>
      </c>
    </row>
    <row r="2627">
      <c r="A2627" s="116" t="n"/>
      <c r="B2627" s="97" t="n"/>
      <c r="C2627" s="97" t="n"/>
      <c r="D2627" s="132" t="n"/>
      <c r="E2627" s="99" t="n"/>
      <c r="F2627" s="117" t="n"/>
      <c r="G2627" s="101" t="n"/>
      <c r="H2627" s="109" t="str">
        <f>IF(OR(A2627="",B2627=""),"",N(D2627)*N(E2627))</f>
        <v/>
      </c>
      <c r="I2627" s="109" t="str">
        <f>IF(H2627="","",H2627-N(F2627))</f>
        <v/>
      </c>
      <c r="J2627" s="108" t="str">
        <f>IF(B2627="","",IFERROR(INDEX('15 Base de Dados'!$F$6:$F$925,MATCH(B2627,'15 Base de Dados'!$C$6:$C$925,0)),"BRL"))</f>
        <v/>
      </c>
      <c r="K2627" s="134" t="str">
        <f>IF(H2627="","",I2627*IF(N(G2627)&gt;0,G2627,IFERROR(INDEX(moeda_fx,MATCH(J2627,moeda_cod,0)),1)))</f>
        <v/>
      </c>
      <c r="L2627" s="135" t="str">
        <f>IF(B2627="","",IFERROR(INDEX('15 Base de Dados'!$A$6:$A$925,MATCH(B2627,'15 Base de Dados'!$C$6:$C$925,0)),"Não encontrado"))</f>
        <v/>
      </c>
      <c r="M2627" s="123" t="str">
        <f>IF(A2627="","",EOMONTH(A2627,0))</f>
        <v/>
      </c>
      <c r="N2627" s="113" t="str">
        <f>IF(A2627="","",YEAR(A2627))</f>
        <v/>
      </c>
    </row>
    <row r="2628">
      <c r="A2628" s="116" t="n"/>
      <c r="B2628" s="97" t="n"/>
      <c r="C2628" s="97" t="n"/>
      <c r="D2628" s="132" t="n"/>
      <c r="E2628" s="99" t="n"/>
      <c r="F2628" s="117" t="n"/>
      <c r="G2628" s="101" t="n"/>
      <c r="H2628" s="103" t="str">
        <f>IF(OR(A2628="",B2628=""),"",N(D2628)*N(E2628))</f>
        <v/>
      </c>
      <c r="I2628" s="103" t="str">
        <f>IF(H2628="","",H2628-N(F2628))</f>
        <v/>
      </c>
      <c r="J2628" s="68" t="str">
        <f>IF(B2628="","",IFERROR(INDEX('15 Base de Dados'!$F$6:$F$925,MATCH(B2628,'15 Base de Dados'!$C$6:$C$925,0)),"BRL"))</f>
        <v/>
      </c>
      <c r="K2628" s="70" t="str">
        <f>IF(H2628="","",I2628*IF(N(G2628)&gt;0,G2628,IFERROR(INDEX(moeda_fx,MATCH(J2628,moeda_cod,0)),1)))</f>
        <v/>
      </c>
      <c r="L2628" s="133" t="str">
        <f>IF(B2628="","",IFERROR(INDEX('15 Base de Dados'!$A$6:$A$925,MATCH(B2628,'15 Base de Dados'!$C$6:$C$925,0)),"Não encontrado"))</f>
        <v/>
      </c>
      <c r="M2628" s="122" t="str">
        <f>IF(A2628="","",EOMONTH(A2628,0))</f>
        <v/>
      </c>
      <c r="N2628" s="69" t="str">
        <f>IF(A2628="","",YEAR(A2628))</f>
        <v/>
      </c>
    </row>
    <row r="2629">
      <c r="A2629" s="116" t="n"/>
      <c r="B2629" s="97" t="n"/>
      <c r="C2629" s="97" t="n"/>
      <c r="D2629" s="132" t="n"/>
      <c r="E2629" s="99" t="n"/>
      <c r="F2629" s="117" t="n"/>
      <c r="G2629" s="101" t="n"/>
      <c r="H2629" s="109" t="str">
        <f>IF(OR(A2629="",B2629=""),"",N(D2629)*N(E2629))</f>
        <v/>
      </c>
      <c r="I2629" s="109" t="str">
        <f>IF(H2629="","",H2629-N(F2629))</f>
        <v/>
      </c>
      <c r="J2629" s="108" t="str">
        <f>IF(B2629="","",IFERROR(INDEX('15 Base de Dados'!$F$6:$F$925,MATCH(B2629,'15 Base de Dados'!$C$6:$C$925,0)),"BRL"))</f>
        <v/>
      </c>
      <c r="K2629" s="134" t="str">
        <f>IF(H2629="","",I2629*IF(N(G2629)&gt;0,G2629,IFERROR(INDEX(moeda_fx,MATCH(J2629,moeda_cod,0)),1)))</f>
        <v/>
      </c>
      <c r="L2629" s="135" t="str">
        <f>IF(B2629="","",IFERROR(INDEX('15 Base de Dados'!$A$6:$A$925,MATCH(B2629,'15 Base de Dados'!$C$6:$C$925,0)),"Não encontrado"))</f>
        <v/>
      </c>
      <c r="M2629" s="123" t="str">
        <f>IF(A2629="","",EOMONTH(A2629,0))</f>
        <v/>
      </c>
      <c r="N2629" s="113" t="str">
        <f>IF(A2629="","",YEAR(A2629))</f>
        <v/>
      </c>
    </row>
    <row r="2630">
      <c r="A2630" s="116" t="n"/>
      <c r="B2630" s="97" t="n"/>
      <c r="C2630" s="97" t="n"/>
      <c r="D2630" s="132" t="n"/>
      <c r="E2630" s="99" t="n"/>
      <c r="F2630" s="117" t="n"/>
      <c r="G2630" s="101" t="n"/>
      <c r="H2630" s="103" t="str">
        <f>IF(OR(A2630="",B2630=""),"",N(D2630)*N(E2630))</f>
        <v/>
      </c>
      <c r="I2630" s="103" t="str">
        <f>IF(H2630="","",H2630-N(F2630))</f>
        <v/>
      </c>
      <c r="J2630" s="68" t="str">
        <f>IF(B2630="","",IFERROR(INDEX('15 Base de Dados'!$F$6:$F$925,MATCH(B2630,'15 Base de Dados'!$C$6:$C$925,0)),"BRL"))</f>
        <v/>
      </c>
      <c r="K2630" s="70" t="str">
        <f>IF(H2630="","",I2630*IF(N(G2630)&gt;0,G2630,IFERROR(INDEX(moeda_fx,MATCH(J2630,moeda_cod,0)),1)))</f>
        <v/>
      </c>
      <c r="L2630" s="133" t="str">
        <f>IF(B2630="","",IFERROR(INDEX('15 Base de Dados'!$A$6:$A$925,MATCH(B2630,'15 Base de Dados'!$C$6:$C$925,0)),"Não encontrado"))</f>
        <v/>
      </c>
      <c r="M2630" s="122" t="str">
        <f>IF(A2630="","",EOMONTH(A2630,0))</f>
        <v/>
      </c>
      <c r="N2630" s="69" t="str">
        <f>IF(A2630="","",YEAR(A2630))</f>
        <v/>
      </c>
    </row>
    <row r="2631">
      <c r="A2631" s="116" t="n"/>
      <c r="B2631" s="97" t="n"/>
      <c r="C2631" s="97" t="n"/>
      <c r="D2631" s="132" t="n"/>
      <c r="E2631" s="99" t="n"/>
      <c r="F2631" s="117" t="n"/>
      <c r="G2631" s="101" t="n"/>
      <c r="H2631" s="109" t="str">
        <f>IF(OR(A2631="",B2631=""),"",N(D2631)*N(E2631))</f>
        <v/>
      </c>
      <c r="I2631" s="109" t="str">
        <f>IF(H2631="","",H2631-N(F2631))</f>
        <v/>
      </c>
      <c r="J2631" s="108" t="str">
        <f>IF(B2631="","",IFERROR(INDEX('15 Base de Dados'!$F$6:$F$925,MATCH(B2631,'15 Base de Dados'!$C$6:$C$925,0)),"BRL"))</f>
        <v/>
      </c>
      <c r="K2631" s="134" t="str">
        <f>IF(H2631="","",I2631*IF(N(G2631)&gt;0,G2631,IFERROR(INDEX(moeda_fx,MATCH(J2631,moeda_cod,0)),1)))</f>
        <v/>
      </c>
      <c r="L2631" s="135" t="str">
        <f>IF(B2631="","",IFERROR(INDEX('15 Base de Dados'!$A$6:$A$925,MATCH(B2631,'15 Base de Dados'!$C$6:$C$925,0)),"Não encontrado"))</f>
        <v/>
      </c>
      <c r="M2631" s="123" t="str">
        <f>IF(A2631="","",EOMONTH(A2631,0))</f>
        <v/>
      </c>
      <c r="N2631" s="113" t="str">
        <f>IF(A2631="","",YEAR(A2631))</f>
        <v/>
      </c>
    </row>
    <row r="2632">
      <c r="A2632" s="116" t="n"/>
      <c r="B2632" s="97" t="n"/>
      <c r="C2632" s="97" t="n"/>
      <c r="D2632" s="132" t="n"/>
      <c r="E2632" s="99" t="n"/>
      <c r="F2632" s="117" t="n"/>
      <c r="G2632" s="101" t="n"/>
      <c r="H2632" s="103" t="str">
        <f>IF(OR(A2632="",B2632=""),"",N(D2632)*N(E2632))</f>
        <v/>
      </c>
      <c r="I2632" s="103" t="str">
        <f>IF(H2632="","",H2632-N(F2632))</f>
        <v/>
      </c>
      <c r="J2632" s="68" t="str">
        <f>IF(B2632="","",IFERROR(INDEX('15 Base de Dados'!$F$6:$F$925,MATCH(B2632,'15 Base de Dados'!$C$6:$C$925,0)),"BRL"))</f>
        <v/>
      </c>
      <c r="K2632" s="70" t="str">
        <f>IF(H2632="","",I2632*IF(N(G2632)&gt;0,G2632,IFERROR(INDEX(moeda_fx,MATCH(J2632,moeda_cod,0)),1)))</f>
        <v/>
      </c>
      <c r="L2632" s="133" t="str">
        <f>IF(B2632="","",IFERROR(INDEX('15 Base de Dados'!$A$6:$A$925,MATCH(B2632,'15 Base de Dados'!$C$6:$C$925,0)),"Não encontrado"))</f>
        <v/>
      </c>
      <c r="M2632" s="122" t="str">
        <f>IF(A2632="","",EOMONTH(A2632,0))</f>
        <v/>
      </c>
      <c r="N2632" s="69" t="str">
        <f>IF(A2632="","",YEAR(A2632))</f>
        <v/>
      </c>
    </row>
    <row r="2633">
      <c r="A2633" s="116" t="n"/>
      <c r="B2633" s="97" t="n"/>
      <c r="C2633" s="97" t="n"/>
      <c r="D2633" s="132" t="n"/>
      <c r="E2633" s="99" t="n"/>
      <c r="F2633" s="117" t="n"/>
      <c r="G2633" s="101" t="n"/>
      <c r="H2633" s="109" t="str">
        <f>IF(OR(A2633="",B2633=""),"",N(D2633)*N(E2633))</f>
        <v/>
      </c>
      <c r="I2633" s="109" t="str">
        <f>IF(H2633="","",H2633-N(F2633))</f>
        <v/>
      </c>
      <c r="J2633" s="108" t="str">
        <f>IF(B2633="","",IFERROR(INDEX('15 Base de Dados'!$F$6:$F$925,MATCH(B2633,'15 Base de Dados'!$C$6:$C$925,0)),"BRL"))</f>
        <v/>
      </c>
      <c r="K2633" s="134" t="str">
        <f>IF(H2633="","",I2633*IF(N(G2633)&gt;0,G2633,IFERROR(INDEX(moeda_fx,MATCH(J2633,moeda_cod,0)),1)))</f>
        <v/>
      </c>
      <c r="L2633" s="135" t="str">
        <f>IF(B2633="","",IFERROR(INDEX('15 Base de Dados'!$A$6:$A$925,MATCH(B2633,'15 Base de Dados'!$C$6:$C$925,0)),"Não encontrado"))</f>
        <v/>
      </c>
      <c r="M2633" s="123" t="str">
        <f>IF(A2633="","",EOMONTH(A2633,0))</f>
        <v/>
      </c>
      <c r="N2633" s="113" t="str">
        <f>IF(A2633="","",YEAR(A2633))</f>
        <v/>
      </c>
    </row>
    <row r="2634">
      <c r="A2634" s="116" t="n"/>
      <c r="B2634" s="97" t="n"/>
      <c r="C2634" s="97" t="n"/>
      <c r="D2634" s="132" t="n"/>
      <c r="E2634" s="99" t="n"/>
      <c r="F2634" s="117" t="n"/>
      <c r="G2634" s="101" t="n"/>
      <c r="H2634" s="103" t="str">
        <f>IF(OR(A2634="",B2634=""),"",N(D2634)*N(E2634))</f>
        <v/>
      </c>
      <c r="I2634" s="103" t="str">
        <f>IF(H2634="","",H2634-N(F2634))</f>
        <v/>
      </c>
      <c r="J2634" s="68" t="str">
        <f>IF(B2634="","",IFERROR(INDEX('15 Base de Dados'!$F$6:$F$925,MATCH(B2634,'15 Base de Dados'!$C$6:$C$925,0)),"BRL"))</f>
        <v/>
      </c>
      <c r="K2634" s="70" t="str">
        <f>IF(H2634="","",I2634*IF(N(G2634)&gt;0,G2634,IFERROR(INDEX(moeda_fx,MATCH(J2634,moeda_cod,0)),1)))</f>
        <v/>
      </c>
      <c r="L2634" s="133" t="str">
        <f>IF(B2634="","",IFERROR(INDEX('15 Base de Dados'!$A$6:$A$925,MATCH(B2634,'15 Base de Dados'!$C$6:$C$925,0)),"Não encontrado"))</f>
        <v/>
      </c>
      <c r="M2634" s="122" t="str">
        <f>IF(A2634="","",EOMONTH(A2634,0))</f>
        <v/>
      </c>
      <c r="N2634" s="69" t="str">
        <f>IF(A2634="","",YEAR(A2634))</f>
        <v/>
      </c>
    </row>
    <row r="2635">
      <c r="A2635" s="116" t="n"/>
      <c r="B2635" s="97" t="n"/>
      <c r="C2635" s="97" t="n"/>
      <c r="D2635" s="132" t="n"/>
      <c r="E2635" s="99" t="n"/>
      <c r="F2635" s="117" t="n"/>
      <c r="G2635" s="101" t="n"/>
      <c r="H2635" s="109" t="str">
        <f>IF(OR(A2635="",B2635=""),"",N(D2635)*N(E2635))</f>
        <v/>
      </c>
      <c r="I2635" s="109" t="str">
        <f>IF(H2635="","",H2635-N(F2635))</f>
        <v/>
      </c>
      <c r="J2635" s="108" t="str">
        <f>IF(B2635="","",IFERROR(INDEX('15 Base de Dados'!$F$6:$F$925,MATCH(B2635,'15 Base de Dados'!$C$6:$C$925,0)),"BRL"))</f>
        <v/>
      </c>
      <c r="K2635" s="134" t="str">
        <f>IF(H2635="","",I2635*IF(N(G2635)&gt;0,G2635,IFERROR(INDEX(moeda_fx,MATCH(J2635,moeda_cod,0)),1)))</f>
        <v/>
      </c>
      <c r="L2635" s="135" t="str">
        <f>IF(B2635="","",IFERROR(INDEX('15 Base de Dados'!$A$6:$A$925,MATCH(B2635,'15 Base de Dados'!$C$6:$C$925,0)),"Não encontrado"))</f>
        <v/>
      </c>
      <c r="M2635" s="123" t="str">
        <f>IF(A2635="","",EOMONTH(A2635,0))</f>
        <v/>
      </c>
      <c r="N2635" s="113" t="str">
        <f>IF(A2635="","",YEAR(A2635))</f>
        <v/>
      </c>
    </row>
    <row r="2636">
      <c r="A2636" s="116" t="n"/>
      <c r="B2636" s="97" t="n"/>
      <c r="C2636" s="97" t="n"/>
      <c r="D2636" s="132" t="n"/>
      <c r="E2636" s="99" t="n"/>
      <c r="F2636" s="117" t="n"/>
      <c r="G2636" s="101" t="n"/>
      <c r="H2636" s="103" t="str">
        <f>IF(OR(A2636="",B2636=""),"",N(D2636)*N(E2636))</f>
        <v/>
      </c>
      <c r="I2636" s="103" t="str">
        <f>IF(H2636="","",H2636-N(F2636))</f>
        <v/>
      </c>
      <c r="J2636" s="68" t="str">
        <f>IF(B2636="","",IFERROR(INDEX('15 Base de Dados'!$F$6:$F$925,MATCH(B2636,'15 Base de Dados'!$C$6:$C$925,0)),"BRL"))</f>
        <v/>
      </c>
      <c r="K2636" s="70" t="str">
        <f>IF(H2636="","",I2636*IF(N(G2636)&gt;0,G2636,IFERROR(INDEX(moeda_fx,MATCH(J2636,moeda_cod,0)),1)))</f>
        <v/>
      </c>
      <c r="L2636" s="133" t="str">
        <f>IF(B2636="","",IFERROR(INDEX('15 Base de Dados'!$A$6:$A$925,MATCH(B2636,'15 Base de Dados'!$C$6:$C$925,0)),"Não encontrado"))</f>
        <v/>
      </c>
      <c r="M2636" s="122" t="str">
        <f>IF(A2636="","",EOMONTH(A2636,0))</f>
        <v/>
      </c>
      <c r="N2636" s="69" t="str">
        <f>IF(A2636="","",YEAR(A2636))</f>
        <v/>
      </c>
    </row>
    <row r="2637">
      <c r="A2637" s="116" t="n"/>
      <c r="B2637" s="97" t="n"/>
      <c r="C2637" s="97" t="n"/>
      <c r="D2637" s="132" t="n"/>
      <c r="E2637" s="99" t="n"/>
      <c r="F2637" s="117" t="n"/>
      <c r="G2637" s="101" t="n"/>
      <c r="H2637" s="109" t="str">
        <f>IF(OR(A2637="",B2637=""),"",N(D2637)*N(E2637))</f>
        <v/>
      </c>
      <c r="I2637" s="109" t="str">
        <f>IF(H2637="","",H2637-N(F2637))</f>
        <v/>
      </c>
      <c r="J2637" s="108" t="str">
        <f>IF(B2637="","",IFERROR(INDEX('15 Base de Dados'!$F$6:$F$925,MATCH(B2637,'15 Base de Dados'!$C$6:$C$925,0)),"BRL"))</f>
        <v/>
      </c>
      <c r="K2637" s="134" t="str">
        <f>IF(H2637="","",I2637*IF(N(G2637)&gt;0,G2637,IFERROR(INDEX(moeda_fx,MATCH(J2637,moeda_cod,0)),1)))</f>
        <v/>
      </c>
      <c r="L2637" s="135" t="str">
        <f>IF(B2637="","",IFERROR(INDEX('15 Base de Dados'!$A$6:$A$925,MATCH(B2637,'15 Base de Dados'!$C$6:$C$925,0)),"Não encontrado"))</f>
        <v/>
      </c>
      <c r="M2637" s="123" t="str">
        <f>IF(A2637="","",EOMONTH(A2637,0))</f>
        <v/>
      </c>
      <c r="N2637" s="113" t="str">
        <f>IF(A2637="","",YEAR(A2637))</f>
        <v/>
      </c>
    </row>
    <row r="2638">
      <c r="A2638" s="116" t="n"/>
      <c r="B2638" s="97" t="n"/>
      <c r="C2638" s="97" t="n"/>
      <c r="D2638" s="132" t="n"/>
      <c r="E2638" s="99" t="n"/>
      <c r="F2638" s="117" t="n"/>
      <c r="G2638" s="101" t="n"/>
      <c r="H2638" s="103" t="str">
        <f>IF(OR(A2638="",B2638=""),"",N(D2638)*N(E2638))</f>
        <v/>
      </c>
      <c r="I2638" s="103" t="str">
        <f>IF(H2638="","",H2638-N(F2638))</f>
        <v/>
      </c>
      <c r="J2638" s="68" t="str">
        <f>IF(B2638="","",IFERROR(INDEX('15 Base de Dados'!$F$6:$F$925,MATCH(B2638,'15 Base de Dados'!$C$6:$C$925,0)),"BRL"))</f>
        <v/>
      </c>
      <c r="K2638" s="70" t="str">
        <f>IF(H2638="","",I2638*IF(N(G2638)&gt;0,G2638,IFERROR(INDEX(moeda_fx,MATCH(J2638,moeda_cod,0)),1)))</f>
        <v/>
      </c>
      <c r="L2638" s="133" t="str">
        <f>IF(B2638="","",IFERROR(INDEX('15 Base de Dados'!$A$6:$A$925,MATCH(B2638,'15 Base de Dados'!$C$6:$C$925,0)),"Não encontrado"))</f>
        <v/>
      </c>
      <c r="M2638" s="122" t="str">
        <f>IF(A2638="","",EOMONTH(A2638,0))</f>
        <v/>
      </c>
      <c r="N2638" s="69" t="str">
        <f>IF(A2638="","",YEAR(A2638))</f>
        <v/>
      </c>
    </row>
    <row r="2639">
      <c r="A2639" s="116" t="n"/>
      <c r="B2639" s="97" t="n"/>
      <c r="C2639" s="97" t="n"/>
      <c r="D2639" s="132" t="n"/>
      <c r="E2639" s="99" t="n"/>
      <c r="F2639" s="117" t="n"/>
      <c r="G2639" s="101" t="n"/>
      <c r="H2639" s="109" t="str">
        <f>IF(OR(A2639="",B2639=""),"",N(D2639)*N(E2639))</f>
        <v/>
      </c>
      <c r="I2639" s="109" t="str">
        <f>IF(H2639="","",H2639-N(F2639))</f>
        <v/>
      </c>
      <c r="J2639" s="108" t="str">
        <f>IF(B2639="","",IFERROR(INDEX('15 Base de Dados'!$F$6:$F$925,MATCH(B2639,'15 Base de Dados'!$C$6:$C$925,0)),"BRL"))</f>
        <v/>
      </c>
      <c r="K2639" s="134" t="str">
        <f>IF(H2639="","",I2639*IF(N(G2639)&gt;0,G2639,IFERROR(INDEX(moeda_fx,MATCH(J2639,moeda_cod,0)),1)))</f>
        <v/>
      </c>
      <c r="L2639" s="135" t="str">
        <f>IF(B2639="","",IFERROR(INDEX('15 Base de Dados'!$A$6:$A$925,MATCH(B2639,'15 Base de Dados'!$C$6:$C$925,0)),"Não encontrado"))</f>
        <v/>
      </c>
      <c r="M2639" s="123" t="str">
        <f>IF(A2639="","",EOMONTH(A2639,0))</f>
        <v/>
      </c>
      <c r="N2639" s="113" t="str">
        <f>IF(A2639="","",YEAR(A2639))</f>
        <v/>
      </c>
    </row>
    <row r="2640">
      <c r="A2640" s="116" t="n"/>
      <c r="B2640" s="97" t="n"/>
      <c r="C2640" s="97" t="n"/>
      <c r="D2640" s="132" t="n"/>
      <c r="E2640" s="99" t="n"/>
      <c r="F2640" s="117" t="n"/>
      <c r="G2640" s="101" t="n"/>
      <c r="H2640" s="103" t="str">
        <f>IF(OR(A2640="",B2640=""),"",N(D2640)*N(E2640))</f>
        <v/>
      </c>
      <c r="I2640" s="103" t="str">
        <f>IF(H2640="","",H2640-N(F2640))</f>
        <v/>
      </c>
      <c r="J2640" s="68" t="str">
        <f>IF(B2640="","",IFERROR(INDEX('15 Base de Dados'!$F$6:$F$925,MATCH(B2640,'15 Base de Dados'!$C$6:$C$925,0)),"BRL"))</f>
        <v/>
      </c>
      <c r="K2640" s="70" t="str">
        <f>IF(H2640="","",I2640*IF(N(G2640)&gt;0,G2640,IFERROR(INDEX(moeda_fx,MATCH(J2640,moeda_cod,0)),1)))</f>
        <v/>
      </c>
      <c r="L2640" s="133" t="str">
        <f>IF(B2640="","",IFERROR(INDEX('15 Base de Dados'!$A$6:$A$925,MATCH(B2640,'15 Base de Dados'!$C$6:$C$925,0)),"Não encontrado"))</f>
        <v/>
      </c>
      <c r="M2640" s="122" t="str">
        <f>IF(A2640="","",EOMONTH(A2640,0))</f>
        <v/>
      </c>
      <c r="N2640" s="69" t="str">
        <f>IF(A2640="","",YEAR(A2640))</f>
        <v/>
      </c>
    </row>
    <row r="2641">
      <c r="A2641" s="116" t="n"/>
      <c r="B2641" s="97" t="n"/>
      <c r="C2641" s="97" t="n"/>
      <c r="D2641" s="132" t="n"/>
      <c r="E2641" s="99" t="n"/>
      <c r="F2641" s="117" t="n"/>
      <c r="G2641" s="101" t="n"/>
      <c r="H2641" s="109" t="str">
        <f>IF(OR(A2641="",B2641=""),"",N(D2641)*N(E2641))</f>
        <v/>
      </c>
      <c r="I2641" s="109" t="str">
        <f>IF(H2641="","",H2641-N(F2641))</f>
        <v/>
      </c>
      <c r="J2641" s="108" t="str">
        <f>IF(B2641="","",IFERROR(INDEX('15 Base de Dados'!$F$6:$F$925,MATCH(B2641,'15 Base de Dados'!$C$6:$C$925,0)),"BRL"))</f>
        <v/>
      </c>
      <c r="K2641" s="134" t="str">
        <f>IF(H2641="","",I2641*IF(N(G2641)&gt;0,G2641,IFERROR(INDEX(moeda_fx,MATCH(J2641,moeda_cod,0)),1)))</f>
        <v/>
      </c>
      <c r="L2641" s="135" t="str">
        <f>IF(B2641="","",IFERROR(INDEX('15 Base de Dados'!$A$6:$A$925,MATCH(B2641,'15 Base de Dados'!$C$6:$C$925,0)),"Não encontrado"))</f>
        <v/>
      </c>
      <c r="M2641" s="123" t="str">
        <f>IF(A2641="","",EOMONTH(A2641,0))</f>
        <v/>
      </c>
      <c r="N2641" s="113" t="str">
        <f>IF(A2641="","",YEAR(A2641))</f>
        <v/>
      </c>
    </row>
    <row r="2642">
      <c r="A2642" s="116" t="n"/>
      <c r="B2642" s="97" t="n"/>
      <c r="C2642" s="97" t="n"/>
      <c r="D2642" s="132" t="n"/>
      <c r="E2642" s="99" t="n"/>
      <c r="F2642" s="117" t="n"/>
      <c r="G2642" s="101" t="n"/>
      <c r="H2642" s="103" t="str">
        <f>IF(OR(A2642="",B2642=""),"",N(D2642)*N(E2642))</f>
        <v/>
      </c>
      <c r="I2642" s="103" t="str">
        <f>IF(H2642="","",H2642-N(F2642))</f>
        <v/>
      </c>
      <c r="J2642" s="68" t="str">
        <f>IF(B2642="","",IFERROR(INDEX('15 Base de Dados'!$F$6:$F$925,MATCH(B2642,'15 Base de Dados'!$C$6:$C$925,0)),"BRL"))</f>
        <v/>
      </c>
      <c r="K2642" s="70" t="str">
        <f>IF(H2642="","",I2642*IF(N(G2642)&gt;0,G2642,IFERROR(INDEX(moeda_fx,MATCH(J2642,moeda_cod,0)),1)))</f>
        <v/>
      </c>
      <c r="L2642" s="133" t="str">
        <f>IF(B2642="","",IFERROR(INDEX('15 Base de Dados'!$A$6:$A$925,MATCH(B2642,'15 Base de Dados'!$C$6:$C$925,0)),"Não encontrado"))</f>
        <v/>
      </c>
      <c r="M2642" s="122" t="str">
        <f>IF(A2642="","",EOMONTH(A2642,0))</f>
        <v/>
      </c>
      <c r="N2642" s="69" t="str">
        <f>IF(A2642="","",YEAR(A2642))</f>
        <v/>
      </c>
    </row>
    <row r="2643">
      <c r="A2643" s="116" t="n"/>
      <c r="B2643" s="97" t="n"/>
      <c r="C2643" s="97" t="n"/>
      <c r="D2643" s="132" t="n"/>
      <c r="E2643" s="99" t="n"/>
      <c r="F2643" s="117" t="n"/>
      <c r="G2643" s="101" t="n"/>
      <c r="H2643" s="109" t="str">
        <f>IF(OR(A2643="",B2643=""),"",N(D2643)*N(E2643))</f>
        <v/>
      </c>
      <c r="I2643" s="109" t="str">
        <f>IF(H2643="","",H2643-N(F2643))</f>
        <v/>
      </c>
      <c r="J2643" s="108" t="str">
        <f>IF(B2643="","",IFERROR(INDEX('15 Base de Dados'!$F$6:$F$925,MATCH(B2643,'15 Base de Dados'!$C$6:$C$925,0)),"BRL"))</f>
        <v/>
      </c>
      <c r="K2643" s="134" t="str">
        <f>IF(H2643="","",I2643*IF(N(G2643)&gt;0,G2643,IFERROR(INDEX(moeda_fx,MATCH(J2643,moeda_cod,0)),1)))</f>
        <v/>
      </c>
      <c r="L2643" s="135" t="str">
        <f>IF(B2643="","",IFERROR(INDEX('15 Base de Dados'!$A$6:$A$925,MATCH(B2643,'15 Base de Dados'!$C$6:$C$925,0)),"Não encontrado"))</f>
        <v/>
      </c>
      <c r="M2643" s="123" t="str">
        <f>IF(A2643="","",EOMONTH(A2643,0))</f>
        <v/>
      </c>
      <c r="N2643" s="113" t="str">
        <f>IF(A2643="","",YEAR(A2643))</f>
        <v/>
      </c>
    </row>
    <row r="2644">
      <c r="A2644" s="116" t="n"/>
      <c r="B2644" s="97" t="n"/>
      <c r="C2644" s="97" t="n"/>
      <c r="D2644" s="132" t="n"/>
      <c r="E2644" s="99" t="n"/>
      <c r="F2644" s="117" t="n"/>
      <c r="G2644" s="101" t="n"/>
      <c r="H2644" s="103" t="str">
        <f>IF(OR(A2644="",B2644=""),"",N(D2644)*N(E2644))</f>
        <v/>
      </c>
      <c r="I2644" s="103" t="str">
        <f>IF(H2644="","",H2644-N(F2644))</f>
        <v/>
      </c>
      <c r="J2644" s="68" t="str">
        <f>IF(B2644="","",IFERROR(INDEX('15 Base de Dados'!$F$6:$F$925,MATCH(B2644,'15 Base de Dados'!$C$6:$C$925,0)),"BRL"))</f>
        <v/>
      </c>
      <c r="K2644" s="70" t="str">
        <f>IF(H2644="","",I2644*IF(N(G2644)&gt;0,G2644,IFERROR(INDEX(moeda_fx,MATCH(J2644,moeda_cod,0)),1)))</f>
        <v/>
      </c>
      <c r="L2644" s="133" t="str">
        <f>IF(B2644="","",IFERROR(INDEX('15 Base de Dados'!$A$6:$A$925,MATCH(B2644,'15 Base de Dados'!$C$6:$C$925,0)),"Não encontrado"))</f>
        <v/>
      </c>
      <c r="M2644" s="122" t="str">
        <f>IF(A2644="","",EOMONTH(A2644,0))</f>
        <v/>
      </c>
      <c r="N2644" s="69" t="str">
        <f>IF(A2644="","",YEAR(A2644))</f>
        <v/>
      </c>
    </row>
    <row r="2645">
      <c r="A2645" s="116" t="n"/>
      <c r="B2645" s="97" t="n"/>
      <c r="C2645" s="97" t="n"/>
      <c r="D2645" s="132" t="n"/>
      <c r="E2645" s="99" t="n"/>
      <c r="F2645" s="117" t="n"/>
      <c r="G2645" s="101" t="n"/>
      <c r="H2645" s="109" t="str">
        <f>IF(OR(A2645="",B2645=""),"",N(D2645)*N(E2645))</f>
        <v/>
      </c>
      <c r="I2645" s="109" t="str">
        <f>IF(H2645="","",H2645-N(F2645))</f>
        <v/>
      </c>
      <c r="J2645" s="108" t="str">
        <f>IF(B2645="","",IFERROR(INDEX('15 Base de Dados'!$F$6:$F$925,MATCH(B2645,'15 Base de Dados'!$C$6:$C$925,0)),"BRL"))</f>
        <v/>
      </c>
      <c r="K2645" s="134" t="str">
        <f>IF(H2645="","",I2645*IF(N(G2645)&gt;0,G2645,IFERROR(INDEX(moeda_fx,MATCH(J2645,moeda_cod,0)),1)))</f>
        <v/>
      </c>
      <c r="L2645" s="135" t="str">
        <f>IF(B2645="","",IFERROR(INDEX('15 Base de Dados'!$A$6:$A$925,MATCH(B2645,'15 Base de Dados'!$C$6:$C$925,0)),"Não encontrado"))</f>
        <v/>
      </c>
      <c r="M2645" s="123" t="str">
        <f>IF(A2645="","",EOMONTH(A2645,0))</f>
        <v/>
      </c>
      <c r="N2645" s="113" t="str">
        <f>IF(A2645="","",YEAR(A2645))</f>
        <v/>
      </c>
    </row>
    <row r="2646">
      <c r="A2646" s="116" t="n"/>
      <c r="B2646" s="97" t="n"/>
      <c r="C2646" s="97" t="n"/>
      <c r="D2646" s="132" t="n"/>
      <c r="E2646" s="99" t="n"/>
      <c r="F2646" s="117" t="n"/>
      <c r="G2646" s="101" t="n"/>
      <c r="H2646" s="103" t="str">
        <f>IF(OR(A2646="",B2646=""),"",N(D2646)*N(E2646))</f>
        <v/>
      </c>
      <c r="I2646" s="103" t="str">
        <f>IF(H2646="","",H2646-N(F2646))</f>
        <v/>
      </c>
      <c r="J2646" s="68" t="str">
        <f>IF(B2646="","",IFERROR(INDEX('15 Base de Dados'!$F$6:$F$925,MATCH(B2646,'15 Base de Dados'!$C$6:$C$925,0)),"BRL"))</f>
        <v/>
      </c>
      <c r="K2646" s="70" t="str">
        <f>IF(H2646="","",I2646*IF(N(G2646)&gt;0,G2646,IFERROR(INDEX(moeda_fx,MATCH(J2646,moeda_cod,0)),1)))</f>
        <v/>
      </c>
      <c r="L2646" s="133" t="str">
        <f>IF(B2646="","",IFERROR(INDEX('15 Base de Dados'!$A$6:$A$925,MATCH(B2646,'15 Base de Dados'!$C$6:$C$925,0)),"Não encontrado"))</f>
        <v/>
      </c>
      <c r="M2646" s="122" t="str">
        <f>IF(A2646="","",EOMONTH(A2646,0))</f>
        <v/>
      </c>
      <c r="N2646" s="69" t="str">
        <f>IF(A2646="","",YEAR(A2646))</f>
        <v/>
      </c>
    </row>
    <row r="2647">
      <c r="A2647" s="116" t="n"/>
      <c r="B2647" s="97" t="n"/>
      <c r="C2647" s="97" t="n"/>
      <c r="D2647" s="132" t="n"/>
      <c r="E2647" s="99" t="n"/>
      <c r="F2647" s="117" t="n"/>
      <c r="G2647" s="101" t="n"/>
      <c r="H2647" s="109" t="str">
        <f>IF(OR(A2647="",B2647=""),"",N(D2647)*N(E2647))</f>
        <v/>
      </c>
      <c r="I2647" s="109" t="str">
        <f>IF(H2647="","",H2647-N(F2647))</f>
        <v/>
      </c>
      <c r="J2647" s="108" t="str">
        <f>IF(B2647="","",IFERROR(INDEX('15 Base de Dados'!$F$6:$F$925,MATCH(B2647,'15 Base de Dados'!$C$6:$C$925,0)),"BRL"))</f>
        <v/>
      </c>
      <c r="K2647" s="134" t="str">
        <f>IF(H2647="","",I2647*IF(N(G2647)&gt;0,G2647,IFERROR(INDEX(moeda_fx,MATCH(J2647,moeda_cod,0)),1)))</f>
        <v/>
      </c>
      <c r="L2647" s="135" t="str">
        <f>IF(B2647="","",IFERROR(INDEX('15 Base de Dados'!$A$6:$A$925,MATCH(B2647,'15 Base de Dados'!$C$6:$C$925,0)),"Não encontrado"))</f>
        <v/>
      </c>
      <c r="M2647" s="123" t="str">
        <f>IF(A2647="","",EOMONTH(A2647,0))</f>
        <v/>
      </c>
      <c r="N2647" s="113" t="str">
        <f>IF(A2647="","",YEAR(A2647))</f>
        <v/>
      </c>
    </row>
    <row r="2648">
      <c r="A2648" s="116" t="n"/>
      <c r="B2648" s="97" t="n"/>
      <c r="C2648" s="97" t="n"/>
      <c r="D2648" s="132" t="n"/>
      <c r="E2648" s="99" t="n"/>
      <c r="F2648" s="117" t="n"/>
      <c r="G2648" s="101" t="n"/>
      <c r="H2648" s="103" t="str">
        <f>IF(OR(A2648="",B2648=""),"",N(D2648)*N(E2648))</f>
        <v/>
      </c>
      <c r="I2648" s="103" t="str">
        <f>IF(H2648="","",H2648-N(F2648))</f>
        <v/>
      </c>
      <c r="J2648" s="68" t="str">
        <f>IF(B2648="","",IFERROR(INDEX('15 Base de Dados'!$F$6:$F$925,MATCH(B2648,'15 Base de Dados'!$C$6:$C$925,0)),"BRL"))</f>
        <v/>
      </c>
      <c r="K2648" s="70" t="str">
        <f>IF(H2648="","",I2648*IF(N(G2648)&gt;0,G2648,IFERROR(INDEX(moeda_fx,MATCH(J2648,moeda_cod,0)),1)))</f>
        <v/>
      </c>
      <c r="L2648" s="133" t="str">
        <f>IF(B2648="","",IFERROR(INDEX('15 Base de Dados'!$A$6:$A$925,MATCH(B2648,'15 Base de Dados'!$C$6:$C$925,0)),"Não encontrado"))</f>
        <v/>
      </c>
      <c r="M2648" s="122" t="str">
        <f>IF(A2648="","",EOMONTH(A2648,0))</f>
        <v/>
      </c>
      <c r="N2648" s="69" t="str">
        <f>IF(A2648="","",YEAR(A2648))</f>
        <v/>
      </c>
    </row>
    <row r="2649">
      <c r="A2649" s="116" t="n"/>
      <c r="B2649" s="97" t="n"/>
      <c r="C2649" s="97" t="n"/>
      <c r="D2649" s="132" t="n"/>
      <c r="E2649" s="99" t="n"/>
      <c r="F2649" s="117" t="n"/>
      <c r="G2649" s="101" t="n"/>
      <c r="H2649" s="109" t="str">
        <f>IF(OR(A2649="",B2649=""),"",N(D2649)*N(E2649))</f>
        <v/>
      </c>
      <c r="I2649" s="109" t="str">
        <f>IF(H2649="","",H2649-N(F2649))</f>
        <v/>
      </c>
      <c r="J2649" s="108" t="str">
        <f>IF(B2649="","",IFERROR(INDEX('15 Base de Dados'!$F$6:$F$925,MATCH(B2649,'15 Base de Dados'!$C$6:$C$925,0)),"BRL"))</f>
        <v/>
      </c>
      <c r="K2649" s="134" t="str">
        <f>IF(H2649="","",I2649*IF(N(G2649)&gt;0,G2649,IFERROR(INDEX(moeda_fx,MATCH(J2649,moeda_cod,0)),1)))</f>
        <v/>
      </c>
      <c r="L2649" s="135" t="str">
        <f>IF(B2649="","",IFERROR(INDEX('15 Base de Dados'!$A$6:$A$925,MATCH(B2649,'15 Base de Dados'!$C$6:$C$925,0)),"Não encontrado"))</f>
        <v/>
      </c>
      <c r="M2649" s="123" t="str">
        <f>IF(A2649="","",EOMONTH(A2649,0))</f>
        <v/>
      </c>
      <c r="N2649" s="113" t="str">
        <f>IF(A2649="","",YEAR(A2649))</f>
        <v/>
      </c>
    </row>
    <row r="2650">
      <c r="A2650" s="116" t="n"/>
      <c r="B2650" s="97" t="n"/>
      <c r="C2650" s="97" t="n"/>
      <c r="D2650" s="132" t="n"/>
      <c r="E2650" s="99" t="n"/>
      <c r="F2650" s="117" t="n"/>
      <c r="G2650" s="101" t="n"/>
      <c r="H2650" s="103" t="str">
        <f>IF(OR(A2650="",B2650=""),"",N(D2650)*N(E2650))</f>
        <v/>
      </c>
      <c r="I2650" s="103" t="str">
        <f>IF(H2650="","",H2650-N(F2650))</f>
        <v/>
      </c>
      <c r="J2650" s="68" t="str">
        <f>IF(B2650="","",IFERROR(INDEX('15 Base de Dados'!$F$6:$F$925,MATCH(B2650,'15 Base de Dados'!$C$6:$C$925,0)),"BRL"))</f>
        <v/>
      </c>
      <c r="K2650" s="70" t="str">
        <f>IF(H2650="","",I2650*IF(N(G2650)&gt;0,G2650,IFERROR(INDEX(moeda_fx,MATCH(J2650,moeda_cod,0)),1)))</f>
        <v/>
      </c>
      <c r="L2650" s="133" t="str">
        <f>IF(B2650="","",IFERROR(INDEX('15 Base de Dados'!$A$6:$A$925,MATCH(B2650,'15 Base de Dados'!$C$6:$C$925,0)),"Não encontrado"))</f>
        <v/>
      </c>
      <c r="M2650" s="122" t="str">
        <f>IF(A2650="","",EOMONTH(A2650,0))</f>
        <v/>
      </c>
      <c r="N2650" s="69" t="str">
        <f>IF(A2650="","",YEAR(A2650))</f>
        <v/>
      </c>
    </row>
    <row r="2651">
      <c r="A2651" s="116" t="n"/>
      <c r="B2651" s="97" t="n"/>
      <c r="C2651" s="97" t="n"/>
      <c r="D2651" s="132" t="n"/>
      <c r="E2651" s="99" t="n"/>
      <c r="F2651" s="117" t="n"/>
      <c r="G2651" s="101" t="n"/>
      <c r="H2651" s="109" t="str">
        <f>IF(OR(A2651="",B2651=""),"",N(D2651)*N(E2651))</f>
        <v/>
      </c>
      <c r="I2651" s="109" t="str">
        <f>IF(H2651="","",H2651-N(F2651))</f>
        <v/>
      </c>
      <c r="J2651" s="108" t="str">
        <f>IF(B2651="","",IFERROR(INDEX('15 Base de Dados'!$F$6:$F$925,MATCH(B2651,'15 Base de Dados'!$C$6:$C$925,0)),"BRL"))</f>
        <v/>
      </c>
      <c r="K2651" s="134" t="str">
        <f>IF(H2651="","",I2651*IF(N(G2651)&gt;0,G2651,IFERROR(INDEX(moeda_fx,MATCH(J2651,moeda_cod,0)),1)))</f>
        <v/>
      </c>
      <c r="L2651" s="135" t="str">
        <f>IF(B2651="","",IFERROR(INDEX('15 Base de Dados'!$A$6:$A$925,MATCH(B2651,'15 Base de Dados'!$C$6:$C$925,0)),"Não encontrado"))</f>
        <v/>
      </c>
      <c r="M2651" s="123" t="str">
        <f>IF(A2651="","",EOMONTH(A2651,0))</f>
        <v/>
      </c>
      <c r="N2651" s="113" t="str">
        <f>IF(A2651="","",YEAR(A2651))</f>
        <v/>
      </c>
    </row>
    <row r="2652">
      <c r="A2652" s="116" t="n"/>
      <c r="B2652" s="97" t="n"/>
      <c r="C2652" s="97" t="n"/>
      <c r="D2652" s="132" t="n"/>
      <c r="E2652" s="99" t="n"/>
      <c r="F2652" s="117" t="n"/>
      <c r="G2652" s="101" t="n"/>
      <c r="H2652" s="103" t="str">
        <f>IF(OR(A2652="",B2652=""),"",N(D2652)*N(E2652))</f>
        <v/>
      </c>
      <c r="I2652" s="103" t="str">
        <f>IF(H2652="","",H2652-N(F2652))</f>
        <v/>
      </c>
      <c r="J2652" s="68" t="str">
        <f>IF(B2652="","",IFERROR(INDEX('15 Base de Dados'!$F$6:$F$925,MATCH(B2652,'15 Base de Dados'!$C$6:$C$925,0)),"BRL"))</f>
        <v/>
      </c>
      <c r="K2652" s="70" t="str">
        <f>IF(H2652="","",I2652*IF(N(G2652)&gt;0,G2652,IFERROR(INDEX(moeda_fx,MATCH(J2652,moeda_cod,0)),1)))</f>
        <v/>
      </c>
      <c r="L2652" s="133" t="str">
        <f>IF(B2652="","",IFERROR(INDEX('15 Base de Dados'!$A$6:$A$925,MATCH(B2652,'15 Base de Dados'!$C$6:$C$925,0)),"Não encontrado"))</f>
        <v/>
      </c>
      <c r="M2652" s="122" t="str">
        <f>IF(A2652="","",EOMONTH(A2652,0))</f>
        <v/>
      </c>
      <c r="N2652" s="69" t="str">
        <f>IF(A2652="","",YEAR(A2652))</f>
        <v/>
      </c>
    </row>
    <row r="2653">
      <c r="A2653" s="116" t="n"/>
      <c r="B2653" s="97" t="n"/>
      <c r="C2653" s="97" t="n"/>
      <c r="D2653" s="132" t="n"/>
      <c r="E2653" s="99" t="n"/>
      <c r="F2653" s="117" t="n"/>
      <c r="G2653" s="101" t="n"/>
      <c r="H2653" s="109" t="str">
        <f>IF(OR(A2653="",B2653=""),"",N(D2653)*N(E2653))</f>
        <v/>
      </c>
      <c r="I2653" s="109" t="str">
        <f>IF(H2653="","",H2653-N(F2653))</f>
        <v/>
      </c>
      <c r="J2653" s="108" t="str">
        <f>IF(B2653="","",IFERROR(INDEX('15 Base de Dados'!$F$6:$F$925,MATCH(B2653,'15 Base de Dados'!$C$6:$C$925,0)),"BRL"))</f>
        <v/>
      </c>
      <c r="K2653" s="134" t="str">
        <f>IF(H2653="","",I2653*IF(N(G2653)&gt;0,G2653,IFERROR(INDEX(moeda_fx,MATCH(J2653,moeda_cod,0)),1)))</f>
        <v/>
      </c>
      <c r="L2653" s="135" t="str">
        <f>IF(B2653="","",IFERROR(INDEX('15 Base de Dados'!$A$6:$A$925,MATCH(B2653,'15 Base de Dados'!$C$6:$C$925,0)),"Não encontrado"))</f>
        <v/>
      </c>
      <c r="M2653" s="123" t="str">
        <f>IF(A2653="","",EOMONTH(A2653,0))</f>
        <v/>
      </c>
      <c r="N2653" s="113" t="str">
        <f>IF(A2653="","",YEAR(A2653))</f>
        <v/>
      </c>
    </row>
    <row r="2654">
      <c r="A2654" s="116" t="n"/>
      <c r="B2654" s="97" t="n"/>
      <c r="C2654" s="97" t="n"/>
      <c r="D2654" s="132" t="n"/>
      <c r="E2654" s="99" t="n"/>
      <c r="F2654" s="117" t="n"/>
      <c r="G2654" s="101" t="n"/>
      <c r="H2654" s="103" t="str">
        <f>IF(OR(A2654="",B2654=""),"",N(D2654)*N(E2654))</f>
        <v/>
      </c>
      <c r="I2654" s="103" t="str">
        <f>IF(H2654="","",H2654-N(F2654))</f>
        <v/>
      </c>
      <c r="J2654" s="68" t="str">
        <f>IF(B2654="","",IFERROR(INDEX('15 Base de Dados'!$F$6:$F$925,MATCH(B2654,'15 Base de Dados'!$C$6:$C$925,0)),"BRL"))</f>
        <v/>
      </c>
      <c r="K2654" s="70" t="str">
        <f>IF(H2654="","",I2654*IF(N(G2654)&gt;0,G2654,IFERROR(INDEX(moeda_fx,MATCH(J2654,moeda_cod,0)),1)))</f>
        <v/>
      </c>
      <c r="L2654" s="133" t="str">
        <f>IF(B2654="","",IFERROR(INDEX('15 Base de Dados'!$A$6:$A$925,MATCH(B2654,'15 Base de Dados'!$C$6:$C$925,0)),"Não encontrado"))</f>
        <v/>
      </c>
      <c r="M2654" s="122" t="str">
        <f>IF(A2654="","",EOMONTH(A2654,0))</f>
        <v/>
      </c>
      <c r="N2654" s="69" t="str">
        <f>IF(A2654="","",YEAR(A2654))</f>
        <v/>
      </c>
    </row>
    <row r="2655">
      <c r="A2655" s="116" t="n"/>
      <c r="B2655" s="97" t="n"/>
      <c r="C2655" s="97" t="n"/>
      <c r="D2655" s="132" t="n"/>
      <c r="E2655" s="99" t="n"/>
      <c r="F2655" s="117" t="n"/>
      <c r="G2655" s="101" t="n"/>
      <c r="H2655" s="109" t="str">
        <f>IF(OR(A2655="",B2655=""),"",N(D2655)*N(E2655))</f>
        <v/>
      </c>
      <c r="I2655" s="109" t="str">
        <f>IF(H2655="","",H2655-N(F2655))</f>
        <v/>
      </c>
      <c r="J2655" s="108" t="str">
        <f>IF(B2655="","",IFERROR(INDEX('15 Base de Dados'!$F$6:$F$925,MATCH(B2655,'15 Base de Dados'!$C$6:$C$925,0)),"BRL"))</f>
        <v/>
      </c>
      <c r="K2655" s="134" t="str">
        <f>IF(H2655="","",I2655*IF(N(G2655)&gt;0,G2655,IFERROR(INDEX(moeda_fx,MATCH(J2655,moeda_cod,0)),1)))</f>
        <v/>
      </c>
      <c r="L2655" s="135" t="str">
        <f>IF(B2655="","",IFERROR(INDEX('15 Base de Dados'!$A$6:$A$925,MATCH(B2655,'15 Base de Dados'!$C$6:$C$925,0)),"Não encontrado"))</f>
        <v/>
      </c>
      <c r="M2655" s="123" t="str">
        <f>IF(A2655="","",EOMONTH(A2655,0))</f>
        <v/>
      </c>
      <c r="N2655" s="113" t="str">
        <f>IF(A2655="","",YEAR(A2655))</f>
        <v/>
      </c>
    </row>
    <row r="2656">
      <c r="A2656" s="116" t="n"/>
      <c r="B2656" s="97" t="n"/>
      <c r="C2656" s="97" t="n"/>
      <c r="D2656" s="132" t="n"/>
      <c r="E2656" s="99" t="n"/>
      <c r="F2656" s="117" t="n"/>
      <c r="G2656" s="101" t="n"/>
      <c r="H2656" s="103" t="str">
        <f>IF(OR(A2656="",B2656=""),"",N(D2656)*N(E2656))</f>
        <v/>
      </c>
      <c r="I2656" s="103" t="str">
        <f>IF(H2656="","",H2656-N(F2656))</f>
        <v/>
      </c>
      <c r="J2656" s="68" t="str">
        <f>IF(B2656="","",IFERROR(INDEX('15 Base de Dados'!$F$6:$F$925,MATCH(B2656,'15 Base de Dados'!$C$6:$C$925,0)),"BRL"))</f>
        <v/>
      </c>
      <c r="K2656" s="70" t="str">
        <f>IF(H2656="","",I2656*IF(N(G2656)&gt;0,G2656,IFERROR(INDEX(moeda_fx,MATCH(J2656,moeda_cod,0)),1)))</f>
        <v/>
      </c>
      <c r="L2656" s="133" t="str">
        <f>IF(B2656="","",IFERROR(INDEX('15 Base de Dados'!$A$6:$A$925,MATCH(B2656,'15 Base de Dados'!$C$6:$C$925,0)),"Não encontrado"))</f>
        <v/>
      </c>
      <c r="M2656" s="122" t="str">
        <f>IF(A2656="","",EOMONTH(A2656,0))</f>
        <v/>
      </c>
      <c r="N2656" s="69" t="str">
        <f>IF(A2656="","",YEAR(A2656))</f>
        <v/>
      </c>
    </row>
    <row r="2657">
      <c r="A2657" s="116" t="n"/>
      <c r="B2657" s="97" t="n"/>
      <c r="C2657" s="97" t="n"/>
      <c r="D2657" s="132" t="n"/>
      <c r="E2657" s="99" t="n"/>
      <c r="F2657" s="117" t="n"/>
      <c r="G2657" s="101" t="n"/>
      <c r="H2657" s="109" t="str">
        <f>IF(OR(A2657="",B2657=""),"",N(D2657)*N(E2657))</f>
        <v/>
      </c>
      <c r="I2657" s="109" t="str">
        <f>IF(H2657="","",H2657-N(F2657))</f>
        <v/>
      </c>
      <c r="J2657" s="108" t="str">
        <f>IF(B2657="","",IFERROR(INDEX('15 Base de Dados'!$F$6:$F$925,MATCH(B2657,'15 Base de Dados'!$C$6:$C$925,0)),"BRL"))</f>
        <v/>
      </c>
      <c r="K2657" s="134" t="str">
        <f>IF(H2657="","",I2657*IF(N(G2657)&gt;0,G2657,IFERROR(INDEX(moeda_fx,MATCH(J2657,moeda_cod,0)),1)))</f>
        <v/>
      </c>
      <c r="L2657" s="135" t="str">
        <f>IF(B2657="","",IFERROR(INDEX('15 Base de Dados'!$A$6:$A$925,MATCH(B2657,'15 Base de Dados'!$C$6:$C$925,0)),"Não encontrado"))</f>
        <v/>
      </c>
      <c r="M2657" s="123" t="str">
        <f>IF(A2657="","",EOMONTH(A2657,0))</f>
        <v/>
      </c>
      <c r="N2657" s="113" t="str">
        <f>IF(A2657="","",YEAR(A2657))</f>
        <v/>
      </c>
    </row>
    <row r="2658">
      <c r="A2658" s="116" t="n"/>
      <c r="B2658" s="97" t="n"/>
      <c r="C2658" s="97" t="n"/>
      <c r="D2658" s="132" t="n"/>
      <c r="E2658" s="99" t="n"/>
      <c r="F2658" s="117" t="n"/>
      <c r="G2658" s="101" t="n"/>
      <c r="H2658" s="103" t="str">
        <f>IF(OR(A2658="",B2658=""),"",N(D2658)*N(E2658))</f>
        <v/>
      </c>
      <c r="I2658" s="103" t="str">
        <f>IF(H2658="","",H2658-N(F2658))</f>
        <v/>
      </c>
      <c r="J2658" s="68" t="str">
        <f>IF(B2658="","",IFERROR(INDEX('15 Base de Dados'!$F$6:$F$925,MATCH(B2658,'15 Base de Dados'!$C$6:$C$925,0)),"BRL"))</f>
        <v/>
      </c>
      <c r="K2658" s="70" t="str">
        <f>IF(H2658="","",I2658*IF(N(G2658)&gt;0,G2658,IFERROR(INDEX(moeda_fx,MATCH(J2658,moeda_cod,0)),1)))</f>
        <v/>
      </c>
      <c r="L2658" s="133" t="str">
        <f>IF(B2658="","",IFERROR(INDEX('15 Base de Dados'!$A$6:$A$925,MATCH(B2658,'15 Base de Dados'!$C$6:$C$925,0)),"Não encontrado"))</f>
        <v/>
      </c>
      <c r="M2658" s="122" t="str">
        <f>IF(A2658="","",EOMONTH(A2658,0))</f>
        <v/>
      </c>
      <c r="N2658" s="69" t="str">
        <f>IF(A2658="","",YEAR(A2658))</f>
        <v/>
      </c>
    </row>
    <row r="2659">
      <c r="A2659" s="116" t="n"/>
      <c r="B2659" s="97" t="n"/>
      <c r="C2659" s="97" t="n"/>
      <c r="D2659" s="132" t="n"/>
      <c r="E2659" s="99" t="n"/>
      <c r="F2659" s="117" t="n"/>
      <c r="G2659" s="101" t="n"/>
      <c r="H2659" s="109" t="str">
        <f>IF(OR(A2659="",B2659=""),"",N(D2659)*N(E2659))</f>
        <v/>
      </c>
      <c r="I2659" s="109" t="str">
        <f>IF(H2659="","",H2659-N(F2659))</f>
        <v/>
      </c>
      <c r="J2659" s="108" t="str">
        <f>IF(B2659="","",IFERROR(INDEX('15 Base de Dados'!$F$6:$F$925,MATCH(B2659,'15 Base de Dados'!$C$6:$C$925,0)),"BRL"))</f>
        <v/>
      </c>
      <c r="K2659" s="134" t="str">
        <f>IF(H2659="","",I2659*IF(N(G2659)&gt;0,G2659,IFERROR(INDEX(moeda_fx,MATCH(J2659,moeda_cod,0)),1)))</f>
        <v/>
      </c>
      <c r="L2659" s="135" t="str">
        <f>IF(B2659="","",IFERROR(INDEX('15 Base de Dados'!$A$6:$A$925,MATCH(B2659,'15 Base de Dados'!$C$6:$C$925,0)),"Não encontrado"))</f>
        <v/>
      </c>
      <c r="M2659" s="123" t="str">
        <f>IF(A2659="","",EOMONTH(A2659,0))</f>
        <v/>
      </c>
      <c r="N2659" s="113" t="str">
        <f>IF(A2659="","",YEAR(A2659))</f>
        <v/>
      </c>
    </row>
    <row r="2660">
      <c r="A2660" s="116" t="n"/>
      <c r="B2660" s="97" t="n"/>
      <c r="C2660" s="97" t="n"/>
      <c r="D2660" s="132" t="n"/>
      <c r="E2660" s="99" t="n"/>
      <c r="F2660" s="117" t="n"/>
      <c r="G2660" s="101" t="n"/>
      <c r="H2660" s="103" t="str">
        <f>IF(OR(A2660="",B2660=""),"",N(D2660)*N(E2660))</f>
        <v/>
      </c>
      <c r="I2660" s="103" t="str">
        <f>IF(H2660="","",H2660-N(F2660))</f>
        <v/>
      </c>
      <c r="J2660" s="68" t="str">
        <f>IF(B2660="","",IFERROR(INDEX('15 Base de Dados'!$F$6:$F$925,MATCH(B2660,'15 Base de Dados'!$C$6:$C$925,0)),"BRL"))</f>
        <v/>
      </c>
      <c r="K2660" s="70" t="str">
        <f>IF(H2660="","",I2660*IF(N(G2660)&gt;0,G2660,IFERROR(INDEX(moeda_fx,MATCH(J2660,moeda_cod,0)),1)))</f>
        <v/>
      </c>
      <c r="L2660" s="133" t="str">
        <f>IF(B2660="","",IFERROR(INDEX('15 Base de Dados'!$A$6:$A$925,MATCH(B2660,'15 Base de Dados'!$C$6:$C$925,0)),"Não encontrado"))</f>
        <v/>
      </c>
      <c r="M2660" s="122" t="str">
        <f>IF(A2660="","",EOMONTH(A2660,0))</f>
        <v/>
      </c>
      <c r="N2660" s="69" t="str">
        <f>IF(A2660="","",YEAR(A2660))</f>
        <v/>
      </c>
    </row>
    <row r="2661">
      <c r="A2661" s="116" t="n"/>
      <c r="B2661" s="97" t="n"/>
      <c r="C2661" s="97" t="n"/>
      <c r="D2661" s="132" t="n"/>
      <c r="E2661" s="99" t="n"/>
      <c r="F2661" s="117" t="n"/>
      <c r="G2661" s="101" t="n"/>
      <c r="H2661" s="109" t="str">
        <f>IF(OR(A2661="",B2661=""),"",N(D2661)*N(E2661))</f>
        <v/>
      </c>
      <c r="I2661" s="109" t="str">
        <f>IF(H2661="","",H2661-N(F2661))</f>
        <v/>
      </c>
      <c r="J2661" s="108" t="str">
        <f>IF(B2661="","",IFERROR(INDEX('15 Base de Dados'!$F$6:$F$925,MATCH(B2661,'15 Base de Dados'!$C$6:$C$925,0)),"BRL"))</f>
        <v/>
      </c>
      <c r="K2661" s="134" t="str">
        <f>IF(H2661="","",I2661*IF(N(G2661)&gt;0,G2661,IFERROR(INDEX(moeda_fx,MATCH(J2661,moeda_cod,0)),1)))</f>
        <v/>
      </c>
      <c r="L2661" s="135" t="str">
        <f>IF(B2661="","",IFERROR(INDEX('15 Base de Dados'!$A$6:$A$925,MATCH(B2661,'15 Base de Dados'!$C$6:$C$925,0)),"Não encontrado"))</f>
        <v/>
      </c>
      <c r="M2661" s="123" t="str">
        <f>IF(A2661="","",EOMONTH(A2661,0))</f>
        <v/>
      </c>
      <c r="N2661" s="113" t="str">
        <f>IF(A2661="","",YEAR(A2661))</f>
        <v/>
      </c>
    </row>
    <row r="2662">
      <c r="A2662" s="116" t="n"/>
      <c r="B2662" s="97" t="n"/>
      <c r="C2662" s="97" t="n"/>
      <c r="D2662" s="132" t="n"/>
      <c r="E2662" s="99" t="n"/>
      <c r="F2662" s="117" t="n"/>
      <c r="G2662" s="101" t="n"/>
      <c r="H2662" s="103" t="str">
        <f>IF(OR(A2662="",B2662=""),"",N(D2662)*N(E2662))</f>
        <v/>
      </c>
      <c r="I2662" s="103" t="str">
        <f>IF(H2662="","",H2662-N(F2662))</f>
        <v/>
      </c>
      <c r="J2662" s="68" t="str">
        <f>IF(B2662="","",IFERROR(INDEX('15 Base de Dados'!$F$6:$F$925,MATCH(B2662,'15 Base de Dados'!$C$6:$C$925,0)),"BRL"))</f>
        <v/>
      </c>
      <c r="K2662" s="70" t="str">
        <f>IF(H2662="","",I2662*IF(N(G2662)&gt;0,G2662,IFERROR(INDEX(moeda_fx,MATCH(J2662,moeda_cod,0)),1)))</f>
        <v/>
      </c>
      <c r="L2662" s="133" t="str">
        <f>IF(B2662="","",IFERROR(INDEX('15 Base de Dados'!$A$6:$A$925,MATCH(B2662,'15 Base de Dados'!$C$6:$C$925,0)),"Não encontrado"))</f>
        <v/>
      </c>
      <c r="M2662" s="122" t="str">
        <f>IF(A2662="","",EOMONTH(A2662,0))</f>
        <v/>
      </c>
      <c r="N2662" s="69" t="str">
        <f>IF(A2662="","",YEAR(A2662))</f>
        <v/>
      </c>
    </row>
    <row r="2663">
      <c r="A2663" s="116" t="n"/>
      <c r="B2663" s="97" t="n"/>
      <c r="C2663" s="97" t="n"/>
      <c r="D2663" s="132" t="n"/>
      <c r="E2663" s="99" t="n"/>
      <c r="F2663" s="117" t="n"/>
      <c r="G2663" s="101" t="n"/>
      <c r="H2663" s="109" t="str">
        <f>IF(OR(A2663="",B2663=""),"",N(D2663)*N(E2663))</f>
        <v/>
      </c>
      <c r="I2663" s="109" t="str">
        <f>IF(H2663="","",H2663-N(F2663))</f>
        <v/>
      </c>
      <c r="J2663" s="108" t="str">
        <f>IF(B2663="","",IFERROR(INDEX('15 Base de Dados'!$F$6:$F$925,MATCH(B2663,'15 Base de Dados'!$C$6:$C$925,0)),"BRL"))</f>
        <v/>
      </c>
      <c r="K2663" s="134" t="str">
        <f>IF(H2663="","",I2663*IF(N(G2663)&gt;0,G2663,IFERROR(INDEX(moeda_fx,MATCH(J2663,moeda_cod,0)),1)))</f>
        <v/>
      </c>
      <c r="L2663" s="135" t="str">
        <f>IF(B2663="","",IFERROR(INDEX('15 Base de Dados'!$A$6:$A$925,MATCH(B2663,'15 Base de Dados'!$C$6:$C$925,0)),"Não encontrado"))</f>
        <v/>
      </c>
      <c r="M2663" s="123" t="str">
        <f>IF(A2663="","",EOMONTH(A2663,0))</f>
        <v/>
      </c>
      <c r="N2663" s="113" t="str">
        <f>IF(A2663="","",YEAR(A2663))</f>
        <v/>
      </c>
    </row>
    <row r="2664">
      <c r="A2664" s="116" t="n"/>
      <c r="B2664" s="97" t="n"/>
      <c r="C2664" s="97" t="n"/>
      <c r="D2664" s="132" t="n"/>
      <c r="E2664" s="99" t="n"/>
      <c r="F2664" s="117" t="n"/>
      <c r="G2664" s="101" t="n"/>
      <c r="H2664" s="103" t="str">
        <f>IF(OR(A2664="",B2664=""),"",N(D2664)*N(E2664))</f>
        <v/>
      </c>
      <c r="I2664" s="103" t="str">
        <f>IF(H2664="","",H2664-N(F2664))</f>
        <v/>
      </c>
      <c r="J2664" s="68" t="str">
        <f>IF(B2664="","",IFERROR(INDEX('15 Base de Dados'!$F$6:$F$925,MATCH(B2664,'15 Base de Dados'!$C$6:$C$925,0)),"BRL"))</f>
        <v/>
      </c>
      <c r="K2664" s="70" t="str">
        <f>IF(H2664="","",I2664*IF(N(G2664)&gt;0,G2664,IFERROR(INDEX(moeda_fx,MATCH(J2664,moeda_cod,0)),1)))</f>
        <v/>
      </c>
      <c r="L2664" s="133" t="str">
        <f>IF(B2664="","",IFERROR(INDEX('15 Base de Dados'!$A$6:$A$925,MATCH(B2664,'15 Base de Dados'!$C$6:$C$925,0)),"Não encontrado"))</f>
        <v/>
      </c>
      <c r="M2664" s="122" t="str">
        <f>IF(A2664="","",EOMONTH(A2664,0))</f>
        <v/>
      </c>
      <c r="N2664" s="69" t="str">
        <f>IF(A2664="","",YEAR(A2664))</f>
        <v/>
      </c>
    </row>
    <row r="2665">
      <c r="A2665" s="116" t="n"/>
      <c r="B2665" s="97" t="n"/>
      <c r="C2665" s="97" t="n"/>
      <c r="D2665" s="132" t="n"/>
      <c r="E2665" s="99" t="n"/>
      <c r="F2665" s="117" t="n"/>
      <c r="G2665" s="101" t="n"/>
      <c r="H2665" s="109" t="str">
        <f>IF(OR(A2665="",B2665=""),"",N(D2665)*N(E2665))</f>
        <v/>
      </c>
      <c r="I2665" s="109" t="str">
        <f>IF(H2665="","",H2665-N(F2665))</f>
        <v/>
      </c>
      <c r="J2665" s="108" t="str">
        <f>IF(B2665="","",IFERROR(INDEX('15 Base de Dados'!$F$6:$F$925,MATCH(B2665,'15 Base de Dados'!$C$6:$C$925,0)),"BRL"))</f>
        <v/>
      </c>
      <c r="K2665" s="134" t="str">
        <f>IF(H2665="","",I2665*IF(N(G2665)&gt;0,G2665,IFERROR(INDEX(moeda_fx,MATCH(J2665,moeda_cod,0)),1)))</f>
        <v/>
      </c>
      <c r="L2665" s="135" t="str">
        <f>IF(B2665="","",IFERROR(INDEX('15 Base de Dados'!$A$6:$A$925,MATCH(B2665,'15 Base de Dados'!$C$6:$C$925,0)),"Não encontrado"))</f>
        <v/>
      </c>
      <c r="M2665" s="123" t="str">
        <f>IF(A2665="","",EOMONTH(A2665,0))</f>
        <v/>
      </c>
      <c r="N2665" s="113" t="str">
        <f>IF(A2665="","",YEAR(A2665))</f>
        <v/>
      </c>
    </row>
    <row r="2666">
      <c r="A2666" s="116" t="n"/>
      <c r="B2666" s="97" t="n"/>
      <c r="C2666" s="97" t="n"/>
      <c r="D2666" s="132" t="n"/>
      <c r="E2666" s="99" t="n"/>
      <c r="F2666" s="117" t="n"/>
      <c r="G2666" s="101" t="n"/>
      <c r="H2666" s="103" t="str">
        <f>IF(OR(A2666="",B2666=""),"",N(D2666)*N(E2666))</f>
        <v/>
      </c>
      <c r="I2666" s="103" t="str">
        <f>IF(H2666="","",H2666-N(F2666))</f>
        <v/>
      </c>
      <c r="J2666" s="68" t="str">
        <f>IF(B2666="","",IFERROR(INDEX('15 Base de Dados'!$F$6:$F$925,MATCH(B2666,'15 Base de Dados'!$C$6:$C$925,0)),"BRL"))</f>
        <v/>
      </c>
      <c r="K2666" s="70" t="str">
        <f>IF(H2666="","",I2666*IF(N(G2666)&gt;0,G2666,IFERROR(INDEX(moeda_fx,MATCH(J2666,moeda_cod,0)),1)))</f>
        <v/>
      </c>
      <c r="L2666" s="133" t="str">
        <f>IF(B2666="","",IFERROR(INDEX('15 Base de Dados'!$A$6:$A$925,MATCH(B2666,'15 Base de Dados'!$C$6:$C$925,0)),"Não encontrado"))</f>
        <v/>
      </c>
      <c r="M2666" s="122" t="str">
        <f>IF(A2666="","",EOMONTH(A2666,0))</f>
        <v/>
      </c>
      <c r="N2666" s="69" t="str">
        <f>IF(A2666="","",YEAR(A2666))</f>
        <v/>
      </c>
    </row>
    <row r="2667">
      <c r="A2667" s="116" t="n"/>
      <c r="B2667" s="97" t="n"/>
      <c r="C2667" s="97" t="n"/>
      <c r="D2667" s="132" t="n"/>
      <c r="E2667" s="99" t="n"/>
      <c r="F2667" s="117" t="n"/>
      <c r="G2667" s="101" t="n"/>
      <c r="H2667" s="109" t="str">
        <f>IF(OR(A2667="",B2667=""),"",N(D2667)*N(E2667))</f>
        <v/>
      </c>
      <c r="I2667" s="109" t="str">
        <f>IF(H2667="","",H2667-N(F2667))</f>
        <v/>
      </c>
      <c r="J2667" s="108" t="str">
        <f>IF(B2667="","",IFERROR(INDEX('15 Base de Dados'!$F$6:$F$925,MATCH(B2667,'15 Base de Dados'!$C$6:$C$925,0)),"BRL"))</f>
        <v/>
      </c>
      <c r="K2667" s="134" t="str">
        <f>IF(H2667="","",I2667*IF(N(G2667)&gt;0,G2667,IFERROR(INDEX(moeda_fx,MATCH(J2667,moeda_cod,0)),1)))</f>
        <v/>
      </c>
      <c r="L2667" s="135" t="str">
        <f>IF(B2667="","",IFERROR(INDEX('15 Base de Dados'!$A$6:$A$925,MATCH(B2667,'15 Base de Dados'!$C$6:$C$925,0)),"Não encontrado"))</f>
        <v/>
      </c>
      <c r="M2667" s="123" t="str">
        <f>IF(A2667="","",EOMONTH(A2667,0))</f>
        <v/>
      </c>
      <c r="N2667" s="113" t="str">
        <f>IF(A2667="","",YEAR(A2667))</f>
        <v/>
      </c>
    </row>
    <row r="2668">
      <c r="A2668" s="116" t="n"/>
      <c r="B2668" s="97" t="n"/>
      <c r="C2668" s="97" t="n"/>
      <c r="D2668" s="132" t="n"/>
      <c r="E2668" s="99" t="n"/>
      <c r="F2668" s="117" t="n"/>
      <c r="G2668" s="101" t="n"/>
      <c r="H2668" s="103" t="str">
        <f>IF(OR(A2668="",B2668=""),"",N(D2668)*N(E2668))</f>
        <v/>
      </c>
      <c r="I2668" s="103" t="str">
        <f>IF(H2668="","",H2668-N(F2668))</f>
        <v/>
      </c>
      <c r="J2668" s="68" t="str">
        <f>IF(B2668="","",IFERROR(INDEX('15 Base de Dados'!$F$6:$F$925,MATCH(B2668,'15 Base de Dados'!$C$6:$C$925,0)),"BRL"))</f>
        <v/>
      </c>
      <c r="K2668" s="70" t="str">
        <f>IF(H2668="","",I2668*IF(N(G2668)&gt;0,G2668,IFERROR(INDEX(moeda_fx,MATCH(J2668,moeda_cod,0)),1)))</f>
        <v/>
      </c>
      <c r="L2668" s="133" t="str">
        <f>IF(B2668="","",IFERROR(INDEX('15 Base de Dados'!$A$6:$A$925,MATCH(B2668,'15 Base de Dados'!$C$6:$C$925,0)),"Não encontrado"))</f>
        <v/>
      </c>
      <c r="M2668" s="122" t="str">
        <f>IF(A2668="","",EOMONTH(A2668,0))</f>
        <v/>
      </c>
      <c r="N2668" s="69" t="str">
        <f>IF(A2668="","",YEAR(A2668))</f>
        <v/>
      </c>
    </row>
    <row r="2669">
      <c r="A2669" s="116" t="n"/>
      <c r="B2669" s="97" t="n"/>
      <c r="C2669" s="97" t="n"/>
      <c r="D2669" s="132" t="n"/>
      <c r="E2669" s="99" t="n"/>
      <c r="F2669" s="117" t="n"/>
      <c r="G2669" s="101" t="n"/>
      <c r="H2669" s="109" t="str">
        <f>IF(OR(A2669="",B2669=""),"",N(D2669)*N(E2669))</f>
        <v/>
      </c>
      <c r="I2669" s="109" t="str">
        <f>IF(H2669="","",H2669-N(F2669))</f>
        <v/>
      </c>
      <c r="J2669" s="108" t="str">
        <f>IF(B2669="","",IFERROR(INDEX('15 Base de Dados'!$F$6:$F$925,MATCH(B2669,'15 Base de Dados'!$C$6:$C$925,0)),"BRL"))</f>
        <v/>
      </c>
      <c r="K2669" s="134" t="str">
        <f>IF(H2669="","",I2669*IF(N(G2669)&gt;0,G2669,IFERROR(INDEX(moeda_fx,MATCH(J2669,moeda_cod,0)),1)))</f>
        <v/>
      </c>
      <c r="L2669" s="135" t="str">
        <f>IF(B2669="","",IFERROR(INDEX('15 Base de Dados'!$A$6:$A$925,MATCH(B2669,'15 Base de Dados'!$C$6:$C$925,0)),"Não encontrado"))</f>
        <v/>
      </c>
      <c r="M2669" s="123" t="str">
        <f>IF(A2669="","",EOMONTH(A2669,0))</f>
        <v/>
      </c>
      <c r="N2669" s="113" t="str">
        <f>IF(A2669="","",YEAR(A2669))</f>
        <v/>
      </c>
    </row>
    <row r="2670">
      <c r="A2670" s="116" t="n"/>
      <c r="B2670" s="97" t="n"/>
      <c r="C2670" s="97" t="n"/>
      <c r="D2670" s="132" t="n"/>
      <c r="E2670" s="99" t="n"/>
      <c r="F2670" s="117" t="n"/>
      <c r="G2670" s="101" t="n"/>
      <c r="H2670" s="103" t="str">
        <f>IF(OR(A2670="",B2670=""),"",N(D2670)*N(E2670))</f>
        <v/>
      </c>
      <c r="I2670" s="103" t="str">
        <f>IF(H2670="","",H2670-N(F2670))</f>
        <v/>
      </c>
      <c r="J2670" s="68" t="str">
        <f>IF(B2670="","",IFERROR(INDEX('15 Base de Dados'!$F$6:$F$925,MATCH(B2670,'15 Base de Dados'!$C$6:$C$925,0)),"BRL"))</f>
        <v/>
      </c>
      <c r="K2670" s="70" t="str">
        <f>IF(H2670="","",I2670*IF(N(G2670)&gt;0,G2670,IFERROR(INDEX(moeda_fx,MATCH(J2670,moeda_cod,0)),1)))</f>
        <v/>
      </c>
      <c r="L2670" s="133" t="str">
        <f>IF(B2670="","",IFERROR(INDEX('15 Base de Dados'!$A$6:$A$925,MATCH(B2670,'15 Base de Dados'!$C$6:$C$925,0)),"Não encontrado"))</f>
        <v/>
      </c>
      <c r="M2670" s="122" t="str">
        <f>IF(A2670="","",EOMONTH(A2670,0))</f>
        <v/>
      </c>
      <c r="N2670" s="69" t="str">
        <f>IF(A2670="","",YEAR(A2670))</f>
        <v/>
      </c>
    </row>
    <row r="2671">
      <c r="A2671" s="116" t="n"/>
      <c r="B2671" s="97" t="n"/>
      <c r="C2671" s="97" t="n"/>
      <c r="D2671" s="132" t="n"/>
      <c r="E2671" s="99" t="n"/>
      <c r="F2671" s="117" t="n"/>
      <c r="G2671" s="101" t="n"/>
      <c r="H2671" s="109" t="str">
        <f>IF(OR(A2671="",B2671=""),"",N(D2671)*N(E2671))</f>
        <v/>
      </c>
      <c r="I2671" s="109" t="str">
        <f>IF(H2671="","",H2671-N(F2671))</f>
        <v/>
      </c>
      <c r="J2671" s="108" t="str">
        <f>IF(B2671="","",IFERROR(INDEX('15 Base de Dados'!$F$6:$F$925,MATCH(B2671,'15 Base de Dados'!$C$6:$C$925,0)),"BRL"))</f>
        <v/>
      </c>
      <c r="K2671" s="134" t="str">
        <f>IF(H2671="","",I2671*IF(N(G2671)&gt;0,G2671,IFERROR(INDEX(moeda_fx,MATCH(J2671,moeda_cod,0)),1)))</f>
        <v/>
      </c>
      <c r="L2671" s="135" t="str">
        <f>IF(B2671="","",IFERROR(INDEX('15 Base de Dados'!$A$6:$A$925,MATCH(B2671,'15 Base de Dados'!$C$6:$C$925,0)),"Não encontrado"))</f>
        <v/>
      </c>
      <c r="M2671" s="123" t="str">
        <f>IF(A2671="","",EOMONTH(A2671,0))</f>
        <v/>
      </c>
      <c r="N2671" s="113" t="str">
        <f>IF(A2671="","",YEAR(A2671))</f>
        <v/>
      </c>
    </row>
    <row r="2672">
      <c r="A2672" s="116" t="n"/>
      <c r="B2672" s="97" t="n"/>
      <c r="C2672" s="97" t="n"/>
      <c r="D2672" s="132" t="n"/>
      <c r="E2672" s="99" t="n"/>
      <c r="F2672" s="117" t="n"/>
      <c r="G2672" s="101" t="n"/>
      <c r="H2672" s="103" t="str">
        <f>IF(OR(A2672="",B2672=""),"",N(D2672)*N(E2672))</f>
        <v/>
      </c>
      <c r="I2672" s="103" t="str">
        <f>IF(H2672="","",H2672-N(F2672))</f>
        <v/>
      </c>
      <c r="J2672" s="68" t="str">
        <f>IF(B2672="","",IFERROR(INDEX('15 Base de Dados'!$F$6:$F$925,MATCH(B2672,'15 Base de Dados'!$C$6:$C$925,0)),"BRL"))</f>
        <v/>
      </c>
      <c r="K2672" s="70" t="str">
        <f>IF(H2672="","",I2672*IF(N(G2672)&gt;0,G2672,IFERROR(INDEX(moeda_fx,MATCH(J2672,moeda_cod,0)),1)))</f>
        <v/>
      </c>
      <c r="L2672" s="133" t="str">
        <f>IF(B2672="","",IFERROR(INDEX('15 Base de Dados'!$A$6:$A$925,MATCH(B2672,'15 Base de Dados'!$C$6:$C$925,0)),"Não encontrado"))</f>
        <v/>
      </c>
      <c r="M2672" s="122" t="str">
        <f>IF(A2672="","",EOMONTH(A2672,0))</f>
        <v/>
      </c>
      <c r="N2672" s="69" t="str">
        <f>IF(A2672="","",YEAR(A2672))</f>
        <v/>
      </c>
    </row>
    <row r="2673">
      <c r="A2673" s="116" t="n"/>
      <c r="B2673" s="97" t="n"/>
      <c r="C2673" s="97" t="n"/>
      <c r="D2673" s="132" t="n"/>
      <c r="E2673" s="99" t="n"/>
      <c r="F2673" s="117" t="n"/>
      <c r="G2673" s="101" t="n"/>
      <c r="H2673" s="109" t="str">
        <f>IF(OR(A2673="",B2673=""),"",N(D2673)*N(E2673))</f>
        <v/>
      </c>
      <c r="I2673" s="109" t="str">
        <f>IF(H2673="","",H2673-N(F2673))</f>
        <v/>
      </c>
      <c r="J2673" s="108" t="str">
        <f>IF(B2673="","",IFERROR(INDEX('15 Base de Dados'!$F$6:$F$925,MATCH(B2673,'15 Base de Dados'!$C$6:$C$925,0)),"BRL"))</f>
        <v/>
      </c>
      <c r="K2673" s="134" t="str">
        <f>IF(H2673="","",I2673*IF(N(G2673)&gt;0,G2673,IFERROR(INDEX(moeda_fx,MATCH(J2673,moeda_cod,0)),1)))</f>
        <v/>
      </c>
      <c r="L2673" s="135" t="str">
        <f>IF(B2673="","",IFERROR(INDEX('15 Base de Dados'!$A$6:$A$925,MATCH(B2673,'15 Base de Dados'!$C$6:$C$925,0)),"Não encontrado"))</f>
        <v/>
      </c>
      <c r="M2673" s="123" t="str">
        <f>IF(A2673="","",EOMONTH(A2673,0))</f>
        <v/>
      </c>
      <c r="N2673" s="113" t="str">
        <f>IF(A2673="","",YEAR(A2673))</f>
        <v/>
      </c>
    </row>
    <row r="2674">
      <c r="A2674" s="116" t="n"/>
      <c r="B2674" s="97" t="n"/>
      <c r="C2674" s="97" t="n"/>
      <c r="D2674" s="132" t="n"/>
      <c r="E2674" s="99" t="n"/>
      <c r="F2674" s="117" t="n"/>
      <c r="G2674" s="101" t="n"/>
      <c r="H2674" s="103" t="str">
        <f>IF(OR(A2674="",B2674=""),"",N(D2674)*N(E2674))</f>
        <v/>
      </c>
      <c r="I2674" s="103" t="str">
        <f>IF(H2674="","",H2674-N(F2674))</f>
        <v/>
      </c>
      <c r="J2674" s="68" t="str">
        <f>IF(B2674="","",IFERROR(INDEX('15 Base de Dados'!$F$6:$F$925,MATCH(B2674,'15 Base de Dados'!$C$6:$C$925,0)),"BRL"))</f>
        <v/>
      </c>
      <c r="K2674" s="70" t="str">
        <f>IF(H2674="","",I2674*IF(N(G2674)&gt;0,G2674,IFERROR(INDEX(moeda_fx,MATCH(J2674,moeda_cod,0)),1)))</f>
        <v/>
      </c>
      <c r="L2674" s="133" t="str">
        <f>IF(B2674="","",IFERROR(INDEX('15 Base de Dados'!$A$6:$A$925,MATCH(B2674,'15 Base de Dados'!$C$6:$C$925,0)),"Não encontrado"))</f>
        <v/>
      </c>
      <c r="M2674" s="122" t="str">
        <f>IF(A2674="","",EOMONTH(A2674,0))</f>
        <v/>
      </c>
      <c r="N2674" s="69" t="str">
        <f>IF(A2674="","",YEAR(A2674))</f>
        <v/>
      </c>
    </row>
    <row r="2675">
      <c r="A2675" s="116" t="n"/>
      <c r="B2675" s="97" t="n"/>
      <c r="C2675" s="97" t="n"/>
      <c r="D2675" s="132" t="n"/>
      <c r="E2675" s="99" t="n"/>
      <c r="F2675" s="117" t="n"/>
      <c r="G2675" s="101" t="n"/>
      <c r="H2675" s="109" t="str">
        <f>IF(OR(A2675="",B2675=""),"",N(D2675)*N(E2675))</f>
        <v/>
      </c>
      <c r="I2675" s="109" t="str">
        <f>IF(H2675="","",H2675-N(F2675))</f>
        <v/>
      </c>
      <c r="J2675" s="108" t="str">
        <f>IF(B2675="","",IFERROR(INDEX('15 Base de Dados'!$F$6:$F$925,MATCH(B2675,'15 Base de Dados'!$C$6:$C$925,0)),"BRL"))</f>
        <v/>
      </c>
      <c r="K2675" s="134" t="str">
        <f>IF(H2675="","",I2675*IF(N(G2675)&gt;0,G2675,IFERROR(INDEX(moeda_fx,MATCH(J2675,moeda_cod,0)),1)))</f>
        <v/>
      </c>
      <c r="L2675" s="135" t="str">
        <f>IF(B2675="","",IFERROR(INDEX('15 Base de Dados'!$A$6:$A$925,MATCH(B2675,'15 Base de Dados'!$C$6:$C$925,0)),"Não encontrado"))</f>
        <v/>
      </c>
      <c r="M2675" s="123" t="str">
        <f>IF(A2675="","",EOMONTH(A2675,0))</f>
        <v/>
      </c>
      <c r="N2675" s="113" t="str">
        <f>IF(A2675="","",YEAR(A2675))</f>
        <v/>
      </c>
    </row>
    <row r="2676">
      <c r="A2676" s="116" t="n"/>
      <c r="B2676" s="97" t="n"/>
      <c r="C2676" s="97" t="n"/>
      <c r="D2676" s="132" t="n"/>
      <c r="E2676" s="99" t="n"/>
      <c r="F2676" s="117" t="n"/>
      <c r="G2676" s="101" t="n"/>
      <c r="H2676" s="103" t="str">
        <f>IF(OR(A2676="",B2676=""),"",N(D2676)*N(E2676))</f>
        <v/>
      </c>
      <c r="I2676" s="103" t="str">
        <f>IF(H2676="","",H2676-N(F2676))</f>
        <v/>
      </c>
      <c r="J2676" s="68" t="str">
        <f>IF(B2676="","",IFERROR(INDEX('15 Base de Dados'!$F$6:$F$925,MATCH(B2676,'15 Base de Dados'!$C$6:$C$925,0)),"BRL"))</f>
        <v/>
      </c>
      <c r="K2676" s="70" t="str">
        <f>IF(H2676="","",I2676*IF(N(G2676)&gt;0,G2676,IFERROR(INDEX(moeda_fx,MATCH(J2676,moeda_cod,0)),1)))</f>
        <v/>
      </c>
      <c r="L2676" s="133" t="str">
        <f>IF(B2676="","",IFERROR(INDEX('15 Base de Dados'!$A$6:$A$925,MATCH(B2676,'15 Base de Dados'!$C$6:$C$925,0)),"Não encontrado"))</f>
        <v/>
      </c>
      <c r="M2676" s="122" t="str">
        <f>IF(A2676="","",EOMONTH(A2676,0))</f>
        <v/>
      </c>
      <c r="N2676" s="69" t="str">
        <f>IF(A2676="","",YEAR(A2676))</f>
        <v/>
      </c>
    </row>
    <row r="2677">
      <c r="A2677" s="116" t="n"/>
      <c r="B2677" s="97" t="n"/>
      <c r="C2677" s="97" t="n"/>
      <c r="D2677" s="132" t="n"/>
      <c r="E2677" s="99" t="n"/>
      <c r="F2677" s="117" t="n"/>
      <c r="G2677" s="101" t="n"/>
      <c r="H2677" s="109" t="str">
        <f>IF(OR(A2677="",B2677=""),"",N(D2677)*N(E2677))</f>
        <v/>
      </c>
      <c r="I2677" s="109" t="str">
        <f>IF(H2677="","",H2677-N(F2677))</f>
        <v/>
      </c>
      <c r="J2677" s="108" t="str">
        <f>IF(B2677="","",IFERROR(INDEX('15 Base de Dados'!$F$6:$F$925,MATCH(B2677,'15 Base de Dados'!$C$6:$C$925,0)),"BRL"))</f>
        <v/>
      </c>
      <c r="K2677" s="134" t="str">
        <f>IF(H2677="","",I2677*IF(N(G2677)&gt;0,G2677,IFERROR(INDEX(moeda_fx,MATCH(J2677,moeda_cod,0)),1)))</f>
        <v/>
      </c>
      <c r="L2677" s="135" t="str">
        <f>IF(B2677="","",IFERROR(INDEX('15 Base de Dados'!$A$6:$A$925,MATCH(B2677,'15 Base de Dados'!$C$6:$C$925,0)),"Não encontrado"))</f>
        <v/>
      </c>
      <c r="M2677" s="123" t="str">
        <f>IF(A2677="","",EOMONTH(A2677,0))</f>
        <v/>
      </c>
      <c r="N2677" s="113" t="str">
        <f>IF(A2677="","",YEAR(A2677))</f>
        <v/>
      </c>
    </row>
    <row r="2678">
      <c r="A2678" s="116" t="n"/>
      <c r="B2678" s="97" t="n"/>
      <c r="C2678" s="97" t="n"/>
      <c r="D2678" s="132" t="n"/>
      <c r="E2678" s="99" t="n"/>
      <c r="F2678" s="117" t="n"/>
      <c r="G2678" s="101" t="n"/>
      <c r="H2678" s="103" t="str">
        <f>IF(OR(A2678="",B2678=""),"",N(D2678)*N(E2678))</f>
        <v/>
      </c>
      <c r="I2678" s="103" t="str">
        <f>IF(H2678="","",H2678-N(F2678))</f>
        <v/>
      </c>
      <c r="J2678" s="68" t="str">
        <f>IF(B2678="","",IFERROR(INDEX('15 Base de Dados'!$F$6:$F$925,MATCH(B2678,'15 Base de Dados'!$C$6:$C$925,0)),"BRL"))</f>
        <v/>
      </c>
      <c r="K2678" s="70" t="str">
        <f>IF(H2678="","",I2678*IF(N(G2678)&gt;0,G2678,IFERROR(INDEX(moeda_fx,MATCH(J2678,moeda_cod,0)),1)))</f>
        <v/>
      </c>
      <c r="L2678" s="133" t="str">
        <f>IF(B2678="","",IFERROR(INDEX('15 Base de Dados'!$A$6:$A$925,MATCH(B2678,'15 Base de Dados'!$C$6:$C$925,0)),"Não encontrado"))</f>
        <v/>
      </c>
      <c r="M2678" s="122" t="str">
        <f>IF(A2678="","",EOMONTH(A2678,0))</f>
        <v/>
      </c>
      <c r="N2678" s="69" t="str">
        <f>IF(A2678="","",YEAR(A2678))</f>
        <v/>
      </c>
    </row>
    <row r="2679">
      <c r="A2679" s="116" t="n"/>
      <c r="B2679" s="97" t="n"/>
      <c r="C2679" s="97" t="n"/>
      <c r="D2679" s="132" t="n"/>
      <c r="E2679" s="99" t="n"/>
      <c r="F2679" s="117" t="n"/>
      <c r="G2679" s="101" t="n"/>
      <c r="H2679" s="109" t="str">
        <f>IF(OR(A2679="",B2679=""),"",N(D2679)*N(E2679))</f>
        <v/>
      </c>
      <c r="I2679" s="109" t="str">
        <f>IF(H2679="","",H2679-N(F2679))</f>
        <v/>
      </c>
      <c r="J2679" s="108" t="str">
        <f>IF(B2679="","",IFERROR(INDEX('15 Base de Dados'!$F$6:$F$925,MATCH(B2679,'15 Base de Dados'!$C$6:$C$925,0)),"BRL"))</f>
        <v/>
      </c>
      <c r="K2679" s="134" t="str">
        <f>IF(H2679="","",I2679*IF(N(G2679)&gt;0,G2679,IFERROR(INDEX(moeda_fx,MATCH(J2679,moeda_cod,0)),1)))</f>
        <v/>
      </c>
      <c r="L2679" s="135" t="str">
        <f>IF(B2679="","",IFERROR(INDEX('15 Base de Dados'!$A$6:$A$925,MATCH(B2679,'15 Base de Dados'!$C$6:$C$925,0)),"Não encontrado"))</f>
        <v/>
      </c>
      <c r="M2679" s="123" t="str">
        <f>IF(A2679="","",EOMONTH(A2679,0))</f>
        <v/>
      </c>
      <c r="N2679" s="113" t="str">
        <f>IF(A2679="","",YEAR(A2679))</f>
        <v/>
      </c>
    </row>
    <row r="2680">
      <c r="A2680" s="116" t="n"/>
      <c r="B2680" s="97" t="n"/>
      <c r="C2680" s="97" t="n"/>
      <c r="D2680" s="132" t="n"/>
      <c r="E2680" s="99" t="n"/>
      <c r="F2680" s="117" t="n"/>
      <c r="G2680" s="101" t="n"/>
      <c r="H2680" s="103" t="str">
        <f>IF(OR(A2680="",B2680=""),"",N(D2680)*N(E2680))</f>
        <v/>
      </c>
      <c r="I2680" s="103" t="str">
        <f>IF(H2680="","",H2680-N(F2680))</f>
        <v/>
      </c>
      <c r="J2680" s="68" t="str">
        <f>IF(B2680="","",IFERROR(INDEX('15 Base de Dados'!$F$6:$F$925,MATCH(B2680,'15 Base de Dados'!$C$6:$C$925,0)),"BRL"))</f>
        <v/>
      </c>
      <c r="K2680" s="70" t="str">
        <f>IF(H2680="","",I2680*IF(N(G2680)&gt;0,G2680,IFERROR(INDEX(moeda_fx,MATCH(J2680,moeda_cod,0)),1)))</f>
        <v/>
      </c>
      <c r="L2680" s="133" t="str">
        <f>IF(B2680="","",IFERROR(INDEX('15 Base de Dados'!$A$6:$A$925,MATCH(B2680,'15 Base de Dados'!$C$6:$C$925,0)),"Não encontrado"))</f>
        <v/>
      </c>
      <c r="M2680" s="122" t="str">
        <f>IF(A2680="","",EOMONTH(A2680,0))</f>
        <v/>
      </c>
      <c r="N2680" s="69" t="str">
        <f>IF(A2680="","",YEAR(A2680))</f>
        <v/>
      </c>
    </row>
    <row r="2681">
      <c r="A2681" s="116" t="n"/>
      <c r="B2681" s="97" t="n"/>
      <c r="C2681" s="97" t="n"/>
      <c r="D2681" s="132" t="n"/>
      <c r="E2681" s="99" t="n"/>
      <c r="F2681" s="117" t="n"/>
      <c r="G2681" s="101" t="n"/>
      <c r="H2681" s="109" t="str">
        <f>IF(OR(A2681="",B2681=""),"",N(D2681)*N(E2681))</f>
        <v/>
      </c>
      <c r="I2681" s="109" t="str">
        <f>IF(H2681="","",H2681-N(F2681))</f>
        <v/>
      </c>
      <c r="J2681" s="108" t="str">
        <f>IF(B2681="","",IFERROR(INDEX('15 Base de Dados'!$F$6:$F$925,MATCH(B2681,'15 Base de Dados'!$C$6:$C$925,0)),"BRL"))</f>
        <v/>
      </c>
      <c r="K2681" s="134" t="str">
        <f>IF(H2681="","",I2681*IF(N(G2681)&gt;0,G2681,IFERROR(INDEX(moeda_fx,MATCH(J2681,moeda_cod,0)),1)))</f>
        <v/>
      </c>
      <c r="L2681" s="135" t="str">
        <f>IF(B2681="","",IFERROR(INDEX('15 Base de Dados'!$A$6:$A$925,MATCH(B2681,'15 Base de Dados'!$C$6:$C$925,0)),"Não encontrado"))</f>
        <v/>
      </c>
      <c r="M2681" s="123" t="str">
        <f>IF(A2681="","",EOMONTH(A2681,0))</f>
        <v/>
      </c>
      <c r="N2681" s="113" t="str">
        <f>IF(A2681="","",YEAR(A2681))</f>
        <v/>
      </c>
    </row>
    <row r="2682">
      <c r="A2682" s="116" t="n"/>
      <c r="B2682" s="97" t="n"/>
      <c r="C2682" s="97" t="n"/>
      <c r="D2682" s="132" t="n"/>
      <c r="E2682" s="99" t="n"/>
      <c r="F2682" s="117" t="n"/>
      <c r="G2682" s="101" t="n"/>
      <c r="H2682" s="103" t="str">
        <f>IF(OR(A2682="",B2682=""),"",N(D2682)*N(E2682))</f>
        <v/>
      </c>
      <c r="I2682" s="103" t="str">
        <f>IF(H2682="","",H2682-N(F2682))</f>
        <v/>
      </c>
      <c r="J2682" s="68" t="str">
        <f>IF(B2682="","",IFERROR(INDEX('15 Base de Dados'!$F$6:$F$925,MATCH(B2682,'15 Base de Dados'!$C$6:$C$925,0)),"BRL"))</f>
        <v/>
      </c>
      <c r="K2682" s="70" t="str">
        <f>IF(H2682="","",I2682*IF(N(G2682)&gt;0,G2682,IFERROR(INDEX(moeda_fx,MATCH(J2682,moeda_cod,0)),1)))</f>
        <v/>
      </c>
      <c r="L2682" s="133" t="str">
        <f>IF(B2682="","",IFERROR(INDEX('15 Base de Dados'!$A$6:$A$925,MATCH(B2682,'15 Base de Dados'!$C$6:$C$925,0)),"Não encontrado"))</f>
        <v/>
      </c>
      <c r="M2682" s="122" t="str">
        <f>IF(A2682="","",EOMONTH(A2682,0))</f>
        <v/>
      </c>
      <c r="N2682" s="69" t="str">
        <f>IF(A2682="","",YEAR(A2682))</f>
        <v/>
      </c>
    </row>
    <row r="2683">
      <c r="A2683" s="116" t="n"/>
      <c r="B2683" s="97" t="n"/>
      <c r="C2683" s="97" t="n"/>
      <c r="D2683" s="132" t="n"/>
      <c r="E2683" s="99" t="n"/>
      <c r="F2683" s="117" t="n"/>
      <c r="G2683" s="101" t="n"/>
      <c r="H2683" s="109" t="str">
        <f>IF(OR(A2683="",B2683=""),"",N(D2683)*N(E2683))</f>
        <v/>
      </c>
      <c r="I2683" s="109" t="str">
        <f>IF(H2683="","",H2683-N(F2683))</f>
        <v/>
      </c>
      <c r="J2683" s="108" t="str">
        <f>IF(B2683="","",IFERROR(INDEX('15 Base de Dados'!$F$6:$F$925,MATCH(B2683,'15 Base de Dados'!$C$6:$C$925,0)),"BRL"))</f>
        <v/>
      </c>
      <c r="K2683" s="134" t="str">
        <f>IF(H2683="","",I2683*IF(N(G2683)&gt;0,G2683,IFERROR(INDEX(moeda_fx,MATCH(J2683,moeda_cod,0)),1)))</f>
        <v/>
      </c>
      <c r="L2683" s="135" t="str">
        <f>IF(B2683="","",IFERROR(INDEX('15 Base de Dados'!$A$6:$A$925,MATCH(B2683,'15 Base de Dados'!$C$6:$C$925,0)),"Não encontrado"))</f>
        <v/>
      </c>
      <c r="M2683" s="123" t="str">
        <f>IF(A2683="","",EOMONTH(A2683,0))</f>
        <v/>
      </c>
      <c r="N2683" s="113" t="str">
        <f>IF(A2683="","",YEAR(A2683))</f>
        <v/>
      </c>
    </row>
    <row r="2684">
      <c r="A2684" s="116" t="n"/>
      <c r="B2684" s="97" t="n"/>
      <c r="C2684" s="97" t="n"/>
      <c r="D2684" s="132" t="n"/>
      <c r="E2684" s="99" t="n"/>
      <c r="F2684" s="117" t="n"/>
      <c r="G2684" s="101" t="n"/>
      <c r="H2684" s="103" t="str">
        <f>IF(OR(A2684="",B2684=""),"",N(D2684)*N(E2684))</f>
        <v/>
      </c>
      <c r="I2684" s="103" t="str">
        <f>IF(H2684="","",H2684-N(F2684))</f>
        <v/>
      </c>
      <c r="J2684" s="68" t="str">
        <f>IF(B2684="","",IFERROR(INDEX('15 Base de Dados'!$F$6:$F$925,MATCH(B2684,'15 Base de Dados'!$C$6:$C$925,0)),"BRL"))</f>
        <v/>
      </c>
      <c r="K2684" s="70" t="str">
        <f>IF(H2684="","",I2684*IF(N(G2684)&gt;0,G2684,IFERROR(INDEX(moeda_fx,MATCH(J2684,moeda_cod,0)),1)))</f>
        <v/>
      </c>
      <c r="L2684" s="133" t="str">
        <f>IF(B2684="","",IFERROR(INDEX('15 Base de Dados'!$A$6:$A$925,MATCH(B2684,'15 Base de Dados'!$C$6:$C$925,0)),"Não encontrado"))</f>
        <v/>
      </c>
      <c r="M2684" s="122" t="str">
        <f>IF(A2684="","",EOMONTH(A2684,0))</f>
        <v/>
      </c>
      <c r="N2684" s="69" t="str">
        <f>IF(A2684="","",YEAR(A2684))</f>
        <v/>
      </c>
    </row>
    <row r="2685">
      <c r="A2685" s="116" t="n"/>
      <c r="B2685" s="97" t="n"/>
      <c r="C2685" s="97" t="n"/>
      <c r="D2685" s="132" t="n"/>
      <c r="E2685" s="99" t="n"/>
      <c r="F2685" s="117" t="n"/>
      <c r="G2685" s="101" t="n"/>
      <c r="H2685" s="109" t="str">
        <f>IF(OR(A2685="",B2685=""),"",N(D2685)*N(E2685))</f>
        <v/>
      </c>
      <c r="I2685" s="109" t="str">
        <f>IF(H2685="","",H2685-N(F2685))</f>
        <v/>
      </c>
      <c r="J2685" s="108" t="str">
        <f>IF(B2685="","",IFERROR(INDEX('15 Base de Dados'!$F$6:$F$925,MATCH(B2685,'15 Base de Dados'!$C$6:$C$925,0)),"BRL"))</f>
        <v/>
      </c>
      <c r="K2685" s="134" t="str">
        <f>IF(H2685="","",I2685*IF(N(G2685)&gt;0,G2685,IFERROR(INDEX(moeda_fx,MATCH(J2685,moeda_cod,0)),1)))</f>
        <v/>
      </c>
      <c r="L2685" s="135" t="str">
        <f>IF(B2685="","",IFERROR(INDEX('15 Base de Dados'!$A$6:$A$925,MATCH(B2685,'15 Base de Dados'!$C$6:$C$925,0)),"Não encontrado"))</f>
        <v/>
      </c>
      <c r="M2685" s="123" t="str">
        <f>IF(A2685="","",EOMONTH(A2685,0))</f>
        <v/>
      </c>
      <c r="N2685" s="113" t="str">
        <f>IF(A2685="","",YEAR(A2685))</f>
        <v/>
      </c>
    </row>
    <row r="2686">
      <c r="A2686" s="116" t="n"/>
      <c r="B2686" s="97" t="n"/>
      <c r="C2686" s="97" t="n"/>
      <c r="D2686" s="132" t="n"/>
      <c r="E2686" s="99" t="n"/>
      <c r="F2686" s="117" t="n"/>
      <c r="G2686" s="101" t="n"/>
      <c r="H2686" s="103" t="str">
        <f>IF(OR(A2686="",B2686=""),"",N(D2686)*N(E2686))</f>
        <v/>
      </c>
      <c r="I2686" s="103" t="str">
        <f>IF(H2686="","",H2686-N(F2686))</f>
        <v/>
      </c>
      <c r="J2686" s="68" t="str">
        <f>IF(B2686="","",IFERROR(INDEX('15 Base de Dados'!$F$6:$F$925,MATCH(B2686,'15 Base de Dados'!$C$6:$C$925,0)),"BRL"))</f>
        <v/>
      </c>
      <c r="K2686" s="70" t="str">
        <f>IF(H2686="","",I2686*IF(N(G2686)&gt;0,G2686,IFERROR(INDEX(moeda_fx,MATCH(J2686,moeda_cod,0)),1)))</f>
        <v/>
      </c>
      <c r="L2686" s="133" t="str">
        <f>IF(B2686="","",IFERROR(INDEX('15 Base de Dados'!$A$6:$A$925,MATCH(B2686,'15 Base de Dados'!$C$6:$C$925,0)),"Não encontrado"))</f>
        <v/>
      </c>
      <c r="M2686" s="122" t="str">
        <f>IF(A2686="","",EOMONTH(A2686,0))</f>
        <v/>
      </c>
      <c r="N2686" s="69" t="str">
        <f>IF(A2686="","",YEAR(A2686))</f>
        <v/>
      </c>
    </row>
    <row r="2687">
      <c r="A2687" s="116" t="n"/>
      <c r="B2687" s="97" t="n"/>
      <c r="C2687" s="97" t="n"/>
      <c r="D2687" s="132" t="n"/>
      <c r="E2687" s="99" t="n"/>
      <c r="F2687" s="117" t="n"/>
      <c r="G2687" s="101" t="n"/>
      <c r="H2687" s="109" t="str">
        <f>IF(OR(A2687="",B2687=""),"",N(D2687)*N(E2687))</f>
        <v/>
      </c>
      <c r="I2687" s="109" t="str">
        <f>IF(H2687="","",H2687-N(F2687))</f>
        <v/>
      </c>
      <c r="J2687" s="108" t="str">
        <f>IF(B2687="","",IFERROR(INDEX('15 Base de Dados'!$F$6:$F$925,MATCH(B2687,'15 Base de Dados'!$C$6:$C$925,0)),"BRL"))</f>
        <v/>
      </c>
      <c r="K2687" s="134" t="str">
        <f>IF(H2687="","",I2687*IF(N(G2687)&gt;0,G2687,IFERROR(INDEX(moeda_fx,MATCH(J2687,moeda_cod,0)),1)))</f>
        <v/>
      </c>
      <c r="L2687" s="135" t="str">
        <f>IF(B2687="","",IFERROR(INDEX('15 Base de Dados'!$A$6:$A$925,MATCH(B2687,'15 Base de Dados'!$C$6:$C$925,0)),"Não encontrado"))</f>
        <v/>
      </c>
      <c r="M2687" s="123" t="str">
        <f>IF(A2687="","",EOMONTH(A2687,0))</f>
        <v/>
      </c>
      <c r="N2687" s="113" t="str">
        <f>IF(A2687="","",YEAR(A2687))</f>
        <v/>
      </c>
    </row>
    <row r="2688">
      <c r="A2688" s="116" t="n"/>
      <c r="B2688" s="97" t="n"/>
      <c r="C2688" s="97" t="n"/>
      <c r="D2688" s="132" t="n"/>
      <c r="E2688" s="99" t="n"/>
      <c r="F2688" s="117" t="n"/>
      <c r="G2688" s="101" t="n"/>
      <c r="H2688" s="103" t="str">
        <f>IF(OR(A2688="",B2688=""),"",N(D2688)*N(E2688))</f>
        <v/>
      </c>
      <c r="I2688" s="103" t="str">
        <f>IF(H2688="","",H2688-N(F2688))</f>
        <v/>
      </c>
      <c r="J2688" s="68" t="str">
        <f>IF(B2688="","",IFERROR(INDEX('15 Base de Dados'!$F$6:$F$925,MATCH(B2688,'15 Base de Dados'!$C$6:$C$925,0)),"BRL"))</f>
        <v/>
      </c>
      <c r="K2688" s="70" t="str">
        <f>IF(H2688="","",I2688*IF(N(G2688)&gt;0,G2688,IFERROR(INDEX(moeda_fx,MATCH(J2688,moeda_cod,0)),1)))</f>
        <v/>
      </c>
      <c r="L2688" s="133" t="str">
        <f>IF(B2688="","",IFERROR(INDEX('15 Base de Dados'!$A$6:$A$925,MATCH(B2688,'15 Base de Dados'!$C$6:$C$925,0)),"Não encontrado"))</f>
        <v/>
      </c>
      <c r="M2688" s="122" t="str">
        <f>IF(A2688="","",EOMONTH(A2688,0))</f>
        <v/>
      </c>
      <c r="N2688" s="69" t="str">
        <f>IF(A2688="","",YEAR(A2688))</f>
        <v/>
      </c>
    </row>
    <row r="2689">
      <c r="A2689" s="116" t="n"/>
      <c r="B2689" s="97" t="n"/>
      <c r="C2689" s="97" t="n"/>
      <c r="D2689" s="132" t="n"/>
      <c r="E2689" s="99" t="n"/>
      <c r="F2689" s="117" t="n"/>
      <c r="G2689" s="101" t="n"/>
      <c r="H2689" s="109" t="str">
        <f>IF(OR(A2689="",B2689=""),"",N(D2689)*N(E2689))</f>
        <v/>
      </c>
      <c r="I2689" s="109" t="str">
        <f>IF(H2689="","",H2689-N(F2689))</f>
        <v/>
      </c>
      <c r="J2689" s="108" t="str">
        <f>IF(B2689="","",IFERROR(INDEX('15 Base de Dados'!$F$6:$F$925,MATCH(B2689,'15 Base de Dados'!$C$6:$C$925,0)),"BRL"))</f>
        <v/>
      </c>
      <c r="K2689" s="134" t="str">
        <f>IF(H2689="","",I2689*IF(N(G2689)&gt;0,G2689,IFERROR(INDEX(moeda_fx,MATCH(J2689,moeda_cod,0)),1)))</f>
        <v/>
      </c>
      <c r="L2689" s="135" t="str">
        <f>IF(B2689="","",IFERROR(INDEX('15 Base de Dados'!$A$6:$A$925,MATCH(B2689,'15 Base de Dados'!$C$6:$C$925,0)),"Não encontrado"))</f>
        <v/>
      </c>
      <c r="M2689" s="123" t="str">
        <f>IF(A2689="","",EOMONTH(A2689,0))</f>
        <v/>
      </c>
      <c r="N2689" s="113" t="str">
        <f>IF(A2689="","",YEAR(A2689))</f>
        <v/>
      </c>
    </row>
    <row r="2690">
      <c r="A2690" s="116" t="n"/>
      <c r="B2690" s="97" t="n"/>
      <c r="C2690" s="97" t="n"/>
      <c r="D2690" s="132" t="n"/>
      <c r="E2690" s="99" t="n"/>
      <c r="F2690" s="117" t="n"/>
      <c r="G2690" s="101" t="n"/>
      <c r="H2690" s="103" t="str">
        <f>IF(OR(A2690="",B2690=""),"",N(D2690)*N(E2690))</f>
        <v/>
      </c>
      <c r="I2690" s="103" t="str">
        <f>IF(H2690="","",H2690-N(F2690))</f>
        <v/>
      </c>
      <c r="J2690" s="68" t="str">
        <f>IF(B2690="","",IFERROR(INDEX('15 Base de Dados'!$F$6:$F$925,MATCH(B2690,'15 Base de Dados'!$C$6:$C$925,0)),"BRL"))</f>
        <v/>
      </c>
      <c r="K2690" s="70" t="str">
        <f>IF(H2690="","",I2690*IF(N(G2690)&gt;0,G2690,IFERROR(INDEX(moeda_fx,MATCH(J2690,moeda_cod,0)),1)))</f>
        <v/>
      </c>
      <c r="L2690" s="133" t="str">
        <f>IF(B2690="","",IFERROR(INDEX('15 Base de Dados'!$A$6:$A$925,MATCH(B2690,'15 Base de Dados'!$C$6:$C$925,0)),"Não encontrado"))</f>
        <v/>
      </c>
      <c r="M2690" s="122" t="str">
        <f>IF(A2690="","",EOMONTH(A2690,0))</f>
        <v/>
      </c>
      <c r="N2690" s="69" t="str">
        <f>IF(A2690="","",YEAR(A2690))</f>
        <v/>
      </c>
    </row>
    <row r="2691">
      <c r="A2691" s="116" t="n"/>
      <c r="B2691" s="97" t="n"/>
      <c r="C2691" s="97" t="n"/>
      <c r="D2691" s="132" t="n"/>
      <c r="E2691" s="99" t="n"/>
      <c r="F2691" s="117" t="n"/>
      <c r="G2691" s="101" t="n"/>
      <c r="H2691" s="109" t="str">
        <f>IF(OR(A2691="",B2691=""),"",N(D2691)*N(E2691))</f>
        <v/>
      </c>
      <c r="I2691" s="109" t="str">
        <f>IF(H2691="","",H2691-N(F2691))</f>
        <v/>
      </c>
      <c r="J2691" s="108" t="str">
        <f>IF(B2691="","",IFERROR(INDEX('15 Base de Dados'!$F$6:$F$925,MATCH(B2691,'15 Base de Dados'!$C$6:$C$925,0)),"BRL"))</f>
        <v/>
      </c>
      <c r="K2691" s="134" t="str">
        <f>IF(H2691="","",I2691*IF(N(G2691)&gt;0,G2691,IFERROR(INDEX(moeda_fx,MATCH(J2691,moeda_cod,0)),1)))</f>
        <v/>
      </c>
      <c r="L2691" s="135" t="str">
        <f>IF(B2691="","",IFERROR(INDEX('15 Base de Dados'!$A$6:$A$925,MATCH(B2691,'15 Base de Dados'!$C$6:$C$925,0)),"Não encontrado"))</f>
        <v/>
      </c>
      <c r="M2691" s="123" t="str">
        <f>IF(A2691="","",EOMONTH(A2691,0))</f>
        <v/>
      </c>
      <c r="N2691" s="113" t="str">
        <f>IF(A2691="","",YEAR(A2691))</f>
        <v/>
      </c>
    </row>
    <row r="2692">
      <c r="A2692" s="116" t="n"/>
      <c r="B2692" s="97" t="n"/>
      <c r="C2692" s="97" t="n"/>
      <c r="D2692" s="132" t="n"/>
      <c r="E2692" s="99" t="n"/>
      <c r="F2692" s="117" t="n"/>
      <c r="G2692" s="101" t="n"/>
      <c r="H2692" s="103" t="str">
        <f>IF(OR(A2692="",B2692=""),"",N(D2692)*N(E2692))</f>
        <v/>
      </c>
      <c r="I2692" s="103" t="str">
        <f>IF(H2692="","",H2692-N(F2692))</f>
        <v/>
      </c>
      <c r="J2692" s="68" t="str">
        <f>IF(B2692="","",IFERROR(INDEX('15 Base de Dados'!$F$6:$F$925,MATCH(B2692,'15 Base de Dados'!$C$6:$C$925,0)),"BRL"))</f>
        <v/>
      </c>
      <c r="K2692" s="70" t="str">
        <f>IF(H2692="","",I2692*IF(N(G2692)&gt;0,G2692,IFERROR(INDEX(moeda_fx,MATCH(J2692,moeda_cod,0)),1)))</f>
        <v/>
      </c>
      <c r="L2692" s="133" t="str">
        <f>IF(B2692="","",IFERROR(INDEX('15 Base de Dados'!$A$6:$A$925,MATCH(B2692,'15 Base de Dados'!$C$6:$C$925,0)),"Não encontrado"))</f>
        <v/>
      </c>
      <c r="M2692" s="122" t="str">
        <f>IF(A2692="","",EOMONTH(A2692,0))</f>
        <v/>
      </c>
      <c r="N2692" s="69" t="str">
        <f>IF(A2692="","",YEAR(A2692))</f>
        <v/>
      </c>
    </row>
    <row r="2693">
      <c r="A2693" s="116" t="n"/>
      <c r="B2693" s="97" t="n"/>
      <c r="C2693" s="97" t="n"/>
      <c r="D2693" s="132" t="n"/>
      <c r="E2693" s="99" t="n"/>
      <c r="F2693" s="117" t="n"/>
      <c r="G2693" s="101" t="n"/>
      <c r="H2693" s="109" t="str">
        <f>IF(OR(A2693="",B2693=""),"",N(D2693)*N(E2693))</f>
        <v/>
      </c>
      <c r="I2693" s="109" t="str">
        <f>IF(H2693="","",H2693-N(F2693))</f>
        <v/>
      </c>
      <c r="J2693" s="108" t="str">
        <f>IF(B2693="","",IFERROR(INDEX('15 Base de Dados'!$F$6:$F$925,MATCH(B2693,'15 Base de Dados'!$C$6:$C$925,0)),"BRL"))</f>
        <v/>
      </c>
      <c r="K2693" s="134" t="str">
        <f>IF(H2693="","",I2693*IF(N(G2693)&gt;0,G2693,IFERROR(INDEX(moeda_fx,MATCH(J2693,moeda_cod,0)),1)))</f>
        <v/>
      </c>
      <c r="L2693" s="135" t="str">
        <f>IF(B2693="","",IFERROR(INDEX('15 Base de Dados'!$A$6:$A$925,MATCH(B2693,'15 Base de Dados'!$C$6:$C$925,0)),"Não encontrado"))</f>
        <v/>
      </c>
      <c r="M2693" s="123" t="str">
        <f>IF(A2693="","",EOMONTH(A2693,0))</f>
        <v/>
      </c>
      <c r="N2693" s="113" t="str">
        <f>IF(A2693="","",YEAR(A2693))</f>
        <v/>
      </c>
    </row>
    <row r="2694">
      <c r="A2694" s="116" t="n"/>
      <c r="B2694" s="97" t="n"/>
      <c r="C2694" s="97" t="n"/>
      <c r="D2694" s="132" t="n"/>
      <c r="E2694" s="99" t="n"/>
      <c r="F2694" s="117" t="n"/>
      <c r="G2694" s="101" t="n"/>
      <c r="H2694" s="103" t="str">
        <f>IF(OR(A2694="",B2694=""),"",N(D2694)*N(E2694))</f>
        <v/>
      </c>
      <c r="I2694" s="103" t="str">
        <f>IF(H2694="","",H2694-N(F2694))</f>
        <v/>
      </c>
      <c r="J2694" s="68" t="str">
        <f>IF(B2694="","",IFERROR(INDEX('15 Base de Dados'!$F$6:$F$925,MATCH(B2694,'15 Base de Dados'!$C$6:$C$925,0)),"BRL"))</f>
        <v/>
      </c>
      <c r="K2694" s="70" t="str">
        <f>IF(H2694="","",I2694*IF(N(G2694)&gt;0,G2694,IFERROR(INDEX(moeda_fx,MATCH(J2694,moeda_cod,0)),1)))</f>
        <v/>
      </c>
      <c r="L2694" s="133" t="str">
        <f>IF(B2694="","",IFERROR(INDEX('15 Base de Dados'!$A$6:$A$925,MATCH(B2694,'15 Base de Dados'!$C$6:$C$925,0)),"Não encontrado"))</f>
        <v/>
      </c>
      <c r="M2694" s="122" t="str">
        <f>IF(A2694="","",EOMONTH(A2694,0))</f>
        <v/>
      </c>
      <c r="N2694" s="69" t="str">
        <f>IF(A2694="","",YEAR(A2694))</f>
        <v/>
      </c>
    </row>
    <row r="2695">
      <c r="A2695" s="116" t="n"/>
      <c r="B2695" s="97" t="n"/>
      <c r="C2695" s="97" t="n"/>
      <c r="D2695" s="132" t="n"/>
      <c r="E2695" s="99" t="n"/>
      <c r="F2695" s="117" t="n"/>
      <c r="G2695" s="101" t="n"/>
      <c r="H2695" s="109" t="str">
        <f>IF(OR(A2695="",B2695=""),"",N(D2695)*N(E2695))</f>
        <v/>
      </c>
      <c r="I2695" s="109" t="str">
        <f>IF(H2695="","",H2695-N(F2695))</f>
        <v/>
      </c>
      <c r="J2695" s="108" t="str">
        <f>IF(B2695="","",IFERROR(INDEX('15 Base de Dados'!$F$6:$F$925,MATCH(B2695,'15 Base de Dados'!$C$6:$C$925,0)),"BRL"))</f>
        <v/>
      </c>
      <c r="K2695" s="134" t="str">
        <f>IF(H2695="","",I2695*IF(N(G2695)&gt;0,G2695,IFERROR(INDEX(moeda_fx,MATCH(J2695,moeda_cod,0)),1)))</f>
        <v/>
      </c>
      <c r="L2695" s="135" t="str">
        <f>IF(B2695="","",IFERROR(INDEX('15 Base de Dados'!$A$6:$A$925,MATCH(B2695,'15 Base de Dados'!$C$6:$C$925,0)),"Não encontrado"))</f>
        <v/>
      </c>
      <c r="M2695" s="123" t="str">
        <f>IF(A2695="","",EOMONTH(A2695,0))</f>
        <v/>
      </c>
      <c r="N2695" s="113" t="str">
        <f>IF(A2695="","",YEAR(A2695))</f>
        <v/>
      </c>
    </row>
    <row r="2696">
      <c r="A2696" s="116" t="n"/>
      <c r="B2696" s="97" t="n"/>
      <c r="C2696" s="97" t="n"/>
      <c r="D2696" s="132" t="n"/>
      <c r="E2696" s="99" t="n"/>
      <c r="F2696" s="117" t="n"/>
      <c r="G2696" s="101" t="n"/>
      <c r="H2696" s="103" t="str">
        <f>IF(OR(A2696="",B2696=""),"",N(D2696)*N(E2696))</f>
        <v/>
      </c>
      <c r="I2696" s="103" t="str">
        <f>IF(H2696="","",H2696-N(F2696))</f>
        <v/>
      </c>
      <c r="J2696" s="68" t="str">
        <f>IF(B2696="","",IFERROR(INDEX('15 Base de Dados'!$F$6:$F$925,MATCH(B2696,'15 Base de Dados'!$C$6:$C$925,0)),"BRL"))</f>
        <v/>
      </c>
      <c r="K2696" s="70" t="str">
        <f>IF(H2696="","",I2696*IF(N(G2696)&gt;0,G2696,IFERROR(INDEX(moeda_fx,MATCH(J2696,moeda_cod,0)),1)))</f>
        <v/>
      </c>
      <c r="L2696" s="133" t="str">
        <f>IF(B2696="","",IFERROR(INDEX('15 Base de Dados'!$A$6:$A$925,MATCH(B2696,'15 Base de Dados'!$C$6:$C$925,0)),"Não encontrado"))</f>
        <v/>
      </c>
      <c r="M2696" s="122" t="str">
        <f>IF(A2696="","",EOMONTH(A2696,0))</f>
        <v/>
      </c>
      <c r="N2696" s="69" t="str">
        <f>IF(A2696="","",YEAR(A2696))</f>
        <v/>
      </c>
    </row>
    <row r="2697">
      <c r="A2697" s="116" t="n"/>
      <c r="B2697" s="97" t="n"/>
      <c r="C2697" s="97" t="n"/>
      <c r="D2697" s="132" t="n"/>
      <c r="E2697" s="99" t="n"/>
      <c r="F2697" s="117" t="n"/>
      <c r="G2697" s="101" t="n"/>
      <c r="H2697" s="109" t="str">
        <f>IF(OR(A2697="",B2697=""),"",N(D2697)*N(E2697))</f>
        <v/>
      </c>
      <c r="I2697" s="109" t="str">
        <f>IF(H2697="","",H2697-N(F2697))</f>
        <v/>
      </c>
      <c r="J2697" s="108" t="str">
        <f>IF(B2697="","",IFERROR(INDEX('15 Base de Dados'!$F$6:$F$925,MATCH(B2697,'15 Base de Dados'!$C$6:$C$925,0)),"BRL"))</f>
        <v/>
      </c>
      <c r="K2697" s="134" t="str">
        <f>IF(H2697="","",I2697*IF(N(G2697)&gt;0,G2697,IFERROR(INDEX(moeda_fx,MATCH(J2697,moeda_cod,0)),1)))</f>
        <v/>
      </c>
      <c r="L2697" s="135" t="str">
        <f>IF(B2697="","",IFERROR(INDEX('15 Base de Dados'!$A$6:$A$925,MATCH(B2697,'15 Base de Dados'!$C$6:$C$925,0)),"Não encontrado"))</f>
        <v/>
      </c>
      <c r="M2697" s="123" t="str">
        <f>IF(A2697="","",EOMONTH(A2697,0))</f>
        <v/>
      </c>
      <c r="N2697" s="113" t="str">
        <f>IF(A2697="","",YEAR(A2697))</f>
        <v/>
      </c>
    </row>
    <row r="2698">
      <c r="A2698" s="116" t="n"/>
      <c r="B2698" s="97" t="n"/>
      <c r="C2698" s="97" t="n"/>
      <c r="D2698" s="132" t="n"/>
      <c r="E2698" s="99" t="n"/>
      <c r="F2698" s="117" t="n"/>
      <c r="G2698" s="101" t="n"/>
      <c r="H2698" s="103" t="str">
        <f>IF(OR(A2698="",B2698=""),"",N(D2698)*N(E2698))</f>
        <v/>
      </c>
      <c r="I2698" s="103" t="str">
        <f>IF(H2698="","",H2698-N(F2698))</f>
        <v/>
      </c>
      <c r="J2698" s="68" t="str">
        <f>IF(B2698="","",IFERROR(INDEX('15 Base de Dados'!$F$6:$F$925,MATCH(B2698,'15 Base de Dados'!$C$6:$C$925,0)),"BRL"))</f>
        <v/>
      </c>
      <c r="K2698" s="70" t="str">
        <f>IF(H2698="","",I2698*IF(N(G2698)&gt;0,G2698,IFERROR(INDEX(moeda_fx,MATCH(J2698,moeda_cod,0)),1)))</f>
        <v/>
      </c>
      <c r="L2698" s="133" t="str">
        <f>IF(B2698="","",IFERROR(INDEX('15 Base de Dados'!$A$6:$A$925,MATCH(B2698,'15 Base de Dados'!$C$6:$C$925,0)),"Não encontrado"))</f>
        <v/>
      </c>
      <c r="M2698" s="122" t="str">
        <f>IF(A2698="","",EOMONTH(A2698,0))</f>
        <v/>
      </c>
      <c r="N2698" s="69" t="str">
        <f>IF(A2698="","",YEAR(A2698))</f>
        <v/>
      </c>
    </row>
    <row r="2699">
      <c r="A2699" s="116" t="n"/>
      <c r="B2699" s="97" t="n"/>
      <c r="C2699" s="97" t="n"/>
      <c r="D2699" s="132" t="n"/>
      <c r="E2699" s="99" t="n"/>
      <c r="F2699" s="117" t="n"/>
      <c r="G2699" s="101" t="n"/>
      <c r="H2699" s="109" t="str">
        <f>IF(OR(A2699="",B2699=""),"",N(D2699)*N(E2699))</f>
        <v/>
      </c>
      <c r="I2699" s="109" t="str">
        <f>IF(H2699="","",H2699-N(F2699))</f>
        <v/>
      </c>
      <c r="J2699" s="108" t="str">
        <f>IF(B2699="","",IFERROR(INDEX('15 Base de Dados'!$F$6:$F$925,MATCH(B2699,'15 Base de Dados'!$C$6:$C$925,0)),"BRL"))</f>
        <v/>
      </c>
      <c r="K2699" s="134" t="str">
        <f>IF(H2699="","",I2699*IF(N(G2699)&gt;0,G2699,IFERROR(INDEX(moeda_fx,MATCH(J2699,moeda_cod,0)),1)))</f>
        <v/>
      </c>
      <c r="L2699" s="135" t="str">
        <f>IF(B2699="","",IFERROR(INDEX('15 Base de Dados'!$A$6:$A$925,MATCH(B2699,'15 Base de Dados'!$C$6:$C$925,0)),"Não encontrado"))</f>
        <v/>
      </c>
      <c r="M2699" s="123" t="str">
        <f>IF(A2699="","",EOMONTH(A2699,0))</f>
        <v/>
      </c>
      <c r="N2699" s="113" t="str">
        <f>IF(A2699="","",YEAR(A2699))</f>
        <v/>
      </c>
    </row>
    <row r="2700">
      <c r="A2700" s="116" t="n"/>
      <c r="B2700" s="97" t="n"/>
      <c r="C2700" s="97" t="n"/>
      <c r="D2700" s="132" t="n"/>
      <c r="E2700" s="99" t="n"/>
      <c r="F2700" s="117" t="n"/>
      <c r="G2700" s="101" t="n"/>
      <c r="H2700" s="103" t="str">
        <f>IF(OR(A2700="",B2700=""),"",N(D2700)*N(E2700))</f>
        <v/>
      </c>
      <c r="I2700" s="103" t="str">
        <f>IF(H2700="","",H2700-N(F2700))</f>
        <v/>
      </c>
      <c r="J2700" s="68" t="str">
        <f>IF(B2700="","",IFERROR(INDEX('15 Base de Dados'!$F$6:$F$925,MATCH(B2700,'15 Base de Dados'!$C$6:$C$925,0)),"BRL"))</f>
        <v/>
      </c>
      <c r="K2700" s="70" t="str">
        <f>IF(H2700="","",I2700*IF(N(G2700)&gt;0,G2700,IFERROR(INDEX(moeda_fx,MATCH(J2700,moeda_cod,0)),1)))</f>
        <v/>
      </c>
      <c r="L2700" s="133" t="str">
        <f>IF(B2700="","",IFERROR(INDEX('15 Base de Dados'!$A$6:$A$925,MATCH(B2700,'15 Base de Dados'!$C$6:$C$925,0)),"Não encontrado"))</f>
        <v/>
      </c>
      <c r="M2700" s="122" t="str">
        <f>IF(A2700="","",EOMONTH(A2700,0))</f>
        <v/>
      </c>
      <c r="N2700" s="69" t="str">
        <f>IF(A2700="","",YEAR(A2700))</f>
        <v/>
      </c>
    </row>
    <row r="2701">
      <c r="A2701" s="116" t="n"/>
      <c r="B2701" s="97" t="n"/>
      <c r="C2701" s="97" t="n"/>
      <c r="D2701" s="132" t="n"/>
      <c r="E2701" s="99" t="n"/>
      <c r="F2701" s="117" t="n"/>
      <c r="G2701" s="101" t="n"/>
      <c r="H2701" s="109" t="str">
        <f>IF(OR(A2701="",B2701=""),"",N(D2701)*N(E2701))</f>
        <v/>
      </c>
      <c r="I2701" s="109" t="str">
        <f>IF(H2701="","",H2701-N(F2701))</f>
        <v/>
      </c>
      <c r="J2701" s="108" t="str">
        <f>IF(B2701="","",IFERROR(INDEX('15 Base de Dados'!$F$6:$F$925,MATCH(B2701,'15 Base de Dados'!$C$6:$C$925,0)),"BRL"))</f>
        <v/>
      </c>
      <c r="K2701" s="134" t="str">
        <f>IF(H2701="","",I2701*IF(N(G2701)&gt;0,G2701,IFERROR(INDEX(moeda_fx,MATCH(J2701,moeda_cod,0)),1)))</f>
        <v/>
      </c>
      <c r="L2701" s="135" t="str">
        <f>IF(B2701="","",IFERROR(INDEX('15 Base de Dados'!$A$6:$A$925,MATCH(B2701,'15 Base de Dados'!$C$6:$C$925,0)),"Não encontrado"))</f>
        <v/>
      </c>
      <c r="M2701" s="123" t="str">
        <f>IF(A2701="","",EOMONTH(A2701,0))</f>
        <v/>
      </c>
      <c r="N2701" s="113" t="str">
        <f>IF(A2701="","",YEAR(A2701))</f>
        <v/>
      </c>
    </row>
    <row r="2702">
      <c r="A2702" s="116" t="n"/>
      <c r="B2702" s="97" t="n"/>
      <c r="C2702" s="97" t="n"/>
      <c r="D2702" s="132" t="n"/>
      <c r="E2702" s="99" t="n"/>
      <c r="F2702" s="117" t="n"/>
      <c r="G2702" s="101" t="n"/>
      <c r="H2702" s="103" t="str">
        <f>IF(OR(A2702="",B2702=""),"",N(D2702)*N(E2702))</f>
        <v/>
      </c>
      <c r="I2702" s="103" t="str">
        <f>IF(H2702="","",H2702-N(F2702))</f>
        <v/>
      </c>
      <c r="J2702" s="68" t="str">
        <f>IF(B2702="","",IFERROR(INDEX('15 Base de Dados'!$F$6:$F$925,MATCH(B2702,'15 Base de Dados'!$C$6:$C$925,0)),"BRL"))</f>
        <v/>
      </c>
      <c r="K2702" s="70" t="str">
        <f>IF(H2702="","",I2702*IF(N(G2702)&gt;0,G2702,IFERROR(INDEX(moeda_fx,MATCH(J2702,moeda_cod,0)),1)))</f>
        <v/>
      </c>
      <c r="L2702" s="133" t="str">
        <f>IF(B2702="","",IFERROR(INDEX('15 Base de Dados'!$A$6:$A$925,MATCH(B2702,'15 Base de Dados'!$C$6:$C$925,0)),"Não encontrado"))</f>
        <v/>
      </c>
      <c r="M2702" s="122" t="str">
        <f>IF(A2702="","",EOMONTH(A2702,0))</f>
        <v/>
      </c>
      <c r="N2702" s="69" t="str">
        <f>IF(A2702="","",YEAR(A2702))</f>
        <v/>
      </c>
    </row>
    <row r="2703">
      <c r="A2703" s="116" t="n"/>
      <c r="B2703" s="97" t="n"/>
      <c r="C2703" s="97" t="n"/>
      <c r="D2703" s="132" t="n"/>
      <c r="E2703" s="99" t="n"/>
      <c r="F2703" s="117" t="n"/>
      <c r="G2703" s="101" t="n"/>
      <c r="H2703" s="109" t="str">
        <f>IF(OR(A2703="",B2703=""),"",N(D2703)*N(E2703))</f>
        <v/>
      </c>
      <c r="I2703" s="109" t="str">
        <f>IF(H2703="","",H2703-N(F2703))</f>
        <v/>
      </c>
      <c r="J2703" s="108" t="str">
        <f>IF(B2703="","",IFERROR(INDEX('15 Base de Dados'!$F$6:$F$925,MATCH(B2703,'15 Base de Dados'!$C$6:$C$925,0)),"BRL"))</f>
        <v/>
      </c>
      <c r="K2703" s="134" t="str">
        <f>IF(H2703="","",I2703*IF(N(G2703)&gt;0,G2703,IFERROR(INDEX(moeda_fx,MATCH(J2703,moeda_cod,0)),1)))</f>
        <v/>
      </c>
      <c r="L2703" s="135" t="str">
        <f>IF(B2703="","",IFERROR(INDEX('15 Base de Dados'!$A$6:$A$925,MATCH(B2703,'15 Base de Dados'!$C$6:$C$925,0)),"Não encontrado"))</f>
        <v/>
      </c>
      <c r="M2703" s="123" t="str">
        <f>IF(A2703="","",EOMONTH(A2703,0))</f>
        <v/>
      </c>
      <c r="N2703" s="113" t="str">
        <f>IF(A2703="","",YEAR(A2703))</f>
        <v/>
      </c>
    </row>
    <row r="2704">
      <c r="A2704" s="116" t="n"/>
      <c r="B2704" s="97" t="n"/>
      <c r="C2704" s="97" t="n"/>
      <c r="D2704" s="132" t="n"/>
      <c r="E2704" s="99" t="n"/>
      <c r="F2704" s="117" t="n"/>
      <c r="G2704" s="101" t="n"/>
      <c r="H2704" s="103" t="str">
        <f>IF(OR(A2704="",B2704=""),"",N(D2704)*N(E2704))</f>
        <v/>
      </c>
      <c r="I2704" s="103" t="str">
        <f>IF(H2704="","",H2704-N(F2704))</f>
        <v/>
      </c>
      <c r="J2704" s="68" t="str">
        <f>IF(B2704="","",IFERROR(INDEX('15 Base de Dados'!$F$6:$F$925,MATCH(B2704,'15 Base de Dados'!$C$6:$C$925,0)),"BRL"))</f>
        <v/>
      </c>
      <c r="K2704" s="70" t="str">
        <f>IF(H2704="","",I2704*IF(N(G2704)&gt;0,G2704,IFERROR(INDEX(moeda_fx,MATCH(J2704,moeda_cod,0)),1)))</f>
        <v/>
      </c>
      <c r="L2704" s="133" t="str">
        <f>IF(B2704="","",IFERROR(INDEX('15 Base de Dados'!$A$6:$A$925,MATCH(B2704,'15 Base de Dados'!$C$6:$C$925,0)),"Não encontrado"))</f>
        <v/>
      </c>
      <c r="M2704" s="122" t="str">
        <f>IF(A2704="","",EOMONTH(A2704,0))</f>
        <v/>
      </c>
      <c r="N2704" s="69" t="str">
        <f>IF(A2704="","",YEAR(A2704))</f>
        <v/>
      </c>
    </row>
    <row r="2705">
      <c r="A2705" s="116" t="n"/>
      <c r="B2705" s="97" t="n"/>
      <c r="C2705" s="97" t="n"/>
      <c r="D2705" s="132" t="n"/>
      <c r="E2705" s="99" t="n"/>
      <c r="F2705" s="117" t="n"/>
      <c r="G2705" s="101" t="n"/>
      <c r="H2705" s="109" t="str">
        <f>IF(OR(A2705="",B2705=""),"",N(D2705)*N(E2705))</f>
        <v/>
      </c>
      <c r="I2705" s="109" t="str">
        <f>IF(H2705="","",H2705-N(F2705))</f>
        <v/>
      </c>
      <c r="J2705" s="108" t="str">
        <f>IF(B2705="","",IFERROR(INDEX('15 Base de Dados'!$F$6:$F$925,MATCH(B2705,'15 Base de Dados'!$C$6:$C$925,0)),"BRL"))</f>
        <v/>
      </c>
      <c r="K2705" s="134" t="str">
        <f>IF(H2705="","",I2705*IF(N(G2705)&gt;0,G2705,IFERROR(INDEX(moeda_fx,MATCH(J2705,moeda_cod,0)),1)))</f>
        <v/>
      </c>
      <c r="L2705" s="135" t="str">
        <f>IF(B2705="","",IFERROR(INDEX('15 Base de Dados'!$A$6:$A$925,MATCH(B2705,'15 Base de Dados'!$C$6:$C$925,0)),"Não encontrado"))</f>
        <v/>
      </c>
      <c r="M2705" s="123" t="str">
        <f>IF(A2705="","",EOMONTH(A2705,0))</f>
        <v/>
      </c>
      <c r="N2705" s="113" t="str">
        <f>IF(A2705="","",YEAR(A2705))</f>
        <v/>
      </c>
    </row>
    <row r="2706">
      <c r="A2706" s="116" t="n"/>
      <c r="B2706" s="97" t="n"/>
      <c r="C2706" s="97" t="n"/>
      <c r="D2706" s="132" t="n"/>
      <c r="E2706" s="99" t="n"/>
      <c r="F2706" s="117" t="n"/>
      <c r="G2706" s="101" t="n"/>
      <c r="H2706" s="103" t="str">
        <f>IF(OR(A2706="",B2706=""),"",N(D2706)*N(E2706))</f>
        <v/>
      </c>
      <c r="I2706" s="103" t="str">
        <f>IF(H2706="","",H2706-N(F2706))</f>
        <v/>
      </c>
      <c r="J2706" s="68" t="str">
        <f>IF(B2706="","",IFERROR(INDEX('15 Base de Dados'!$F$6:$F$925,MATCH(B2706,'15 Base de Dados'!$C$6:$C$925,0)),"BRL"))</f>
        <v/>
      </c>
      <c r="K2706" s="70" t="str">
        <f>IF(H2706="","",I2706*IF(N(G2706)&gt;0,G2706,IFERROR(INDEX(moeda_fx,MATCH(J2706,moeda_cod,0)),1)))</f>
        <v/>
      </c>
      <c r="L2706" s="133" t="str">
        <f>IF(B2706="","",IFERROR(INDEX('15 Base de Dados'!$A$6:$A$925,MATCH(B2706,'15 Base de Dados'!$C$6:$C$925,0)),"Não encontrado"))</f>
        <v/>
      </c>
      <c r="M2706" s="122" t="str">
        <f>IF(A2706="","",EOMONTH(A2706,0))</f>
        <v/>
      </c>
      <c r="N2706" s="69" t="str">
        <f>IF(A2706="","",YEAR(A2706))</f>
        <v/>
      </c>
    </row>
    <row r="2707">
      <c r="A2707" s="116" t="n"/>
      <c r="B2707" s="97" t="n"/>
      <c r="C2707" s="97" t="n"/>
      <c r="D2707" s="132" t="n"/>
      <c r="E2707" s="99" t="n"/>
      <c r="F2707" s="117" t="n"/>
      <c r="G2707" s="101" t="n"/>
      <c r="H2707" s="109" t="str">
        <f>IF(OR(A2707="",B2707=""),"",N(D2707)*N(E2707))</f>
        <v/>
      </c>
      <c r="I2707" s="109" t="str">
        <f>IF(H2707="","",H2707-N(F2707))</f>
        <v/>
      </c>
      <c r="J2707" s="108" t="str">
        <f>IF(B2707="","",IFERROR(INDEX('15 Base de Dados'!$F$6:$F$925,MATCH(B2707,'15 Base de Dados'!$C$6:$C$925,0)),"BRL"))</f>
        <v/>
      </c>
      <c r="K2707" s="134" t="str">
        <f>IF(H2707="","",I2707*IF(N(G2707)&gt;0,G2707,IFERROR(INDEX(moeda_fx,MATCH(J2707,moeda_cod,0)),1)))</f>
        <v/>
      </c>
      <c r="L2707" s="135" t="str">
        <f>IF(B2707="","",IFERROR(INDEX('15 Base de Dados'!$A$6:$A$925,MATCH(B2707,'15 Base de Dados'!$C$6:$C$925,0)),"Não encontrado"))</f>
        <v/>
      </c>
      <c r="M2707" s="123" t="str">
        <f>IF(A2707="","",EOMONTH(A2707,0))</f>
        <v/>
      </c>
      <c r="N2707" s="113" t="str">
        <f>IF(A2707="","",YEAR(A2707))</f>
        <v/>
      </c>
    </row>
    <row r="2708">
      <c r="A2708" s="116" t="n"/>
      <c r="B2708" s="97" t="n"/>
      <c r="C2708" s="97" t="n"/>
      <c r="D2708" s="132" t="n"/>
      <c r="E2708" s="99" t="n"/>
      <c r="F2708" s="117" t="n"/>
      <c r="G2708" s="101" t="n"/>
      <c r="H2708" s="103" t="str">
        <f>IF(OR(A2708="",B2708=""),"",N(D2708)*N(E2708))</f>
        <v/>
      </c>
      <c r="I2708" s="103" t="str">
        <f>IF(H2708="","",H2708-N(F2708))</f>
        <v/>
      </c>
      <c r="J2708" s="68" t="str">
        <f>IF(B2708="","",IFERROR(INDEX('15 Base de Dados'!$F$6:$F$925,MATCH(B2708,'15 Base de Dados'!$C$6:$C$925,0)),"BRL"))</f>
        <v/>
      </c>
      <c r="K2708" s="70" t="str">
        <f>IF(H2708="","",I2708*IF(N(G2708)&gt;0,G2708,IFERROR(INDEX(moeda_fx,MATCH(J2708,moeda_cod,0)),1)))</f>
        <v/>
      </c>
      <c r="L2708" s="133" t="str">
        <f>IF(B2708="","",IFERROR(INDEX('15 Base de Dados'!$A$6:$A$925,MATCH(B2708,'15 Base de Dados'!$C$6:$C$925,0)),"Não encontrado"))</f>
        <v/>
      </c>
      <c r="M2708" s="122" t="str">
        <f>IF(A2708="","",EOMONTH(A2708,0))</f>
        <v/>
      </c>
      <c r="N2708" s="69" t="str">
        <f>IF(A2708="","",YEAR(A2708))</f>
        <v/>
      </c>
    </row>
    <row r="2709">
      <c r="A2709" s="116" t="n"/>
      <c r="B2709" s="97" t="n"/>
      <c r="C2709" s="97" t="n"/>
      <c r="D2709" s="132" t="n"/>
      <c r="E2709" s="99" t="n"/>
      <c r="F2709" s="117" t="n"/>
      <c r="G2709" s="101" t="n"/>
      <c r="H2709" s="109" t="str">
        <f>IF(OR(A2709="",B2709=""),"",N(D2709)*N(E2709))</f>
        <v/>
      </c>
      <c r="I2709" s="109" t="str">
        <f>IF(H2709="","",H2709-N(F2709))</f>
        <v/>
      </c>
      <c r="J2709" s="108" t="str">
        <f>IF(B2709="","",IFERROR(INDEX('15 Base de Dados'!$F$6:$F$925,MATCH(B2709,'15 Base de Dados'!$C$6:$C$925,0)),"BRL"))</f>
        <v/>
      </c>
      <c r="K2709" s="134" t="str">
        <f>IF(H2709="","",I2709*IF(N(G2709)&gt;0,G2709,IFERROR(INDEX(moeda_fx,MATCH(J2709,moeda_cod,0)),1)))</f>
        <v/>
      </c>
      <c r="L2709" s="135" t="str">
        <f>IF(B2709="","",IFERROR(INDEX('15 Base de Dados'!$A$6:$A$925,MATCH(B2709,'15 Base de Dados'!$C$6:$C$925,0)),"Não encontrado"))</f>
        <v/>
      </c>
      <c r="M2709" s="123" t="str">
        <f>IF(A2709="","",EOMONTH(A2709,0))</f>
        <v/>
      </c>
      <c r="N2709" s="113" t="str">
        <f>IF(A2709="","",YEAR(A2709))</f>
        <v/>
      </c>
    </row>
    <row r="2710">
      <c r="A2710" s="116" t="n"/>
      <c r="B2710" s="97" t="n"/>
      <c r="C2710" s="97" t="n"/>
      <c r="D2710" s="132" t="n"/>
      <c r="E2710" s="99" t="n"/>
      <c r="F2710" s="117" t="n"/>
      <c r="G2710" s="101" t="n"/>
      <c r="H2710" s="103" t="str">
        <f>IF(OR(A2710="",B2710=""),"",N(D2710)*N(E2710))</f>
        <v/>
      </c>
      <c r="I2710" s="103" t="str">
        <f>IF(H2710="","",H2710-N(F2710))</f>
        <v/>
      </c>
      <c r="J2710" s="68" t="str">
        <f>IF(B2710="","",IFERROR(INDEX('15 Base de Dados'!$F$6:$F$925,MATCH(B2710,'15 Base de Dados'!$C$6:$C$925,0)),"BRL"))</f>
        <v/>
      </c>
      <c r="K2710" s="70" t="str">
        <f>IF(H2710="","",I2710*IF(N(G2710)&gt;0,G2710,IFERROR(INDEX(moeda_fx,MATCH(J2710,moeda_cod,0)),1)))</f>
        <v/>
      </c>
      <c r="L2710" s="133" t="str">
        <f>IF(B2710="","",IFERROR(INDEX('15 Base de Dados'!$A$6:$A$925,MATCH(B2710,'15 Base de Dados'!$C$6:$C$925,0)),"Não encontrado"))</f>
        <v/>
      </c>
      <c r="M2710" s="122" t="str">
        <f>IF(A2710="","",EOMONTH(A2710,0))</f>
        <v/>
      </c>
      <c r="N2710" s="69" t="str">
        <f>IF(A2710="","",YEAR(A2710))</f>
        <v/>
      </c>
    </row>
    <row r="2711">
      <c r="A2711" s="116" t="n"/>
      <c r="B2711" s="97" t="n"/>
      <c r="C2711" s="97" t="n"/>
      <c r="D2711" s="132" t="n"/>
      <c r="E2711" s="99" t="n"/>
      <c r="F2711" s="117" t="n"/>
      <c r="G2711" s="101" t="n"/>
      <c r="H2711" s="109" t="str">
        <f>IF(OR(A2711="",B2711=""),"",N(D2711)*N(E2711))</f>
        <v/>
      </c>
      <c r="I2711" s="109" t="str">
        <f>IF(H2711="","",H2711-N(F2711))</f>
        <v/>
      </c>
      <c r="J2711" s="108" t="str">
        <f>IF(B2711="","",IFERROR(INDEX('15 Base de Dados'!$F$6:$F$925,MATCH(B2711,'15 Base de Dados'!$C$6:$C$925,0)),"BRL"))</f>
        <v/>
      </c>
      <c r="K2711" s="134" t="str">
        <f>IF(H2711="","",I2711*IF(N(G2711)&gt;0,G2711,IFERROR(INDEX(moeda_fx,MATCH(J2711,moeda_cod,0)),1)))</f>
        <v/>
      </c>
      <c r="L2711" s="135" t="str">
        <f>IF(B2711="","",IFERROR(INDEX('15 Base de Dados'!$A$6:$A$925,MATCH(B2711,'15 Base de Dados'!$C$6:$C$925,0)),"Não encontrado"))</f>
        <v/>
      </c>
      <c r="M2711" s="123" t="str">
        <f>IF(A2711="","",EOMONTH(A2711,0))</f>
        <v/>
      </c>
      <c r="N2711" s="113" t="str">
        <f>IF(A2711="","",YEAR(A2711))</f>
        <v/>
      </c>
    </row>
    <row r="2712">
      <c r="A2712" s="116" t="n"/>
      <c r="B2712" s="97" t="n"/>
      <c r="C2712" s="97" t="n"/>
      <c r="D2712" s="132" t="n"/>
      <c r="E2712" s="99" t="n"/>
      <c r="F2712" s="117" t="n"/>
      <c r="G2712" s="101" t="n"/>
      <c r="H2712" s="103" t="str">
        <f>IF(OR(A2712="",B2712=""),"",N(D2712)*N(E2712))</f>
        <v/>
      </c>
      <c r="I2712" s="103" t="str">
        <f>IF(H2712="","",H2712-N(F2712))</f>
        <v/>
      </c>
      <c r="J2712" s="68" t="str">
        <f>IF(B2712="","",IFERROR(INDEX('15 Base de Dados'!$F$6:$F$925,MATCH(B2712,'15 Base de Dados'!$C$6:$C$925,0)),"BRL"))</f>
        <v/>
      </c>
      <c r="K2712" s="70" t="str">
        <f>IF(H2712="","",I2712*IF(N(G2712)&gt;0,G2712,IFERROR(INDEX(moeda_fx,MATCH(J2712,moeda_cod,0)),1)))</f>
        <v/>
      </c>
      <c r="L2712" s="133" t="str">
        <f>IF(B2712="","",IFERROR(INDEX('15 Base de Dados'!$A$6:$A$925,MATCH(B2712,'15 Base de Dados'!$C$6:$C$925,0)),"Não encontrado"))</f>
        <v/>
      </c>
      <c r="M2712" s="122" t="str">
        <f>IF(A2712="","",EOMONTH(A2712,0))</f>
        <v/>
      </c>
      <c r="N2712" s="69" t="str">
        <f>IF(A2712="","",YEAR(A2712))</f>
        <v/>
      </c>
    </row>
    <row r="2713">
      <c r="A2713" s="116" t="n"/>
      <c r="B2713" s="97" t="n"/>
      <c r="C2713" s="97" t="n"/>
      <c r="D2713" s="132" t="n"/>
      <c r="E2713" s="99" t="n"/>
      <c r="F2713" s="117" t="n"/>
      <c r="G2713" s="101" t="n"/>
      <c r="H2713" s="109" t="str">
        <f>IF(OR(A2713="",B2713=""),"",N(D2713)*N(E2713))</f>
        <v/>
      </c>
      <c r="I2713" s="109" t="str">
        <f>IF(H2713="","",H2713-N(F2713))</f>
        <v/>
      </c>
      <c r="J2713" s="108" t="str">
        <f>IF(B2713="","",IFERROR(INDEX('15 Base de Dados'!$F$6:$F$925,MATCH(B2713,'15 Base de Dados'!$C$6:$C$925,0)),"BRL"))</f>
        <v/>
      </c>
      <c r="K2713" s="134" t="str">
        <f>IF(H2713="","",I2713*IF(N(G2713)&gt;0,G2713,IFERROR(INDEX(moeda_fx,MATCH(J2713,moeda_cod,0)),1)))</f>
        <v/>
      </c>
      <c r="L2713" s="135" t="str">
        <f>IF(B2713="","",IFERROR(INDEX('15 Base de Dados'!$A$6:$A$925,MATCH(B2713,'15 Base de Dados'!$C$6:$C$925,0)),"Não encontrado"))</f>
        <v/>
      </c>
      <c r="M2713" s="123" t="str">
        <f>IF(A2713="","",EOMONTH(A2713,0))</f>
        <v/>
      </c>
      <c r="N2713" s="113" t="str">
        <f>IF(A2713="","",YEAR(A2713))</f>
        <v/>
      </c>
    </row>
    <row r="2714">
      <c r="A2714" s="116" t="n"/>
      <c r="B2714" s="97" t="n"/>
      <c r="C2714" s="97" t="n"/>
      <c r="D2714" s="132" t="n"/>
      <c r="E2714" s="99" t="n"/>
      <c r="F2714" s="117" t="n"/>
      <c r="G2714" s="101" t="n"/>
      <c r="H2714" s="103" t="str">
        <f>IF(OR(A2714="",B2714=""),"",N(D2714)*N(E2714))</f>
        <v/>
      </c>
      <c r="I2714" s="103" t="str">
        <f>IF(H2714="","",H2714-N(F2714))</f>
        <v/>
      </c>
      <c r="J2714" s="68" t="str">
        <f>IF(B2714="","",IFERROR(INDEX('15 Base de Dados'!$F$6:$F$925,MATCH(B2714,'15 Base de Dados'!$C$6:$C$925,0)),"BRL"))</f>
        <v/>
      </c>
      <c r="K2714" s="70" t="str">
        <f>IF(H2714="","",I2714*IF(N(G2714)&gt;0,G2714,IFERROR(INDEX(moeda_fx,MATCH(J2714,moeda_cod,0)),1)))</f>
        <v/>
      </c>
      <c r="L2714" s="133" t="str">
        <f>IF(B2714="","",IFERROR(INDEX('15 Base de Dados'!$A$6:$A$925,MATCH(B2714,'15 Base de Dados'!$C$6:$C$925,0)),"Não encontrado"))</f>
        <v/>
      </c>
      <c r="M2714" s="122" t="str">
        <f>IF(A2714="","",EOMONTH(A2714,0))</f>
        <v/>
      </c>
      <c r="N2714" s="69" t="str">
        <f>IF(A2714="","",YEAR(A2714))</f>
        <v/>
      </c>
    </row>
    <row r="2715">
      <c r="A2715" s="116" t="n"/>
      <c r="B2715" s="97" t="n"/>
      <c r="C2715" s="97" t="n"/>
      <c r="D2715" s="132" t="n"/>
      <c r="E2715" s="99" t="n"/>
      <c r="F2715" s="117" t="n"/>
      <c r="G2715" s="101" t="n"/>
      <c r="H2715" s="109" t="str">
        <f>IF(OR(A2715="",B2715=""),"",N(D2715)*N(E2715))</f>
        <v/>
      </c>
      <c r="I2715" s="109" t="str">
        <f>IF(H2715="","",H2715-N(F2715))</f>
        <v/>
      </c>
      <c r="J2715" s="108" t="str">
        <f>IF(B2715="","",IFERROR(INDEX('15 Base de Dados'!$F$6:$F$925,MATCH(B2715,'15 Base de Dados'!$C$6:$C$925,0)),"BRL"))</f>
        <v/>
      </c>
      <c r="K2715" s="134" t="str">
        <f>IF(H2715="","",I2715*IF(N(G2715)&gt;0,G2715,IFERROR(INDEX(moeda_fx,MATCH(J2715,moeda_cod,0)),1)))</f>
        <v/>
      </c>
      <c r="L2715" s="135" t="str">
        <f>IF(B2715="","",IFERROR(INDEX('15 Base de Dados'!$A$6:$A$925,MATCH(B2715,'15 Base de Dados'!$C$6:$C$925,0)),"Não encontrado"))</f>
        <v/>
      </c>
      <c r="M2715" s="123" t="str">
        <f>IF(A2715="","",EOMONTH(A2715,0))</f>
        <v/>
      </c>
      <c r="N2715" s="113" t="str">
        <f>IF(A2715="","",YEAR(A2715))</f>
        <v/>
      </c>
    </row>
    <row r="2716">
      <c r="A2716" s="116" t="n"/>
      <c r="B2716" s="97" t="n"/>
      <c r="C2716" s="97" t="n"/>
      <c r="D2716" s="132" t="n"/>
      <c r="E2716" s="99" t="n"/>
      <c r="F2716" s="117" t="n"/>
      <c r="G2716" s="101" t="n"/>
      <c r="H2716" s="103" t="str">
        <f>IF(OR(A2716="",B2716=""),"",N(D2716)*N(E2716))</f>
        <v/>
      </c>
      <c r="I2716" s="103" t="str">
        <f>IF(H2716="","",H2716-N(F2716))</f>
        <v/>
      </c>
      <c r="J2716" s="68" t="str">
        <f>IF(B2716="","",IFERROR(INDEX('15 Base de Dados'!$F$6:$F$925,MATCH(B2716,'15 Base de Dados'!$C$6:$C$925,0)),"BRL"))</f>
        <v/>
      </c>
      <c r="K2716" s="70" t="str">
        <f>IF(H2716="","",I2716*IF(N(G2716)&gt;0,G2716,IFERROR(INDEX(moeda_fx,MATCH(J2716,moeda_cod,0)),1)))</f>
        <v/>
      </c>
      <c r="L2716" s="133" t="str">
        <f>IF(B2716="","",IFERROR(INDEX('15 Base de Dados'!$A$6:$A$925,MATCH(B2716,'15 Base de Dados'!$C$6:$C$925,0)),"Não encontrado"))</f>
        <v/>
      </c>
      <c r="M2716" s="122" t="str">
        <f>IF(A2716="","",EOMONTH(A2716,0))</f>
        <v/>
      </c>
      <c r="N2716" s="69" t="str">
        <f>IF(A2716="","",YEAR(A2716))</f>
        <v/>
      </c>
    </row>
    <row r="2717">
      <c r="A2717" s="116" t="n"/>
      <c r="B2717" s="97" t="n"/>
      <c r="C2717" s="97" t="n"/>
      <c r="D2717" s="132" t="n"/>
      <c r="E2717" s="99" t="n"/>
      <c r="F2717" s="117" t="n"/>
      <c r="G2717" s="101" t="n"/>
      <c r="H2717" s="109" t="str">
        <f>IF(OR(A2717="",B2717=""),"",N(D2717)*N(E2717))</f>
        <v/>
      </c>
      <c r="I2717" s="109" t="str">
        <f>IF(H2717="","",H2717-N(F2717))</f>
        <v/>
      </c>
      <c r="J2717" s="108" t="str">
        <f>IF(B2717="","",IFERROR(INDEX('15 Base de Dados'!$F$6:$F$925,MATCH(B2717,'15 Base de Dados'!$C$6:$C$925,0)),"BRL"))</f>
        <v/>
      </c>
      <c r="K2717" s="134" t="str">
        <f>IF(H2717="","",I2717*IF(N(G2717)&gt;0,G2717,IFERROR(INDEX(moeda_fx,MATCH(J2717,moeda_cod,0)),1)))</f>
        <v/>
      </c>
      <c r="L2717" s="135" t="str">
        <f>IF(B2717="","",IFERROR(INDEX('15 Base de Dados'!$A$6:$A$925,MATCH(B2717,'15 Base de Dados'!$C$6:$C$925,0)),"Não encontrado"))</f>
        <v/>
      </c>
      <c r="M2717" s="123" t="str">
        <f>IF(A2717="","",EOMONTH(A2717,0))</f>
        <v/>
      </c>
      <c r="N2717" s="113" t="str">
        <f>IF(A2717="","",YEAR(A2717))</f>
        <v/>
      </c>
    </row>
    <row r="2718">
      <c r="A2718" s="116" t="n"/>
      <c r="B2718" s="97" t="n"/>
      <c r="C2718" s="97" t="n"/>
      <c r="D2718" s="132" t="n"/>
      <c r="E2718" s="99" t="n"/>
      <c r="F2718" s="117" t="n"/>
      <c r="G2718" s="101" t="n"/>
      <c r="H2718" s="103" t="str">
        <f>IF(OR(A2718="",B2718=""),"",N(D2718)*N(E2718))</f>
        <v/>
      </c>
      <c r="I2718" s="103" t="str">
        <f>IF(H2718="","",H2718-N(F2718))</f>
        <v/>
      </c>
      <c r="J2718" s="68" t="str">
        <f>IF(B2718="","",IFERROR(INDEX('15 Base de Dados'!$F$6:$F$925,MATCH(B2718,'15 Base de Dados'!$C$6:$C$925,0)),"BRL"))</f>
        <v/>
      </c>
      <c r="K2718" s="70" t="str">
        <f>IF(H2718="","",I2718*IF(N(G2718)&gt;0,G2718,IFERROR(INDEX(moeda_fx,MATCH(J2718,moeda_cod,0)),1)))</f>
        <v/>
      </c>
      <c r="L2718" s="133" t="str">
        <f>IF(B2718="","",IFERROR(INDEX('15 Base de Dados'!$A$6:$A$925,MATCH(B2718,'15 Base de Dados'!$C$6:$C$925,0)),"Não encontrado"))</f>
        <v/>
      </c>
      <c r="M2718" s="122" t="str">
        <f>IF(A2718="","",EOMONTH(A2718,0))</f>
        <v/>
      </c>
      <c r="N2718" s="69" t="str">
        <f>IF(A2718="","",YEAR(A2718))</f>
        <v/>
      </c>
    </row>
    <row r="2719">
      <c r="A2719" s="116" t="n"/>
      <c r="B2719" s="97" t="n"/>
      <c r="C2719" s="97" t="n"/>
      <c r="D2719" s="132" t="n"/>
      <c r="E2719" s="99" t="n"/>
      <c r="F2719" s="117" t="n"/>
      <c r="G2719" s="101" t="n"/>
      <c r="H2719" s="109" t="str">
        <f>IF(OR(A2719="",B2719=""),"",N(D2719)*N(E2719))</f>
        <v/>
      </c>
      <c r="I2719" s="109" t="str">
        <f>IF(H2719="","",H2719-N(F2719))</f>
        <v/>
      </c>
      <c r="J2719" s="108" t="str">
        <f>IF(B2719="","",IFERROR(INDEX('15 Base de Dados'!$F$6:$F$925,MATCH(B2719,'15 Base de Dados'!$C$6:$C$925,0)),"BRL"))</f>
        <v/>
      </c>
      <c r="K2719" s="134" t="str">
        <f>IF(H2719="","",I2719*IF(N(G2719)&gt;0,G2719,IFERROR(INDEX(moeda_fx,MATCH(J2719,moeda_cod,0)),1)))</f>
        <v/>
      </c>
      <c r="L2719" s="135" t="str">
        <f>IF(B2719="","",IFERROR(INDEX('15 Base de Dados'!$A$6:$A$925,MATCH(B2719,'15 Base de Dados'!$C$6:$C$925,0)),"Não encontrado"))</f>
        <v/>
      </c>
      <c r="M2719" s="123" t="str">
        <f>IF(A2719="","",EOMONTH(A2719,0))</f>
        <v/>
      </c>
      <c r="N2719" s="113" t="str">
        <f>IF(A2719="","",YEAR(A2719))</f>
        <v/>
      </c>
    </row>
    <row r="2720">
      <c r="A2720" s="116" t="n"/>
      <c r="B2720" s="97" t="n"/>
      <c r="C2720" s="97" t="n"/>
      <c r="D2720" s="132" t="n"/>
      <c r="E2720" s="99" t="n"/>
      <c r="F2720" s="117" t="n"/>
      <c r="G2720" s="101" t="n"/>
      <c r="H2720" s="103" t="str">
        <f>IF(OR(A2720="",B2720=""),"",N(D2720)*N(E2720))</f>
        <v/>
      </c>
      <c r="I2720" s="103" t="str">
        <f>IF(H2720="","",H2720-N(F2720))</f>
        <v/>
      </c>
      <c r="J2720" s="68" t="str">
        <f>IF(B2720="","",IFERROR(INDEX('15 Base de Dados'!$F$6:$F$925,MATCH(B2720,'15 Base de Dados'!$C$6:$C$925,0)),"BRL"))</f>
        <v/>
      </c>
      <c r="K2720" s="70" t="str">
        <f>IF(H2720="","",I2720*IF(N(G2720)&gt;0,G2720,IFERROR(INDEX(moeda_fx,MATCH(J2720,moeda_cod,0)),1)))</f>
        <v/>
      </c>
      <c r="L2720" s="133" t="str">
        <f>IF(B2720="","",IFERROR(INDEX('15 Base de Dados'!$A$6:$A$925,MATCH(B2720,'15 Base de Dados'!$C$6:$C$925,0)),"Não encontrado"))</f>
        <v/>
      </c>
      <c r="M2720" s="122" t="str">
        <f>IF(A2720="","",EOMONTH(A2720,0))</f>
        <v/>
      </c>
      <c r="N2720" s="69" t="str">
        <f>IF(A2720="","",YEAR(A2720))</f>
        <v/>
      </c>
    </row>
    <row r="2721">
      <c r="A2721" s="116" t="n"/>
      <c r="B2721" s="97" t="n"/>
      <c r="C2721" s="97" t="n"/>
      <c r="D2721" s="132" t="n"/>
      <c r="E2721" s="99" t="n"/>
      <c r="F2721" s="117" t="n"/>
      <c r="G2721" s="101" t="n"/>
      <c r="H2721" s="109" t="str">
        <f>IF(OR(A2721="",B2721=""),"",N(D2721)*N(E2721))</f>
        <v/>
      </c>
      <c r="I2721" s="109" t="str">
        <f>IF(H2721="","",H2721-N(F2721))</f>
        <v/>
      </c>
      <c r="J2721" s="108" t="str">
        <f>IF(B2721="","",IFERROR(INDEX('15 Base de Dados'!$F$6:$F$925,MATCH(B2721,'15 Base de Dados'!$C$6:$C$925,0)),"BRL"))</f>
        <v/>
      </c>
      <c r="K2721" s="134" t="str">
        <f>IF(H2721="","",I2721*IF(N(G2721)&gt;0,G2721,IFERROR(INDEX(moeda_fx,MATCH(J2721,moeda_cod,0)),1)))</f>
        <v/>
      </c>
      <c r="L2721" s="135" t="str">
        <f>IF(B2721="","",IFERROR(INDEX('15 Base de Dados'!$A$6:$A$925,MATCH(B2721,'15 Base de Dados'!$C$6:$C$925,0)),"Não encontrado"))</f>
        <v/>
      </c>
      <c r="M2721" s="123" t="str">
        <f>IF(A2721="","",EOMONTH(A2721,0))</f>
        <v/>
      </c>
      <c r="N2721" s="113" t="str">
        <f>IF(A2721="","",YEAR(A2721))</f>
        <v/>
      </c>
    </row>
    <row r="2722">
      <c r="A2722" s="116" t="n"/>
      <c r="B2722" s="97" t="n"/>
      <c r="C2722" s="97" t="n"/>
      <c r="D2722" s="132" t="n"/>
      <c r="E2722" s="99" t="n"/>
      <c r="F2722" s="117" t="n"/>
      <c r="G2722" s="101" t="n"/>
      <c r="H2722" s="103" t="str">
        <f>IF(OR(A2722="",B2722=""),"",N(D2722)*N(E2722))</f>
        <v/>
      </c>
      <c r="I2722" s="103" t="str">
        <f>IF(H2722="","",H2722-N(F2722))</f>
        <v/>
      </c>
      <c r="J2722" s="68" t="str">
        <f>IF(B2722="","",IFERROR(INDEX('15 Base de Dados'!$F$6:$F$925,MATCH(B2722,'15 Base de Dados'!$C$6:$C$925,0)),"BRL"))</f>
        <v/>
      </c>
      <c r="K2722" s="70" t="str">
        <f>IF(H2722="","",I2722*IF(N(G2722)&gt;0,G2722,IFERROR(INDEX(moeda_fx,MATCH(J2722,moeda_cod,0)),1)))</f>
        <v/>
      </c>
      <c r="L2722" s="133" t="str">
        <f>IF(B2722="","",IFERROR(INDEX('15 Base de Dados'!$A$6:$A$925,MATCH(B2722,'15 Base de Dados'!$C$6:$C$925,0)),"Não encontrado"))</f>
        <v/>
      </c>
      <c r="M2722" s="122" t="str">
        <f>IF(A2722="","",EOMONTH(A2722,0))</f>
        <v/>
      </c>
      <c r="N2722" s="69" t="str">
        <f>IF(A2722="","",YEAR(A2722))</f>
        <v/>
      </c>
    </row>
    <row r="2723">
      <c r="A2723" s="116" t="n"/>
      <c r="B2723" s="97" t="n"/>
      <c r="C2723" s="97" t="n"/>
      <c r="D2723" s="132" t="n"/>
      <c r="E2723" s="99" t="n"/>
      <c r="F2723" s="117" t="n"/>
      <c r="G2723" s="101" t="n"/>
      <c r="H2723" s="109" t="str">
        <f>IF(OR(A2723="",B2723=""),"",N(D2723)*N(E2723))</f>
        <v/>
      </c>
      <c r="I2723" s="109" t="str">
        <f>IF(H2723="","",H2723-N(F2723))</f>
        <v/>
      </c>
      <c r="J2723" s="108" t="str">
        <f>IF(B2723="","",IFERROR(INDEX('15 Base de Dados'!$F$6:$F$925,MATCH(B2723,'15 Base de Dados'!$C$6:$C$925,0)),"BRL"))</f>
        <v/>
      </c>
      <c r="K2723" s="134" t="str">
        <f>IF(H2723="","",I2723*IF(N(G2723)&gt;0,G2723,IFERROR(INDEX(moeda_fx,MATCH(J2723,moeda_cod,0)),1)))</f>
        <v/>
      </c>
      <c r="L2723" s="135" t="str">
        <f>IF(B2723="","",IFERROR(INDEX('15 Base de Dados'!$A$6:$A$925,MATCH(B2723,'15 Base de Dados'!$C$6:$C$925,0)),"Não encontrado"))</f>
        <v/>
      </c>
      <c r="M2723" s="123" t="str">
        <f>IF(A2723="","",EOMONTH(A2723,0))</f>
        <v/>
      </c>
      <c r="N2723" s="113" t="str">
        <f>IF(A2723="","",YEAR(A2723))</f>
        <v/>
      </c>
    </row>
    <row r="2724">
      <c r="A2724" s="116" t="n"/>
      <c r="B2724" s="97" t="n"/>
      <c r="C2724" s="97" t="n"/>
      <c r="D2724" s="132" t="n"/>
      <c r="E2724" s="99" t="n"/>
      <c r="F2724" s="117" t="n"/>
      <c r="G2724" s="101" t="n"/>
      <c r="H2724" s="103" t="str">
        <f>IF(OR(A2724="",B2724=""),"",N(D2724)*N(E2724))</f>
        <v/>
      </c>
      <c r="I2724" s="103" t="str">
        <f>IF(H2724="","",H2724-N(F2724))</f>
        <v/>
      </c>
      <c r="J2724" s="68" t="str">
        <f>IF(B2724="","",IFERROR(INDEX('15 Base de Dados'!$F$6:$F$925,MATCH(B2724,'15 Base de Dados'!$C$6:$C$925,0)),"BRL"))</f>
        <v/>
      </c>
      <c r="K2724" s="70" t="str">
        <f>IF(H2724="","",I2724*IF(N(G2724)&gt;0,G2724,IFERROR(INDEX(moeda_fx,MATCH(J2724,moeda_cod,0)),1)))</f>
        <v/>
      </c>
      <c r="L2724" s="133" t="str">
        <f>IF(B2724="","",IFERROR(INDEX('15 Base de Dados'!$A$6:$A$925,MATCH(B2724,'15 Base de Dados'!$C$6:$C$925,0)),"Não encontrado"))</f>
        <v/>
      </c>
      <c r="M2724" s="122" t="str">
        <f>IF(A2724="","",EOMONTH(A2724,0))</f>
        <v/>
      </c>
      <c r="N2724" s="69" t="str">
        <f>IF(A2724="","",YEAR(A2724))</f>
        <v/>
      </c>
    </row>
    <row r="2725">
      <c r="A2725" s="116" t="n"/>
      <c r="B2725" s="97" t="n"/>
      <c r="C2725" s="97" t="n"/>
      <c r="D2725" s="132" t="n"/>
      <c r="E2725" s="99" t="n"/>
      <c r="F2725" s="117" t="n"/>
      <c r="G2725" s="101" t="n"/>
      <c r="H2725" s="109" t="str">
        <f>IF(OR(A2725="",B2725=""),"",N(D2725)*N(E2725))</f>
        <v/>
      </c>
      <c r="I2725" s="109" t="str">
        <f>IF(H2725="","",H2725-N(F2725))</f>
        <v/>
      </c>
      <c r="J2725" s="108" t="str">
        <f>IF(B2725="","",IFERROR(INDEX('15 Base de Dados'!$F$6:$F$925,MATCH(B2725,'15 Base de Dados'!$C$6:$C$925,0)),"BRL"))</f>
        <v/>
      </c>
      <c r="K2725" s="134" t="str">
        <f>IF(H2725="","",I2725*IF(N(G2725)&gt;0,G2725,IFERROR(INDEX(moeda_fx,MATCH(J2725,moeda_cod,0)),1)))</f>
        <v/>
      </c>
      <c r="L2725" s="135" t="str">
        <f>IF(B2725="","",IFERROR(INDEX('15 Base de Dados'!$A$6:$A$925,MATCH(B2725,'15 Base de Dados'!$C$6:$C$925,0)),"Não encontrado"))</f>
        <v/>
      </c>
      <c r="M2725" s="123" t="str">
        <f>IF(A2725="","",EOMONTH(A2725,0))</f>
        <v/>
      </c>
      <c r="N2725" s="113" t="str">
        <f>IF(A2725="","",YEAR(A2725))</f>
        <v/>
      </c>
    </row>
    <row r="2726">
      <c r="A2726" s="116" t="n"/>
      <c r="B2726" s="97" t="n"/>
      <c r="C2726" s="97" t="n"/>
      <c r="D2726" s="132" t="n"/>
      <c r="E2726" s="99" t="n"/>
      <c r="F2726" s="117" t="n"/>
      <c r="G2726" s="101" t="n"/>
      <c r="H2726" s="103" t="str">
        <f>IF(OR(A2726="",B2726=""),"",N(D2726)*N(E2726))</f>
        <v/>
      </c>
      <c r="I2726" s="103" t="str">
        <f>IF(H2726="","",H2726-N(F2726))</f>
        <v/>
      </c>
      <c r="J2726" s="68" t="str">
        <f>IF(B2726="","",IFERROR(INDEX('15 Base de Dados'!$F$6:$F$925,MATCH(B2726,'15 Base de Dados'!$C$6:$C$925,0)),"BRL"))</f>
        <v/>
      </c>
      <c r="K2726" s="70" t="str">
        <f>IF(H2726="","",I2726*IF(N(G2726)&gt;0,G2726,IFERROR(INDEX(moeda_fx,MATCH(J2726,moeda_cod,0)),1)))</f>
        <v/>
      </c>
      <c r="L2726" s="133" t="str">
        <f>IF(B2726="","",IFERROR(INDEX('15 Base de Dados'!$A$6:$A$925,MATCH(B2726,'15 Base de Dados'!$C$6:$C$925,0)),"Não encontrado"))</f>
        <v/>
      </c>
      <c r="M2726" s="122" t="str">
        <f>IF(A2726="","",EOMONTH(A2726,0))</f>
        <v/>
      </c>
      <c r="N2726" s="69" t="str">
        <f>IF(A2726="","",YEAR(A2726))</f>
        <v/>
      </c>
    </row>
    <row r="2727">
      <c r="A2727" s="116" t="n"/>
      <c r="B2727" s="97" t="n"/>
      <c r="C2727" s="97" t="n"/>
      <c r="D2727" s="132" t="n"/>
      <c r="E2727" s="99" t="n"/>
      <c r="F2727" s="117" t="n"/>
      <c r="G2727" s="101" t="n"/>
      <c r="H2727" s="109" t="str">
        <f>IF(OR(A2727="",B2727=""),"",N(D2727)*N(E2727))</f>
        <v/>
      </c>
      <c r="I2727" s="109" t="str">
        <f>IF(H2727="","",H2727-N(F2727))</f>
        <v/>
      </c>
      <c r="J2727" s="108" t="str">
        <f>IF(B2727="","",IFERROR(INDEX('15 Base de Dados'!$F$6:$F$925,MATCH(B2727,'15 Base de Dados'!$C$6:$C$925,0)),"BRL"))</f>
        <v/>
      </c>
      <c r="K2727" s="134" t="str">
        <f>IF(H2727="","",I2727*IF(N(G2727)&gt;0,G2727,IFERROR(INDEX(moeda_fx,MATCH(J2727,moeda_cod,0)),1)))</f>
        <v/>
      </c>
      <c r="L2727" s="135" t="str">
        <f>IF(B2727="","",IFERROR(INDEX('15 Base de Dados'!$A$6:$A$925,MATCH(B2727,'15 Base de Dados'!$C$6:$C$925,0)),"Não encontrado"))</f>
        <v/>
      </c>
      <c r="M2727" s="123" t="str">
        <f>IF(A2727="","",EOMONTH(A2727,0))</f>
        <v/>
      </c>
      <c r="N2727" s="113" t="str">
        <f>IF(A2727="","",YEAR(A2727))</f>
        <v/>
      </c>
    </row>
    <row r="2728">
      <c r="A2728" s="116" t="n"/>
      <c r="B2728" s="97" t="n"/>
      <c r="C2728" s="97" t="n"/>
      <c r="D2728" s="132" t="n"/>
      <c r="E2728" s="99" t="n"/>
      <c r="F2728" s="117" t="n"/>
      <c r="G2728" s="101" t="n"/>
      <c r="H2728" s="103" t="str">
        <f>IF(OR(A2728="",B2728=""),"",N(D2728)*N(E2728))</f>
        <v/>
      </c>
      <c r="I2728" s="103" t="str">
        <f>IF(H2728="","",H2728-N(F2728))</f>
        <v/>
      </c>
      <c r="J2728" s="68" t="str">
        <f>IF(B2728="","",IFERROR(INDEX('15 Base de Dados'!$F$6:$F$925,MATCH(B2728,'15 Base de Dados'!$C$6:$C$925,0)),"BRL"))</f>
        <v/>
      </c>
      <c r="K2728" s="70" t="str">
        <f>IF(H2728="","",I2728*IF(N(G2728)&gt;0,G2728,IFERROR(INDEX(moeda_fx,MATCH(J2728,moeda_cod,0)),1)))</f>
        <v/>
      </c>
      <c r="L2728" s="133" t="str">
        <f>IF(B2728="","",IFERROR(INDEX('15 Base de Dados'!$A$6:$A$925,MATCH(B2728,'15 Base de Dados'!$C$6:$C$925,0)),"Não encontrado"))</f>
        <v/>
      </c>
      <c r="M2728" s="122" t="str">
        <f>IF(A2728="","",EOMONTH(A2728,0))</f>
        <v/>
      </c>
      <c r="N2728" s="69" t="str">
        <f>IF(A2728="","",YEAR(A2728))</f>
        <v/>
      </c>
    </row>
    <row r="2729">
      <c r="A2729" s="116" t="n"/>
      <c r="B2729" s="97" t="n"/>
      <c r="C2729" s="97" t="n"/>
      <c r="D2729" s="132" t="n"/>
      <c r="E2729" s="99" t="n"/>
      <c r="F2729" s="117" t="n"/>
      <c r="G2729" s="101" t="n"/>
      <c r="H2729" s="109" t="str">
        <f>IF(OR(A2729="",B2729=""),"",N(D2729)*N(E2729))</f>
        <v/>
      </c>
      <c r="I2729" s="109" t="str">
        <f>IF(H2729="","",H2729-N(F2729))</f>
        <v/>
      </c>
      <c r="J2729" s="108" t="str">
        <f>IF(B2729="","",IFERROR(INDEX('15 Base de Dados'!$F$6:$F$925,MATCH(B2729,'15 Base de Dados'!$C$6:$C$925,0)),"BRL"))</f>
        <v/>
      </c>
      <c r="K2729" s="134" t="str">
        <f>IF(H2729="","",I2729*IF(N(G2729)&gt;0,G2729,IFERROR(INDEX(moeda_fx,MATCH(J2729,moeda_cod,0)),1)))</f>
        <v/>
      </c>
      <c r="L2729" s="135" t="str">
        <f>IF(B2729="","",IFERROR(INDEX('15 Base de Dados'!$A$6:$A$925,MATCH(B2729,'15 Base de Dados'!$C$6:$C$925,0)),"Não encontrado"))</f>
        <v/>
      </c>
      <c r="M2729" s="123" t="str">
        <f>IF(A2729="","",EOMONTH(A2729,0))</f>
        <v/>
      </c>
      <c r="N2729" s="113" t="str">
        <f>IF(A2729="","",YEAR(A2729))</f>
        <v/>
      </c>
    </row>
    <row r="2730">
      <c r="A2730" s="116" t="n"/>
      <c r="B2730" s="97" t="n"/>
      <c r="C2730" s="97" t="n"/>
      <c r="D2730" s="132" t="n"/>
      <c r="E2730" s="99" t="n"/>
      <c r="F2730" s="117" t="n"/>
      <c r="G2730" s="101" t="n"/>
      <c r="H2730" s="103" t="str">
        <f>IF(OR(A2730="",B2730=""),"",N(D2730)*N(E2730))</f>
        <v/>
      </c>
      <c r="I2730" s="103" t="str">
        <f>IF(H2730="","",H2730-N(F2730))</f>
        <v/>
      </c>
      <c r="J2730" s="68" t="str">
        <f>IF(B2730="","",IFERROR(INDEX('15 Base de Dados'!$F$6:$F$925,MATCH(B2730,'15 Base de Dados'!$C$6:$C$925,0)),"BRL"))</f>
        <v/>
      </c>
      <c r="K2730" s="70" t="str">
        <f>IF(H2730="","",I2730*IF(N(G2730)&gt;0,G2730,IFERROR(INDEX(moeda_fx,MATCH(J2730,moeda_cod,0)),1)))</f>
        <v/>
      </c>
      <c r="L2730" s="133" t="str">
        <f>IF(B2730="","",IFERROR(INDEX('15 Base de Dados'!$A$6:$A$925,MATCH(B2730,'15 Base de Dados'!$C$6:$C$925,0)),"Não encontrado"))</f>
        <v/>
      </c>
      <c r="M2730" s="122" t="str">
        <f>IF(A2730="","",EOMONTH(A2730,0))</f>
        <v/>
      </c>
      <c r="N2730" s="69" t="str">
        <f>IF(A2730="","",YEAR(A2730))</f>
        <v/>
      </c>
    </row>
    <row r="2731">
      <c r="A2731" s="116" t="n"/>
      <c r="B2731" s="97" t="n"/>
      <c r="C2731" s="97" t="n"/>
      <c r="D2731" s="132" t="n"/>
      <c r="E2731" s="99" t="n"/>
      <c r="F2731" s="117" t="n"/>
      <c r="G2731" s="101" t="n"/>
      <c r="H2731" s="109" t="str">
        <f>IF(OR(A2731="",B2731=""),"",N(D2731)*N(E2731))</f>
        <v/>
      </c>
      <c r="I2731" s="109" t="str">
        <f>IF(H2731="","",H2731-N(F2731))</f>
        <v/>
      </c>
      <c r="J2731" s="108" t="str">
        <f>IF(B2731="","",IFERROR(INDEX('15 Base de Dados'!$F$6:$F$925,MATCH(B2731,'15 Base de Dados'!$C$6:$C$925,0)),"BRL"))</f>
        <v/>
      </c>
      <c r="K2731" s="134" t="str">
        <f>IF(H2731="","",I2731*IF(N(G2731)&gt;0,G2731,IFERROR(INDEX(moeda_fx,MATCH(J2731,moeda_cod,0)),1)))</f>
        <v/>
      </c>
      <c r="L2731" s="135" t="str">
        <f>IF(B2731="","",IFERROR(INDEX('15 Base de Dados'!$A$6:$A$925,MATCH(B2731,'15 Base de Dados'!$C$6:$C$925,0)),"Não encontrado"))</f>
        <v/>
      </c>
      <c r="M2731" s="123" t="str">
        <f>IF(A2731="","",EOMONTH(A2731,0))</f>
        <v/>
      </c>
      <c r="N2731" s="113" t="str">
        <f>IF(A2731="","",YEAR(A2731))</f>
        <v/>
      </c>
    </row>
    <row r="2732">
      <c r="A2732" s="116" t="n"/>
      <c r="B2732" s="97" t="n"/>
      <c r="C2732" s="97" t="n"/>
      <c r="D2732" s="132" t="n"/>
      <c r="E2732" s="99" t="n"/>
      <c r="F2732" s="117" t="n"/>
      <c r="G2732" s="101" t="n"/>
      <c r="H2732" s="103" t="str">
        <f>IF(OR(A2732="",B2732=""),"",N(D2732)*N(E2732))</f>
        <v/>
      </c>
      <c r="I2732" s="103" t="str">
        <f>IF(H2732="","",H2732-N(F2732))</f>
        <v/>
      </c>
      <c r="J2732" s="68" t="str">
        <f>IF(B2732="","",IFERROR(INDEX('15 Base de Dados'!$F$6:$F$925,MATCH(B2732,'15 Base de Dados'!$C$6:$C$925,0)),"BRL"))</f>
        <v/>
      </c>
      <c r="K2732" s="70" t="str">
        <f>IF(H2732="","",I2732*IF(N(G2732)&gt;0,G2732,IFERROR(INDEX(moeda_fx,MATCH(J2732,moeda_cod,0)),1)))</f>
        <v/>
      </c>
      <c r="L2732" s="133" t="str">
        <f>IF(B2732="","",IFERROR(INDEX('15 Base de Dados'!$A$6:$A$925,MATCH(B2732,'15 Base de Dados'!$C$6:$C$925,0)),"Não encontrado"))</f>
        <v/>
      </c>
      <c r="M2732" s="122" t="str">
        <f>IF(A2732="","",EOMONTH(A2732,0))</f>
        <v/>
      </c>
      <c r="N2732" s="69" t="str">
        <f>IF(A2732="","",YEAR(A2732))</f>
        <v/>
      </c>
    </row>
    <row r="2733">
      <c r="A2733" s="116" t="n"/>
      <c r="B2733" s="97" t="n"/>
      <c r="C2733" s="97" t="n"/>
      <c r="D2733" s="132" t="n"/>
      <c r="E2733" s="99" t="n"/>
      <c r="F2733" s="117" t="n"/>
      <c r="G2733" s="101" t="n"/>
      <c r="H2733" s="109" t="str">
        <f>IF(OR(A2733="",B2733=""),"",N(D2733)*N(E2733))</f>
        <v/>
      </c>
      <c r="I2733" s="109" t="str">
        <f>IF(H2733="","",H2733-N(F2733))</f>
        <v/>
      </c>
      <c r="J2733" s="108" t="str">
        <f>IF(B2733="","",IFERROR(INDEX('15 Base de Dados'!$F$6:$F$925,MATCH(B2733,'15 Base de Dados'!$C$6:$C$925,0)),"BRL"))</f>
        <v/>
      </c>
      <c r="K2733" s="134" t="str">
        <f>IF(H2733="","",I2733*IF(N(G2733)&gt;0,G2733,IFERROR(INDEX(moeda_fx,MATCH(J2733,moeda_cod,0)),1)))</f>
        <v/>
      </c>
      <c r="L2733" s="135" t="str">
        <f>IF(B2733="","",IFERROR(INDEX('15 Base de Dados'!$A$6:$A$925,MATCH(B2733,'15 Base de Dados'!$C$6:$C$925,0)),"Não encontrado"))</f>
        <v/>
      </c>
      <c r="M2733" s="123" t="str">
        <f>IF(A2733="","",EOMONTH(A2733,0))</f>
        <v/>
      </c>
      <c r="N2733" s="113" t="str">
        <f>IF(A2733="","",YEAR(A2733))</f>
        <v/>
      </c>
    </row>
    <row r="2734">
      <c r="A2734" s="116" t="n"/>
      <c r="B2734" s="97" t="n"/>
      <c r="C2734" s="97" t="n"/>
      <c r="D2734" s="132" t="n"/>
      <c r="E2734" s="99" t="n"/>
      <c r="F2734" s="117" t="n"/>
      <c r="G2734" s="101" t="n"/>
      <c r="H2734" s="103" t="str">
        <f>IF(OR(A2734="",B2734=""),"",N(D2734)*N(E2734))</f>
        <v/>
      </c>
      <c r="I2734" s="103" t="str">
        <f>IF(H2734="","",H2734-N(F2734))</f>
        <v/>
      </c>
      <c r="J2734" s="68" t="str">
        <f>IF(B2734="","",IFERROR(INDEX('15 Base de Dados'!$F$6:$F$925,MATCH(B2734,'15 Base de Dados'!$C$6:$C$925,0)),"BRL"))</f>
        <v/>
      </c>
      <c r="K2734" s="70" t="str">
        <f>IF(H2734="","",I2734*IF(N(G2734)&gt;0,G2734,IFERROR(INDEX(moeda_fx,MATCH(J2734,moeda_cod,0)),1)))</f>
        <v/>
      </c>
      <c r="L2734" s="133" t="str">
        <f>IF(B2734="","",IFERROR(INDEX('15 Base de Dados'!$A$6:$A$925,MATCH(B2734,'15 Base de Dados'!$C$6:$C$925,0)),"Não encontrado"))</f>
        <v/>
      </c>
      <c r="M2734" s="122" t="str">
        <f>IF(A2734="","",EOMONTH(A2734,0))</f>
        <v/>
      </c>
      <c r="N2734" s="69" t="str">
        <f>IF(A2734="","",YEAR(A2734))</f>
        <v/>
      </c>
    </row>
    <row r="2735">
      <c r="A2735" s="116" t="n"/>
      <c r="B2735" s="97" t="n"/>
      <c r="C2735" s="97" t="n"/>
      <c r="D2735" s="132" t="n"/>
      <c r="E2735" s="99" t="n"/>
      <c r="F2735" s="117" t="n"/>
      <c r="G2735" s="101" t="n"/>
      <c r="H2735" s="109" t="str">
        <f>IF(OR(A2735="",B2735=""),"",N(D2735)*N(E2735))</f>
        <v/>
      </c>
      <c r="I2735" s="109" t="str">
        <f>IF(H2735="","",H2735-N(F2735))</f>
        <v/>
      </c>
      <c r="J2735" s="108" t="str">
        <f>IF(B2735="","",IFERROR(INDEX('15 Base de Dados'!$F$6:$F$925,MATCH(B2735,'15 Base de Dados'!$C$6:$C$925,0)),"BRL"))</f>
        <v/>
      </c>
      <c r="K2735" s="134" t="str">
        <f>IF(H2735="","",I2735*IF(N(G2735)&gt;0,G2735,IFERROR(INDEX(moeda_fx,MATCH(J2735,moeda_cod,0)),1)))</f>
        <v/>
      </c>
      <c r="L2735" s="135" t="str">
        <f>IF(B2735="","",IFERROR(INDEX('15 Base de Dados'!$A$6:$A$925,MATCH(B2735,'15 Base de Dados'!$C$6:$C$925,0)),"Não encontrado"))</f>
        <v/>
      </c>
      <c r="M2735" s="123" t="str">
        <f>IF(A2735="","",EOMONTH(A2735,0))</f>
        <v/>
      </c>
      <c r="N2735" s="113" t="str">
        <f>IF(A2735="","",YEAR(A2735))</f>
        <v/>
      </c>
    </row>
    <row r="2736">
      <c r="A2736" s="116" t="n"/>
      <c r="B2736" s="97" t="n"/>
      <c r="C2736" s="97" t="n"/>
      <c r="D2736" s="132" t="n"/>
      <c r="E2736" s="99" t="n"/>
      <c r="F2736" s="117" t="n"/>
      <c r="G2736" s="101" t="n"/>
      <c r="H2736" s="103" t="str">
        <f>IF(OR(A2736="",B2736=""),"",N(D2736)*N(E2736))</f>
        <v/>
      </c>
      <c r="I2736" s="103" t="str">
        <f>IF(H2736="","",H2736-N(F2736))</f>
        <v/>
      </c>
      <c r="J2736" s="68" t="str">
        <f>IF(B2736="","",IFERROR(INDEX('15 Base de Dados'!$F$6:$F$925,MATCH(B2736,'15 Base de Dados'!$C$6:$C$925,0)),"BRL"))</f>
        <v/>
      </c>
      <c r="K2736" s="70" t="str">
        <f>IF(H2736="","",I2736*IF(N(G2736)&gt;0,G2736,IFERROR(INDEX(moeda_fx,MATCH(J2736,moeda_cod,0)),1)))</f>
        <v/>
      </c>
      <c r="L2736" s="133" t="str">
        <f>IF(B2736="","",IFERROR(INDEX('15 Base de Dados'!$A$6:$A$925,MATCH(B2736,'15 Base de Dados'!$C$6:$C$925,0)),"Não encontrado"))</f>
        <v/>
      </c>
      <c r="M2736" s="122" t="str">
        <f>IF(A2736="","",EOMONTH(A2736,0))</f>
        <v/>
      </c>
      <c r="N2736" s="69" t="str">
        <f>IF(A2736="","",YEAR(A2736))</f>
        <v/>
      </c>
    </row>
    <row r="2737">
      <c r="A2737" s="116" t="n"/>
      <c r="B2737" s="97" t="n"/>
      <c r="C2737" s="97" t="n"/>
      <c r="D2737" s="132" t="n"/>
      <c r="E2737" s="99" t="n"/>
      <c r="F2737" s="117" t="n"/>
      <c r="G2737" s="101" t="n"/>
      <c r="H2737" s="109" t="str">
        <f>IF(OR(A2737="",B2737=""),"",N(D2737)*N(E2737))</f>
        <v/>
      </c>
      <c r="I2737" s="109" t="str">
        <f>IF(H2737="","",H2737-N(F2737))</f>
        <v/>
      </c>
      <c r="J2737" s="108" t="str">
        <f>IF(B2737="","",IFERROR(INDEX('15 Base de Dados'!$F$6:$F$925,MATCH(B2737,'15 Base de Dados'!$C$6:$C$925,0)),"BRL"))</f>
        <v/>
      </c>
      <c r="K2737" s="134" t="str">
        <f>IF(H2737="","",I2737*IF(N(G2737)&gt;0,G2737,IFERROR(INDEX(moeda_fx,MATCH(J2737,moeda_cod,0)),1)))</f>
        <v/>
      </c>
      <c r="L2737" s="135" t="str">
        <f>IF(B2737="","",IFERROR(INDEX('15 Base de Dados'!$A$6:$A$925,MATCH(B2737,'15 Base de Dados'!$C$6:$C$925,0)),"Não encontrado"))</f>
        <v/>
      </c>
      <c r="M2737" s="123" t="str">
        <f>IF(A2737="","",EOMONTH(A2737,0))</f>
        <v/>
      </c>
      <c r="N2737" s="113" t="str">
        <f>IF(A2737="","",YEAR(A2737))</f>
        <v/>
      </c>
    </row>
    <row r="2738">
      <c r="A2738" s="116" t="n"/>
      <c r="B2738" s="97" t="n"/>
      <c r="C2738" s="97" t="n"/>
      <c r="D2738" s="132" t="n"/>
      <c r="E2738" s="99" t="n"/>
      <c r="F2738" s="117" t="n"/>
      <c r="G2738" s="101" t="n"/>
      <c r="H2738" s="103" t="str">
        <f>IF(OR(A2738="",B2738=""),"",N(D2738)*N(E2738))</f>
        <v/>
      </c>
      <c r="I2738" s="103" t="str">
        <f>IF(H2738="","",H2738-N(F2738))</f>
        <v/>
      </c>
      <c r="J2738" s="68" t="str">
        <f>IF(B2738="","",IFERROR(INDEX('15 Base de Dados'!$F$6:$F$925,MATCH(B2738,'15 Base de Dados'!$C$6:$C$925,0)),"BRL"))</f>
        <v/>
      </c>
      <c r="K2738" s="70" t="str">
        <f>IF(H2738="","",I2738*IF(N(G2738)&gt;0,G2738,IFERROR(INDEX(moeda_fx,MATCH(J2738,moeda_cod,0)),1)))</f>
        <v/>
      </c>
      <c r="L2738" s="133" t="str">
        <f>IF(B2738="","",IFERROR(INDEX('15 Base de Dados'!$A$6:$A$925,MATCH(B2738,'15 Base de Dados'!$C$6:$C$925,0)),"Não encontrado"))</f>
        <v/>
      </c>
      <c r="M2738" s="122" t="str">
        <f>IF(A2738="","",EOMONTH(A2738,0))</f>
        <v/>
      </c>
      <c r="N2738" s="69" t="str">
        <f>IF(A2738="","",YEAR(A2738))</f>
        <v/>
      </c>
    </row>
    <row r="2739">
      <c r="A2739" s="116" t="n"/>
      <c r="B2739" s="97" t="n"/>
      <c r="C2739" s="97" t="n"/>
      <c r="D2739" s="132" t="n"/>
      <c r="E2739" s="99" t="n"/>
      <c r="F2739" s="117" t="n"/>
      <c r="G2739" s="101" t="n"/>
      <c r="H2739" s="109" t="str">
        <f>IF(OR(A2739="",B2739=""),"",N(D2739)*N(E2739))</f>
        <v/>
      </c>
      <c r="I2739" s="109" t="str">
        <f>IF(H2739="","",H2739-N(F2739))</f>
        <v/>
      </c>
      <c r="J2739" s="108" t="str">
        <f>IF(B2739="","",IFERROR(INDEX('15 Base de Dados'!$F$6:$F$925,MATCH(B2739,'15 Base de Dados'!$C$6:$C$925,0)),"BRL"))</f>
        <v/>
      </c>
      <c r="K2739" s="134" t="str">
        <f>IF(H2739="","",I2739*IF(N(G2739)&gt;0,G2739,IFERROR(INDEX(moeda_fx,MATCH(J2739,moeda_cod,0)),1)))</f>
        <v/>
      </c>
      <c r="L2739" s="135" t="str">
        <f>IF(B2739="","",IFERROR(INDEX('15 Base de Dados'!$A$6:$A$925,MATCH(B2739,'15 Base de Dados'!$C$6:$C$925,0)),"Não encontrado"))</f>
        <v/>
      </c>
      <c r="M2739" s="123" t="str">
        <f>IF(A2739="","",EOMONTH(A2739,0))</f>
        <v/>
      </c>
      <c r="N2739" s="113" t="str">
        <f>IF(A2739="","",YEAR(A2739))</f>
        <v/>
      </c>
    </row>
    <row r="2740">
      <c r="A2740" s="116" t="n"/>
      <c r="B2740" s="97" t="n"/>
      <c r="C2740" s="97" t="n"/>
      <c r="D2740" s="132" t="n"/>
      <c r="E2740" s="99" t="n"/>
      <c r="F2740" s="117" t="n"/>
      <c r="G2740" s="101" t="n"/>
      <c r="H2740" s="103" t="str">
        <f>IF(OR(A2740="",B2740=""),"",N(D2740)*N(E2740))</f>
        <v/>
      </c>
      <c r="I2740" s="103" t="str">
        <f>IF(H2740="","",H2740-N(F2740))</f>
        <v/>
      </c>
      <c r="J2740" s="68" t="str">
        <f>IF(B2740="","",IFERROR(INDEX('15 Base de Dados'!$F$6:$F$925,MATCH(B2740,'15 Base de Dados'!$C$6:$C$925,0)),"BRL"))</f>
        <v/>
      </c>
      <c r="K2740" s="70" t="str">
        <f>IF(H2740="","",I2740*IF(N(G2740)&gt;0,G2740,IFERROR(INDEX(moeda_fx,MATCH(J2740,moeda_cod,0)),1)))</f>
        <v/>
      </c>
      <c r="L2740" s="133" t="str">
        <f>IF(B2740="","",IFERROR(INDEX('15 Base de Dados'!$A$6:$A$925,MATCH(B2740,'15 Base de Dados'!$C$6:$C$925,0)),"Não encontrado"))</f>
        <v/>
      </c>
      <c r="M2740" s="122" t="str">
        <f>IF(A2740="","",EOMONTH(A2740,0))</f>
        <v/>
      </c>
      <c r="N2740" s="69" t="str">
        <f>IF(A2740="","",YEAR(A2740))</f>
        <v/>
      </c>
    </row>
    <row r="2741">
      <c r="A2741" s="116" t="n"/>
      <c r="B2741" s="97" t="n"/>
      <c r="C2741" s="97" t="n"/>
      <c r="D2741" s="132" t="n"/>
      <c r="E2741" s="99" t="n"/>
      <c r="F2741" s="117" t="n"/>
      <c r="G2741" s="101" t="n"/>
      <c r="H2741" s="109" t="str">
        <f>IF(OR(A2741="",B2741=""),"",N(D2741)*N(E2741))</f>
        <v/>
      </c>
      <c r="I2741" s="109" t="str">
        <f>IF(H2741="","",H2741-N(F2741))</f>
        <v/>
      </c>
      <c r="J2741" s="108" t="str">
        <f>IF(B2741="","",IFERROR(INDEX('15 Base de Dados'!$F$6:$F$925,MATCH(B2741,'15 Base de Dados'!$C$6:$C$925,0)),"BRL"))</f>
        <v/>
      </c>
      <c r="K2741" s="134" t="str">
        <f>IF(H2741="","",I2741*IF(N(G2741)&gt;0,G2741,IFERROR(INDEX(moeda_fx,MATCH(J2741,moeda_cod,0)),1)))</f>
        <v/>
      </c>
      <c r="L2741" s="135" t="str">
        <f>IF(B2741="","",IFERROR(INDEX('15 Base de Dados'!$A$6:$A$925,MATCH(B2741,'15 Base de Dados'!$C$6:$C$925,0)),"Não encontrado"))</f>
        <v/>
      </c>
      <c r="M2741" s="123" t="str">
        <f>IF(A2741="","",EOMONTH(A2741,0))</f>
        <v/>
      </c>
      <c r="N2741" s="113" t="str">
        <f>IF(A2741="","",YEAR(A2741))</f>
        <v/>
      </c>
    </row>
    <row r="2742">
      <c r="A2742" s="116" t="n"/>
      <c r="B2742" s="97" t="n"/>
      <c r="C2742" s="97" t="n"/>
      <c r="D2742" s="132" t="n"/>
      <c r="E2742" s="99" t="n"/>
      <c r="F2742" s="117" t="n"/>
      <c r="G2742" s="101" t="n"/>
      <c r="H2742" s="103" t="str">
        <f>IF(OR(A2742="",B2742=""),"",N(D2742)*N(E2742))</f>
        <v/>
      </c>
      <c r="I2742" s="103" t="str">
        <f>IF(H2742="","",H2742-N(F2742))</f>
        <v/>
      </c>
      <c r="J2742" s="68" t="str">
        <f>IF(B2742="","",IFERROR(INDEX('15 Base de Dados'!$F$6:$F$925,MATCH(B2742,'15 Base de Dados'!$C$6:$C$925,0)),"BRL"))</f>
        <v/>
      </c>
      <c r="K2742" s="70" t="str">
        <f>IF(H2742="","",I2742*IF(N(G2742)&gt;0,G2742,IFERROR(INDEX(moeda_fx,MATCH(J2742,moeda_cod,0)),1)))</f>
        <v/>
      </c>
      <c r="L2742" s="133" t="str">
        <f>IF(B2742="","",IFERROR(INDEX('15 Base de Dados'!$A$6:$A$925,MATCH(B2742,'15 Base de Dados'!$C$6:$C$925,0)),"Não encontrado"))</f>
        <v/>
      </c>
      <c r="M2742" s="122" t="str">
        <f>IF(A2742="","",EOMONTH(A2742,0))</f>
        <v/>
      </c>
      <c r="N2742" s="69" t="str">
        <f>IF(A2742="","",YEAR(A2742))</f>
        <v/>
      </c>
    </row>
    <row r="2743">
      <c r="A2743" s="116" t="n"/>
      <c r="B2743" s="97" t="n"/>
      <c r="C2743" s="97" t="n"/>
      <c r="D2743" s="132" t="n"/>
      <c r="E2743" s="99" t="n"/>
      <c r="F2743" s="117" t="n"/>
      <c r="G2743" s="101" t="n"/>
      <c r="H2743" s="109" t="str">
        <f>IF(OR(A2743="",B2743=""),"",N(D2743)*N(E2743))</f>
        <v/>
      </c>
      <c r="I2743" s="109" t="str">
        <f>IF(H2743="","",H2743-N(F2743))</f>
        <v/>
      </c>
      <c r="J2743" s="108" t="str">
        <f>IF(B2743="","",IFERROR(INDEX('15 Base de Dados'!$F$6:$F$925,MATCH(B2743,'15 Base de Dados'!$C$6:$C$925,0)),"BRL"))</f>
        <v/>
      </c>
      <c r="K2743" s="134" t="str">
        <f>IF(H2743="","",I2743*IF(N(G2743)&gt;0,G2743,IFERROR(INDEX(moeda_fx,MATCH(J2743,moeda_cod,0)),1)))</f>
        <v/>
      </c>
      <c r="L2743" s="135" t="str">
        <f>IF(B2743="","",IFERROR(INDEX('15 Base de Dados'!$A$6:$A$925,MATCH(B2743,'15 Base de Dados'!$C$6:$C$925,0)),"Não encontrado"))</f>
        <v/>
      </c>
      <c r="M2743" s="123" t="str">
        <f>IF(A2743="","",EOMONTH(A2743,0))</f>
        <v/>
      </c>
      <c r="N2743" s="113" t="str">
        <f>IF(A2743="","",YEAR(A2743))</f>
        <v/>
      </c>
    </row>
    <row r="2744">
      <c r="A2744" s="116" t="n"/>
      <c r="B2744" s="97" t="n"/>
      <c r="C2744" s="97" t="n"/>
      <c r="D2744" s="132" t="n"/>
      <c r="E2744" s="99" t="n"/>
      <c r="F2744" s="117" t="n"/>
      <c r="G2744" s="101" t="n"/>
      <c r="H2744" s="103" t="str">
        <f>IF(OR(A2744="",B2744=""),"",N(D2744)*N(E2744))</f>
        <v/>
      </c>
      <c r="I2744" s="103" t="str">
        <f>IF(H2744="","",H2744-N(F2744))</f>
        <v/>
      </c>
      <c r="J2744" s="68" t="str">
        <f>IF(B2744="","",IFERROR(INDEX('15 Base de Dados'!$F$6:$F$925,MATCH(B2744,'15 Base de Dados'!$C$6:$C$925,0)),"BRL"))</f>
        <v/>
      </c>
      <c r="K2744" s="70" t="str">
        <f>IF(H2744="","",I2744*IF(N(G2744)&gt;0,G2744,IFERROR(INDEX(moeda_fx,MATCH(J2744,moeda_cod,0)),1)))</f>
        <v/>
      </c>
      <c r="L2744" s="133" t="str">
        <f>IF(B2744="","",IFERROR(INDEX('15 Base de Dados'!$A$6:$A$925,MATCH(B2744,'15 Base de Dados'!$C$6:$C$925,0)),"Não encontrado"))</f>
        <v/>
      </c>
      <c r="M2744" s="122" t="str">
        <f>IF(A2744="","",EOMONTH(A2744,0))</f>
        <v/>
      </c>
      <c r="N2744" s="69" t="str">
        <f>IF(A2744="","",YEAR(A2744))</f>
        <v/>
      </c>
    </row>
    <row r="2745">
      <c r="A2745" s="116" t="n"/>
      <c r="B2745" s="97" t="n"/>
      <c r="C2745" s="97" t="n"/>
      <c r="D2745" s="132" t="n"/>
      <c r="E2745" s="99" t="n"/>
      <c r="F2745" s="117" t="n"/>
      <c r="G2745" s="101" t="n"/>
      <c r="H2745" s="109" t="str">
        <f>IF(OR(A2745="",B2745=""),"",N(D2745)*N(E2745))</f>
        <v/>
      </c>
      <c r="I2745" s="109" t="str">
        <f>IF(H2745="","",H2745-N(F2745))</f>
        <v/>
      </c>
      <c r="J2745" s="108" t="str">
        <f>IF(B2745="","",IFERROR(INDEX('15 Base de Dados'!$F$6:$F$925,MATCH(B2745,'15 Base de Dados'!$C$6:$C$925,0)),"BRL"))</f>
        <v/>
      </c>
      <c r="K2745" s="134" t="str">
        <f>IF(H2745="","",I2745*IF(N(G2745)&gt;0,G2745,IFERROR(INDEX(moeda_fx,MATCH(J2745,moeda_cod,0)),1)))</f>
        <v/>
      </c>
      <c r="L2745" s="135" t="str">
        <f>IF(B2745="","",IFERROR(INDEX('15 Base de Dados'!$A$6:$A$925,MATCH(B2745,'15 Base de Dados'!$C$6:$C$925,0)),"Não encontrado"))</f>
        <v/>
      </c>
      <c r="M2745" s="123" t="str">
        <f>IF(A2745="","",EOMONTH(A2745,0))</f>
        <v/>
      </c>
      <c r="N2745" s="113" t="str">
        <f>IF(A2745="","",YEAR(A2745))</f>
        <v/>
      </c>
    </row>
    <row r="2746">
      <c r="A2746" s="116" t="n"/>
      <c r="B2746" s="97" t="n"/>
      <c r="C2746" s="97" t="n"/>
      <c r="D2746" s="132" t="n"/>
      <c r="E2746" s="99" t="n"/>
      <c r="F2746" s="117" t="n"/>
      <c r="G2746" s="101" t="n"/>
      <c r="H2746" s="103" t="str">
        <f>IF(OR(A2746="",B2746=""),"",N(D2746)*N(E2746))</f>
        <v/>
      </c>
      <c r="I2746" s="103" t="str">
        <f>IF(H2746="","",H2746-N(F2746))</f>
        <v/>
      </c>
      <c r="J2746" s="68" t="str">
        <f>IF(B2746="","",IFERROR(INDEX('15 Base de Dados'!$F$6:$F$925,MATCH(B2746,'15 Base de Dados'!$C$6:$C$925,0)),"BRL"))</f>
        <v/>
      </c>
      <c r="K2746" s="70" t="str">
        <f>IF(H2746="","",I2746*IF(N(G2746)&gt;0,G2746,IFERROR(INDEX(moeda_fx,MATCH(J2746,moeda_cod,0)),1)))</f>
        <v/>
      </c>
      <c r="L2746" s="133" t="str">
        <f>IF(B2746="","",IFERROR(INDEX('15 Base de Dados'!$A$6:$A$925,MATCH(B2746,'15 Base de Dados'!$C$6:$C$925,0)),"Não encontrado"))</f>
        <v/>
      </c>
      <c r="M2746" s="122" t="str">
        <f>IF(A2746="","",EOMONTH(A2746,0))</f>
        <v/>
      </c>
      <c r="N2746" s="69" t="str">
        <f>IF(A2746="","",YEAR(A2746))</f>
        <v/>
      </c>
    </row>
    <row r="2747">
      <c r="A2747" s="116" t="n"/>
      <c r="B2747" s="97" t="n"/>
      <c r="C2747" s="97" t="n"/>
      <c r="D2747" s="132" t="n"/>
      <c r="E2747" s="99" t="n"/>
      <c r="F2747" s="117" t="n"/>
      <c r="G2747" s="101" t="n"/>
      <c r="H2747" s="109" t="str">
        <f>IF(OR(A2747="",B2747=""),"",N(D2747)*N(E2747))</f>
        <v/>
      </c>
      <c r="I2747" s="109" t="str">
        <f>IF(H2747="","",H2747-N(F2747))</f>
        <v/>
      </c>
      <c r="J2747" s="108" t="str">
        <f>IF(B2747="","",IFERROR(INDEX('15 Base de Dados'!$F$6:$F$925,MATCH(B2747,'15 Base de Dados'!$C$6:$C$925,0)),"BRL"))</f>
        <v/>
      </c>
      <c r="K2747" s="134" t="str">
        <f>IF(H2747="","",I2747*IF(N(G2747)&gt;0,G2747,IFERROR(INDEX(moeda_fx,MATCH(J2747,moeda_cod,0)),1)))</f>
        <v/>
      </c>
      <c r="L2747" s="135" t="str">
        <f>IF(B2747="","",IFERROR(INDEX('15 Base de Dados'!$A$6:$A$925,MATCH(B2747,'15 Base de Dados'!$C$6:$C$925,0)),"Não encontrado"))</f>
        <v/>
      </c>
      <c r="M2747" s="123" t="str">
        <f>IF(A2747="","",EOMONTH(A2747,0))</f>
        <v/>
      </c>
      <c r="N2747" s="113" t="str">
        <f>IF(A2747="","",YEAR(A2747))</f>
        <v/>
      </c>
    </row>
    <row r="2748">
      <c r="A2748" s="116" t="n"/>
      <c r="B2748" s="97" t="n"/>
      <c r="C2748" s="97" t="n"/>
      <c r="D2748" s="132" t="n"/>
      <c r="E2748" s="99" t="n"/>
      <c r="F2748" s="117" t="n"/>
      <c r="G2748" s="101" t="n"/>
      <c r="H2748" s="103" t="str">
        <f>IF(OR(A2748="",B2748=""),"",N(D2748)*N(E2748))</f>
        <v/>
      </c>
      <c r="I2748" s="103" t="str">
        <f>IF(H2748="","",H2748-N(F2748))</f>
        <v/>
      </c>
      <c r="J2748" s="68" t="str">
        <f>IF(B2748="","",IFERROR(INDEX('15 Base de Dados'!$F$6:$F$925,MATCH(B2748,'15 Base de Dados'!$C$6:$C$925,0)),"BRL"))</f>
        <v/>
      </c>
      <c r="K2748" s="70" t="str">
        <f>IF(H2748="","",I2748*IF(N(G2748)&gt;0,G2748,IFERROR(INDEX(moeda_fx,MATCH(J2748,moeda_cod,0)),1)))</f>
        <v/>
      </c>
      <c r="L2748" s="133" t="str">
        <f>IF(B2748="","",IFERROR(INDEX('15 Base de Dados'!$A$6:$A$925,MATCH(B2748,'15 Base de Dados'!$C$6:$C$925,0)),"Não encontrado"))</f>
        <v/>
      </c>
      <c r="M2748" s="122" t="str">
        <f>IF(A2748="","",EOMONTH(A2748,0))</f>
        <v/>
      </c>
      <c r="N2748" s="69" t="str">
        <f>IF(A2748="","",YEAR(A2748))</f>
        <v/>
      </c>
    </row>
    <row r="2749">
      <c r="A2749" s="116" t="n"/>
      <c r="B2749" s="97" t="n"/>
      <c r="C2749" s="97" t="n"/>
      <c r="D2749" s="132" t="n"/>
      <c r="E2749" s="99" t="n"/>
      <c r="F2749" s="117" t="n"/>
      <c r="G2749" s="101" t="n"/>
      <c r="H2749" s="109" t="str">
        <f>IF(OR(A2749="",B2749=""),"",N(D2749)*N(E2749))</f>
        <v/>
      </c>
      <c r="I2749" s="109" t="str">
        <f>IF(H2749="","",H2749-N(F2749))</f>
        <v/>
      </c>
      <c r="J2749" s="108" t="str">
        <f>IF(B2749="","",IFERROR(INDEX('15 Base de Dados'!$F$6:$F$925,MATCH(B2749,'15 Base de Dados'!$C$6:$C$925,0)),"BRL"))</f>
        <v/>
      </c>
      <c r="K2749" s="134" t="str">
        <f>IF(H2749="","",I2749*IF(N(G2749)&gt;0,G2749,IFERROR(INDEX(moeda_fx,MATCH(J2749,moeda_cod,0)),1)))</f>
        <v/>
      </c>
      <c r="L2749" s="135" t="str">
        <f>IF(B2749="","",IFERROR(INDEX('15 Base de Dados'!$A$6:$A$925,MATCH(B2749,'15 Base de Dados'!$C$6:$C$925,0)),"Não encontrado"))</f>
        <v/>
      </c>
      <c r="M2749" s="123" t="str">
        <f>IF(A2749="","",EOMONTH(A2749,0))</f>
        <v/>
      </c>
      <c r="N2749" s="113" t="str">
        <f>IF(A2749="","",YEAR(A2749))</f>
        <v/>
      </c>
    </row>
    <row r="2750">
      <c r="A2750" s="116" t="n"/>
      <c r="B2750" s="97" t="n"/>
      <c r="C2750" s="97" t="n"/>
      <c r="D2750" s="132" t="n"/>
      <c r="E2750" s="99" t="n"/>
      <c r="F2750" s="117" t="n"/>
      <c r="G2750" s="101" t="n"/>
      <c r="H2750" s="103" t="str">
        <f>IF(OR(A2750="",B2750=""),"",N(D2750)*N(E2750))</f>
        <v/>
      </c>
      <c r="I2750" s="103" t="str">
        <f>IF(H2750="","",H2750-N(F2750))</f>
        <v/>
      </c>
      <c r="J2750" s="68" t="str">
        <f>IF(B2750="","",IFERROR(INDEX('15 Base de Dados'!$F$6:$F$925,MATCH(B2750,'15 Base de Dados'!$C$6:$C$925,0)),"BRL"))</f>
        <v/>
      </c>
      <c r="K2750" s="70" t="str">
        <f>IF(H2750="","",I2750*IF(N(G2750)&gt;0,G2750,IFERROR(INDEX(moeda_fx,MATCH(J2750,moeda_cod,0)),1)))</f>
        <v/>
      </c>
      <c r="L2750" s="133" t="str">
        <f>IF(B2750="","",IFERROR(INDEX('15 Base de Dados'!$A$6:$A$925,MATCH(B2750,'15 Base de Dados'!$C$6:$C$925,0)),"Não encontrado"))</f>
        <v/>
      </c>
      <c r="M2750" s="122" t="str">
        <f>IF(A2750="","",EOMONTH(A2750,0))</f>
        <v/>
      </c>
      <c r="N2750" s="69" t="str">
        <f>IF(A2750="","",YEAR(A2750))</f>
        <v/>
      </c>
    </row>
    <row r="2751">
      <c r="A2751" s="116" t="n"/>
      <c r="B2751" s="97" t="n"/>
      <c r="C2751" s="97" t="n"/>
      <c r="D2751" s="132" t="n"/>
      <c r="E2751" s="99" t="n"/>
      <c r="F2751" s="117" t="n"/>
      <c r="G2751" s="101" t="n"/>
      <c r="H2751" s="109" t="str">
        <f>IF(OR(A2751="",B2751=""),"",N(D2751)*N(E2751))</f>
        <v/>
      </c>
      <c r="I2751" s="109" t="str">
        <f>IF(H2751="","",H2751-N(F2751))</f>
        <v/>
      </c>
      <c r="J2751" s="108" t="str">
        <f>IF(B2751="","",IFERROR(INDEX('15 Base de Dados'!$F$6:$F$925,MATCH(B2751,'15 Base de Dados'!$C$6:$C$925,0)),"BRL"))</f>
        <v/>
      </c>
      <c r="K2751" s="134" t="str">
        <f>IF(H2751="","",I2751*IF(N(G2751)&gt;0,G2751,IFERROR(INDEX(moeda_fx,MATCH(J2751,moeda_cod,0)),1)))</f>
        <v/>
      </c>
      <c r="L2751" s="135" t="str">
        <f>IF(B2751="","",IFERROR(INDEX('15 Base de Dados'!$A$6:$A$925,MATCH(B2751,'15 Base de Dados'!$C$6:$C$925,0)),"Não encontrado"))</f>
        <v/>
      </c>
      <c r="M2751" s="123" t="str">
        <f>IF(A2751="","",EOMONTH(A2751,0))</f>
        <v/>
      </c>
      <c r="N2751" s="113" t="str">
        <f>IF(A2751="","",YEAR(A2751))</f>
        <v/>
      </c>
    </row>
    <row r="2752">
      <c r="A2752" s="116" t="n"/>
      <c r="B2752" s="97" t="n"/>
      <c r="C2752" s="97" t="n"/>
      <c r="D2752" s="132" t="n"/>
      <c r="E2752" s="99" t="n"/>
      <c r="F2752" s="117" t="n"/>
      <c r="G2752" s="101" t="n"/>
      <c r="H2752" s="103" t="str">
        <f>IF(OR(A2752="",B2752=""),"",N(D2752)*N(E2752))</f>
        <v/>
      </c>
      <c r="I2752" s="103" t="str">
        <f>IF(H2752="","",H2752-N(F2752))</f>
        <v/>
      </c>
      <c r="J2752" s="68" t="str">
        <f>IF(B2752="","",IFERROR(INDEX('15 Base de Dados'!$F$6:$F$925,MATCH(B2752,'15 Base de Dados'!$C$6:$C$925,0)),"BRL"))</f>
        <v/>
      </c>
      <c r="K2752" s="70" t="str">
        <f>IF(H2752="","",I2752*IF(N(G2752)&gt;0,G2752,IFERROR(INDEX(moeda_fx,MATCH(J2752,moeda_cod,0)),1)))</f>
        <v/>
      </c>
      <c r="L2752" s="133" t="str">
        <f>IF(B2752="","",IFERROR(INDEX('15 Base de Dados'!$A$6:$A$925,MATCH(B2752,'15 Base de Dados'!$C$6:$C$925,0)),"Não encontrado"))</f>
        <v/>
      </c>
      <c r="M2752" s="122" t="str">
        <f>IF(A2752="","",EOMONTH(A2752,0))</f>
        <v/>
      </c>
      <c r="N2752" s="69" t="str">
        <f>IF(A2752="","",YEAR(A2752))</f>
        <v/>
      </c>
    </row>
    <row r="2753">
      <c r="A2753" s="116" t="n"/>
      <c r="B2753" s="97" t="n"/>
      <c r="C2753" s="97" t="n"/>
      <c r="D2753" s="132" t="n"/>
      <c r="E2753" s="99" t="n"/>
      <c r="F2753" s="117" t="n"/>
      <c r="G2753" s="101" t="n"/>
      <c r="H2753" s="109" t="str">
        <f>IF(OR(A2753="",B2753=""),"",N(D2753)*N(E2753))</f>
        <v/>
      </c>
      <c r="I2753" s="109" t="str">
        <f>IF(H2753="","",H2753-N(F2753))</f>
        <v/>
      </c>
      <c r="J2753" s="108" t="str">
        <f>IF(B2753="","",IFERROR(INDEX('15 Base de Dados'!$F$6:$F$925,MATCH(B2753,'15 Base de Dados'!$C$6:$C$925,0)),"BRL"))</f>
        <v/>
      </c>
      <c r="K2753" s="134" t="str">
        <f>IF(H2753="","",I2753*IF(N(G2753)&gt;0,G2753,IFERROR(INDEX(moeda_fx,MATCH(J2753,moeda_cod,0)),1)))</f>
        <v/>
      </c>
      <c r="L2753" s="135" t="str">
        <f>IF(B2753="","",IFERROR(INDEX('15 Base de Dados'!$A$6:$A$925,MATCH(B2753,'15 Base de Dados'!$C$6:$C$925,0)),"Não encontrado"))</f>
        <v/>
      </c>
      <c r="M2753" s="123" t="str">
        <f>IF(A2753="","",EOMONTH(A2753,0))</f>
        <v/>
      </c>
      <c r="N2753" s="113" t="str">
        <f>IF(A2753="","",YEAR(A2753))</f>
        <v/>
      </c>
    </row>
    <row r="2754">
      <c r="A2754" s="116" t="n"/>
      <c r="B2754" s="97" t="n"/>
      <c r="C2754" s="97" t="n"/>
      <c r="D2754" s="132" t="n"/>
      <c r="E2754" s="99" t="n"/>
      <c r="F2754" s="117" t="n"/>
      <c r="G2754" s="101" t="n"/>
      <c r="H2754" s="103" t="str">
        <f>IF(OR(A2754="",B2754=""),"",N(D2754)*N(E2754))</f>
        <v/>
      </c>
      <c r="I2754" s="103" t="str">
        <f>IF(H2754="","",H2754-N(F2754))</f>
        <v/>
      </c>
      <c r="J2754" s="68" t="str">
        <f>IF(B2754="","",IFERROR(INDEX('15 Base de Dados'!$F$6:$F$925,MATCH(B2754,'15 Base de Dados'!$C$6:$C$925,0)),"BRL"))</f>
        <v/>
      </c>
      <c r="K2754" s="70" t="str">
        <f>IF(H2754="","",I2754*IF(N(G2754)&gt;0,G2754,IFERROR(INDEX(moeda_fx,MATCH(J2754,moeda_cod,0)),1)))</f>
        <v/>
      </c>
      <c r="L2754" s="133" t="str">
        <f>IF(B2754="","",IFERROR(INDEX('15 Base de Dados'!$A$6:$A$925,MATCH(B2754,'15 Base de Dados'!$C$6:$C$925,0)),"Não encontrado"))</f>
        <v/>
      </c>
      <c r="M2754" s="122" t="str">
        <f>IF(A2754="","",EOMONTH(A2754,0))</f>
        <v/>
      </c>
      <c r="N2754" s="69" t="str">
        <f>IF(A2754="","",YEAR(A2754))</f>
        <v/>
      </c>
    </row>
    <row r="2755">
      <c r="A2755" s="116" t="n"/>
      <c r="B2755" s="97" t="n"/>
      <c r="C2755" s="97" t="n"/>
      <c r="D2755" s="132" t="n"/>
      <c r="E2755" s="99" t="n"/>
      <c r="F2755" s="117" t="n"/>
      <c r="G2755" s="101" t="n"/>
      <c r="H2755" s="109" t="str">
        <f>IF(OR(A2755="",B2755=""),"",N(D2755)*N(E2755))</f>
        <v/>
      </c>
      <c r="I2755" s="109" t="str">
        <f>IF(H2755="","",H2755-N(F2755))</f>
        <v/>
      </c>
      <c r="J2755" s="108" t="str">
        <f>IF(B2755="","",IFERROR(INDEX('15 Base de Dados'!$F$6:$F$925,MATCH(B2755,'15 Base de Dados'!$C$6:$C$925,0)),"BRL"))</f>
        <v/>
      </c>
      <c r="K2755" s="134" t="str">
        <f>IF(H2755="","",I2755*IF(N(G2755)&gt;0,G2755,IFERROR(INDEX(moeda_fx,MATCH(J2755,moeda_cod,0)),1)))</f>
        <v/>
      </c>
      <c r="L2755" s="135" t="str">
        <f>IF(B2755="","",IFERROR(INDEX('15 Base de Dados'!$A$6:$A$925,MATCH(B2755,'15 Base de Dados'!$C$6:$C$925,0)),"Não encontrado"))</f>
        <v/>
      </c>
      <c r="M2755" s="123" t="str">
        <f>IF(A2755="","",EOMONTH(A2755,0))</f>
        <v/>
      </c>
      <c r="N2755" s="113" t="str">
        <f>IF(A2755="","",YEAR(A2755))</f>
        <v/>
      </c>
    </row>
    <row r="2756">
      <c r="A2756" s="116" t="n"/>
      <c r="B2756" s="97" t="n"/>
      <c r="C2756" s="97" t="n"/>
      <c r="D2756" s="132" t="n"/>
      <c r="E2756" s="99" t="n"/>
      <c r="F2756" s="117" t="n"/>
      <c r="G2756" s="101" t="n"/>
      <c r="H2756" s="103" t="str">
        <f>IF(OR(A2756="",B2756=""),"",N(D2756)*N(E2756))</f>
        <v/>
      </c>
      <c r="I2756" s="103" t="str">
        <f>IF(H2756="","",H2756-N(F2756))</f>
        <v/>
      </c>
      <c r="J2756" s="68" t="str">
        <f>IF(B2756="","",IFERROR(INDEX('15 Base de Dados'!$F$6:$F$925,MATCH(B2756,'15 Base de Dados'!$C$6:$C$925,0)),"BRL"))</f>
        <v/>
      </c>
      <c r="K2756" s="70" t="str">
        <f>IF(H2756="","",I2756*IF(N(G2756)&gt;0,G2756,IFERROR(INDEX(moeda_fx,MATCH(J2756,moeda_cod,0)),1)))</f>
        <v/>
      </c>
      <c r="L2756" s="133" t="str">
        <f>IF(B2756="","",IFERROR(INDEX('15 Base de Dados'!$A$6:$A$925,MATCH(B2756,'15 Base de Dados'!$C$6:$C$925,0)),"Não encontrado"))</f>
        <v/>
      </c>
      <c r="M2756" s="122" t="str">
        <f>IF(A2756="","",EOMONTH(A2756,0))</f>
        <v/>
      </c>
      <c r="N2756" s="69" t="str">
        <f>IF(A2756="","",YEAR(A2756))</f>
        <v/>
      </c>
    </row>
    <row r="2757">
      <c r="A2757" s="116" t="n"/>
      <c r="B2757" s="97" t="n"/>
      <c r="C2757" s="97" t="n"/>
      <c r="D2757" s="132" t="n"/>
      <c r="E2757" s="99" t="n"/>
      <c r="F2757" s="117" t="n"/>
      <c r="G2757" s="101" t="n"/>
      <c r="H2757" s="109" t="str">
        <f>IF(OR(A2757="",B2757=""),"",N(D2757)*N(E2757))</f>
        <v/>
      </c>
      <c r="I2757" s="109" t="str">
        <f>IF(H2757="","",H2757-N(F2757))</f>
        <v/>
      </c>
      <c r="J2757" s="108" t="str">
        <f>IF(B2757="","",IFERROR(INDEX('15 Base de Dados'!$F$6:$F$925,MATCH(B2757,'15 Base de Dados'!$C$6:$C$925,0)),"BRL"))</f>
        <v/>
      </c>
      <c r="K2757" s="134" t="str">
        <f>IF(H2757="","",I2757*IF(N(G2757)&gt;0,G2757,IFERROR(INDEX(moeda_fx,MATCH(J2757,moeda_cod,0)),1)))</f>
        <v/>
      </c>
      <c r="L2757" s="135" t="str">
        <f>IF(B2757="","",IFERROR(INDEX('15 Base de Dados'!$A$6:$A$925,MATCH(B2757,'15 Base de Dados'!$C$6:$C$925,0)),"Não encontrado"))</f>
        <v/>
      </c>
      <c r="M2757" s="123" t="str">
        <f>IF(A2757="","",EOMONTH(A2757,0))</f>
        <v/>
      </c>
      <c r="N2757" s="113" t="str">
        <f>IF(A2757="","",YEAR(A2757))</f>
        <v/>
      </c>
    </row>
    <row r="2758">
      <c r="A2758" s="116" t="n"/>
      <c r="B2758" s="97" t="n"/>
      <c r="C2758" s="97" t="n"/>
      <c r="D2758" s="132" t="n"/>
      <c r="E2758" s="99" t="n"/>
      <c r="F2758" s="117" t="n"/>
      <c r="G2758" s="101" t="n"/>
      <c r="H2758" s="103" t="str">
        <f>IF(OR(A2758="",B2758=""),"",N(D2758)*N(E2758))</f>
        <v/>
      </c>
      <c r="I2758" s="103" t="str">
        <f>IF(H2758="","",H2758-N(F2758))</f>
        <v/>
      </c>
      <c r="J2758" s="68" t="str">
        <f>IF(B2758="","",IFERROR(INDEX('15 Base de Dados'!$F$6:$F$925,MATCH(B2758,'15 Base de Dados'!$C$6:$C$925,0)),"BRL"))</f>
        <v/>
      </c>
      <c r="K2758" s="70" t="str">
        <f>IF(H2758="","",I2758*IF(N(G2758)&gt;0,G2758,IFERROR(INDEX(moeda_fx,MATCH(J2758,moeda_cod,0)),1)))</f>
        <v/>
      </c>
      <c r="L2758" s="133" t="str">
        <f>IF(B2758="","",IFERROR(INDEX('15 Base de Dados'!$A$6:$A$925,MATCH(B2758,'15 Base de Dados'!$C$6:$C$925,0)),"Não encontrado"))</f>
        <v/>
      </c>
      <c r="M2758" s="122" t="str">
        <f>IF(A2758="","",EOMONTH(A2758,0))</f>
        <v/>
      </c>
      <c r="N2758" s="69" t="str">
        <f>IF(A2758="","",YEAR(A2758))</f>
        <v/>
      </c>
    </row>
    <row r="2759">
      <c r="A2759" s="116" t="n"/>
      <c r="B2759" s="97" t="n"/>
      <c r="C2759" s="97" t="n"/>
      <c r="D2759" s="132" t="n"/>
      <c r="E2759" s="99" t="n"/>
      <c r="F2759" s="117" t="n"/>
      <c r="G2759" s="101" t="n"/>
      <c r="H2759" s="109" t="str">
        <f>IF(OR(A2759="",B2759=""),"",N(D2759)*N(E2759))</f>
        <v/>
      </c>
      <c r="I2759" s="109" t="str">
        <f>IF(H2759="","",H2759-N(F2759))</f>
        <v/>
      </c>
      <c r="J2759" s="108" t="str">
        <f>IF(B2759="","",IFERROR(INDEX('15 Base de Dados'!$F$6:$F$925,MATCH(B2759,'15 Base de Dados'!$C$6:$C$925,0)),"BRL"))</f>
        <v/>
      </c>
      <c r="K2759" s="134" t="str">
        <f>IF(H2759="","",I2759*IF(N(G2759)&gt;0,G2759,IFERROR(INDEX(moeda_fx,MATCH(J2759,moeda_cod,0)),1)))</f>
        <v/>
      </c>
      <c r="L2759" s="135" t="str">
        <f>IF(B2759="","",IFERROR(INDEX('15 Base de Dados'!$A$6:$A$925,MATCH(B2759,'15 Base de Dados'!$C$6:$C$925,0)),"Não encontrado"))</f>
        <v/>
      </c>
      <c r="M2759" s="123" t="str">
        <f>IF(A2759="","",EOMONTH(A2759,0))</f>
        <v/>
      </c>
      <c r="N2759" s="113" t="str">
        <f>IF(A2759="","",YEAR(A2759))</f>
        <v/>
      </c>
    </row>
    <row r="2760">
      <c r="A2760" s="116" t="n"/>
      <c r="B2760" s="97" t="n"/>
      <c r="C2760" s="97" t="n"/>
      <c r="D2760" s="132" t="n"/>
      <c r="E2760" s="99" t="n"/>
      <c r="F2760" s="117" t="n"/>
      <c r="G2760" s="101" t="n"/>
      <c r="H2760" s="103" t="str">
        <f>IF(OR(A2760="",B2760=""),"",N(D2760)*N(E2760))</f>
        <v/>
      </c>
      <c r="I2760" s="103" t="str">
        <f>IF(H2760="","",H2760-N(F2760))</f>
        <v/>
      </c>
      <c r="J2760" s="68" t="str">
        <f>IF(B2760="","",IFERROR(INDEX('15 Base de Dados'!$F$6:$F$925,MATCH(B2760,'15 Base de Dados'!$C$6:$C$925,0)),"BRL"))</f>
        <v/>
      </c>
      <c r="K2760" s="70" t="str">
        <f>IF(H2760="","",I2760*IF(N(G2760)&gt;0,G2760,IFERROR(INDEX(moeda_fx,MATCH(J2760,moeda_cod,0)),1)))</f>
        <v/>
      </c>
      <c r="L2760" s="133" t="str">
        <f>IF(B2760="","",IFERROR(INDEX('15 Base de Dados'!$A$6:$A$925,MATCH(B2760,'15 Base de Dados'!$C$6:$C$925,0)),"Não encontrado"))</f>
        <v/>
      </c>
      <c r="M2760" s="122" t="str">
        <f>IF(A2760="","",EOMONTH(A2760,0))</f>
        <v/>
      </c>
      <c r="N2760" s="69" t="str">
        <f>IF(A2760="","",YEAR(A2760))</f>
        <v/>
      </c>
    </row>
    <row r="2761">
      <c r="A2761" s="116" t="n"/>
      <c r="B2761" s="97" t="n"/>
      <c r="C2761" s="97" t="n"/>
      <c r="D2761" s="132" t="n"/>
      <c r="E2761" s="99" t="n"/>
      <c r="F2761" s="117" t="n"/>
      <c r="G2761" s="101" t="n"/>
      <c r="H2761" s="109" t="str">
        <f>IF(OR(A2761="",B2761=""),"",N(D2761)*N(E2761))</f>
        <v/>
      </c>
      <c r="I2761" s="109" t="str">
        <f>IF(H2761="","",H2761-N(F2761))</f>
        <v/>
      </c>
      <c r="J2761" s="108" t="str">
        <f>IF(B2761="","",IFERROR(INDEX('15 Base de Dados'!$F$6:$F$925,MATCH(B2761,'15 Base de Dados'!$C$6:$C$925,0)),"BRL"))</f>
        <v/>
      </c>
      <c r="K2761" s="134" t="str">
        <f>IF(H2761="","",I2761*IF(N(G2761)&gt;0,G2761,IFERROR(INDEX(moeda_fx,MATCH(J2761,moeda_cod,0)),1)))</f>
        <v/>
      </c>
      <c r="L2761" s="135" t="str">
        <f>IF(B2761="","",IFERROR(INDEX('15 Base de Dados'!$A$6:$A$925,MATCH(B2761,'15 Base de Dados'!$C$6:$C$925,0)),"Não encontrado"))</f>
        <v/>
      </c>
      <c r="M2761" s="123" t="str">
        <f>IF(A2761="","",EOMONTH(A2761,0))</f>
        <v/>
      </c>
      <c r="N2761" s="113" t="str">
        <f>IF(A2761="","",YEAR(A2761))</f>
        <v/>
      </c>
    </row>
    <row r="2762">
      <c r="A2762" s="116" t="n"/>
      <c r="B2762" s="97" t="n"/>
      <c r="C2762" s="97" t="n"/>
      <c r="D2762" s="132" t="n"/>
      <c r="E2762" s="99" t="n"/>
      <c r="F2762" s="117" t="n"/>
      <c r="G2762" s="101" t="n"/>
      <c r="H2762" s="103" t="str">
        <f>IF(OR(A2762="",B2762=""),"",N(D2762)*N(E2762))</f>
        <v/>
      </c>
      <c r="I2762" s="103" t="str">
        <f>IF(H2762="","",H2762-N(F2762))</f>
        <v/>
      </c>
      <c r="J2762" s="68" t="str">
        <f>IF(B2762="","",IFERROR(INDEX('15 Base de Dados'!$F$6:$F$925,MATCH(B2762,'15 Base de Dados'!$C$6:$C$925,0)),"BRL"))</f>
        <v/>
      </c>
      <c r="K2762" s="70" t="str">
        <f>IF(H2762="","",I2762*IF(N(G2762)&gt;0,G2762,IFERROR(INDEX(moeda_fx,MATCH(J2762,moeda_cod,0)),1)))</f>
        <v/>
      </c>
      <c r="L2762" s="133" t="str">
        <f>IF(B2762="","",IFERROR(INDEX('15 Base de Dados'!$A$6:$A$925,MATCH(B2762,'15 Base de Dados'!$C$6:$C$925,0)),"Não encontrado"))</f>
        <v/>
      </c>
      <c r="M2762" s="122" t="str">
        <f>IF(A2762="","",EOMONTH(A2762,0))</f>
        <v/>
      </c>
      <c r="N2762" s="69" t="str">
        <f>IF(A2762="","",YEAR(A2762))</f>
        <v/>
      </c>
    </row>
    <row r="2763">
      <c r="A2763" s="116" t="n"/>
      <c r="B2763" s="97" t="n"/>
      <c r="C2763" s="97" t="n"/>
      <c r="D2763" s="132" t="n"/>
      <c r="E2763" s="99" t="n"/>
      <c r="F2763" s="117" t="n"/>
      <c r="G2763" s="101" t="n"/>
      <c r="H2763" s="109" t="str">
        <f>IF(OR(A2763="",B2763=""),"",N(D2763)*N(E2763))</f>
        <v/>
      </c>
      <c r="I2763" s="109" t="str">
        <f>IF(H2763="","",H2763-N(F2763))</f>
        <v/>
      </c>
      <c r="J2763" s="108" t="str">
        <f>IF(B2763="","",IFERROR(INDEX('15 Base de Dados'!$F$6:$F$925,MATCH(B2763,'15 Base de Dados'!$C$6:$C$925,0)),"BRL"))</f>
        <v/>
      </c>
      <c r="K2763" s="134" t="str">
        <f>IF(H2763="","",I2763*IF(N(G2763)&gt;0,G2763,IFERROR(INDEX(moeda_fx,MATCH(J2763,moeda_cod,0)),1)))</f>
        <v/>
      </c>
      <c r="L2763" s="135" t="str">
        <f>IF(B2763="","",IFERROR(INDEX('15 Base de Dados'!$A$6:$A$925,MATCH(B2763,'15 Base de Dados'!$C$6:$C$925,0)),"Não encontrado"))</f>
        <v/>
      </c>
      <c r="M2763" s="123" t="str">
        <f>IF(A2763="","",EOMONTH(A2763,0))</f>
        <v/>
      </c>
      <c r="N2763" s="113" t="str">
        <f>IF(A2763="","",YEAR(A2763))</f>
        <v/>
      </c>
    </row>
    <row r="2764">
      <c r="A2764" s="116" t="n"/>
      <c r="B2764" s="97" t="n"/>
      <c r="C2764" s="97" t="n"/>
      <c r="D2764" s="132" t="n"/>
      <c r="E2764" s="99" t="n"/>
      <c r="F2764" s="117" t="n"/>
      <c r="G2764" s="101" t="n"/>
      <c r="H2764" s="103" t="str">
        <f>IF(OR(A2764="",B2764=""),"",N(D2764)*N(E2764))</f>
        <v/>
      </c>
      <c r="I2764" s="103" t="str">
        <f>IF(H2764="","",H2764-N(F2764))</f>
        <v/>
      </c>
      <c r="J2764" s="68" t="str">
        <f>IF(B2764="","",IFERROR(INDEX('15 Base de Dados'!$F$6:$F$925,MATCH(B2764,'15 Base de Dados'!$C$6:$C$925,0)),"BRL"))</f>
        <v/>
      </c>
      <c r="K2764" s="70" t="str">
        <f>IF(H2764="","",I2764*IF(N(G2764)&gt;0,G2764,IFERROR(INDEX(moeda_fx,MATCH(J2764,moeda_cod,0)),1)))</f>
        <v/>
      </c>
      <c r="L2764" s="133" t="str">
        <f>IF(B2764="","",IFERROR(INDEX('15 Base de Dados'!$A$6:$A$925,MATCH(B2764,'15 Base de Dados'!$C$6:$C$925,0)),"Não encontrado"))</f>
        <v/>
      </c>
      <c r="M2764" s="122" t="str">
        <f>IF(A2764="","",EOMONTH(A2764,0))</f>
        <v/>
      </c>
      <c r="N2764" s="69" t="str">
        <f>IF(A2764="","",YEAR(A2764))</f>
        <v/>
      </c>
    </row>
    <row r="2765">
      <c r="A2765" s="116" t="n"/>
      <c r="B2765" s="97" t="n"/>
      <c r="C2765" s="97" t="n"/>
      <c r="D2765" s="132" t="n"/>
      <c r="E2765" s="99" t="n"/>
      <c r="F2765" s="117" t="n"/>
      <c r="G2765" s="101" t="n"/>
      <c r="H2765" s="109" t="str">
        <f>IF(OR(A2765="",B2765=""),"",N(D2765)*N(E2765))</f>
        <v/>
      </c>
      <c r="I2765" s="109" t="str">
        <f>IF(H2765="","",H2765-N(F2765))</f>
        <v/>
      </c>
      <c r="J2765" s="108" t="str">
        <f>IF(B2765="","",IFERROR(INDEX('15 Base de Dados'!$F$6:$F$925,MATCH(B2765,'15 Base de Dados'!$C$6:$C$925,0)),"BRL"))</f>
        <v/>
      </c>
      <c r="K2765" s="134" t="str">
        <f>IF(H2765="","",I2765*IF(N(G2765)&gt;0,G2765,IFERROR(INDEX(moeda_fx,MATCH(J2765,moeda_cod,0)),1)))</f>
        <v/>
      </c>
      <c r="L2765" s="135" t="str">
        <f>IF(B2765="","",IFERROR(INDEX('15 Base de Dados'!$A$6:$A$925,MATCH(B2765,'15 Base de Dados'!$C$6:$C$925,0)),"Não encontrado"))</f>
        <v/>
      </c>
      <c r="M2765" s="123" t="str">
        <f>IF(A2765="","",EOMONTH(A2765,0))</f>
        <v/>
      </c>
      <c r="N2765" s="113" t="str">
        <f>IF(A2765="","",YEAR(A2765))</f>
        <v/>
      </c>
    </row>
    <row r="2766">
      <c r="A2766" s="116" t="n"/>
      <c r="B2766" s="97" t="n"/>
      <c r="C2766" s="97" t="n"/>
      <c r="D2766" s="132" t="n"/>
      <c r="E2766" s="99" t="n"/>
      <c r="F2766" s="117" t="n"/>
      <c r="G2766" s="101" t="n"/>
      <c r="H2766" s="103" t="str">
        <f>IF(OR(A2766="",B2766=""),"",N(D2766)*N(E2766))</f>
        <v/>
      </c>
      <c r="I2766" s="103" t="str">
        <f>IF(H2766="","",H2766-N(F2766))</f>
        <v/>
      </c>
      <c r="J2766" s="68" t="str">
        <f>IF(B2766="","",IFERROR(INDEX('15 Base de Dados'!$F$6:$F$925,MATCH(B2766,'15 Base de Dados'!$C$6:$C$925,0)),"BRL"))</f>
        <v/>
      </c>
      <c r="K2766" s="70" t="str">
        <f>IF(H2766="","",I2766*IF(N(G2766)&gt;0,G2766,IFERROR(INDEX(moeda_fx,MATCH(J2766,moeda_cod,0)),1)))</f>
        <v/>
      </c>
      <c r="L2766" s="133" t="str">
        <f>IF(B2766="","",IFERROR(INDEX('15 Base de Dados'!$A$6:$A$925,MATCH(B2766,'15 Base de Dados'!$C$6:$C$925,0)),"Não encontrado"))</f>
        <v/>
      </c>
      <c r="M2766" s="122" t="str">
        <f>IF(A2766="","",EOMONTH(A2766,0))</f>
        <v/>
      </c>
      <c r="N2766" s="69" t="str">
        <f>IF(A2766="","",YEAR(A2766))</f>
        <v/>
      </c>
    </row>
    <row r="2767">
      <c r="A2767" s="116" t="n"/>
      <c r="B2767" s="97" t="n"/>
      <c r="C2767" s="97" t="n"/>
      <c r="D2767" s="132" t="n"/>
      <c r="E2767" s="99" t="n"/>
      <c r="F2767" s="117" t="n"/>
      <c r="G2767" s="101" t="n"/>
      <c r="H2767" s="109" t="str">
        <f>IF(OR(A2767="",B2767=""),"",N(D2767)*N(E2767))</f>
        <v/>
      </c>
      <c r="I2767" s="109" t="str">
        <f>IF(H2767="","",H2767-N(F2767))</f>
        <v/>
      </c>
      <c r="J2767" s="108" t="str">
        <f>IF(B2767="","",IFERROR(INDEX('15 Base de Dados'!$F$6:$F$925,MATCH(B2767,'15 Base de Dados'!$C$6:$C$925,0)),"BRL"))</f>
        <v/>
      </c>
      <c r="K2767" s="134" t="str">
        <f>IF(H2767="","",I2767*IF(N(G2767)&gt;0,G2767,IFERROR(INDEX(moeda_fx,MATCH(J2767,moeda_cod,0)),1)))</f>
        <v/>
      </c>
      <c r="L2767" s="135" t="str">
        <f>IF(B2767="","",IFERROR(INDEX('15 Base de Dados'!$A$6:$A$925,MATCH(B2767,'15 Base de Dados'!$C$6:$C$925,0)),"Não encontrado"))</f>
        <v/>
      </c>
      <c r="M2767" s="123" t="str">
        <f>IF(A2767="","",EOMONTH(A2767,0))</f>
        <v/>
      </c>
      <c r="N2767" s="113" t="str">
        <f>IF(A2767="","",YEAR(A2767))</f>
        <v/>
      </c>
    </row>
    <row r="2768">
      <c r="A2768" s="116" t="n"/>
      <c r="B2768" s="97" t="n"/>
      <c r="C2768" s="97" t="n"/>
      <c r="D2768" s="132" t="n"/>
      <c r="E2768" s="99" t="n"/>
      <c r="F2768" s="117" t="n"/>
      <c r="G2768" s="101" t="n"/>
      <c r="H2768" s="103" t="str">
        <f>IF(OR(A2768="",B2768=""),"",N(D2768)*N(E2768))</f>
        <v/>
      </c>
      <c r="I2768" s="103" t="str">
        <f>IF(H2768="","",H2768-N(F2768))</f>
        <v/>
      </c>
      <c r="J2768" s="68" t="str">
        <f>IF(B2768="","",IFERROR(INDEX('15 Base de Dados'!$F$6:$F$925,MATCH(B2768,'15 Base de Dados'!$C$6:$C$925,0)),"BRL"))</f>
        <v/>
      </c>
      <c r="K2768" s="70" t="str">
        <f>IF(H2768="","",I2768*IF(N(G2768)&gt;0,G2768,IFERROR(INDEX(moeda_fx,MATCH(J2768,moeda_cod,0)),1)))</f>
        <v/>
      </c>
      <c r="L2768" s="133" t="str">
        <f>IF(B2768="","",IFERROR(INDEX('15 Base de Dados'!$A$6:$A$925,MATCH(B2768,'15 Base de Dados'!$C$6:$C$925,0)),"Não encontrado"))</f>
        <v/>
      </c>
      <c r="M2768" s="122" t="str">
        <f>IF(A2768="","",EOMONTH(A2768,0))</f>
        <v/>
      </c>
      <c r="N2768" s="69" t="str">
        <f>IF(A2768="","",YEAR(A2768))</f>
        <v/>
      </c>
    </row>
    <row r="2769">
      <c r="A2769" s="116" t="n"/>
      <c r="B2769" s="97" t="n"/>
      <c r="C2769" s="97" t="n"/>
      <c r="D2769" s="132" t="n"/>
      <c r="E2769" s="99" t="n"/>
      <c r="F2769" s="117" t="n"/>
      <c r="G2769" s="101" t="n"/>
      <c r="H2769" s="109" t="str">
        <f>IF(OR(A2769="",B2769=""),"",N(D2769)*N(E2769))</f>
        <v/>
      </c>
      <c r="I2769" s="109" t="str">
        <f>IF(H2769="","",H2769-N(F2769))</f>
        <v/>
      </c>
      <c r="J2769" s="108" t="str">
        <f>IF(B2769="","",IFERROR(INDEX('15 Base de Dados'!$F$6:$F$925,MATCH(B2769,'15 Base de Dados'!$C$6:$C$925,0)),"BRL"))</f>
        <v/>
      </c>
      <c r="K2769" s="134" t="str">
        <f>IF(H2769="","",I2769*IF(N(G2769)&gt;0,G2769,IFERROR(INDEX(moeda_fx,MATCH(J2769,moeda_cod,0)),1)))</f>
        <v/>
      </c>
      <c r="L2769" s="135" t="str">
        <f>IF(B2769="","",IFERROR(INDEX('15 Base de Dados'!$A$6:$A$925,MATCH(B2769,'15 Base de Dados'!$C$6:$C$925,0)),"Não encontrado"))</f>
        <v/>
      </c>
      <c r="M2769" s="123" t="str">
        <f>IF(A2769="","",EOMONTH(A2769,0))</f>
        <v/>
      </c>
      <c r="N2769" s="113" t="str">
        <f>IF(A2769="","",YEAR(A2769))</f>
        <v/>
      </c>
    </row>
    <row r="2770">
      <c r="A2770" s="116" t="n"/>
      <c r="B2770" s="97" t="n"/>
      <c r="C2770" s="97" t="n"/>
      <c r="D2770" s="132" t="n"/>
      <c r="E2770" s="99" t="n"/>
      <c r="F2770" s="117" t="n"/>
      <c r="G2770" s="101" t="n"/>
      <c r="H2770" s="103" t="str">
        <f>IF(OR(A2770="",B2770=""),"",N(D2770)*N(E2770))</f>
        <v/>
      </c>
      <c r="I2770" s="103" t="str">
        <f>IF(H2770="","",H2770-N(F2770))</f>
        <v/>
      </c>
      <c r="J2770" s="68" t="str">
        <f>IF(B2770="","",IFERROR(INDEX('15 Base de Dados'!$F$6:$F$925,MATCH(B2770,'15 Base de Dados'!$C$6:$C$925,0)),"BRL"))</f>
        <v/>
      </c>
      <c r="K2770" s="70" t="str">
        <f>IF(H2770="","",I2770*IF(N(G2770)&gt;0,G2770,IFERROR(INDEX(moeda_fx,MATCH(J2770,moeda_cod,0)),1)))</f>
        <v/>
      </c>
      <c r="L2770" s="133" t="str">
        <f>IF(B2770="","",IFERROR(INDEX('15 Base de Dados'!$A$6:$A$925,MATCH(B2770,'15 Base de Dados'!$C$6:$C$925,0)),"Não encontrado"))</f>
        <v/>
      </c>
      <c r="M2770" s="122" t="str">
        <f>IF(A2770="","",EOMONTH(A2770,0))</f>
        <v/>
      </c>
      <c r="N2770" s="69" t="str">
        <f>IF(A2770="","",YEAR(A2770))</f>
        <v/>
      </c>
    </row>
    <row r="2771">
      <c r="A2771" s="116" t="n"/>
      <c r="B2771" s="97" t="n"/>
      <c r="C2771" s="97" t="n"/>
      <c r="D2771" s="132" t="n"/>
      <c r="E2771" s="99" t="n"/>
      <c r="F2771" s="117" t="n"/>
      <c r="G2771" s="101" t="n"/>
      <c r="H2771" s="109" t="str">
        <f>IF(OR(A2771="",B2771=""),"",N(D2771)*N(E2771))</f>
        <v/>
      </c>
      <c r="I2771" s="109" t="str">
        <f>IF(H2771="","",H2771-N(F2771))</f>
        <v/>
      </c>
      <c r="J2771" s="108" t="str">
        <f>IF(B2771="","",IFERROR(INDEX('15 Base de Dados'!$F$6:$F$925,MATCH(B2771,'15 Base de Dados'!$C$6:$C$925,0)),"BRL"))</f>
        <v/>
      </c>
      <c r="K2771" s="134" t="str">
        <f>IF(H2771="","",I2771*IF(N(G2771)&gt;0,G2771,IFERROR(INDEX(moeda_fx,MATCH(J2771,moeda_cod,0)),1)))</f>
        <v/>
      </c>
      <c r="L2771" s="135" t="str">
        <f>IF(B2771="","",IFERROR(INDEX('15 Base de Dados'!$A$6:$A$925,MATCH(B2771,'15 Base de Dados'!$C$6:$C$925,0)),"Não encontrado"))</f>
        <v/>
      </c>
      <c r="M2771" s="123" t="str">
        <f>IF(A2771="","",EOMONTH(A2771,0))</f>
        <v/>
      </c>
      <c r="N2771" s="113" t="str">
        <f>IF(A2771="","",YEAR(A2771))</f>
        <v/>
      </c>
    </row>
    <row r="2772">
      <c r="A2772" s="116" t="n"/>
      <c r="B2772" s="97" t="n"/>
      <c r="C2772" s="97" t="n"/>
      <c r="D2772" s="132" t="n"/>
      <c r="E2772" s="99" t="n"/>
      <c r="F2772" s="117" t="n"/>
      <c r="G2772" s="101" t="n"/>
      <c r="H2772" s="103" t="str">
        <f>IF(OR(A2772="",B2772=""),"",N(D2772)*N(E2772))</f>
        <v/>
      </c>
      <c r="I2772" s="103" t="str">
        <f>IF(H2772="","",H2772-N(F2772))</f>
        <v/>
      </c>
      <c r="J2772" s="68" t="str">
        <f>IF(B2772="","",IFERROR(INDEX('15 Base de Dados'!$F$6:$F$925,MATCH(B2772,'15 Base de Dados'!$C$6:$C$925,0)),"BRL"))</f>
        <v/>
      </c>
      <c r="K2772" s="70" t="str">
        <f>IF(H2772="","",I2772*IF(N(G2772)&gt;0,G2772,IFERROR(INDEX(moeda_fx,MATCH(J2772,moeda_cod,0)),1)))</f>
        <v/>
      </c>
      <c r="L2772" s="133" t="str">
        <f>IF(B2772="","",IFERROR(INDEX('15 Base de Dados'!$A$6:$A$925,MATCH(B2772,'15 Base de Dados'!$C$6:$C$925,0)),"Não encontrado"))</f>
        <v/>
      </c>
      <c r="M2772" s="122" t="str">
        <f>IF(A2772="","",EOMONTH(A2772,0))</f>
        <v/>
      </c>
      <c r="N2772" s="69" t="str">
        <f>IF(A2772="","",YEAR(A2772))</f>
        <v/>
      </c>
    </row>
    <row r="2773">
      <c r="A2773" s="116" t="n"/>
      <c r="B2773" s="97" t="n"/>
      <c r="C2773" s="97" t="n"/>
      <c r="D2773" s="132" t="n"/>
      <c r="E2773" s="99" t="n"/>
      <c r="F2773" s="117" t="n"/>
      <c r="G2773" s="101" t="n"/>
      <c r="H2773" s="109" t="str">
        <f>IF(OR(A2773="",B2773=""),"",N(D2773)*N(E2773))</f>
        <v/>
      </c>
      <c r="I2773" s="109" t="str">
        <f>IF(H2773="","",H2773-N(F2773))</f>
        <v/>
      </c>
      <c r="J2773" s="108" t="str">
        <f>IF(B2773="","",IFERROR(INDEX('15 Base de Dados'!$F$6:$F$925,MATCH(B2773,'15 Base de Dados'!$C$6:$C$925,0)),"BRL"))</f>
        <v/>
      </c>
      <c r="K2773" s="134" t="str">
        <f>IF(H2773="","",I2773*IF(N(G2773)&gt;0,G2773,IFERROR(INDEX(moeda_fx,MATCH(J2773,moeda_cod,0)),1)))</f>
        <v/>
      </c>
      <c r="L2773" s="135" t="str">
        <f>IF(B2773="","",IFERROR(INDEX('15 Base de Dados'!$A$6:$A$925,MATCH(B2773,'15 Base de Dados'!$C$6:$C$925,0)),"Não encontrado"))</f>
        <v/>
      </c>
      <c r="M2773" s="123" t="str">
        <f>IF(A2773="","",EOMONTH(A2773,0))</f>
        <v/>
      </c>
      <c r="N2773" s="113" t="str">
        <f>IF(A2773="","",YEAR(A2773))</f>
        <v/>
      </c>
    </row>
    <row r="2774">
      <c r="A2774" s="116" t="n"/>
      <c r="B2774" s="97" t="n"/>
      <c r="C2774" s="97" t="n"/>
      <c r="D2774" s="132" t="n"/>
      <c r="E2774" s="99" t="n"/>
      <c r="F2774" s="117" t="n"/>
      <c r="G2774" s="101" t="n"/>
      <c r="H2774" s="103" t="str">
        <f>IF(OR(A2774="",B2774=""),"",N(D2774)*N(E2774))</f>
        <v/>
      </c>
      <c r="I2774" s="103" t="str">
        <f>IF(H2774="","",H2774-N(F2774))</f>
        <v/>
      </c>
      <c r="J2774" s="68" t="str">
        <f>IF(B2774="","",IFERROR(INDEX('15 Base de Dados'!$F$6:$F$925,MATCH(B2774,'15 Base de Dados'!$C$6:$C$925,0)),"BRL"))</f>
        <v/>
      </c>
      <c r="K2774" s="70" t="str">
        <f>IF(H2774="","",I2774*IF(N(G2774)&gt;0,G2774,IFERROR(INDEX(moeda_fx,MATCH(J2774,moeda_cod,0)),1)))</f>
        <v/>
      </c>
      <c r="L2774" s="133" t="str">
        <f>IF(B2774="","",IFERROR(INDEX('15 Base de Dados'!$A$6:$A$925,MATCH(B2774,'15 Base de Dados'!$C$6:$C$925,0)),"Não encontrado"))</f>
        <v/>
      </c>
      <c r="M2774" s="122" t="str">
        <f>IF(A2774="","",EOMONTH(A2774,0))</f>
        <v/>
      </c>
      <c r="N2774" s="69" t="str">
        <f>IF(A2774="","",YEAR(A2774))</f>
        <v/>
      </c>
    </row>
    <row r="2775">
      <c r="A2775" s="116" t="n"/>
      <c r="B2775" s="97" t="n"/>
      <c r="C2775" s="97" t="n"/>
      <c r="D2775" s="132" t="n"/>
      <c r="E2775" s="99" t="n"/>
      <c r="F2775" s="117" t="n"/>
      <c r="G2775" s="101" t="n"/>
      <c r="H2775" s="109" t="str">
        <f>IF(OR(A2775="",B2775=""),"",N(D2775)*N(E2775))</f>
        <v/>
      </c>
      <c r="I2775" s="109" t="str">
        <f>IF(H2775="","",H2775-N(F2775))</f>
        <v/>
      </c>
      <c r="J2775" s="108" t="str">
        <f>IF(B2775="","",IFERROR(INDEX('15 Base de Dados'!$F$6:$F$925,MATCH(B2775,'15 Base de Dados'!$C$6:$C$925,0)),"BRL"))</f>
        <v/>
      </c>
      <c r="K2775" s="134" t="str">
        <f>IF(H2775="","",I2775*IF(N(G2775)&gt;0,G2775,IFERROR(INDEX(moeda_fx,MATCH(J2775,moeda_cod,0)),1)))</f>
        <v/>
      </c>
      <c r="L2775" s="135" t="str">
        <f>IF(B2775="","",IFERROR(INDEX('15 Base de Dados'!$A$6:$A$925,MATCH(B2775,'15 Base de Dados'!$C$6:$C$925,0)),"Não encontrado"))</f>
        <v/>
      </c>
      <c r="M2775" s="123" t="str">
        <f>IF(A2775="","",EOMONTH(A2775,0))</f>
        <v/>
      </c>
      <c r="N2775" s="113" t="str">
        <f>IF(A2775="","",YEAR(A2775))</f>
        <v/>
      </c>
    </row>
    <row r="2776">
      <c r="A2776" s="116" t="n"/>
      <c r="B2776" s="97" t="n"/>
      <c r="C2776" s="97" t="n"/>
      <c r="D2776" s="132" t="n"/>
      <c r="E2776" s="99" t="n"/>
      <c r="F2776" s="117" t="n"/>
      <c r="G2776" s="101" t="n"/>
      <c r="H2776" s="103" t="str">
        <f>IF(OR(A2776="",B2776=""),"",N(D2776)*N(E2776))</f>
        <v/>
      </c>
      <c r="I2776" s="103" t="str">
        <f>IF(H2776="","",H2776-N(F2776))</f>
        <v/>
      </c>
      <c r="J2776" s="68" t="str">
        <f>IF(B2776="","",IFERROR(INDEX('15 Base de Dados'!$F$6:$F$925,MATCH(B2776,'15 Base de Dados'!$C$6:$C$925,0)),"BRL"))</f>
        <v/>
      </c>
      <c r="K2776" s="70" t="str">
        <f>IF(H2776="","",I2776*IF(N(G2776)&gt;0,G2776,IFERROR(INDEX(moeda_fx,MATCH(J2776,moeda_cod,0)),1)))</f>
        <v/>
      </c>
      <c r="L2776" s="133" t="str">
        <f>IF(B2776="","",IFERROR(INDEX('15 Base de Dados'!$A$6:$A$925,MATCH(B2776,'15 Base de Dados'!$C$6:$C$925,0)),"Não encontrado"))</f>
        <v/>
      </c>
      <c r="M2776" s="122" t="str">
        <f>IF(A2776="","",EOMONTH(A2776,0))</f>
        <v/>
      </c>
      <c r="N2776" s="69" t="str">
        <f>IF(A2776="","",YEAR(A2776))</f>
        <v/>
      </c>
    </row>
    <row r="2777">
      <c r="A2777" s="116" t="n"/>
      <c r="B2777" s="97" t="n"/>
      <c r="C2777" s="97" t="n"/>
      <c r="D2777" s="132" t="n"/>
      <c r="E2777" s="99" t="n"/>
      <c r="F2777" s="117" t="n"/>
      <c r="G2777" s="101" t="n"/>
      <c r="H2777" s="109" t="str">
        <f>IF(OR(A2777="",B2777=""),"",N(D2777)*N(E2777))</f>
        <v/>
      </c>
      <c r="I2777" s="109" t="str">
        <f>IF(H2777="","",H2777-N(F2777))</f>
        <v/>
      </c>
      <c r="J2777" s="108" t="str">
        <f>IF(B2777="","",IFERROR(INDEX('15 Base de Dados'!$F$6:$F$925,MATCH(B2777,'15 Base de Dados'!$C$6:$C$925,0)),"BRL"))</f>
        <v/>
      </c>
      <c r="K2777" s="134" t="str">
        <f>IF(H2777="","",I2777*IF(N(G2777)&gt;0,G2777,IFERROR(INDEX(moeda_fx,MATCH(J2777,moeda_cod,0)),1)))</f>
        <v/>
      </c>
      <c r="L2777" s="135" t="str">
        <f>IF(B2777="","",IFERROR(INDEX('15 Base de Dados'!$A$6:$A$925,MATCH(B2777,'15 Base de Dados'!$C$6:$C$925,0)),"Não encontrado"))</f>
        <v/>
      </c>
      <c r="M2777" s="123" t="str">
        <f>IF(A2777="","",EOMONTH(A2777,0))</f>
        <v/>
      </c>
      <c r="N2777" s="113" t="str">
        <f>IF(A2777="","",YEAR(A2777))</f>
        <v/>
      </c>
    </row>
    <row r="2778">
      <c r="A2778" s="116" t="n"/>
      <c r="B2778" s="97" t="n"/>
      <c r="C2778" s="97" t="n"/>
      <c r="D2778" s="132" t="n"/>
      <c r="E2778" s="99" t="n"/>
      <c r="F2778" s="117" t="n"/>
      <c r="G2778" s="101" t="n"/>
      <c r="H2778" s="103" t="str">
        <f>IF(OR(A2778="",B2778=""),"",N(D2778)*N(E2778))</f>
        <v/>
      </c>
      <c r="I2778" s="103" t="str">
        <f>IF(H2778="","",H2778-N(F2778))</f>
        <v/>
      </c>
      <c r="J2778" s="68" t="str">
        <f>IF(B2778="","",IFERROR(INDEX('15 Base de Dados'!$F$6:$F$925,MATCH(B2778,'15 Base de Dados'!$C$6:$C$925,0)),"BRL"))</f>
        <v/>
      </c>
      <c r="K2778" s="70" t="str">
        <f>IF(H2778="","",I2778*IF(N(G2778)&gt;0,G2778,IFERROR(INDEX(moeda_fx,MATCH(J2778,moeda_cod,0)),1)))</f>
        <v/>
      </c>
      <c r="L2778" s="133" t="str">
        <f>IF(B2778="","",IFERROR(INDEX('15 Base de Dados'!$A$6:$A$925,MATCH(B2778,'15 Base de Dados'!$C$6:$C$925,0)),"Não encontrado"))</f>
        <v/>
      </c>
      <c r="M2778" s="122" t="str">
        <f>IF(A2778="","",EOMONTH(A2778,0))</f>
        <v/>
      </c>
      <c r="N2778" s="69" t="str">
        <f>IF(A2778="","",YEAR(A2778))</f>
        <v/>
      </c>
    </row>
    <row r="2779">
      <c r="A2779" s="116" t="n"/>
      <c r="B2779" s="97" t="n"/>
      <c r="C2779" s="97" t="n"/>
      <c r="D2779" s="132" t="n"/>
      <c r="E2779" s="99" t="n"/>
      <c r="F2779" s="117" t="n"/>
      <c r="G2779" s="101" t="n"/>
      <c r="H2779" s="109" t="str">
        <f>IF(OR(A2779="",B2779=""),"",N(D2779)*N(E2779))</f>
        <v/>
      </c>
      <c r="I2779" s="109" t="str">
        <f>IF(H2779="","",H2779-N(F2779))</f>
        <v/>
      </c>
      <c r="J2779" s="108" t="str">
        <f>IF(B2779="","",IFERROR(INDEX('15 Base de Dados'!$F$6:$F$925,MATCH(B2779,'15 Base de Dados'!$C$6:$C$925,0)),"BRL"))</f>
        <v/>
      </c>
      <c r="K2779" s="134" t="str">
        <f>IF(H2779="","",I2779*IF(N(G2779)&gt;0,G2779,IFERROR(INDEX(moeda_fx,MATCH(J2779,moeda_cod,0)),1)))</f>
        <v/>
      </c>
      <c r="L2779" s="135" t="str">
        <f>IF(B2779="","",IFERROR(INDEX('15 Base de Dados'!$A$6:$A$925,MATCH(B2779,'15 Base de Dados'!$C$6:$C$925,0)),"Não encontrado"))</f>
        <v/>
      </c>
      <c r="M2779" s="123" t="str">
        <f>IF(A2779="","",EOMONTH(A2779,0))</f>
        <v/>
      </c>
      <c r="N2779" s="113" t="str">
        <f>IF(A2779="","",YEAR(A2779))</f>
        <v/>
      </c>
    </row>
    <row r="2780">
      <c r="A2780" s="116" t="n"/>
      <c r="B2780" s="97" t="n"/>
      <c r="C2780" s="97" t="n"/>
      <c r="D2780" s="132" t="n"/>
      <c r="E2780" s="99" t="n"/>
      <c r="F2780" s="117" t="n"/>
      <c r="G2780" s="101" t="n"/>
      <c r="H2780" s="103" t="str">
        <f>IF(OR(A2780="",B2780=""),"",N(D2780)*N(E2780))</f>
        <v/>
      </c>
      <c r="I2780" s="103" t="str">
        <f>IF(H2780="","",H2780-N(F2780))</f>
        <v/>
      </c>
      <c r="J2780" s="68" t="str">
        <f>IF(B2780="","",IFERROR(INDEX('15 Base de Dados'!$F$6:$F$925,MATCH(B2780,'15 Base de Dados'!$C$6:$C$925,0)),"BRL"))</f>
        <v/>
      </c>
      <c r="K2780" s="70" t="str">
        <f>IF(H2780="","",I2780*IF(N(G2780)&gt;0,G2780,IFERROR(INDEX(moeda_fx,MATCH(J2780,moeda_cod,0)),1)))</f>
        <v/>
      </c>
      <c r="L2780" s="133" t="str">
        <f>IF(B2780="","",IFERROR(INDEX('15 Base de Dados'!$A$6:$A$925,MATCH(B2780,'15 Base de Dados'!$C$6:$C$925,0)),"Não encontrado"))</f>
        <v/>
      </c>
      <c r="M2780" s="122" t="str">
        <f>IF(A2780="","",EOMONTH(A2780,0))</f>
        <v/>
      </c>
      <c r="N2780" s="69" t="str">
        <f>IF(A2780="","",YEAR(A2780))</f>
        <v/>
      </c>
    </row>
    <row r="2781">
      <c r="A2781" s="116" t="n"/>
      <c r="B2781" s="97" t="n"/>
      <c r="C2781" s="97" t="n"/>
      <c r="D2781" s="132" t="n"/>
      <c r="E2781" s="99" t="n"/>
      <c r="F2781" s="117" t="n"/>
      <c r="G2781" s="101" t="n"/>
      <c r="H2781" s="109" t="str">
        <f>IF(OR(A2781="",B2781=""),"",N(D2781)*N(E2781))</f>
        <v/>
      </c>
      <c r="I2781" s="109" t="str">
        <f>IF(H2781="","",H2781-N(F2781))</f>
        <v/>
      </c>
      <c r="J2781" s="108" t="str">
        <f>IF(B2781="","",IFERROR(INDEX('15 Base de Dados'!$F$6:$F$925,MATCH(B2781,'15 Base de Dados'!$C$6:$C$925,0)),"BRL"))</f>
        <v/>
      </c>
      <c r="K2781" s="134" t="str">
        <f>IF(H2781="","",I2781*IF(N(G2781)&gt;0,G2781,IFERROR(INDEX(moeda_fx,MATCH(J2781,moeda_cod,0)),1)))</f>
        <v/>
      </c>
      <c r="L2781" s="135" t="str">
        <f>IF(B2781="","",IFERROR(INDEX('15 Base de Dados'!$A$6:$A$925,MATCH(B2781,'15 Base de Dados'!$C$6:$C$925,0)),"Não encontrado"))</f>
        <v/>
      </c>
      <c r="M2781" s="123" t="str">
        <f>IF(A2781="","",EOMONTH(A2781,0))</f>
        <v/>
      </c>
      <c r="N2781" s="113" t="str">
        <f>IF(A2781="","",YEAR(A2781))</f>
        <v/>
      </c>
    </row>
    <row r="2782">
      <c r="A2782" s="116" t="n"/>
      <c r="B2782" s="97" t="n"/>
      <c r="C2782" s="97" t="n"/>
      <c r="D2782" s="132" t="n"/>
      <c r="E2782" s="99" t="n"/>
      <c r="F2782" s="117" t="n"/>
      <c r="G2782" s="101" t="n"/>
      <c r="H2782" s="103" t="str">
        <f>IF(OR(A2782="",B2782=""),"",N(D2782)*N(E2782))</f>
        <v/>
      </c>
      <c r="I2782" s="103" t="str">
        <f>IF(H2782="","",H2782-N(F2782))</f>
        <v/>
      </c>
      <c r="J2782" s="68" t="str">
        <f>IF(B2782="","",IFERROR(INDEX('15 Base de Dados'!$F$6:$F$925,MATCH(B2782,'15 Base de Dados'!$C$6:$C$925,0)),"BRL"))</f>
        <v/>
      </c>
      <c r="K2782" s="70" t="str">
        <f>IF(H2782="","",I2782*IF(N(G2782)&gt;0,G2782,IFERROR(INDEX(moeda_fx,MATCH(J2782,moeda_cod,0)),1)))</f>
        <v/>
      </c>
      <c r="L2782" s="133" t="str">
        <f>IF(B2782="","",IFERROR(INDEX('15 Base de Dados'!$A$6:$A$925,MATCH(B2782,'15 Base de Dados'!$C$6:$C$925,0)),"Não encontrado"))</f>
        <v/>
      </c>
      <c r="M2782" s="122" t="str">
        <f>IF(A2782="","",EOMONTH(A2782,0))</f>
        <v/>
      </c>
      <c r="N2782" s="69" t="str">
        <f>IF(A2782="","",YEAR(A2782))</f>
        <v/>
      </c>
    </row>
    <row r="2783">
      <c r="A2783" s="116" t="n"/>
      <c r="B2783" s="97" t="n"/>
      <c r="C2783" s="97" t="n"/>
      <c r="D2783" s="132" t="n"/>
      <c r="E2783" s="99" t="n"/>
      <c r="F2783" s="117" t="n"/>
      <c r="G2783" s="101" t="n"/>
      <c r="H2783" s="109" t="str">
        <f>IF(OR(A2783="",B2783=""),"",N(D2783)*N(E2783))</f>
        <v/>
      </c>
      <c r="I2783" s="109" t="str">
        <f>IF(H2783="","",H2783-N(F2783))</f>
        <v/>
      </c>
      <c r="J2783" s="108" t="str">
        <f>IF(B2783="","",IFERROR(INDEX('15 Base de Dados'!$F$6:$F$925,MATCH(B2783,'15 Base de Dados'!$C$6:$C$925,0)),"BRL"))</f>
        <v/>
      </c>
      <c r="K2783" s="134" t="str">
        <f>IF(H2783="","",I2783*IF(N(G2783)&gt;0,G2783,IFERROR(INDEX(moeda_fx,MATCH(J2783,moeda_cod,0)),1)))</f>
        <v/>
      </c>
      <c r="L2783" s="135" t="str">
        <f>IF(B2783="","",IFERROR(INDEX('15 Base de Dados'!$A$6:$A$925,MATCH(B2783,'15 Base de Dados'!$C$6:$C$925,0)),"Não encontrado"))</f>
        <v/>
      </c>
      <c r="M2783" s="123" t="str">
        <f>IF(A2783="","",EOMONTH(A2783,0))</f>
        <v/>
      </c>
      <c r="N2783" s="113" t="str">
        <f>IF(A2783="","",YEAR(A2783))</f>
        <v/>
      </c>
    </row>
    <row r="2784">
      <c r="A2784" s="116" t="n"/>
      <c r="B2784" s="97" t="n"/>
      <c r="C2784" s="97" t="n"/>
      <c r="D2784" s="132" t="n"/>
      <c r="E2784" s="99" t="n"/>
      <c r="F2784" s="117" t="n"/>
      <c r="G2784" s="101" t="n"/>
      <c r="H2784" s="103" t="str">
        <f>IF(OR(A2784="",B2784=""),"",N(D2784)*N(E2784))</f>
        <v/>
      </c>
      <c r="I2784" s="103" t="str">
        <f>IF(H2784="","",H2784-N(F2784))</f>
        <v/>
      </c>
      <c r="J2784" s="68" t="str">
        <f>IF(B2784="","",IFERROR(INDEX('15 Base de Dados'!$F$6:$F$925,MATCH(B2784,'15 Base de Dados'!$C$6:$C$925,0)),"BRL"))</f>
        <v/>
      </c>
      <c r="K2784" s="70" t="str">
        <f>IF(H2784="","",I2784*IF(N(G2784)&gt;0,G2784,IFERROR(INDEX(moeda_fx,MATCH(J2784,moeda_cod,0)),1)))</f>
        <v/>
      </c>
      <c r="L2784" s="133" t="str">
        <f>IF(B2784="","",IFERROR(INDEX('15 Base de Dados'!$A$6:$A$925,MATCH(B2784,'15 Base de Dados'!$C$6:$C$925,0)),"Não encontrado"))</f>
        <v/>
      </c>
      <c r="M2784" s="122" t="str">
        <f>IF(A2784="","",EOMONTH(A2784,0))</f>
        <v/>
      </c>
      <c r="N2784" s="69" t="str">
        <f>IF(A2784="","",YEAR(A2784))</f>
        <v/>
      </c>
    </row>
    <row r="2785">
      <c r="A2785" s="116" t="n"/>
      <c r="B2785" s="97" t="n"/>
      <c r="C2785" s="97" t="n"/>
      <c r="D2785" s="132" t="n"/>
      <c r="E2785" s="99" t="n"/>
      <c r="F2785" s="117" t="n"/>
      <c r="G2785" s="101" t="n"/>
      <c r="H2785" s="109" t="str">
        <f>IF(OR(A2785="",B2785=""),"",N(D2785)*N(E2785))</f>
        <v/>
      </c>
      <c r="I2785" s="109" t="str">
        <f>IF(H2785="","",H2785-N(F2785))</f>
        <v/>
      </c>
      <c r="J2785" s="108" t="str">
        <f>IF(B2785="","",IFERROR(INDEX('15 Base de Dados'!$F$6:$F$925,MATCH(B2785,'15 Base de Dados'!$C$6:$C$925,0)),"BRL"))</f>
        <v/>
      </c>
      <c r="K2785" s="134" t="str">
        <f>IF(H2785="","",I2785*IF(N(G2785)&gt;0,G2785,IFERROR(INDEX(moeda_fx,MATCH(J2785,moeda_cod,0)),1)))</f>
        <v/>
      </c>
      <c r="L2785" s="135" t="str">
        <f>IF(B2785="","",IFERROR(INDEX('15 Base de Dados'!$A$6:$A$925,MATCH(B2785,'15 Base de Dados'!$C$6:$C$925,0)),"Não encontrado"))</f>
        <v/>
      </c>
      <c r="M2785" s="123" t="str">
        <f>IF(A2785="","",EOMONTH(A2785,0))</f>
        <v/>
      </c>
      <c r="N2785" s="113" t="str">
        <f>IF(A2785="","",YEAR(A2785))</f>
        <v/>
      </c>
    </row>
    <row r="2786">
      <c r="A2786" s="116" t="n"/>
      <c r="B2786" s="97" t="n"/>
      <c r="C2786" s="97" t="n"/>
      <c r="D2786" s="132" t="n"/>
      <c r="E2786" s="99" t="n"/>
      <c r="F2786" s="117" t="n"/>
      <c r="G2786" s="101" t="n"/>
      <c r="H2786" s="103" t="str">
        <f>IF(OR(A2786="",B2786=""),"",N(D2786)*N(E2786))</f>
        <v/>
      </c>
      <c r="I2786" s="103" t="str">
        <f>IF(H2786="","",H2786-N(F2786))</f>
        <v/>
      </c>
      <c r="J2786" s="68" t="str">
        <f>IF(B2786="","",IFERROR(INDEX('15 Base de Dados'!$F$6:$F$925,MATCH(B2786,'15 Base de Dados'!$C$6:$C$925,0)),"BRL"))</f>
        <v/>
      </c>
      <c r="K2786" s="70" t="str">
        <f>IF(H2786="","",I2786*IF(N(G2786)&gt;0,G2786,IFERROR(INDEX(moeda_fx,MATCH(J2786,moeda_cod,0)),1)))</f>
        <v/>
      </c>
      <c r="L2786" s="133" t="str">
        <f>IF(B2786="","",IFERROR(INDEX('15 Base de Dados'!$A$6:$A$925,MATCH(B2786,'15 Base de Dados'!$C$6:$C$925,0)),"Não encontrado"))</f>
        <v/>
      </c>
      <c r="M2786" s="122" t="str">
        <f>IF(A2786="","",EOMONTH(A2786,0))</f>
        <v/>
      </c>
      <c r="N2786" s="69" t="str">
        <f>IF(A2786="","",YEAR(A2786))</f>
        <v/>
      </c>
    </row>
    <row r="2787">
      <c r="A2787" s="116" t="n"/>
      <c r="B2787" s="97" t="n"/>
      <c r="C2787" s="97" t="n"/>
      <c r="D2787" s="132" t="n"/>
      <c r="E2787" s="99" t="n"/>
      <c r="F2787" s="117" t="n"/>
      <c r="G2787" s="101" t="n"/>
      <c r="H2787" s="109" t="str">
        <f>IF(OR(A2787="",B2787=""),"",N(D2787)*N(E2787))</f>
        <v/>
      </c>
      <c r="I2787" s="109" t="str">
        <f>IF(H2787="","",H2787-N(F2787))</f>
        <v/>
      </c>
      <c r="J2787" s="108" t="str">
        <f>IF(B2787="","",IFERROR(INDEX('15 Base de Dados'!$F$6:$F$925,MATCH(B2787,'15 Base de Dados'!$C$6:$C$925,0)),"BRL"))</f>
        <v/>
      </c>
      <c r="K2787" s="134" t="str">
        <f>IF(H2787="","",I2787*IF(N(G2787)&gt;0,G2787,IFERROR(INDEX(moeda_fx,MATCH(J2787,moeda_cod,0)),1)))</f>
        <v/>
      </c>
      <c r="L2787" s="135" t="str">
        <f>IF(B2787="","",IFERROR(INDEX('15 Base de Dados'!$A$6:$A$925,MATCH(B2787,'15 Base de Dados'!$C$6:$C$925,0)),"Não encontrado"))</f>
        <v/>
      </c>
      <c r="M2787" s="123" t="str">
        <f>IF(A2787="","",EOMONTH(A2787,0))</f>
        <v/>
      </c>
      <c r="N2787" s="113" t="str">
        <f>IF(A2787="","",YEAR(A2787))</f>
        <v/>
      </c>
    </row>
    <row r="2788">
      <c r="A2788" s="116" t="n"/>
      <c r="B2788" s="97" t="n"/>
      <c r="C2788" s="97" t="n"/>
      <c r="D2788" s="132" t="n"/>
      <c r="E2788" s="99" t="n"/>
      <c r="F2788" s="117" t="n"/>
      <c r="G2788" s="101" t="n"/>
      <c r="H2788" s="103" t="str">
        <f>IF(OR(A2788="",B2788=""),"",N(D2788)*N(E2788))</f>
        <v/>
      </c>
      <c r="I2788" s="103" t="str">
        <f>IF(H2788="","",H2788-N(F2788))</f>
        <v/>
      </c>
      <c r="J2788" s="68" t="str">
        <f>IF(B2788="","",IFERROR(INDEX('15 Base de Dados'!$F$6:$F$925,MATCH(B2788,'15 Base de Dados'!$C$6:$C$925,0)),"BRL"))</f>
        <v/>
      </c>
      <c r="K2788" s="70" t="str">
        <f>IF(H2788="","",I2788*IF(N(G2788)&gt;0,G2788,IFERROR(INDEX(moeda_fx,MATCH(J2788,moeda_cod,0)),1)))</f>
        <v/>
      </c>
      <c r="L2788" s="133" t="str">
        <f>IF(B2788="","",IFERROR(INDEX('15 Base de Dados'!$A$6:$A$925,MATCH(B2788,'15 Base de Dados'!$C$6:$C$925,0)),"Não encontrado"))</f>
        <v/>
      </c>
      <c r="M2788" s="122" t="str">
        <f>IF(A2788="","",EOMONTH(A2788,0))</f>
        <v/>
      </c>
      <c r="N2788" s="69" t="str">
        <f>IF(A2788="","",YEAR(A2788))</f>
        <v/>
      </c>
    </row>
    <row r="2789">
      <c r="A2789" s="116" t="n"/>
      <c r="B2789" s="97" t="n"/>
      <c r="C2789" s="97" t="n"/>
      <c r="D2789" s="132" t="n"/>
      <c r="E2789" s="99" t="n"/>
      <c r="F2789" s="117" t="n"/>
      <c r="G2789" s="101" t="n"/>
      <c r="H2789" s="109" t="str">
        <f>IF(OR(A2789="",B2789=""),"",N(D2789)*N(E2789))</f>
        <v/>
      </c>
      <c r="I2789" s="109" t="str">
        <f>IF(H2789="","",H2789-N(F2789))</f>
        <v/>
      </c>
      <c r="J2789" s="108" t="str">
        <f>IF(B2789="","",IFERROR(INDEX('15 Base de Dados'!$F$6:$F$925,MATCH(B2789,'15 Base de Dados'!$C$6:$C$925,0)),"BRL"))</f>
        <v/>
      </c>
      <c r="K2789" s="134" t="str">
        <f>IF(H2789="","",I2789*IF(N(G2789)&gt;0,G2789,IFERROR(INDEX(moeda_fx,MATCH(J2789,moeda_cod,0)),1)))</f>
        <v/>
      </c>
      <c r="L2789" s="135" t="str">
        <f>IF(B2789="","",IFERROR(INDEX('15 Base de Dados'!$A$6:$A$925,MATCH(B2789,'15 Base de Dados'!$C$6:$C$925,0)),"Não encontrado"))</f>
        <v/>
      </c>
      <c r="M2789" s="123" t="str">
        <f>IF(A2789="","",EOMONTH(A2789,0))</f>
        <v/>
      </c>
      <c r="N2789" s="113" t="str">
        <f>IF(A2789="","",YEAR(A2789))</f>
        <v/>
      </c>
    </row>
    <row r="2790">
      <c r="A2790" s="116" t="n"/>
      <c r="B2790" s="97" t="n"/>
      <c r="C2790" s="97" t="n"/>
      <c r="D2790" s="132" t="n"/>
      <c r="E2790" s="99" t="n"/>
      <c r="F2790" s="117" t="n"/>
      <c r="G2790" s="101" t="n"/>
      <c r="H2790" s="103" t="str">
        <f>IF(OR(A2790="",B2790=""),"",N(D2790)*N(E2790))</f>
        <v/>
      </c>
      <c r="I2790" s="103" t="str">
        <f>IF(H2790="","",H2790-N(F2790))</f>
        <v/>
      </c>
      <c r="J2790" s="68" t="str">
        <f>IF(B2790="","",IFERROR(INDEX('15 Base de Dados'!$F$6:$F$925,MATCH(B2790,'15 Base de Dados'!$C$6:$C$925,0)),"BRL"))</f>
        <v/>
      </c>
      <c r="K2790" s="70" t="str">
        <f>IF(H2790="","",I2790*IF(N(G2790)&gt;0,G2790,IFERROR(INDEX(moeda_fx,MATCH(J2790,moeda_cod,0)),1)))</f>
        <v/>
      </c>
      <c r="L2790" s="133" t="str">
        <f>IF(B2790="","",IFERROR(INDEX('15 Base de Dados'!$A$6:$A$925,MATCH(B2790,'15 Base de Dados'!$C$6:$C$925,0)),"Não encontrado"))</f>
        <v/>
      </c>
      <c r="M2790" s="122" t="str">
        <f>IF(A2790="","",EOMONTH(A2790,0))</f>
        <v/>
      </c>
      <c r="N2790" s="69" t="str">
        <f>IF(A2790="","",YEAR(A2790))</f>
        <v/>
      </c>
    </row>
    <row r="2791">
      <c r="A2791" s="116" t="n"/>
      <c r="B2791" s="97" t="n"/>
      <c r="C2791" s="97" t="n"/>
      <c r="D2791" s="132" t="n"/>
      <c r="E2791" s="99" t="n"/>
      <c r="F2791" s="117" t="n"/>
      <c r="G2791" s="101" t="n"/>
      <c r="H2791" s="109" t="str">
        <f>IF(OR(A2791="",B2791=""),"",N(D2791)*N(E2791))</f>
        <v/>
      </c>
      <c r="I2791" s="109" t="str">
        <f>IF(H2791="","",H2791-N(F2791))</f>
        <v/>
      </c>
      <c r="J2791" s="108" t="str">
        <f>IF(B2791="","",IFERROR(INDEX('15 Base de Dados'!$F$6:$F$925,MATCH(B2791,'15 Base de Dados'!$C$6:$C$925,0)),"BRL"))</f>
        <v/>
      </c>
      <c r="K2791" s="134" t="str">
        <f>IF(H2791="","",I2791*IF(N(G2791)&gt;0,G2791,IFERROR(INDEX(moeda_fx,MATCH(J2791,moeda_cod,0)),1)))</f>
        <v/>
      </c>
      <c r="L2791" s="135" t="str">
        <f>IF(B2791="","",IFERROR(INDEX('15 Base de Dados'!$A$6:$A$925,MATCH(B2791,'15 Base de Dados'!$C$6:$C$925,0)),"Não encontrado"))</f>
        <v/>
      </c>
      <c r="M2791" s="123" t="str">
        <f>IF(A2791="","",EOMONTH(A2791,0))</f>
        <v/>
      </c>
      <c r="N2791" s="113" t="str">
        <f>IF(A2791="","",YEAR(A2791))</f>
        <v/>
      </c>
    </row>
    <row r="2792">
      <c r="A2792" s="116" t="n"/>
      <c r="B2792" s="97" t="n"/>
      <c r="C2792" s="97" t="n"/>
      <c r="D2792" s="132" t="n"/>
      <c r="E2792" s="99" t="n"/>
      <c r="F2792" s="117" t="n"/>
      <c r="G2792" s="101" t="n"/>
      <c r="H2792" s="103" t="str">
        <f>IF(OR(A2792="",B2792=""),"",N(D2792)*N(E2792))</f>
        <v/>
      </c>
      <c r="I2792" s="103" t="str">
        <f>IF(H2792="","",H2792-N(F2792))</f>
        <v/>
      </c>
      <c r="J2792" s="68" t="str">
        <f>IF(B2792="","",IFERROR(INDEX('15 Base de Dados'!$F$6:$F$925,MATCH(B2792,'15 Base de Dados'!$C$6:$C$925,0)),"BRL"))</f>
        <v/>
      </c>
      <c r="K2792" s="70" t="str">
        <f>IF(H2792="","",I2792*IF(N(G2792)&gt;0,G2792,IFERROR(INDEX(moeda_fx,MATCH(J2792,moeda_cod,0)),1)))</f>
        <v/>
      </c>
      <c r="L2792" s="133" t="str">
        <f>IF(B2792="","",IFERROR(INDEX('15 Base de Dados'!$A$6:$A$925,MATCH(B2792,'15 Base de Dados'!$C$6:$C$925,0)),"Não encontrado"))</f>
        <v/>
      </c>
      <c r="M2792" s="122" t="str">
        <f>IF(A2792="","",EOMONTH(A2792,0))</f>
        <v/>
      </c>
      <c r="N2792" s="69" t="str">
        <f>IF(A2792="","",YEAR(A2792))</f>
        <v/>
      </c>
    </row>
    <row r="2793">
      <c r="A2793" s="116" t="n"/>
      <c r="B2793" s="97" t="n"/>
      <c r="C2793" s="97" t="n"/>
      <c r="D2793" s="132" t="n"/>
      <c r="E2793" s="99" t="n"/>
      <c r="F2793" s="117" t="n"/>
      <c r="G2793" s="101" t="n"/>
      <c r="H2793" s="109" t="str">
        <f>IF(OR(A2793="",B2793=""),"",N(D2793)*N(E2793))</f>
        <v/>
      </c>
      <c r="I2793" s="109" t="str">
        <f>IF(H2793="","",H2793-N(F2793))</f>
        <v/>
      </c>
      <c r="J2793" s="108" t="str">
        <f>IF(B2793="","",IFERROR(INDEX('15 Base de Dados'!$F$6:$F$925,MATCH(B2793,'15 Base de Dados'!$C$6:$C$925,0)),"BRL"))</f>
        <v/>
      </c>
      <c r="K2793" s="134" t="str">
        <f>IF(H2793="","",I2793*IF(N(G2793)&gt;0,G2793,IFERROR(INDEX(moeda_fx,MATCH(J2793,moeda_cod,0)),1)))</f>
        <v/>
      </c>
      <c r="L2793" s="135" t="str">
        <f>IF(B2793="","",IFERROR(INDEX('15 Base de Dados'!$A$6:$A$925,MATCH(B2793,'15 Base de Dados'!$C$6:$C$925,0)),"Não encontrado"))</f>
        <v/>
      </c>
      <c r="M2793" s="123" t="str">
        <f>IF(A2793="","",EOMONTH(A2793,0))</f>
        <v/>
      </c>
      <c r="N2793" s="113" t="str">
        <f>IF(A2793="","",YEAR(A2793))</f>
        <v/>
      </c>
    </row>
    <row r="2794">
      <c r="A2794" s="116" t="n"/>
      <c r="B2794" s="97" t="n"/>
      <c r="C2794" s="97" t="n"/>
      <c r="D2794" s="132" t="n"/>
      <c r="E2794" s="99" t="n"/>
      <c r="F2794" s="117" t="n"/>
      <c r="G2794" s="101" t="n"/>
      <c r="H2794" s="103" t="str">
        <f>IF(OR(A2794="",B2794=""),"",N(D2794)*N(E2794))</f>
        <v/>
      </c>
      <c r="I2794" s="103" t="str">
        <f>IF(H2794="","",H2794-N(F2794))</f>
        <v/>
      </c>
      <c r="J2794" s="68" t="str">
        <f>IF(B2794="","",IFERROR(INDEX('15 Base de Dados'!$F$6:$F$925,MATCH(B2794,'15 Base de Dados'!$C$6:$C$925,0)),"BRL"))</f>
        <v/>
      </c>
      <c r="K2794" s="70" t="str">
        <f>IF(H2794="","",I2794*IF(N(G2794)&gt;0,G2794,IFERROR(INDEX(moeda_fx,MATCH(J2794,moeda_cod,0)),1)))</f>
        <v/>
      </c>
      <c r="L2794" s="133" t="str">
        <f>IF(B2794="","",IFERROR(INDEX('15 Base de Dados'!$A$6:$A$925,MATCH(B2794,'15 Base de Dados'!$C$6:$C$925,0)),"Não encontrado"))</f>
        <v/>
      </c>
      <c r="M2794" s="122" t="str">
        <f>IF(A2794="","",EOMONTH(A2794,0))</f>
        <v/>
      </c>
      <c r="N2794" s="69" t="str">
        <f>IF(A2794="","",YEAR(A2794))</f>
        <v/>
      </c>
    </row>
    <row r="2795">
      <c r="A2795" s="116" t="n"/>
      <c r="B2795" s="97" t="n"/>
      <c r="C2795" s="97" t="n"/>
      <c r="D2795" s="132" t="n"/>
      <c r="E2795" s="99" t="n"/>
      <c r="F2795" s="117" t="n"/>
      <c r="G2795" s="101" t="n"/>
      <c r="H2795" s="109" t="str">
        <f>IF(OR(A2795="",B2795=""),"",N(D2795)*N(E2795))</f>
        <v/>
      </c>
      <c r="I2795" s="109" t="str">
        <f>IF(H2795="","",H2795-N(F2795))</f>
        <v/>
      </c>
      <c r="J2795" s="108" t="str">
        <f>IF(B2795="","",IFERROR(INDEX('15 Base de Dados'!$F$6:$F$925,MATCH(B2795,'15 Base de Dados'!$C$6:$C$925,0)),"BRL"))</f>
        <v/>
      </c>
      <c r="K2795" s="134" t="str">
        <f>IF(H2795="","",I2795*IF(N(G2795)&gt;0,G2795,IFERROR(INDEX(moeda_fx,MATCH(J2795,moeda_cod,0)),1)))</f>
        <v/>
      </c>
      <c r="L2795" s="135" t="str">
        <f>IF(B2795="","",IFERROR(INDEX('15 Base de Dados'!$A$6:$A$925,MATCH(B2795,'15 Base de Dados'!$C$6:$C$925,0)),"Não encontrado"))</f>
        <v/>
      </c>
      <c r="M2795" s="123" t="str">
        <f>IF(A2795="","",EOMONTH(A2795,0))</f>
        <v/>
      </c>
      <c r="N2795" s="113" t="str">
        <f>IF(A2795="","",YEAR(A2795))</f>
        <v/>
      </c>
    </row>
    <row r="2796">
      <c r="A2796" s="116" t="n"/>
      <c r="B2796" s="97" t="n"/>
      <c r="C2796" s="97" t="n"/>
      <c r="D2796" s="132" t="n"/>
      <c r="E2796" s="99" t="n"/>
      <c r="F2796" s="117" t="n"/>
      <c r="G2796" s="101" t="n"/>
      <c r="H2796" s="103" t="str">
        <f>IF(OR(A2796="",B2796=""),"",N(D2796)*N(E2796))</f>
        <v/>
      </c>
      <c r="I2796" s="103" t="str">
        <f>IF(H2796="","",H2796-N(F2796))</f>
        <v/>
      </c>
      <c r="J2796" s="68" t="str">
        <f>IF(B2796="","",IFERROR(INDEX('15 Base de Dados'!$F$6:$F$925,MATCH(B2796,'15 Base de Dados'!$C$6:$C$925,0)),"BRL"))</f>
        <v/>
      </c>
      <c r="K2796" s="70" t="str">
        <f>IF(H2796="","",I2796*IF(N(G2796)&gt;0,G2796,IFERROR(INDEX(moeda_fx,MATCH(J2796,moeda_cod,0)),1)))</f>
        <v/>
      </c>
      <c r="L2796" s="133" t="str">
        <f>IF(B2796="","",IFERROR(INDEX('15 Base de Dados'!$A$6:$A$925,MATCH(B2796,'15 Base de Dados'!$C$6:$C$925,0)),"Não encontrado"))</f>
        <v/>
      </c>
      <c r="M2796" s="122" t="str">
        <f>IF(A2796="","",EOMONTH(A2796,0))</f>
        <v/>
      </c>
      <c r="N2796" s="69" t="str">
        <f>IF(A2796="","",YEAR(A2796))</f>
        <v/>
      </c>
    </row>
    <row r="2797">
      <c r="A2797" s="116" t="n"/>
      <c r="B2797" s="97" t="n"/>
      <c r="C2797" s="97" t="n"/>
      <c r="D2797" s="132" t="n"/>
      <c r="E2797" s="99" t="n"/>
      <c r="F2797" s="117" t="n"/>
      <c r="G2797" s="101" t="n"/>
      <c r="H2797" s="109" t="str">
        <f>IF(OR(A2797="",B2797=""),"",N(D2797)*N(E2797))</f>
        <v/>
      </c>
      <c r="I2797" s="109" t="str">
        <f>IF(H2797="","",H2797-N(F2797))</f>
        <v/>
      </c>
      <c r="J2797" s="108" t="str">
        <f>IF(B2797="","",IFERROR(INDEX('15 Base de Dados'!$F$6:$F$925,MATCH(B2797,'15 Base de Dados'!$C$6:$C$925,0)),"BRL"))</f>
        <v/>
      </c>
      <c r="K2797" s="134" t="str">
        <f>IF(H2797="","",I2797*IF(N(G2797)&gt;0,G2797,IFERROR(INDEX(moeda_fx,MATCH(J2797,moeda_cod,0)),1)))</f>
        <v/>
      </c>
      <c r="L2797" s="135" t="str">
        <f>IF(B2797="","",IFERROR(INDEX('15 Base de Dados'!$A$6:$A$925,MATCH(B2797,'15 Base de Dados'!$C$6:$C$925,0)),"Não encontrado"))</f>
        <v/>
      </c>
      <c r="M2797" s="123" t="str">
        <f>IF(A2797="","",EOMONTH(A2797,0))</f>
        <v/>
      </c>
      <c r="N2797" s="113" t="str">
        <f>IF(A2797="","",YEAR(A2797))</f>
        <v/>
      </c>
    </row>
    <row r="2798">
      <c r="A2798" s="116" t="n"/>
      <c r="B2798" s="97" t="n"/>
      <c r="C2798" s="97" t="n"/>
      <c r="D2798" s="132" t="n"/>
      <c r="E2798" s="99" t="n"/>
      <c r="F2798" s="117" t="n"/>
      <c r="G2798" s="101" t="n"/>
      <c r="H2798" s="103" t="str">
        <f>IF(OR(A2798="",B2798=""),"",N(D2798)*N(E2798))</f>
        <v/>
      </c>
      <c r="I2798" s="103" t="str">
        <f>IF(H2798="","",H2798-N(F2798))</f>
        <v/>
      </c>
      <c r="J2798" s="68" t="str">
        <f>IF(B2798="","",IFERROR(INDEX('15 Base de Dados'!$F$6:$F$925,MATCH(B2798,'15 Base de Dados'!$C$6:$C$925,0)),"BRL"))</f>
        <v/>
      </c>
      <c r="K2798" s="70" t="str">
        <f>IF(H2798="","",I2798*IF(N(G2798)&gt;0,G2798,IFERROR(INDEX(moeda_fx,MATCH(J2798,moeda_cod,0)),1)))</f>
        <v/>
      </c>
      <c r="L2798" s="133" t="str">
        <f>IF(B2798="","",IFERROR(INDEX('15 Base de Dados'!$A$6:$A$925,MATCH(B2798,'15 Base de Dados'!$C$6:$C$925,0)),"Não encontrado"))</f>
        <v/>
      </c>
      <c r="M2798" s="122" t="str">
        <f>IF(A2798="","",EOMONTH(A2798,0))</f>
        <v/>
      </c>
      <c r="N2798" s="69" t="str">
        <f>IF(A2798="","",YEAR(A2798))</f>
        <v/>
      </c>
    </row>
    <row r="2799">
      <c r="A2799" s="116" t="n"/>
      <c r="B2799" s="97" t="n"/>
      <c r="C2799" s="97" t="n"/>
      <c r="D2799" s="132" t="n"/>
      <c r="E2799" s="99" t="n"/>
      <c r="F2799" s="117" t="n"/>
      <c r="G2799" s="101" t="n"/>
      <c r="H2799" s="109" t="str">
        <f>IF(OR(A2799="",B2799=""),"",N(D2799)*N(E2799))</f>
        <v/>
      </c>
      <c r="I2799" s="109" t="str">
        <f>IF(H2799="","",H2799-N(F2799))</f>
        <v/>
      </c>
      <c r="J2799" s="108" t="str">
        <f>IF(B2799="","",IFERROR(INDEX('15 Base de Dados'!$F$6:$F$925,MATCH(B2799,'15 Base de Dados'!$C$6:$C$925,0)),"BRL"))</f>
        <v/>
      </c>
      <c r="K2799" s="134" t="str">
        <f>IF(H2799="","",I2799*IF(N(G2799)&gt;0,G2799,IFERROR(INDEX(moeda_fx,MATCH(J2799,moeda_cod,0)),1)))</f>
        <v/>
      </c>
      <c r="L2799" s="135" t="str">
        <f>IF(B2799="","",IFERROR(INDEX('15 Base de Dados'!$A$6:$A$925,MATCH(B2799,'15 Base de Dados'!$C$6:$C$925,0)),"Não encontrado"))</f>
        <v/>
      </c>
      <c r="M2799" s="123" t="str">
        <f>IF(A2799="","",EOMONTH(A2799,0))</f>
        <v/>
      </c>
      <c r="N2799" s="113" t="str">
        <f>IF(A2799="","",YEAR(A2799))</f>
        <v/>
      </c>
    </row>
    <row r="2800">
      <c r="A2800" s="116" t="n"/>
      <c r="B2800" s="97" t="n"/>
      <c r="C2800" s="97" t="n"/>
      <c r="D2800" s="132" t="n"/>
      <c r="E2800" s="99" t="n"/>
      <c r="F2800" s="117" t="n"/>
      <c r="G2800" s="101" t="n"/>
      <c r="H2800" s="103" t="str">
        <f>IF(OR(A2800="",B2800=""),"",N(D2800)*N(E2800))</f>
        <v/>
      </c>
      <c r="I2800" s="103" t="str">
        <f>IF(H2800="","",H2800-N(F2800))</f>
        <v/>
      </c>
      <c r="J2800" s="68" t="str">
        <f>IF(B2800="","",IFERROR(INDEX('15 Base de Dados'!$F$6:$F$925,MATCH(B2800,'15 Base de Dados'!$C$6:$C$925,0)),"BRL"))</f>
        <v/>
      </c>
      <c r="K2800" s="70" t="str">
        <f>IF(H2800="","",I2800*IF(N(G2800)&gt;0,G2800,IFERROR(INDEX(moeda_fx,MATCH(J2800,moeda_cod,0)),1)))</f>
        <v/>
      </c>
      <c r="L2800" s="133" t="str">
        <f>IF(B2800="","",IFERROR(INDEX('15 Base de Dados'!$A$6:$A$925,MATCH(B2800,'15 Base de Dados'!$C$6:$C$925,0)),"Não encontrado"))</f>
        <v/>
      </c>
      <c r="M2800" s="122" t="str">
        <f>IF(A2800="","",EOMONTH(A2800,0))</f>
        <v/>
      </c>
      <c r="N2800" s="69" t="str">
        <f>IF(A2800="","",YEAR(A2800))</f>
        <v/>
      </c>
    </row>
    <row r="2801">
      <c r="A2801" s="116" t="n"/>
      <c r="B2801" s="97" t="n"/>
      <c r="C2801" s="97" t="n"/>
      <c r="D2801" s="132" t="n"/>
      <c r="E2801" s="99" t="n"/>
      <c r="F2801" s="117" t="n"/>
      <c r="G2801" s="101" t="n"/>
      <c r="H2801" s="109" t="str">
        <f>IF(OR(A2801="",B2801=""),"",N(D2801)*N(E2801))</f>
        <v/>
      </c>
      <c r="I2801" s="109" t="str">
        <f>IF(H2801="","",H2801-N(F2801))</f>
        <v/>
      </c>
      <c r="J2801" s="108" t="str">
        <f>IF(B2801="","",IFERROR(INDEX('15 Base de Dados'!$F$6:$F$925,MATCH(B2801,'15 Base de Dados'!$C$6:$C$925,0)),"BRL"))</f>
        <v/>
      </c>
      <c r="K2801" s="134" t="str">
        <f>IF(H2801="","",I2801*IF(N(G2801)&gt;0,G2801,IFERROR(INDEX(moeda_fx,MATCH(J2801,moeda_cod,0)),1)))</f>
        <v/>
      </c>
      <c r="L2801" s="135" t="str">
        <f>IF(B2801="","",IFERROR(INDEX('15 Base de Dados'!$A$6:$A$925,MATCH(B2801,'15 Base de Dados'!$C$6:$C$925,0)),"Não encontrado"))</f>
        <v/>
      </c>
      <c r="M2801" s="123" t="str">
        <f>IF(A2801="","",EOMONTH(A2801,0))</f>
        <v/>
      </c>
      <c r="N2801" s="113" t="str">
        <f>IF(A2801="","",YEAR(A2801))</f>
        <v/>
      </c>
    </row>
    <row r="2802">
      <c r="A2802" s="116" t="n"/>
      <c r="B2802" s="97" t="n"/>
      <c r="C2802" s="97" t="n"/>
      <c r="D2802" s="132" t="n"/>
      <c r="E2802" s="99" t="n"/>
      <c r="F2802" s="117" t="n"/>
      <c r="G2802" s="101" t="n"/>
      <c r="H2802" s="103" t="str">
        <f>IF(OR(A2802="",B2802=""),"",N(D2802)*N(E2802))</f>
        <v/>
      </c>
      <c r="I2802" s="103" t="str">
        <f>IF(H2802="","",H2802-N(F2802))</f>
        <v/>
      </c>
      <c r="J2802" s="68" t="str">
        <f>IF(B2802="","",IFERROR(INDEX('15 Base de Dados'!$F$6:$F$925,MATCH(B2802,'15 Base de Dados'!$C$6:$C$925,0)),"BRL"))</f>
        <v/>
      </c>
      <c r="K2802" s="70" t="str">
        <f>IF(H2802="","",I2802*IF(N(G2802)&gt;0,G2802,IFERROR(INDEX(moeda_fx,MATCH(J2802,moeda_cod,0)),1)))</f>
        <v/>
      </c>
      <c r="L2802" s="133" t="str">
        <f>IF(B2802="","",IFERROR(INDEX('15 Base de Dados'!$A$6:$A$925,MATCH(B2802,'15 Base de Dados'!$C$6:$C$925,0)),"Não encontrado"))</f>
        <v/>
      </c>
      <c r="M2802" s="122" t="str">
        <f>IF(A2802="","",EOMONTH(A2802,0))</f>
        <v/>
      </c>
      <c r="N2802" s="69" t="str">
        <f>IF(A2802="","",YEAR(A2802))</f>
        <v/>
      </c>
    </row>
    <row r="2803">
      <c r="A2803" s="116" t="n"/>
      <c r="B2803" s="97" t="n"/>
      <c r="C2803" s="97" t="n"/>
      <c r="D2803" s="132" t="n"/>
      <c r="E2803" s="99" t="n"/>
      <c r="F2803" s="117" t="n"/>
      <c r="G2803" s="101" t="n"/>
      <c r="H2803" s="109" t="str">
        <f>IF(OR(A2803="",B2803=""),"",N(D2803)*N(E2803))</f>
        <v/>
      </c>
      <c r="I2803" s="109" t="str">
        <f>IF(H2803="","",H2803-N(F2803))</f>
        <v/>
      </c>
      <c r="J2803" s="108" t="str">
        <f>IF(B2803="","",IFERROR(INDEX('15 Base de Dados'!$F$6:$F$925,MATCH(B2803,'15 Base de Dados'!$C$6:$C$925,0)),"BRL"))</f>
        <v/>
      </c>
      <c r="K2803" s="134" t="str">
        <f>IF(H2803="","",I2803*IF(N(G2803)&gt;0,G2803,IFERROR(INDEX(moeda_fx,MATCH(J2803,moeda_cod,0)),1)))</f>
        <v/>
      </c>
      <c r="L2803" s="135" t="str">
        <f>IF(B2803="","",IFERROR(INDEX('15 Base de Dados'!$A$6:$A$925,MATCH(B2803,'15 Base de Dados'!$C$6:$C$925,0)),"Não encontrado"))</f>
        <v/>
      </c>
      <c r="M2803" s="123" t="str">
        <f>IF(A2803="","",EOMONTH(A2803,0))</f>
        <v/>
      </c>
      <c r="N2803" s="113" t="str">
        <f>IF(A2803="","",YEAR(A2803))</f>
        <v/>
      </c>
    </row>
    <row r="2804">
      <c r="A2804" s="116" t="n"/>
      <c r="B2804" s="97" t="n"/>
      <c r="C2804" s="97" t="n"/>
      <c r="D2804" s="132" t="n"/>
      <c r="E2804" s="99" t="n"/>
      <c r="F2804" s="117" t="n"/>
      <c r="G2804" s="101" t="n"/>
      <c r="H2804" s="103" t="str">
        <f>IF(OR(A2804="",B2804=""),"",N(D2804)*N(E2804))</f>
        <v/>
      </c>
      <c r="I2804" s="103" t="str">
        <f>IF(H2804="","",H2804-N(F2804))</f>
        <v/>
      </c>
      <c r="J2804" s="68" t="str">
        <f>IF(B2804="","",IFERROR(INDEX('15 Base de Dados'!$F$6:$F$925,MATCH(B2804,'15 Base de Dados'!$C$6:$C$925,0)),"BRL"))</f>
        <v/>
      </c>
      <c r="K2804" s="70" t="str">
        <f>IF(H2804="","",I2804*IF(N(G2804)&gt;0,G2804,IFERROR(INDEX(moeda_fx,MATCH(J2804,moeda_cod,0)),1)))</f>
        <v/>
      </c>
      <c r="L2804" s="133" t="str">
        <f>IF(B2804="","",IFERROR(INDEX('15 Base de Dados'!$A$6:$A$925,MATCH(B2804,'15 Base de Dados'!$C$6:$C$925,0)),"Não encontrado"))</f>
        <v/>
      </c>
      <c r="M2804" s="122" t="str">
        <f>IF(A2804="","",EOMONTH(A2804,0))</f>
        <v/>
      </c>
      <c r="N2804" s="69" t="str">
        <f>IF(A2804="","",YEAR(A2804))</f>
        <v/>
      </c>
    </row>
    <row r="2805">
      <c r="A2805" s="116" t="n"/>
      <c r="B2805" s="97" t="n"/>
      <c r="C2805" s="97" t="n"/>
      <c r="D2805" s="132" t="n"/>
      <c r="E2805" s="99" t="n"/>
      <c r="F2805" s="117" t="n"/>
      <c r="G2805" s="101" t="n"/>
      <c r="H2805" s="109" t="str">
        <f>IF(OR(A2805="",B2805=""),"",N(D2805)*N(E2805))</f>
        <v/>
      </c>
      <c r="I2805" s="109" t="str">
        <f>IF(H2805="","",H2805-N(F2805))</f>
        <v/>
      </c>
      <c r="J2805" s="108" t="str">
        <f>IF(B2805="","",IFERROR(INDEX('15 Base de Dados'!$F$6:$F$925,MATCH(B2805,'15 Base de Dados'!$C$6:$C$925,0)),"BRL"))</f>
        <v/>
      </c>
      <c r="K2805" s="134" t="str">
        <f>IF(H2805="","",I2805*IF(N(G2805)&gt;0,G2805,IFERROR(INDEX(moeda_fx,MATCH(J2805,moeda_cod,0)),1)))</f>
        <v/>
      </c>
      <c r="L2805" s="135" t="str">
        <f>IF(B2805="","",IFERROR(INDEX('15 Base de Dados'!$A$6:$A$925,MATCH(B2805,'15 Base de Dados'!$C$6:$C$925,0)),"Não encontrado"))</f>
        <v/>
      </c>
      <c r="M2805" s="123" t="str">
        <f>IF(A2805="","",EOMONTH(A2805,0))</f>
        <v/>
      </c>
      <c r="N2805" s="113" t="str">
        <f>IF(A2805="","",YEAR(A2805))</f>
        <v/>
      </c>
    </row>
    <row r="2806">
      <c r="A2806" s="116" t="n"/>
      <c r="B2806" s="97" t="n"/>
      <c r="C2806" s="97" t="n"/>
      <c r="D2806" s="132" t="n"/>
      <c r="E2806" s="99" t="n"/>
      <c r="F2806" s="117" t="n"/>
      <c r="G2806" s="101" t="n"/>
      <c r="H2806" s="103" t="str">
        <f>IF(OR(A2806="",B2806=""),"",N(D2806)*N(E2806))</f>
        <v/>
      </c>
      <c r="I2806" s="103" t="str">
        <f>IF(H2806="","",H2806-N(F2806))</f>
        <v/>
      </c>
      <c r="J2806" s="68" t="str">
        <f>IF(B2806="","",IFERROR(INDEX('15 Base de Dados'!$F$6:$F$925,MATCH(B2806,'15 Base de Dados'!$C$6:$C$925,0)),"BRL"))</f>
        <v/>
      </c>
      <c r="K2806" s="70" t="str">
        <f>IF(H2806="","",I2806*IF(N(G2806)&gt;0,G2806,IFERROR(INDEX(moeda_fx,MATCH(J2806,moeda_cod,0)),1)))</f>
        <v/>
      </c>
      <c r="L2806" s="133" t="str">
        <f>IF(B2806="","",IFERROR(INDEX('15 Base de Dados'!$A$6:$A$925,MATCH(B2806,'15 Base de Dados'!$C$6:$C$925,0)),"Não encontrado"))</f>
        <v/>
      </c>
      <c r="M2806" s="122" t="str">
        <f>IF(A2806="","",EOMONTH(A2806,0))</f>
        <v/>
      </c>
      <c r="N2806" s="69" t="str">
        <f>IF(A2806="","",YEAR(A2806))</f>
        <v/>
      </c>
    </row>
    <row r="2807">
      <c r="A2807" s="116" t="n"/>
      <c r="B2807" s="97" t="n"/>
      <c r="C2807" s="97" t="n"/>
      <c r="D2807" s="132" t="n"/>
      <c r="E2807" s="99" t="n"/>
      <c r="F2807" s="117" t="n"/>
      <c r="G2807" s="101" t="n"/>
      <c r="H2807" s="109" t="str">
        <f>IF(OR(A2807="",B2807=""),"",N(D2807)*N(E2807))</f>
        <v/>
      </c>
      <c r="I2807" s="109" t="str">
        <f>IF(H2807="","",H2807-N(F2807))</f>
        <v/>
      </c>
      <c r="J2807" s="108" t="str">
        <f>IF(B2807="","",IFERROR(INDEX('15 Base de Dados'!$F$6:$F$925,MATCH(B2807,'15 Base de Dados'!$C$6:$C$925,0)),"BRL"))</f>
        <v/>
      </c>
      <c r="K2807" s="134" t="str">
        <f>IF(H2807="","",I2807*IF(N(G2807)&gt;0,G2807,IFERROR(INDEX(moeda_fx,MATCH(J2807,moeda_cod,0)),1)))</f>
        <v/>
      </c>
      <c r="L2807" s="135" t="str">
        <f>IF(B2807="","",IFERROR(INDEX('15 Base de Dados'!$A$6:$A$925,MATCH(B2807,'15 Base de Dados'!$C$6:$C$925,0)),"Não encontrado"))</f>
        <v/>
      </c>
      <c r="M2807" s="123" t="str">
        <f>IF(A2807="","",EOMONTH(A2807,0))</f>
        <v/>
      </c>
      <c r="N2807" s="113" t="str">
        <f>IF(A2807="","",YEAR(A2807))</f>
        <v/>
      </c>
    </row>
    <row r="2808">
      <c r="A2808" s="116" t="n"/>
      <c r="B2808" s="97" t="n"/>
      <c r="C2808" s="97" t="n"/>
      <c r="D2808" s="132" t="n"/>
      <c r="E2808" s="99" t="n"/>
      <c r="F2808" s="117" t="n"/>
      <c r="G2808" s="101" t="n"/>
      <c r="H2808" s="103" t="str">
        <f>IF(OR(A2808="",B2808=""),"",N(D2808)*N(E2808))</f>
        <v/>
      </c>
      <c r="I2808" s="103" t="str">
        <f>IF(H2808="","",H2808-N(F2808))</f>
        <v/>
      </c>
      <c r="J2808" s="68" t="str">
        <f>IF(B2808="","",IFERROR(INDEX('15 Base de Dados'!$F$6:$F$925,MATCH(B2808,'15 Base de Dados'!$C$6:$C$925,0)),"BRL"))</f>
        <v/>
      </c>
      <c r="K2808" s="70" t="str">
        <f>IF(H2808="","",I2808*IF(N(G2808)&gt;0,G2808,IFERROR(INDEX(moeda_fx,MATCH(J2808,moeda_cod,0)),1)))</f>
        <v/>
      </c>
      <c r="L2808" s="133" t="str">
        <f>IF(B2808="","",IFERROR(INDEX('15 Base de Dados'!$A$6:$A$925,MATCH(B2808,'15 Base de Dados'!$C$6:$C$925,0)),"Não encontrado"))</f>
        <v/>
      </c>
      <c r="M2808" s="122" t="str">
        <f>IF(A2808="","",EOMONTH(A2808,0))</f>
        <v/>
      </c>
      <c r="N2808" s="69" t="str">
        <f>IF(A2808="","",YEAR(A2808))</f>
        <v/>
      </c>
    </row>
    <row r="2809">
      <c r="A2809" s="116" t="n"/>
      <c r="B2809" s="97" t="n"/>
      <c r="C2809" s="97" t="n"/>
      <c r="D2809" s="132" t="n"/>
      <c r="E2809" s="99" t="n"/>
      <c r="F2809" s="117" t="n"/>
      <c r="G2809" s="101" t="n"/>
      <c r="H2809" s="109" t="str">
        <f>IF(OR(A2809="",B2809=""),"",N(D2809)*N(E2809))</f>
        <v/>
      </c>
      <c r="I2809" s="109" t="str">
        <f>IF(H2809="","",H2809-N(F2809))</f>
        <v/>
      </c>
      <c r="J2809" s="108" t="str">
        <f>IF(B2809="","",IFERROR(INDEX('15 Base de Dados'!$F$6:$F$925,MATCH(B2809,'15 Base de Dados'!$C$6:$C$925,0)),"BRL"))</f>
        <v/>
      </c>
      <c r="K2809" s="134" t="str">
        <f>IF(H2809="","",I2809*IF(N(G2809)&gt;0,G2809,IFERROR(INDEX(moeda_fx,MATCH(J2809,moeda_cod,0)),1)))</f>
        <v/>
      </c>
      <c r="L2809" s="135" t="str">
        <f>IF(B2809="","",IFERROR(INDEX('15 Base de Dados'!$A$6:$A$925,MATCH(B2809,'15 Base de Dados'!$C$6:$C$925,0)),"Não encontrado"))</f>
        <v/>
      </c>
      <c r="M2809" s="123" t="str">
        <f>IF(A2809="","",EOMONTH(A2809,0))</f>
        <v/>
      </c>
      <c r="N2809" s="113" t="str">
        <f>IF(A2809="","",YEAR(A2809))</f>
        <v/>
      </c>
    </row>
    <row r="2810">
      <c r="A2810" s="116" t="n"/>
      <c r="B2810" s="97" t="n"/>
      <c r="C2810" s="97" t="n"/>
      <c r="D2810" s="132" t="n"/>
      <c r="E2810" s="99" t="n"/>
      <c r="F2810" s="117" t="n"/>
      <c r="G2810" s="101" t="n"/>
      <c r="H2810" s="103" t="str">
        <f>IF(OR(A2810="",B2810=""),"",N(D2810)*N(E2810))</f>
        <v/>
      </c>
      <c r="I2810" s="103" t="str">
        <f>IF(H2810="","",H2810-N(F2810))</f>
        <v/>
      </c>
      <c r="J2810" s="68" t="str">
        <f>IF(B2810="","",IFERROR(INDEX('15 Base de Dados'!$F$6:$F$925,MATCH(B2810,'15 Base de Dados'!$C$6:$C$925,0)),"BRL"))</f>
        <v/>
      </c>
      <c r="K2810" s="70" t="str">
        <f>IF(H2810="","",I2810*IF(N(G2810)&gt;0,G2810,IFERROR(INDEX(moeda_fx,MATCH(J2810,moeda_cod,0)),1)))</f>
        <v/>
      </c>
      <c r="L2810" s="133" t="str">
        <f>IF(B2810="","",IFERROR(INDEX('15 Base de Dados'!$A$6:$A$925,MATCH(B2810,'15 Base de Dados'!$C$6:$C$925,0)),"Não encontrado"))</f>
        <v/>
      </c>
      <c r="M2810" s="122" t="str">
        <f>IF(A2810="","",EOMONTH(A2810,0))</f>
        <v/>
      </c>
      <c r="N2810" s="69" t="str">
        <f>IF(A2810="","",YEAR(A2810))</f>
        <v/>
      </c>
    </row>
    <row r="2811">
      <c r="A2811" s="116" t="n"/>
      <c r="B2811" s="97" t="n"/>
      <c r="C2811" s="97" t="n"/>
      <c r="D2811" s="132" t="n"/>
      <c r="E2811" s="99" t="n"/>
      <c r="F2811" s="117" t="n"/>
      <c r="G2811" s="101" t="n"/>
      <c r="H2811" s="109" t="str">
        <f>IF(OR(A2811="",B2811=""),"",N(D2811)*N(E2811))</f>
        <v/>
      </c>
      <c r="I2811" s="109" t="str">
        <f>IF(H2811="","",H2811-N(F2811))</f>
        <v/>
      </c>
      <c r="J2811" s="108" t="str">
        <f>IF(B2811="","",IFERROR(INDEX('15 Base de Dados'!$F$6:$F$925,MATCH(B2811,'15 Base de Dados'!$C$6:$C$925,0)),"BRL"))</f>
        <v/>
      </c>
      <c r="K2811" s="134" t="str">
        <f>IF(H2811="","",I2811*IF(N(G2811)&gt;0,G2811,IFERROR(INDEX(moeda_fx,MATCH(J2811,moeda_cod,0)),1)))</f>
        <v/>
      </c>
      <c r="L2811" s="135" t="str">
        <f>IF(B2811="","",IFERROR(INDEX('15 Base de Dados'!$A$6:$A$925,MATCH(B2811,'15 Base de Dados'!$C$6:$C$925,0)),"Não encontrado"))</f>
        <v/>
      </c>
      <c r="M2811" s="123" t="str">
        <f>IF(A2811="","",EOMONTH(A2811,0))</f>
        <v/>
      </c>
      <c r="N2811" s="113" t="str">
        <f>IF(A2811="","",YEAR(A2811))</f>
        <v/>
      </c>
    </row>
    <row r="2812">
      <c r="A2812" s="116" t="n"/>
      <c r="B2812" s="97" t="n"/>
      <c r="C2812" s="97" t="n"/>
      <c r="D2812" s="132" t="n"/>
      <c r="E2812" s="99" t="n"/>
      <c r="F2812" s="117" t="n"/>
      <c r="G2812" s="101" t="n"/>
      <c r="H2812" s="103" t="str">
        <f>IF(OR(A2812="",B2812=""),"",N(D2812)*N(E2812))</f>
        <v/>
      </c>
      <c r="I2812" s="103" t="str">
        <f>IF(H2812="","",H2812-N(F2812))</f>
        <v/>
      </c>
      <c r="J2812" s="68" t="str">
        <f>IF(B2812="","",IFERROR(INDEX('15 Base de Dados'!$F$6:$F$925,MATCH(B2812,'15 Base de Dados'!$C$6:$C$925,0)),"BRL"))</f>
        <v/>
      </c>
      <c r="K2812" s="70" t="str">
        <f>IF(H2812="","",I2812*IF(N(G2812)&gt;0,G2812,IFERROR(INDEX(moeda_fx,MATCH(J2812,moeda_cod,0)),1)))</f>
        <v/>
      </c>
      <c r="L2812" s="133" t="str">
        <f>IF(B2812="","",IFERROR(INDEX('15 Base de Dados'!$A$6:$A$925,MATCH(B2812,'15 Base de Dados'!$C$6:$C$925,0)),"Não encontrado"))</f>
        <v/>
      </c>
      <c r="M2812" s="122" t="str">
        <f>IF(A2812="","",EOMONTH(A2812,0))</f>
        <v/>
      </c>
      <c r="N2812" s="69" t="str">
        <f>IF(A2812="","",YEAR(A2812))</f>
        <v/>
      </c>
    </row>
    <row r="2813">
      <c r="A2813" s="116" t="n"/>
      <c r="B2813" s="97" t="n"/>
      <c r="C2813" s="97" t="n"/>
      <c r="D2813" s="132" t="n"/>
      <c r="E2813" s="99" t="n"/>
      <c r="F2813" s="117" t="n"/>
      <c r="G2813" s="101" t="n"/>
      <c r="H2813" s="109" t="str">
        <f>IF(OR(A2813="",B2813=""),"",N(D2813)*N(E2813))</f>
        <v/>
      </c>
      <c r="I2813" s="109" t="str">
        <f>IF(H2813="","",H2813-N(F2813))</f>
        <v/>
      </c>
      <c r="J2813" s="108" t="str">
        <f>IF(B2813="","",IFERROR(INDEX('15 Base de Dados'!$F$6:$F$925,MATCH(B2813,'15 Base de Dados'!$C$6:$C$925,0)),"BRL"))</f>
        <v/>
      </c>
      <c r="K2813" s="134" t="str">
        <f>IF(H2813="","",I2813*IF(N(G2813)&gt;0,G2813,IFERROR(INDEX(moeda_fx,MATCH(J2813,moeda_cod,0)),1)))</f>
        <v/>
      </c>
      <c r="L2813" s="135" t="str">
        <f>IF(B2813="","",IFERROR(INDEX('15 Base de Dados'!$A$6:$A$925,MATCH(B2813,'15 Base de Dados'!$C$6:$C$925,0)),"Não encontrado"))</f>
        <v/>
      </c>
      <c r="M2813" s="123" t="str">
        <f>IF(A2813="","",EOMONTH(A2813,0))</f>
        <v/>
      </c>
      <c r="N2813" s="113" t="str">
        <f>IF(A2813="","",YEAR(A2813))</f>
        <v/>
      </c>
    </row>
    <row r="2814">
      <c r="A2814" s="116" t="n"/>
      <c r="B2814" s="97" t="n"/>
      <c r="C2814" s="97" t="n"/>
      <c r="D2814" s="132" t="n"/>
      <c r="E2814" s="99" t="n"/>
      <c r="F2814" s="117" t="n"/>
      <c r="G2814" s="101" t="n"/>
      <c r="H2814" s="103" t="str">
        <f>IF(OR(A2814="",B2814=""),"",N(D2814)*N(E2814))</f>
        <v/>
      </c>
      <c r="I2814" s="103" t="str">
        <f>IF(H2814="","",H2814-N(F2814))</f>
        <v/>
      </c>
      <c r="J2814" s="68" t="str">
        <f>IF(B2814="","",IFERROR(INDEX('15 Base de Dados'!$F$6:$F$925,MATCH(B2814,'15 Base de Dados'!$C$6:$C$925,0)),"BRL"))</f>
        <v/>
      </c>
      <c r="K2814" s="70" t="str">
        <f>IF(H2814="","",I2814*IF(N(G2814)&gt;0,G2814,IFERROR(INDEX(moeda_fx,MATCH(J2814,moeda_cod,0)),1)))</f>
        <v/>
      </c>
      <c r="L2814" s="133" t="str">
        <f>IF(B2814="","",IFERROR(INDEX('15 Base de Dados'!$A$6:$A$925,MATCH(B2814,'15 Base de Dados'!$C$6:$C$925,0)),"Não encontrado"))</f>
        <v/>
      </c>
      <c r="M2814" s="122" t="str">
        <f>IF(A2814="","",EOMONTH(A2814,0))</f>
        <v/>
      </c>
      <c r="N2814" s="69" t="str">
        <f>IF(A2814="","",YEAR(A2814))</f>
        <v/>
      </c>
    </row>
    <row r="2815">
      <c r="A2815" s="116" t="n"/>
      <c r="B2815" s="97" t="n"/>
      <c r="C2815" s="97" t="n"/>
      <c r="D2815" s="132" t="n"/>
      <c r="E2815" s="99" t="n"/>
      <c r="F2815" s="117" t="n"/>
      <c r="G2815" s="101" t="n"/>
      <c r="H2815" s="109" t="str">
        <f>IF(OR(A2815="",B2815=""),"",N(D2815)*N(E2815))</f>
        <v/>
      </c>
      <c r="I2815" s="109" t="str">
        <f>IF(H2815="","",H2815-N(F2815))</f>
        <v/>
      </c>
      <c r="J2815" s="108" t="str">
        <f>IF(B2815="","",IFERROR(INDEX('15 Base de Dados'!$F$6:$F$925,MATCH(B2815,'15 Base de Dados'!$C$6:$C$925,0)),"BRL"))</f>
        <v/>
      </c>
      <c r="K2815" s="134" t="str">
        <f>IF(H2815="","",I2815*IF(N(G2815)&gt;0,G2815,IFERROR(INDEX(moeda_fx,MATCH(J2815,moeda_cod,0)),1)))</f>
        <v/>
      </c>
      <c r="L2815" s="135" t="str">
        <f>IF(B2815="","",IFERROR(INDEX('15 Base de Dados'!$A$6:$A$925,MATCH(B2815,'15 Base de Dados'!$C$6:$C$925,0)),"Não encontrado"))</f>
        <v/>
      </c>
      <c r="M2815" s="123" t="str">
        <f>IF(A2815="","",EOMONTH(A2815,0))</f>
        <v/>
      </c>
      <c r="N2815" s="113" t="str">
        <f>IF(A2815="","",YEAR(A2815))</f>
        <v/>
      </c>
    </row>
    <row r="2816">
      <c r="A2816" s="116" t="n"/>
      <c r="B2816" s="97" t="n"/>
      <c r="C2816" s="97" t="n"/>
      <c r="D2816" s="132" t="n"/>
      <c r="E2816" s="99" t="n"/>
      <c r="F2816" s="117" t="n"/>
      <c r="G2816" s="101" t="n"/>
      <c r="H2816" s="103" t="str">
        <f>IF(OR(A2816="",B2816=""),"",N(D2816)*N(E2816))</f>
        <v/>
      </c>
      <c r="I2816" s="103" t="str">
        <f>IF(H2816="","",H2816-N(F2816))</f>
        <v/>
      </c>
      <c r="J2816" s="68" t="str">
        <f>IF(B2816="","",IFERROR(INDEX('15 Base de Dados'!$F$6:$F$925,MATCH(B2816,'15 Base de Dados'!$C$6:$C$925,0)),"BRL"))</f>
        <v/>
      </c>
      <c r="K2816" s="70" t="str">
        <f>IF(H2816="","",I2816*IF(N(G2816)&gt;0,G2816,IFERROR(INDEX(moeda_fx,MATCH(J2816,moeda_cod,0)),1)))</f>
        <v/>
      </c>
      <c r="L2816" s="133" t="str">
        <f>IF(B2816="","",IFERROR(INDEX('15 Base de Dados'!$A$6:$A$925,MATCH(B2816,'15 Base de Dados'!$C$6:$C$925,0)),"Não encontrado"))</f>
        <v/>
      </c>
      <c r="M2816" s="122" t="str">
        <f>IF(A2816="","",EOMONTH(A2816,0))</f>
        <v/>
      </c>
      <c r="N2816" s="69" t="str">
        <f>IF(A2816="","",YEAR(A2816))</f>
        <v/>
      </c>
    </row>
    <row r="2817">
      <c r="A2817" s="116" t="n"/>
      <c r="B2817" s="97" t="n"/>
      <c r="C2817" s="97" t="n"/>
      <c r="D2817" s="132" t="n"/>
      <c r="E2817" s="99" t="n"/>
      <c r="F2817" s="117" t="n"/>
      <c r="G2817" s="101" t="n"/>
      <c r="H2817" s="109" t="str">
        <f>IF(OR(A2817="",B2817=""),"",N(D2817)*N(E2817))</f>
        <v/>
      </c>
      <c r="I2817" s="109" t="str">
        <f>IF(H2817="","",H2817-N(F2817))</f>
        <v/>
      </c>
      <c r="J2817" s="108" t="str">
        <f>IF(B2817="","",IFERROR(INDEX('15 Base de Dados'!$F$6:$F$925,MATCH(B2817,'15 Base de Dados'!$C$6:$C$925,0)),"BRL"))</f>
        <v/>
      </c>
      <c r="K2817" s="134" t="str">
        <f>IF(H2817="","",I2817*IF(N(G2817)&gt;0,G2817,IFERROR(INDEX(moeda_fx,MATCH(J2817,moeda_cod,0)),1)))</f>
        <v/>
      </c>
      <c r="L2817" s="135" t="str">
        <f>IF(B2817="","",IFERROR(INDEX('15 Base de Dados'!$A$6:$A$925,MATCH(B2817,'15 Base de Dados'!$C$6:$C$925,0)),"Não encontrado"))</f>
        <v/>
      </c>
      <c r="M2817" s="123" t="str">
        <f>IF(A2817="","",EOMONTH(A2817,0))</f>
        <v/>
      </c>
      <c r="N2817" s="113" t="str">
        <f>IF(A2817="","",YEAR(A2817))</f>
        <v/>
      </c>
    </row>
    <row r="2818">
      <c r="A2818" s="116" t="n"/>
      <c r="B2818" s="97" t="n"/>
      <c r="C2818" s="97" t="n"/>
      <c r="D2818" s="132" t="n"/>
      <c r="E2818" s="99" t="n"/>
      <c r="F2818" s="117" t="n"/>
      <c r="G2818" s="101" t="n"/>
      <c r="H2818" s="103" t="str">
        <f>IF(OR(A2818="",B2818=""),"",N(D2818)*N(E2818))</f>
        <v/>
      </c>
      <c r="I2818" s="103" t="str">
        <f>IF(H2818="","",H2818-N(F2818))</f>
        <v/>
      </c>
      <c r="J2818" s="68" t="str">
        <f>IF(B2818="","",IFERROR(INDEX('15 Base de Dados'!$F$6:$F$925,MATCH(B2818,'15 Base de Dados'!$C$6:$C$925,0)),"BRL"))</f>
        <v/>
      </c>
      <c r="K2818" s="70" t="str">
        <f>IF(H2818="","",I2818*IF(N(G2818)&gt;0,G2818,IFERROR(INDEX(moeda_fx,MATCH(J2818,moeda_cod,0)),1)))</f>
        <v/>
      </c>
      <c r="L2818" s="133" t="str">
        <f>IF(B2818="","",IFERROR(INDEX('15 Base de Dados'!$A$6:$A$925,MATCH(B2818,'15 Base de Dados'!$C$6:$C$925,0)),"Não encontrado"))</f>
        <v/>
      </c>
      <c r="M2818" s="122" t="str">
        <f>IF(A2818="","",EOMONTH(A2818,0))</f>
        <v/>
      </c>
      <c r="N2818" s="69" t="str">
        <f>IF(A2818="","",YEAR(A2818))</f>
        <v/>
      </c>
    </row>
    <row r="2819">
      <c r="A2819" s="116" t="n"/>
      <c r="B2819" s="97" t="n"/>
      <c r="C2819" s="97" t="n"/>
      <c r="D2819" s="132" t="n"/>
      <c r="E2819" s="99" t="n"/>
      <c r="F2819" s="117" t="n"/>
      <c r="G2819" s="101" t="n"/>
      <c r="H2819" s="109" t="str">
        <f>IF(OR(A2819="",B2819=""),"",N(D2819)*N(E2819))</f>
        <v/>
      </c>
      <c r="I2819" s="109" t="str">
        <f>IF(H2819="","",H2819-N(F2819))</f>
        <v/>
      </c>
      <c r="J2819" s="108" t="str">
        <f>IF(B2819="","",IFERROR(INDEX('15 Base de Dados'!$F$6:$F$925,MATCH(B2819,'15 Base de Dados'!$C$6:$C$925,0)),"BRL"))</f>
        <v/>
      </c>
      <c r="K2819" s="134" t="str">
        <f>IF(H2819="","",I2819*IF(N(G2819)&gt;0,G2819,IFERROR(INDEX(moeda_fx,MATCH(J2819,moeda_cod,0)),1)))</f>
        <v/>
      </c>
      <c r="L2819" s="135" t="str">
        <f>IF(B2819="","",IFERROR(INDEX('15 Base de Dados'!$A$6:$A$925,MATCH(B2819,'15 Base de Dados'!$C$6:$C$925,0)),"Não encontrado"))</f>
        <v/>
      </c>
      <c r="M2819" s="123" t="str">
        <f>IF(A2819="","",EOMONTH(A2819,0))</f>
        <v/>
      </c>
      <c r="N2819" s="113" t="str">
        <f>IF(A2819="","",YEAR(A2819))</f>
        <v/>
      </c>
    </row>
    <row r="2820">
      <c r="A2820" s="116" t="n"/>
      <c r="B2820" s="97" t="n"/>
      <c r="C2820" s="97" t="n"/>
      <c r="D2820" s="132" t="n"/>
      <c r="E2820" s="99" t="n"/>
      <c r="F2820" s="117" t="n"/>
      <c r="G2820" s="101" t="n"/>
      <c r="H2820" s="103" t="str">
        <f>IF(OR(A2820="",B2820=""),"",N(D2820)*N(E2820))</f>
        <v/>
      </c>
      <c r="I2820" s="103" t="str">
        <f>IF(H2820="","",H2820-N(F2820))</f>
        <v/>
      </c>
      <c r="J2820" s="68" t="str">
        <f>IF(B2820="","",IFERROR(INDEX('15 Base de Dados'!$F$6:$F$925,MATCH(B2820,'15 Base de Dados'!$C$6:$C$925,0)),"BRL"))</f>
        <v/>
      </c>
      <c r="K2820" s="70" t="str">
        <f>IF(H2820="","",I2820*IF(N(G2820)&gt;0,G2820,IFERROR(INDEX(moeda_fx,MATCH(J2820,moeda_cod,0)),1)))</f>
        <v/>
      </c>
      <c r="L2820" s="133" t="str">
        <f>IF(B2820="","",IFERROR(INDEX('15 Base de Dados'!$A$6:$A$925,MATCH(B2820,'15 Base de Dados'!$C$6:$C$925,0)),"Não encontrado"))</f>
        <v/>
      </c>
      <c r="M2820" s="122" t="str">
        <f>IF(A2820="","",EOMONTH(A2820,0))</f>
        <v/>
      </c>
      <c r="N2820" s="69" t="str">
        <f>IF(A2820="","",YEAR(A2820))</f>
        <v/>
      </c>
    </row>
    <row r="2821">
      <c r="A2821" s="116" t="n"/>
      <c r="B2821" s="97" t="n"/>
      <c r="C2821" s="97" t="n"/>
      <c r="D2821" s="132" t="n"/>
      <c r="E2821" s="99" t="n"/>
      <c r="F2821" s="117" t="n"/>
      <c r="G2821" s="101" t="n"/>
      <c r="H2821" s="109" t="str">
        <f>IF(OR(A2821="",B2821=""),"",N(D2821)*N(E2821))</f>
        <v/>
      </c>
      <c r="I2821" s="109" t="str">
        <f>IF(H2821="","",H2821-N(F2821))</f>
        <v/>
      </c>
      <c r="J2821" s="108" t="str">
        <f>IF(B2821="","",IFERROR(INDEX('15 Base de Dados'!$F$6:$F$925,MATCH(B2821,'15 Base de Dados'!$C$6:$C$925,0)),"BRL"))</f>
        <v/>
      </c>
      <c r="K2821" s="134" t="str">
        <f>IF(H2821="","",I2821*IF(N(G2821)&gt;0,G2821,IFERROR(INDEX(moeda_fx,MATCH(J2821,moeda_cod,0)),1)))</f>
        <v/>
      </c>
      <c r="L2821" s="135" t="str">
        <f>IF(B2821="","",IFERROR(INDEX('15 Base de Dados'!$A$6:$A$925,MATCH(B2821,'15 Base de Dados'!$C$6:$C$925,0)),"Não encontrado"))</f>
        <v/>
      </c>
      <c r="M2821" s="123" t="str">
        <f>IF(A2821="","",EOMONTH(A2821,0))</f>
        <v/>
      </c>
      <c r="N2821" s="113" t="str">
        <f>IF(A2821="","",YEAR(A2821))</f>
        <v/>
      </c>
    </row>
    <row r="2822">
      <c r="A2822" s="116" t="n"/>
      <c r="B2822" s="97" t="n"/>
      <c r="C2822" s="97" t="n"/>
      <c r="D2822" s="132" t="n"/>
      <c r="E2822" s="99" t="n"/>
      <c r="F2822" s="117" t="n"/>
      <c r="G2822" s="101" t="n"/>
      <c r="H2822" s="103" t="str">
        <f>IF(OR(A2822="",B2822=""),"",N(D2822)*N(E2822))</f>
        <v/>
      </c>
      <c r="I2822" s="103" t="str">
        <f>IF(H2822="","",H2822-N(F2822))</f>
        <v/>
      </c>
      <c r="J2822" s="68" t="str">
        <f>IF(B2822="","",IFERROR(INDEX('15 Base de Dados'!$F$6:$F$925,MATCH(B2822,'15 Base de Dados'!$C$6:$C$925,0)),"BRL"))</f>
        <v/>
      </c>
      <c r="K2822" s="70" t="str">
        <f>IF(H2822="","",I2822*IF(N(G2822)&gt;0,G2822,IFERROR(INDEX(moeda_fx,MATCH(J2822,moeda_cod,0)),1)))</f>
        <v/>
      </c>
      <c r="L2822" s="133" t="str">
        <f>IF(B2822="","",IFERROR(INDEX('15 Base de Dados'!$A$6:$A$925,MATCH(B2822,'15 Base de Dados'!$C$6:$C$925,0)),"Não encontrado"))</f>
        <v/>
      </c>
      <c r="M2822" s="122" t="str">
        <f>IF(A2822="","",EOMONTH(A2822,0))</f>
        <v/>
      </c>
      <c r="N2822" s="69" t="str">
        <f>IF(A2822="","",YEAR(A2822))</f>
        <v/>
      </c>
    </row>
    <row r="2823">
      <c r="A2823" s="116" t="n"/>
      <c r="B2823" s="97" t="n"/>
      <c r="C2823" s="97" t="n"/>
      <c r="D2823" s="132" t="n"/>
      <c r="E2823" s="99" t="n"/>
      <c r="F2823" s="117" t="n"/>
      <c r="G2823" s="101" t="n"/>
      <c r="H2823" s="109" t="str">
        <f>IF(OR(A2823="",B2823=""),"",N(D2823)*N(E2823))</f>
        <v/>
      </c>
      <c r="I2823" s="109" t="str">
        <f>IF(H2823="","",H2823-N(F2823))</f>
        <v/>
      </c>
      <c r="J2823" s="108" t="str">
        <f>IF(B2823="","",IFERROR(INDEX('15 Base de Dados'!$F$6:$F$925,MATCH(B2823,'15 Base de Dados'!$C$6:$C$925,0)),"BRL"))</f>
        <v/>
      </c>
      <c r="K2823" s="134" t="str">
        <f>IF(H2823="","",I2823*IF(N(G2823)&gt;0,G2823,IFERROR(INDEX(moeda_fx,MATCH(J2823,moeda_cod,0)),1)))</f>
        <v/>
      </c>
      <c r="L2823" s="135" t="str">
        <f>IF(B2823="","",IFERROR(INDEX('15 Base de Dados'!$A$6:$A$925,MATCH(B2823,'15 Base de Dados'!$C$6:$C$925,0)),"Não encontrado"))</f>
        <v/>
      </c>
      <c r="M2823" s="123" t="str">
        <f>IF(A2823="","",EOMONTH(A2823,0))</f>
        <v/>
      </c>
      <c r="N2823" s="113" t="str">
        <f>IF(A2823="","",YEAR(A2823))</f>
        <v/>
      </c>
    </row>
    <row r="2824">
      <c r="A2824" s="116" t="n"/>
      <c r="B2824" s="97" t="n"/>
      <c r="C2824" s="97" t="n"/>
      <c r="D2824" s="132" t="n"/>
      <c r="E2824" s="99" t="n"/>
      <c r="F2824" s="117" t="n"/>
      <c r="G2824" s="101" t="n"/>
      <c r="H2824" s="103" t="str">
        <f>IF(OR(A2824="",B2824=""),"",N(D2824)*N(E2824))</f>
        <v/>
      </c>
      <c r="I2824" s="103" t="str">
        <f>IF(H2824="","",H2824-N(F2824))</f>
        <v/>
      </c>
      <c r="J2824" s="68" t="str">
        <f>IF(B2824="","",IFERROR(INDEX('15 Base de Dados'!$F$6:$F$925,MATCH(B2824,'15 Base de Dados'!$C$6:$C$925,0)),"BRL"))</f>
        <v/>
      </c>
      <c r="K2824" s="70" t="str">
        <f>IF(H2824="","",I2824*IF(N(G2824)&gt;0,G2824,IFERROR(INDEX(moeda_fx,MATCH(J2824,moeda_cod,0)),1)))</f>
        <v/>
      </c>
      <c r="L2824" s="133" t="str">
        <f>IF(B2824="","",IFERROR(INDEX('15 Base de Dados'!$A$6:$A$925,MATCH(B2824,'15 Base de Dados'!$C$6:$C$925,0)),"Não encontrado"))</f>
        <v/>
      </c>
      <c r="M2824" s="122" t="str">
        <f>IF(A2824="","",EOMONTH(A2824,0))</f>
        <v/>
      </c>
      <c r="N2824" s="69" t="str">
        <f>IF(A2824="","",YEAR(A2824))</f>
        <v/>
      </c>
    </row>
    <row r="2825">
      <c r="A2825" s="116" t="n"/>
      <c r="B2825" s="97" t="n"/>
      <c r="C2825" s="97" t="n"/>
      <c r="D2825" s="132" t="n"/>
      <c r="E2825" s="99" t="n"/>
      <c r="F2825" s="117" t="n"/>
      <c r="G2825" s="101" t="n"/>
      <c r="H2825" s="109" t="str">
        <f>IF(OR(A2825="",B2825=""),"",N(D2825)*N(E2825))</f>
        <v/>
      </c>
      <c r="I2825" s="109" t="str">
        <f>IF(H2825="","",H2825-N(F2825))</f>
        <v/>
      </c>
      <c r="J2825" s="108" t="str">
        <f>IF(B2825="","",IFERROR(INDEX('15 Base de Dados'!$F$6:$F$925,MATCH(B2825,'15 Base de Dados'!$C$6:$C$925,0)),"BRL"))</f>
        <v/>
      </c>
      <c r="K2825" s="134" t="str">
        <f>IF(H2825="","",I2825*IF(N(G2825)&gt;0,G2825,IFERROR(INDEX(moeda_fx,MATCH(J2825,moeda_cod,0)),1)))</f>
        <v/>
      </c>
      <c r="L2825" s="135" t="str">
        <f>IF(B2825="","",IFERROR(INDEX('15 Base de Dados'!$A$6:$A$925,MATCH(B2825,'15 Base de Dados'!$C$6:$C$925,0)),"Não encontrado"))</f>
        <v/>
      </c>
      <c r="M2825" s="123" t="str">
        <f>IF(A2825="","",EOMONTH(A2825,0))</f>
        <v/>
      </c>
      <c r="N2825" s="113" t="str">
        <f>IF(A2825="","",YEAR(A2825))</f>
        <v/>
      </c>
    </row>
    <row r="2826">
      <c r="A2826" s="116" t="n"/>
      <c r="B2826" s="97" t="n"/>
      <c r="C2826" s="97" t="n"/>
      <c r="D2826" s="132" t="n"/>
      <c r="E2826" s="99" t="n"/>
      <c r="F2826" s="117" t="n"/>
      <c r="G2826" s="101" t="n"/>
      <c r="H2826" s="103" t="str">
        <f>IF(OR(A2826="",B2826=""),"",N(D2826)*N(E2826))</f>
        <v/>
      </c>
      <c r="I2826" s="103" t="str">
        <f>IF(H2826="","",H2826-N(F2826))</f>
        <v/>
      </c>
      <c r="J2826" s="68" t="str">
        <f>IF(B2826="","",IFERROR(INDEX('15 Base de Dados'!$F$6:$F$925,MATCH(B2826,'15 Base de Dados'!$C$6:$C$925,0)),"BRL"))</f>
        <v/>
      </c>
      <c r="K2826" s="70" t="str">
        <f>IF(H2826="","",I2826*IF(N(G2826)&gt;0,G2826,IFERROR(INDEX(moeda_fx,MATCH(J2826,moeda_cod,0)),1)))</f>
        <v/>
      </c>
      <c r="L2826" s="133" t="str">
        <f>IF(B2826="","",IFERROR(INDEX('15 Base de Dados'!$A$6:$A$925,MATCH(B2826,'15 Base de Dados'!$C$6:$C$925,0)),"Não encontrado"))</f>
        <v/>
      </c>
      <c r="M2826" s="122" t="str">
        <f>IF(A2826="","",EOMONTH(A2826,0))</f>
        <v/>
      </c>
      <c r="N2826" s="69" t="str">
        <f>IF(A2826="","",YEAR(A2826))</f>
        <v/>
      </c>
    </row>
    <row r="2827">
      <c r="A2827" s="116" t="n"/>
      <c r="B2827" s="97" t="n"/>
      <c r="C2827" s="97" t="n"/>
      <c r="D2827" s="132" t="n"/>
      <c r="E2827" s="99" t="n"/>
      <c r="F2827" s="117" t="n"/>
      <c r="G2827" s="101" t="n"/>
      <c r="H2827" s="109" t="str">
        <f>IF(OR(A2827="",B2827=""),"",N(D2827)*N(E2827))</f>
        <v/>
      </c>
      <c r="I2827" s="109" t="str">
        <f>IF(H2827="","",H2827-N(F2827))</f>
        <v/>
      </c>
      <c r="J2827" s="108" t="str">
        <f>IF(B2827="","",IFERROR(INDEX('15 Base de Dados'!$F$6:$F$925,MATCH(B2827,'15 Base de Dados'!$C$6:$C$925,0)),"BRL"))</f>
        <v/>
      </c>
      <c r="K2827" s="134" t="str">
        <f>IF(H2827="","",I2827*IF(N(G2827)&gt;0,G2827,IFERROR(INDEX(moeda_fx,MATCH(J2827,moeda_cod,0)),1)))</f>
        <v/>
      </c>
      <c r="L2827" s="135" t="str">
        <f>IF(B2827="","",IFERROR(INDEX('15 Base de Dados'!$A$6:$A$925,MATCH(B2827,'15 Base de Dados'!$C$6:$C$925,0)),"Não encontrado"))</f>
        <v/>
      </c>
      <c r="M2827" s="123" t="str">
        <f>IF(A2827="","",EOMONTH(A2827,0))</f>
        <v/>
      </c>
      <c r="N2827" s="113" t="str">
        <f>IF(A2827="","",YEAR(A2827))</f>
        <v/>
      </c>
    </row>
    <row r="2828">
      <c r="A2828" s="116" t="n"/>
      <c r="B2828" s="97" t="n"/>
      <c r="C2828" s="97" t="n"/>
      <c r="D2828" s="132" t="n"/>
      <c r="E2828" s="99" t="n"/>
      <c r="F2828" s="117" t="n"/>
      <c r="G2828" s="101" t="n"/>
      <c r="H2828" s="103" t="str">
        <f>IF(OR(A2828="",B2828=""),"",N(D2828)*N(E2828))</f>
        <v/>
      </c>
      <c r="I2828" s="103" t="str">
        <f>IF(H2828="","",H2828-N(F2828))</f>
        <v/>
      </c>
      <c r="J2828" s="68" t="str">
        <f>IF(B2828="","",IFERROR(INDEX('15 Base de Dados'!$F$6:$F$925,MATCH(B2828,'15 Base de Dados'!$C$6:$C$925,0)),"BRL"))</f>
        <v/>
      </c>
      <c r="K2828" s="70" t="str">
        <f>IF(H2828="","",I2828*IF(N(G2828)&gt;0,G2828,IFERROR(INDEX(moeda_fx,MATCH(J2828,moeda_cod,0)),1)))</f>
        <v/>
      </c>
      <c r="L2828" s="133" t="str">
        <f>IF(B2828="","",IFERROR(INDEX('15 Base de Dados'!$A$6:$A$925,MATCH(B2828,'15 Base de Dados'!$C$6:$C$925,0)),"Não encontrado"))</f>
        <v/>
      </c>
      <c r="M2828" s="122" t="str">
        <f>IF(A2828="","",EOMONTH(A2828,0))</f>
        <v/>
      </c>
      <c r="N2828" s="69" t="str">
        <f>IF(A2828="","",YEAR(A2828))</f>
        <v/>
      </c>
    </row>
    <row r="2829">
      <c r="A2829" s="116" t="n"/>
      <c r="B2829" s="97" t="n"/>
      <c r="C2829" s="97" t="n"/>
      <c r="D2829" s="132" t="n"/>
      <c r="E2829" s="99" t="n"/>
      <c r="F2829" s="117" t="n"/>
      <c r="G2829" s="101" t="n"/>
      <c r="H2829" s="109" t="str">
        <f>IF(OR(A2829="",B2829=""),"",N(D2829)*N(E2829))</f>
        <v/>
      </c>
      <c r="I2829" s="109" t="str">
        <f>IF(H2829="","",H2829-N(F2829))</f>
        <v/>
      </c>
      <c r="J2829" s="108" t="str">
        <f>IF(B2829="","",IFERROR(INDEX('15 Base de Dados'!$F$6:$F$925,MATCH(B2829,'15 Base de Dados'!$C$6:$C$925,0)),"BRL"))</f>
        <v/>
      </c>
      <c r="K2829" s="134" t="str">
        <f>IF(H2829="","",I2829*IF(N(G2829)&gt;0,G2829,IFERROR(INDEX(moeda_fx,MATCH(J2829,moeda_cod,0)),1)))</f>
        <v/>
      </c>
      <c r="L2829" s="135" t="str">
        <f>IF(B2829="","",IFERROR(INDEX('15 Base de Dados'!$A$6:$A$925,MATCH(B2829,'15 Base de Dados'!$C$6:$C$925,0)),"Não encontrado"))</f>
        <v/>
      </c>
      <c r="M2829" s="123" t="str">
        <f>IF(A2829="","",EOMONTH(A2829,0))</f>
        <v/>
      </c>
      <c r="N2829" s="113" t="str">
        <f>IF(A2829="","",YEAR(A2829))</f>
        <v/>
      </c>
    </row>
    <row r="2830">
      <c r="A2830" s="116" t="n"/>
      <c r="B2830" s="97" t="n"/>
      <c r="C2830" s="97" t="n"/>
      <c r="D2830" s="132" t="n"/>
      <c r="E2830" s="99" t="n"/>
      <c r="F2830" s="117" t="n"/>
      <c r="G2830" s="101" t="n"/>
      <c r="H2830" s="103" t="str">
        <f>IF(OR(A2830="",B2830=""),"",N(D2830)*N(E2830))</f>
        <v/>
      </c>
      <c r="I2830" s="103" t="str">
        <f>IF(H2830="","",H2830-N(F2830))</f>
        <v/>
      </c>
      <c r="J2830" s="68" t="str">
        <f>IF(B2830="","",IFERROR(INDEX('15 Base de Dados'!$F$6:$F$925,MATCH(B2830,'15 Base de Dados'!$C$6:$C$925,0)),"BRL"))</f>
        <v/>
      </c>
      <c r="K2830" s="70" t="str">
        <f>IF(H2830="","",I2830*IF(N(G2830)&gt;0,G2830,IFERROR(INDEX(moeda_fx,MATCH(J2830,moeda_cod,0)),1)))</f>
        <v/>
      </c>
      <c r="L2830" s="133" t="str">
        <f>IF(B2830="","",IFERROR(INDEX('15 Base de Dados'!$A$6:$A$925,MATCH(B2830,'15 Base de Dados'!$C$6:$C$925,0)),"Não encontrado"))</f>
        <v/>
      </c>
      <c r="M2830" s="122" t="str">
        <f>IF(A2830="","",EOMONTH(A2830,0))</f>
        <v/>
      </c>
      <c r="N2830" s="69" t="str">
        <f>IF(A2830="","",YEAR(A2830))</f>
        <v/>
      </c>
    </row>
    <row r="2831">
      <c r="A2831" s="116" t="n"/>
      <c r="B2831" s="97" t="n"/>
      <c r="C2831" s="97" t="n"/>
      <c r="D2831" s="132" t="n"/>
      <c r="E2831" s="99" t="n"/>
      <c r="F2831" s="117" t="n"/>
      <c r="G2831" s="101" t="n"/>
      <c r="H2831" s="109" t="str">
        <f>IF(OR(A2831="",B2831=""),"",N(D2831)*N(E2831))</f>
        <v/>
      </c>
      <c r="I2831" s="109" t="str">
        <f>IF(H2831="","",H2831-N(F2831))</f>
        <v/>
      </c>
      <c r="J2831" s="108" t="str">
        <f>IF(B2831="","",IFERROR(INDEX('15 Base de Dados'!$F$6:$F$925,MATCH(B2831,'15 Base de Dados'!$C$6:$C$925,0)),"BRL"))</f>
        <v/>
      </c>
      <c r="K2831" s="134" t="str">
        <f>IF(H2831="","",I2831*IF(N(G2831)&gt;0,G2831,IFERROR(INDEX(moeda_fx,MATCH(J2831,moeda_cod,0)),1)))</f>
        <v/>
      </c>
      <c r="L2831" s="135" t="str">
        <f>IF(B2831="","",IFERROR(INDEX('15 Base de Dados'!$A$6:$A$925,MATCH(B2831,'15 Base de Dados'!$C$6:$C$925,0)),"Não encontrado"))</f>
        <v/>
      </c>
      <c r="M2831" s="123" t="str">
        <f>IF(A2831="","",EOMONTH(A2831,0))</f>
        <v/>
      </c>
      <c r="N2831" s="113" t="str">
        <f>IF(A2831="","",YEAR(A2831))</f>
        <v/>
      </c>
    </row>
    <row r="2832">
      <c r="A2832" s="116" t="n"/>
      <c r="B2832" s="97" t="n"/>
      <c r="C2832" s="97" t="n"/>
      <c r="D2832" s="132" t="n"/>
      <c r="E2832" s="99" t="n"/>
      <c r="F2832" s="117" t="n"/>
      <c r="G2832" s="101" t="n"/>
      <c r="H2832" s="103" t="str">
        <f>IF(OR(A2832="",B2832=""),"",N(D2832)*N(E2832))</f>
        <v/>
      </c>
      <c r="I2832" s="103" t="str">
        <f>IF(H2832="","",H2832-N(F2832))</f>
        <v/>
      </c>
      <c r="J2832" s="68" t="str">
        <f>IF(B2832="","",IFERROR(INDEX('15 Base de Dados'!$F$6:$F$925,MATCH(B2832,'15 Base de Dados'!$C$6:$C$925,0)),"BRL"))</f>
        <v/>
      </c>
      <c r="K2832" s="70" t="str">
        <f>IF(H2832="","",I2832*IF(N(G2832)&gt;0,G2832,IFERROR(INDEX(moeda_fx,MATCH(J2832,moeda_cod,0)),1)))</f>
        <v/>
      </c>
      <c r="L2832" s="133" t="str">
        <f>IF(B2832="","",IFERROR(INDEX('15 Base de Dados'!$A$6:$A$925,MATCH(B2832,'15 Base de Dados'!$C$6:$C$925,0)),"Não encontrado"))</f>
        <v/>
      </c>
      <c r="M2832" s="122" t="str">
        <f>IF(A2832="","",EOMONTH(A2832,0))</f>
        <v/>
      </c>
      <c r="N2832" s="69" t="str">
        <f>IF(A2832="","",YEAR(A2832))</f>
        <v/>
      </c>
    </row>
    <row r="2833">
      <c r="A2833" s="116" t="n"/>
      <c r="B2833" s="97" t="n"/>
      <c r="C2833" s="97" t="n"/>
      <c r="D2833" s="132" t="n"/>
      <c r="E2833" s="99" t="n"/>
      <c r="F2833" s="117" t="n"/>
      <c r="G2833" s="101" t="n"/>
      <c r="H2833" s="109" t="str">
        <f>IF(OR(A2833="",B2833=""),"",N(D2833)*N(E2833))</f>
        <v/>
      </c>
      <c r="I2833" s="109" t="str">
        <f>IF(H2833="","",H2833-N(F2833))</f>
        <v/>
      </c>
      <c r="J2833" s="108" t="str">
        <f>IF(B2833="","",IFERROR(INDEX('15 Base de Dados'!$F$6:$F$925,MATCH(B2833,'15 Base de Dados'!$C$6:$C$925,0)),"BRL"))</f>
        <v/>
      </c>
      <c r="K2833" s="134" t="str">
        <f>IF(H2833="","",I2833*IF(N(G2833)&gt;0,G2833,IFERROR(INDEX(moeda_fx,MATCH(J2833,moeda_cod,0)),1)))</f>
        <v/>
      </c>
      <c r="L2833" s="135" t="str">
        <f>IF(B2833="","",IFERROR(INDEX('15 Base de Dados'!$A$6:$A$925,MATCH(B2833,'15 Base de Dados'!$C$6:$C$925,0)),"Não encontrado"))</f>
        <v/>
      </c>
      <c r="M2833" s="123" t="str">
        <f>IF(A2833="","",EOMONTH(A2833,0))</f>
        <v/>
      </c>
      <c r="N2833" s="113" t="str">
        <f>IF(A2833="","",YEAR(A2833))</f>
        <v/>
      </c>
    </row>
    <row r="2834">
      <c r="A2834" s="116" t="n"/>
      <c r="B2834" s="97" t="n"/>
      <c r="C2834" s="97" t="n"/>
      <c r="D2834" s="132" t="n"/>
      <c r="E2834" s="99" t="n"/>
      <c r="F2834" s="117" t="n"/>
      <c r="G2834" s="101" t="n"/>
      <c r="H2834" s="103" t="str">
        <f>IF(OR(A2834="",B2834=""),"",N(D2834)*N(E2834))</f>
        <v/>
      </c>
      <c r="I2834" s="103" t="str">
        <f>IF(H2834="","",H2834-N(F2834))</f>
        <v/>
      </c>
      <c r="J2834" s="68" t="str">
        <f>IF(B2834="","",IFERROR(INDEX('15 Base de Dados'!$F$6:$F$925,MATCH(B2834,'15 Base de Dados'!$C$6:$C$925,0)),"BRL"))</f>
        <v/>
      </c>
      <c r="K2834" s="70" t="str">
        <f>IF(H2834="","",I2834*IF(N(G2834)&gt;0,G2834,IFERROR(INDEX(moeda_fx,MATCH(J2834,moeda_cod,0)),1)))</f>
        <v/>
      </c>
      <c r="L2834" s="133" t="str">
        <f>IF(B2834="","",IFERROR(INDEX('15 Base de Dados'!$A$6:$A$925,MATCH(B2834,'15 Base de Dados'!$C$6:$C$925,0)),"Não encontrado"))</f>
        <v/>
      </c>
      <c r="M2834" s="122" t="str">
        <f>IF(A2834="","",EOMONTH(A2834,0))</f>
        <v/>
      </c>
      <c r="N2834" s="69" t="str">
        <f>IF(A2834="","",YEAR(A2834))</f>
        <v/>
      </c>
    </row>
    <row r="2835">
      <c r="A2835" s="116" t="n"/>
      <c r="B2835" s="97" t="n"/>
      <c r="C2835" s="97" t="n"/>
      <c r="D2835" s="132" t="n"/>
      <c r="E2835" s="99" t="n"/>
      <c r="F2835" s="117" t="n"/>
      <c r="G2835" s="101" t="n"/>
      <c r="H2835" s="109" t="str">
        <f>IF(OR(A2835="",B2835=""),"",N(D2835)*N(E2835))</f>
        <v/>
      </c>
      <c r="I2835" s="109" t="str">
        <f>IF(H2835="","",H2835-N(F2835))</f>
        <v/>
      </c>
      <c r="J2835" s="108" t="str">
        <f>IF(B2835="","",IFERROR(INDEX('15 Base de Dados'!$F$6:$F$925,MATCH(B2835,'15 Base de Dados'!$C$6:$C$925,0)),"BRL"))</f>
        <v/>
      </c>
      <c r="K2835" s="134" t="str">
        <f>IF(H2835="","",I2835*IF(N(G2835)&gt;0,G2835,IFERROR(INDEX(moeda_fx,MATCH(J2835,moeda_cod,0)),1)))</f>
        <v/>
      </c>
      <c r="L2835" s="135" t="str">
        <f>IF(B2835="","",IFERROR(INDEX('15 Base de Dados'!$A$6:$A$925,MATCH(B2835,'15 Base de Dados'!$C$6:$C$925,0)),"Não encontrado"))</f>
        <v/>
      </c>
      <c r="M2835" s="123" t="str">
        <f>IF(A2835="","",EOMONTH(A2835,0))</f>
        <v/>
      </c>
      <c r="N2835" s="113" t="str">
        <f>IF(A2835="","",YEAR(A2835))</f>
        <v/>
      </c>
    </row>
    <row r="2836">
      <c r="A2836" s="116" t="n"/>
      <c r="B2836" s="97" t="n"/>
      <c r="C2836" s="97" t="n"/>
      <c r="D2836" s="132" t="n"/>
      <c r="E2836" s="99" t="n"/>
      <c r="F2836" s="117" t="n"/>
      <c r="G2836" s="101" t="n"/>
      <c r="H2836" s="103" t="str">
        <f>IF(OR(A2836="",B2836=""),"",N(D2836)*N(E2836))</f>
        <v/>
      </c>
      <c r="I2836" s="103" t="str">
        <f>IF(H2836="","",H2836-N(F2836))</f>
        <v/>
      </c>
      <c r="J2836" s="68" t="str">
        <f>IF(B2836="","",IFERROR(INDEX('15 Base de Dados'!$F$6:$F$925,MATCH(B2836,'15 Base de Dados'!$C$6:$C$925,0)),"BRL"))</f>
        <v/>
      </c>
      <c r="K2836" s="70" t="str">
        <f>IF(H2836="","",I2836*IF(N(G2836)&gt;0,G2836,IFERROR(INDEX(moeda_fx,MATCH(J2836,moeda_cod,0)),1)))</f>
        <v/>
      </c>
      <c r="L2836" s="133" t="str">
        <f>IF(B2836="","",IFERROR(INDEX('15 Base de Dados'!$A$6:$A$925,MATCH(B2836,'15 Base de Dados'!$C$6:$C$925,0)),"Não encontrado"))</f>
        <v/>
      </c>
      <c r="M2836" s="122" t="str">
        <f>IF(A2836="","",EOMONTH(A2836,0))</f>
        <v/>
      </c>
      <c r="N2836" s="69" t="str">
        <f>IF(A2836="","",YEAR(A2836))</f>
        <v/>
      </c>
    </row>
    <row r="2837">
      <c r="A2837" s="116" t="n"/>
      <c r="B2837" s="97" t="n"/>
      <c r="C2837" s="97" t="n"/>
      <c r="D2837" s="132" t="n"/>
      <c r="E2837" s="99" t="n"/>
      <c r="F2837" s="117" t="n"/>
      <c r="G2837" s="101" t="n"/>
      <c r="H2837" s="109" t="str">
        <f>IF(OR(A2837="",B2837=""),"",N(D2837)*N(E2837))</f>
        <v/>
      </c>
      <c r="I2837" s="109" t="str">
        <f>IF(H2837="","",H2837-N(F2837))</f>
        <v/>
      </c>
      <c r="J2837" s="108" t="str">
        <f>IF(B2837="","",IFERROR(INDEX('15 Base de Dados'!$F$6:$F$925,MATCH(B2837,'15 Base de Dados'!$C$6:$C$925,0)),"BRL"))</f>
        <v/>
      </c>
      <c r="K2837" s="134" t="str">
        <f>IF(H2837="","",I2837*IF(N(G2837)&gt;0,G2837,IFERROR(INDEX(moeda_fx,MATCH(J2837,moeda_cod,0)),1)))</f>
        <v/>
      </c>
      <c r="L2837" s="135" t="str">
        <f>IF(B2837="","",IFERROR(INDEX('15 Base de Dados'!$A$6:$A$925,MATCH(B2837,'15 Base de Dados'!$C$6:$C$925,0)),"Não encontrado"))</f>
        <v/>
      </c>
      <c r="M2837" s="123" t="str">
        <f>IF(A2837="","",EOMONTH(A2837,0))</f>
        <v/>
      </c>
      <c r="N2837" s="113" t="str">
        <f>IF(A2837="","",YEAR(A2837))</f>
        <v/>
      </c>
    </row>
    <row r="2838">
      <c r="A2838" s="116" t="n"/>
      <c r="B2838" s="97" t="n"/>
      <c r="C2838" s="97" t="n"/>
      <c r="D2838" s="132" t="n"/>
      <c r="E2838" s="99" t="n"/>
      <c r="F2838" s="117" t="n"/>
      <c r="G2838" s="101" t="n"/>
      <c r="H2838" s="103" t="str">
        <f>IF(OR(A2838="",B2838=""),"",N(D2838)*N(E2838))</f>
        <v/>
      </c>
      <c r="I2838" s="103" t="str">
        <f>IF(H2838="","",H2838-N(F2838))</f>
        <v/>
      </c>
      <c r="J2838" s="68" t="str">
        <f>IF(B2838="","",IFERROR(INDEX('15 Base de Dados'!$F$6:$F$925,MATCH(B2838,'15 Base de Dados'!$C$6:$C$925,0)),"BRL"))</f>
        <v/>
      </c>
      <c r="K2838" s="70" t="str">
        <f>IF(H2838="","",I2838*IF(N(G2838)&gt;0,G2838,IFERROR(INDEX(moeda_fx,MATCH(J2838,moeda_cod,0)),1)))</f>
        <v/>
      </c>
      <c r="L2838" s="133" t="str">
        <f>IF(B2838="","",IFERROR(INDEX('15 Base de Dados'!$A$6:$A$925,MATCH(B2838,'15 Base de Dados'!$C$6:$C$925,0)),"Não encontrado"))</f>
        <v/>
      </c>
      <c r="M2838" s="122" t="str">
        <f>IF(A2838="","",EOMONTH(A2838,0))</f>
        <v/>
      </c>
      <c r="N2838" s="69" t="str">
        <f>IF(A2838="","",YEAR(A2838))</f>
        <v/>
      </c>
    </row>
    <row r="2839">
      <c r="A2839" s="116" t="n"/>
      <c r="B2839" s="97" t="n"/>
      <c r="C2839" s="97" t="n"/>
      <c r="D2839" s="132" t="n"/>
      <c r="E2839" s="99" t="n"/>
      <c r="F2839" s="117" t="n"/>
      <c r="G2839" s="101" t="n"/>
      <c r="H2839" s="109" t="str">
        <f>IF(OR(A2839="",B2839=""),"",N(D2839)*N(E2839))</f>
        <v/>
      </c>
      <c r="I2839" s="109" t="str">
        <f>IF(H2839="","",H2839-N(F2839))</f>
        <v/>
      </c>
      <c r="J2839" s="108" t="str">
        <f>IF(B2839="","",IFERROR(INDEX('15 Base de Dados'!$F$6:$F$925,MATCH(B2839,'15 Base de Dados'!$C$6:$C$925,0)),"BRL"))</f>
        <v/>
      </c>
      <c r="K2839" s="134" t="str">
        <f>IF(H2839="","",I2839*IF(N(G2839)&gt;0,G2839,IFERROR(INDEX(moeda_fx,MATCH(J2839,moeda_cod,0)),1)))</f>
        <v/>
      </c>
      <c r="L2839" s="135" t="str">
        <f>IF(B2839="","",IFERROR(INDEX('15 Base de Dados'!$A$6:$A$925,MATCH(B2839,'15 Base de Dados'!$C$6:$C$925,0)),"Não encontrado"))</f>
        <v/>
      </c>
      <c r="M2839" s="123" t="str">
        <f>IF(A2839="","",EOMONTH(A2839,0))</f>
        <v/>
      </c>
      <c r="N2839" s="113" t="str">
        <f>IF(A2839="","",YEAR(A2839))</f>
        <v/>
      </c>
    </row>
    <row r="2840">
      <c r="A2840" s="116" t="n"/>
      <c r="B2840" s="97" t="n"/>
      <c r="C2840" s="97" t="n"/>
      <c r="D2840" s="132" t="n"/>
      <c r="E2840" s="99" t="n"/>
      <c r="F2840" s="117" t="n"/>
      <c r="G2840" s="101" t="n"/>
      <c r="H2840" s="103" t="str">
        <f>IF(OR(A2840="",B2840=""),"",N(D2840)*N(E2840))</f>
        <v/>
      </c>
      <c r="I2840" s="103" t="str">
        <f>IF(H2840="","",H2840-N(F2840))</f>
        <v/>
      </c>
      <c r="J2840" s="68" t="str">
        <f>IF(B2840="","",IFERROR(INDEX('15 Base de Dados'!$F$6:$F$925,MATCH(B2840,'15 Base de Dados'!$C$6:$C$925,0)),"BRL"))</f>
        <v/>
      </c>
      <c r="K2840" s="70" t="str">
        <f>IF(H2840="","",I2840*IF(N(G2840)&gt;0,G2840,IFERROR(INDEX(moeda_fx,MATCH(J2840,moeda_cod,0)),1)))</f>
        <v/>
      </c>
      <c r="L2840" s="133" t="str">
        <f>IF(B2840="","",IFERROR(INDEX('15 Base de Dados'!$A$6:$A$925,MATCH(B2840,'15 Base de Dados'!$C$6:$C$925,0)),"Não encontrado"))</f>
        <v/>
      </c>
      <c r="M2840" s="122" t="str">
        <f>IF(A2840="","",EOMONTH(A2840,0))</f>
        <v/>
      </c>
      <c r="N2840" s="69" t="str">
        <f>IF(A2840="","",YEAR(A2840))</f>
        <v/>
      </c>
    </row>
    <row r="2841">
      <c r="A2841" s="116" t="n"/>
      <c r="B2841" s="97" t="n"/>
      <c r="C2841" s="97" t="n"/>
      <c r="D2841" s="132" t="n"/>
      <c r="E2841" s="99" t="n"/>
      <c r="F2841" s="117" t="n"/>
      <c r="G2841" s="101" t="n"/>
      <c r="H2841" s="109" t="str">
        <f>IF(OR(A2841="",B2841=""),"",N(D2841)*N(E2841))</f>
        <v/>
      </c>
      <c r="I2841" s="109" t="str">
        <f>IF(H2841="","",H2841-N(F2841))</f>
        <v/>
      </c>
      <c r="J2841" s="108" t="str">
        <f>IF(B2841="","",IFERROR(INDEX('15 Base de Dados'!$F$6:$F$925,MATCH(B2841,'15 Base de Dados'!$C$6:$C$925,0)),"BRL"))</f>
        <v/>
      </c>
      <c r="K2841" s="134" t="str">
        <f>IF(H2841="","",I2841*IF(N(G2841)&gt;0,G2841,IFERROR(INDEX(moeda_fx,MATCH(J2841,moeda_cod,0)),1)))</f>
        <v/>
      </c>
      <c r="L2841" s="135" t="str">
        <f>IF(B2841="","",IFERROR(INDEX('15 Base de Dados'!$A$6:$A$925,MATCH(B2841,'15 Base de Dados'!$C$6:$C$925,0)),"Não encontrado"))</f>
        <v/>
      </c>
      <c r="M2841" s="123" t="str">
        <f>IF(A2841="","",EOMONTH(A2841,0))</f>
        <v/>
      </c>
      <c r="N2841" s="113" t="str">
        <f>IF(A2841="","",YEAR(A2841))</f>
        <v/>
      </c>
    </row>
    <row r="2842">
      <c r="A2842" s="116" t="n"/>
      <c r="B2842" s="97" t="n"/>
      <c r="C2842" s="97" t="n"/>
      <c r="D2842" s="132" t="n"/>
      <c r="E2842" s="99" t="n"/>
      <c r="F2842" s="117" t="n"/>
      <c r="G2842" s="101" t="n"/>
      <c r="H2842" s="103" t="str">
        <f>IF(OR(A2842="",B2842=""),"",N(D2842)*N(E2842))</f>
        <v/>
      </c>
      <c r="I2842" s="103" t="str">
        <f>IF(H2842="","",H2842-N(F2842))</f>
        <v/>
      </c>
      <c r="J2842" s="68" t="str">
        <f>IF(B2842="","",IFERROR(INDEX('15 Base de Dados'!$F$6:$F$925,MATCH(B2842,'15 Base de Dados'!$C$6:$C$925,0)),"BRL"))</f>
        <v/>
      </c>
      <c r="K2842" s="70" t="str">
        <f>IF(H2842="","",I2842*IF(N(G2842)&gt;0,G2842,IFERROR(INDEX(moeda_fx,MATCH(J2842,moeda_cod,0)),1)))</f>
        <v/>
      </c>
      <c r="L2842" s="133" t="str">
        <f>IF(B2842="","",IFERROR(INDEX('15 Base de Dados'!$A$6:$A$925,MATCH(B2842,'15 Base de Dados'!$C$6:$C$925,0)),"Não encontrado"))</f>
        <v/>
      </c>
      <c r="M2842" s="122" t="str">
        <f>IF(A2842="","",EOMONTH(A2842,0))</f>
        <v/>
      </c>
      <c r="N2842" s="69" t="str">
        <f>IF(A2842="","",YEAR(A2842))</f>
        <v/>
      </c>
    </row>
    <row r="2843">
      <c r="A2843" s="116" t="n"/>
      <c r="B2843" s="97" t="n"/>
      <c r="C2843" s="97" t="n"/>
      <c r="D2843" s="132" t="n"/>
      <c r="E2843" s="99" t="n"/>
      <c r="F2843" s="117" t="n"/>
      <c r="G2843" s="101" t="n"/>
      <c r="H2843" s="109" t="str">
        <f>IF(OR(A2843="",B2843=""),"",N(D2843)*N(E2843))</f>
        <v/>
      </c>
      <c r="I2843" s="109" t="str">
        <f>IF(H2843="","",H2843-N(F2843))</f>
        <v/>
      </c>
      <c r="J2843" s="108" t="str">
        <f>IF(B2843="","",IFERROR(INDEX('15 Base de Dados'!$F$6:$F$925,MATCH(B2843,'15 Base de Dados'!$C$6:$C$925,0)),"BRL"))</f>
        <v/>
      </c>
      <c r="K2843" s="134" t="str">
        <f>IF(H2843="","",I2843*IF(N(G2843)&gt;0,G2843,IFERROR(INDEX(moeda_fx,MATCH(J2843,moeda_cod,0)),1)))</f>
        <v/>
      </c>
      <c r="L2843" s="135" t="str">
        <f>IF(B2843="","",IFERROR(INDEX('15 Base de Dados'!$A$6:$A$925,MATCH(B2843,'15 Base de Dados'!$C$6:$C$925,0)),"Não encontrado"))</f>
        <v/>
      </c>
      <c r="M2843" s="123" t="str">
        <f>IF(A2843="","",EOMONTH(A2843,0))</f>
        <v/>
      </c>
      <c r="N2843" s="113" t="str">
        <f>IF(A2843="","",YEAR(A2843))</f>
        <v/>
      </c>
    </row>
    <row r="2844">
      <c r="A2844" s="116" t="n"/>
      <c r="B2844" s="97" t="n"/>
      <c r="C2844" s="97" t="n"/>
      <c r="D2844" s="132" t="n"/>
      <c r="E2844" s="99" t="n"/>
      <c r="F2844" s="117" t="n"/>
      <c r="G2844" s="101" t="n"/>
      <c r="H2844" s="103" t="str">
        <f>IF(OR(A2844="",B2844=""),"",N(D2844)*N(E2844))</f>
        <v/>
      </c>
      <c r="I2844" s="103" t="str">
        <f>IF(H2844="","",H2844-N(F2844))</f>
        <v/>
      </c>
      <c r="J2844" s="68" t="str">
        <f>IF(B2844="","",IFERROR(INDEX('15 Base de Dados'!$F$6:$F$925,MATCH(B2844,'15 Base de Dados'!$C$6:$C$925,0)),"BRL"))</f>
        <v/>
      </c>
      <c r="K2844" s="70" t="str">
        <f>IF(H2844="","",I2844*IF(N(G2844)&gt;0,G2844,IFERROR(INDEX(moeda_fx,MATCH(J2844,moeda_cod,0)),1)))</f>
        <v/>
      </c>
      <c r="L2844" s="133" t="str">
        <f>IF(B2844="","",IFERROR(INDEX('15 Base de Dados'!$A$6:$A$925,MATCH(B2844,'15 Base de Dados'!$C$6:$C$925,0)),"Não encontrado"))</f>
        <v/>
      </c>
      <c r="M2844" s="122" t="str">
        <f>IF(A2844="","",EOMONTH(A2844,0))</f>
        <v/>
      </c>
      <c r="N2844" s="69" t="str">
        <f>IF(A2844="","",YEAR(A2844))</f>
        <v/>
      </c>
    </row>
    <row r="2845">
      <c r="A2845" s="116" t="n"/>
      <c r="B2845" s="97" t="n"/>
      <c r="C2845" s="97" t="n"/>
      <c r="D2845" s="132" t="n"/>
      <c r="E2845" s="99" t="n"/>
      <c r="F2845" s="117" t="n"/>
      <c r="G2845" s="101" t="n"/>
      <c r="H2845" s="109" t="str">
        <f>IF(OR(A2845="",B2845=""),"",N(D2845)*N(E2845))</f>
        <v/>
      </c>
      <c r="I2845" s="109" t="str">
        <f>IF(H2845="","",H2845-N(F2845))</f>
        <v/>
      </c>
      <c r="J2845" s="108" t="str">
        <f>IF(B2845="","",IFERROR(INDEX('15 Base de Dados'!$F$6:$F$925,MATCH(B2845,'15 Base de Dados'!$C$6:$C$925,0)),"BRL"))</f>
        <v/>
      </c>
      <c r="K2845" s="134" t="str">
        <f>IF(H2845="","",I2845*IF(N(G2845)&gt;0,G2845,IFERROR(INDEX(moeda_fx,MATCH(J2845,moeda_cod,0)),1)))</f>
        <v/>
      </c>
      <c r="L2845" s="135" t="str">
        <f>IF(B2845="","",IFERROR(INDEX('15 Base de Dados'!$A$6:$A$925,MATCH(B2845,'15 Base de Dados'!$C$6:$C$925,0)),"Não encontrado"))</f>
        <v/>
      </c>
      <c r="M2845" s="123" t="str">
        <f>IF(A2845="","",EOMONTH(A2845,0))</f>
        <v/>
      </c>
      <c r="N2845" s="113" t="str">
        <f>IF(A2845="","",YEAR(A2845))</f>
        <v/>
      </c>
    </row>
    <row r="2846">
      <c r="A2846" s="116" t="n"/>
      <c r="B2846" s="97" t="n"/>
      <c r="C2846" s="97" t="n"/>
      <c r="D2846" s="132" t="n"/>
      <c r="E2846" s="99" t="n"/>
      <c r="F2846" s="117" t="n"/>
      <c r="G2846" s="101" t="n"/>
      <c r="H2846" s="103" t="str">
        <f>IF(OR(A2846="",B2846=""),"",N(D2846)*N(E2846))</f>
        <v/>
      </c>
      <c r="I2846" s="103" t="str">
        <f>IF(H2846="","",H2846-N(F2846))</f>
        <v/>
      </c>
      <c r="J2846" s="68" t="str">
        <f>IF(B2846="","",IFERROR(INDEX('15 Base de Dados'!$F$6:$F$925,MATCH(B2846,'15 Base de Dados'!$C$6:$C$925,0)),"BRL"))</f>
        <v/>
      </c>
      <c r="K2846" s="70" t="str">
        <f>IF(H2846="","",I2846*IF(N(G2846)&gt;0,G2846,IFERROR(INDEX(moeda_fx,MATCH(J2846,moeda_cod,0)),1)))</f>
        <v/>
      </c>
      <c r="L2846" s="133" t="str">
        <f>IF(B2846="","",IFERROR(INDEX('15 Base de Dados'!$A$6:$A$925,MATCH(B2846,'15 Base de Dados'!$C$6:$C$925,0)),"Não encontrado"))</f>
        <v/>
      </c>
      <c r="M2846" s="122" t="str">
        <f>IF(A2846="","",EOMONTH(A2846,0))</f>
        <v/>
      </c>
      <c r="N2846" s="69" t="str">
        <f>IF(A2846="","",YEAR(A2846))</f>
        <v/>
      </c>
    </row>
    <row r="2847">
      <c r="A2847" s="116" t="n"/>
      <c r="B2847" s="97" t="n"/>
      <c r="C2847" s="97" t="n"/>
      <c r="D2847" s="132" t="n"/>
      <c r="E2847" s="99" t="n"/>
      <c r="F2847" s="117" t="n"/>
      <c r="G2847" s="101" t="n"/>
      <c r="H2847" s="109" t="str">
        <f>IF(OR(A2847="",B2847=""),"",N(D2847)*N(E2847))</f>
        <v/>
      </c>
      <c r="I2847" s="109" t="str">
        <f>IF(H2847="","",H2847-N(F2847))</f>
        <v/>
      </c>
      <c r="J2847" s="108" t="str">
        <f>IF(B2847="","",IFERROR(INDEX('15 Base de Dados'!$F$6:$F$925,MATCH(B2847,'15 Base de Dados'!$C$6:$C$925,0)),"BRL"))</f>
        <v/>
      </c>
      <c r="K2847" s="134" t="str">
        <f>IF(H2847="","",I2847*IF(N(G2847)&gt;0,G2847,IFERROR(INDEX(moeda_fx,MATCH(J2847,moeda_cod,0)),1)))</f>
        <v/>
      </c>
      <c r="L2847" s="135" t="str">
        <f>IF(B2847="","",IFERROR(INDEX('15 Base de Dados'!$A$6:$A$925,MATCH(B2847,'15 Base de Dados'!$C$6:$C$925,0)),"Não encontrado"))</f>
        <v/>
      </c>
      <c r="M2847" s="123" t="str">
        <f>IF(A2847="","",EOMONTH(A2847,0))</f>
        <v/>
      </c>
      <c r="N2847" s="113" t="str">
        <f>IF(A2847="","",YEAR(A2847))</f>
        <v/>
      </c>
    </row>
    <row r="2848">
      <c r="A2848" s="116" t="n"/>
      <c r="B2848" s="97" t="n"/>
      <c r="C2848" s="97" t="n"/>
      <c r="D2848" s="132" t="n"/>
      <c r="E2848" s="99" t="n"/>
      <c r="F2848" s="117" t="n"/>
      <c r="G2848" s="101" t="n"/>
      <c r="H2848" s="103" t="str">
        <f>IF(OR(A2848="",B2848=""),"",N(D2848)*N(E2848))</f>
        <v/>
      </c>
      <c r="I2848" s="103" t="str">
        <f>IF(H2848="","",H2848-N(F2848))</f>
        <v/>
      </c>
      <c r="J2848" s="68" t="str">
        <f>IF(B2848="","",IFERROR(INDEX('15 Base de Dados'!$F$6:$F$925,MATCH(B2848,'15 Base de Dados'!$C$6:$C$925,0)),"BRL"))</f>
        <v/>
      </c>
      <c r="K2848" s="70" t="str">
        <f>IF(H2848="","",I2848*IF(N(G2848)&gt;0,G2848,IFERROR(INDEX(moeda_fx,MATCH(J2848,moeda_cod,0)),1)))</f>
        <v/>
      </c>
      <c r="L2848" s="133" t="str">
        <f>IF(B2848="","",IFERROR(INDEX('15 Base de Dados'!$A$6:$A$925,MATCH(B2848,'15 Base de Dados'!$C$6:$C$925,0)),"Não encontrado"))</f>
        <v/>
      </c>
      <c r="M2848" s="122" t="str">
        <f>IF(A2848="","",EOMONTH(A2848,0))</f>
        <v/>
      </c>
      <c r="N2848" s="69" t="str">
        <f>IF(A2848="","",YEAR(A2848))</f>
        <v/>
      </c>
    </row>
    <row r="2849">
      <c r="A2849" s="116" t="n"/>
      <c r="B2849" s="97" t="n"/>
      <c r="C2849" s="97" t="n"/>
      <c r="D2849" s="132" t="n"/>
      <c r="E2849" s="99" t="n"/>
      <c r="F2849" s="117" t="n"/>
      <c r="G2849" s="101" t="n"/>
      <c r="H2849" s="109" t="str">
        <f>IF(OR(A2849="",B2849=""),"",N(D2849)*N(E2849))</f>
        <v/>
      </c>
      <c r="I2849" s="109" t="str">
        <f>IF(H2849="","",H2849-N(F2849))</f>
        <v/>
      </c>
      <c r="J2849" s="108" t="str">
        <f>IF(B2849="","",IFERROR(INDEX('15 Base de Dados'!$F$6:$F$925,MATCH(B2849,'15 Base de Dados'!$C$6:$C$925,0)),"BRL"))</f>
        <v/>
      </c>
      <c r="K2849" s="134" t="str">
        <f>IF(H2849="","",I2849*IF(N(G2849)&gt;0,G2849,IFERROR(INDEX(moeda_fx,MATCH(J2849,moeda_cod,0)),1)))</f>
        <v/>
      </c>
      <c r="L2849" s="135" t="str">
        <f>IF(B2849="","",IFERROR(INDEX('15 Base de Dados'!$A$6:$A$925,MATCH(B2849,'15 Base de Dados'!$C$6:$C$925,0)),"Não encontrado"))</f>
        <v/>
      </c>
      <c r="M2849" s="123" t="str">
        <f>IF(A2849="","",EOMONTH(A2849,0))</f>
        <v/>
      </c>
      <c r="N2849" s="113" t="str">
        <f>IF(A2849="","",YEAR(A2849))</f>
        <v/>
      </c>
    </row>
    <row r="2850">
      <c r="A2850" s="116" t="n"/>
      <c r="B2850" s="97" t="n"/>
      <c r="C2850" s="97" t="n"/>
      <c r="D2850" s="132" t="n"/>
      <c r="E2850" s="99" t="n"/>
      <c r="F2850" s="117" t="n"/>
      <c r="G2850" s="101" t="n"/>
      <c r="H2850" s="103" t="str">
        <f>IF(OR(A2850="",B2850=""),"",N(D2850)*N(E2850))</f>
        <v/>
      </c>
      <c r="I2850" s="103" t="str">
        <f>IF(H2850="","",H2850-N(F2850))</f>
        <v/>
      </c>
      <c r="J2850" s="68" t="str">
        <f>IF(B2850="","",IFERROR(INDEX('15 Base de Dados'!$F$6:$F$925,MATCH(B2850,'15 Base de Dados'!$C$6:$C$925,0)),"BRL"))</f>
        <v/>
      </c>
      <c r="K2850" s="70" t="str">
        <f>IF(H2850="","",I2850*IF(N(G2850)&gt;0,G2850,IFERROR(INDEX(moeda_fx,MATCH(J2850,moeda_cod,0)),1)))</f>
        <v/>
      </c>
      <c r="L2850" s="133" t="str">
        <f>IF(B2850="","",IFERROR(INDEX('15 Base de Dados'!$A$6:$A$925,MATCH(B2850,'15 Base de Dados'!$C$6:$C$925,0)),"Não encontrado"))</f>
        <v/>
      </c>
      <c r="M2850" s="122" t="str">
        <f>IF(A2850="","",EOMONTH(A2850,0))</f>
        <v/>
      </c>
      <c r="N2850" s="69" t="str">
        <f>IF(A2850="","",YEAR(A2850))</f>
        <v/>
      </c>
    </row>
    <row r="2851">
      <c r="A2851" s="116" t="n"/>
      <c r="B2851" s="97" t="n"/>
      <c r="C2851" s="97" t="n"/>
      <c r="D2851" s="132" t="n"/>
      <c r="E2851" s="99" t="n"/>
      <c r="F2851" s="117" t="n"/>
      <c r="G2851" s="101" t="n"/>
      <c r="H2851" s="109" t="str">
        <f>IF(OR(A2851="",B2851=""),"",N(D2851)*N(E2851))</f>
        <v/>
      </c>
      <c r="I2851" s="109" t="str">
        <f>IF(H2851="","",H2851-N(F2851))</f>
        <v/>
      </c>
      <c r="J2851" s="108" t="str">
        <f>IF(B2851="","",IFERROR(INDEX('15 Base de Dados'!$F$6:$F$925,MATCH(B2851,'15 Base de Dados'!$C$6:$C$925,0)),"BRL"))</f>
        <v/>
      </c>
      <c r="K2851" s="134" t="str">
        <f>IF(H2851="","",I2851*IF(N(G2851)&gt;0,G2851,IFERROR(INDEX(moeda_fx,MATCH(J2851,moeda_cod,0)),1)))</f>
        <v/>
      </c>
      <c r="L2851" s="135" t="str">
        <f>IF(B2851="","",IFERROR(INDEX('15 Base de Dados'!$A$6:$A$925,MATCH(B2851,'15 Base de Dados'!$C$6:$C$925,0)),"Não encontrado"))</f>
        <v/>
      </c>
      <c r="M2851" s="123" t="str">
        <f>IF(A2851="","",EOMONTH(A2851,0))</f>
        <v/>
      </c>
      <c r="N2851" s="113" t="str">
        <f>IF(A2851="","",YEAR(A2851))</f>
        <v/>
      </c>
    </row>
    <row r="2852">
      <c r="A2852" s="116" t="n"/>
      <c r="B2852" s="97" t="n"/>
      <c r="C2852" s="97" t="n"/>
      <c r="D2852" s="132" t="n"/>
      <c r="E2852" s="99" t="n"/>
      <c r="F2852" s="117" t="n"/>
      <c r="G2852" s="101" t="n"/>
      <c r="H2852" s="103" t="str">
        <f>IF(OR(A2852="",B2852=""),"",N(D2852)*N(E2852))</f>
        <v/>
      </c>
      <c r="I2852" s="103" t="str">
        <f>IF(H2852="","",H2852-N(F2852))</f>
        <v/>
      </c>
      <c r="J2852" s="68" t="str">
        <f>IF(B2852="","",IFERROR(INDEX('15 Base de Dados'!$F$6:$F$925,MATCH(B2852,'15 Base de Dados'!$C$6:$C$925,0)),"BRL"))</f>
        <v/>
      </c>
      <c r="K2852" s="70" t="str">
        <f>IF(H2852="","",I2852*IF(N(G2852)&gt;0,G2852,IFERROR(INDEX(moeda_fx,MATCH(J2852,moeda_cod,0)),1)))</f>
        <v/>
      </c>
      <c r="L2852" s="133" t="str">
        <f>IF(B2852="","",IFERROR(INDEX('15 Base de Dados'!$A$6:$A$925,MATCH(B2852,'15 Base de Dados'!$C$6:$C$925,0)),"Não encontrado"))</f>
        <v/>
      </c>
      <c r="M2852" s="122" t="str">
        <f>IF(A2852="","",EOMONTH(A2852,0))</f>
        <v/>
      </c>
      <c r="N2852" s="69" t="str">
        <f>IF(A2852="","",YEAR(A2852))</f>
        <v/>
      </c>
    </row>
    <row r="2853">
      <c r="A2853" s="116" t="n"/>
      <c r="B2853" s="97" t="n"/>
      <c r="C2853" s="97" t="n"/>
      <c r="D2853" s="132" t="n"/>
      <c r="E2853" s="99" t="n"/>
      <c r="F2853" s="117" t="n"/>
      <c r="G2853" s="101" t="n"/>
      <c r="H2853" s="109" t="str">
        <f>IF(OR(A2853="",B2853=""),"",N(D2853)*N(E2853))</f>
        <v/>
      </c>
      <c r="I2853" s="109" t="str">
        <f>IF(H2853="","",H2853-N(F2853))</f>
        <v/>
      </c>
      <c r="J2853" s="108" t="str">
        <f>IF(B2853="","",IFERROR(INDEX('15 Base de Dados'!$F$6:$F$925,MATCH(B2853,'15 Base de Dados'!$C$6:$C$925,0)),"BRL"))</f>
        <v/>
      </c>
      <c r="K2853" s="134" t="str">
        <f>IF(H2853="","",I2853*IF(N(G2853)&gt;0,G2853,IFERROR(INDEX(moeda_fx,MATCH(J2853,moeda_cod,0)),1)))</f>
        <v/>
      </c>
      <c r="L2853" s="135" t="str">
        <f>IF(B2853="","",IFERROR(INDEX('15 Base de Dados'!$A$6:$A$925,MATCH(B2853,'15 Base de Dados'!$C$6:$C$925,0)),"Não encontrado"))</f>
        <v/>
      </c>
      <c r="M2853" s="123" t="str">
        <f>IF(A2853="","",EOMONTH(A2853,0))</f>
        <v/>
      </c>
      <c r="N2853" s="113" t="str">
        <f>IF(A2853="","",YEAR(A2853))</f>
        <v/>
      </c>
    </row>
    <row r="2854">
      <c r="A2854" s="116" t="n"/>
      <c r="B2854" s="97" t="n"/>
      <c r="C2854" s="97" t="n"/>
      <c r="D2854" s="132" t="n"/>
      <c r="E2854" s="99" t="n"/>
      <c r="F2854" s="117" t="n"/>
      <c r="G2854" s="101" t="n"/>
      <c r="H2854" s="103" t="str">
        <f>IF(OR(A2854="",B2854=""),"",N(D2854)*N(E2854))</f>
        <v/>
      </c>
      <c r="I2854" s="103" t="str">
        <f>IF(H2854="","",H2854-N(F2854))</f>
        <v/>
      </c>
      <c r="J2854" s="68" t="str">
        <f>IF(B2854="","",IFERROR(INDEX('15 Base de Dados'!$F$6:$F$925,MATCH(B2854,'15 Base de Dados'!$C$6:$C$925,0)),"BRL"))</f>
        <v/>
      </c>
      <c r="K2854" s="70" t="str">
        <f>IF(H2854="","",I2854*IF(N(G2854)&gt;0,G2854,IFERROR(INDEX(moeda_fx,MATCH(J2854,moeda_cod,0)),1)))</f>
        <v/>
      </c>
      <c r="L2854" s="133" t="str">
        <f>IF(B2854="","",IFERROR(INDEX('15 Base de Dados'!$A$6:$A$925,MATCH(B2854,'15 Base de Dados'!$C$6:$C$925,0)),"Não encontrado"))</f>
        <v/>
      </c>
      <c r="M2854" s="122" t="str">
        <f>IF(A2854="","",EOMONTH(A2854,0))</f>
        <v/>
      </c>
      <c r="N2854" s="69" t="str">
        <f>IF(A2854="","",YEAR(A2854))</f>
        <v/>
      </c>
    </row>
    <row r="2855">
      <c r="A2855" s="116" t="n"/>
      <c r="B2855" s="97" t="n"/>
      <c r="C2855" s="97" t="n"/>
      <c r="D2855" s="132" t="n"/>
      <c r="E2855" s="99" t="n"/>
      <c r="F2855" s="117" t="n"/>
      <c r="G2855" s="101" t="n"/>
      <c r="H2855" s="109" t="str">
        <f>IF(OR(A2855="",B2855=""),"",N(D2855)*N(E2855))</f>
        <v/>
      </c>
      <c r="I2855" s="109" t="str">
        <f>IF(H2855="","",H2855-N(F2855))</f>
        <v/>
      </c>
      <c r="J2855" s="108" t="str">
        <f>IF(B2855="","",IFERROR(INDEX('15 Base de Dados'!$F$6:$F$925,MATCH(B2855,'15 Base de Dados'!$C$6:$C$925,0)),"BRL"))</f>
        <v/>
      </c>
      <c r="K2855" s="134" t="str">
        <f>IF(H2855="","",I2855*IF(N(G2855)&gt;0,G2855,IFERROR(INDEX(moeda_fx,MATCH(J2855,moeda_cod,0)),1)))</f>
        <v/>
      </c>
      <c r="L2855" s="135" t="str">
        <f>IF(B2855="","",IFERROR(INDEX('15 Base de Dados'!$A$6:$A$925,MATCH(B2855,'15 Base de Dados'!$C$6:$C$925,0)),"Não encontrado"))</f>
        <v/>
      </c>
      <c r="M2855" s="123" t="str">
        <f>IF(A2855="","",EOMONTH(A2855,0))</f>
        <v/>
      </c>
      <c r="N2855" s="113" t="str">
        <f>IF(A2855="","",YEAR(A2855))</f>
        <v/>
      </c>
    </row>
    <row r="2856">
      <c r="A2856" s="116" t="n"/>
      <c r="B2856" s="97" t="n"/>
      <c r="C2856" s="97" t="n"/>
      <c r="D2856" s="132" t="n"/>
      <c r="E2856" s="99" t="n"/>
      <c r="F2856" s="117" t="n"/>
      <c r="G2856" s="101" t="n"/>
      <c r="H2856" s="103" t="str">
        <f>IF(OR(A2856="",B2856=""),"",N(D2856)*N(E2856))</f>
        <v/>
      </c>
      <c r="I2856" s="103" t="str">
        <f>IF(H2856="","",H2856-N(F2856))</f>
        <v/>
      </c>
      <c r="J2856" s="68" t="str">
        <f>IF(B2856="","",IFERROR(INDEX('15 Base de Dados'!$F$6:$F$925,MATCH(B2856,'15 Base de Dados'!$C$6:$C$925,0)),"BRL"))</f>
        <v/>
      </c>
      <c r="K2856" s="70" t="str">
        <f>IF(H2856="","",I2856*IF(N(G2856)&gt;0,G2856,IFERROR(INDEX(moeda_fx,MATCH(J2856,moeda_cod,0)),1)))</f>
        <v/>
      </c>
      <c r="L2856" s="133" t="str">
        <f>IF(B2856="","",IFERROR(INDEX('15 Base de Dados'!$A$6:$A$925,MATCH(B2856,'15 Base de Dados'!$C$6:$C$925,0)),"Não encontrado"))</f>
        <v/>
      </c>
      <c r="M2856" s="122" t="str">
        <f>IF(A2856="","",EOMONTH(A2856,0))</f>
        <v/>
      </c>
      <c r="N2856" s="69" t="str">
        <f>IF(A2856="","",YEAR(A2856))</f>
        <v/>
      </c>
    </row>
    <row r="2857">
      <c r="A2857" s="116" t="n"/>
      <c r="B2857" s="97" t="n"/>
      <c r="C2857" s="97" t="n"/>
      <c r="D2857" s="132" t="n"/>
      <c r="E2857" s="99" t="n"/>
      <c r="F2857" s="117" t="n"/>
      <c r="G2857" s="101" t="n"/>
      <c r="H2857" s="109" t="str">
        <f>IF(OR(A2857="",B2857=""),"",N(D2857)*N(E2857))</f>
        <v/>
      </c>
      <c r="I2857" s="109" t="str">
        <f>IF(H2857="","",H2857-N(F2857))</f>
        <v/>
      </c>
      <c r="J2857" s="108" t="str">
        <f>IF(B2857="","",IFERROR(INDEX('15 Base de Dados'!$F$6:$F$925,MATCH(B2857,'15 Base de Dados'!$C$6:$C$925,0)),"BRL"))</f>
        <v/>
      </c>
      <c r="K2857" s="134" t="str">
        <f>IF(H2857="","",I2857*IF(N(G2857)&gt;0,G2857,IFERROR(INDEX(moeda_fx,MATCH(J2857,moeda_cod,0)),1)))</f>
        <v/>
      </c>
      <c r="L2857" s="135" t="str">
        <f>IF(B2857="","",IFERROR(INDEX('15 Base de Dados'!$A$6:$A$925,MATCH(B2857,'15 Base de Dados'!$C$6:$C$925,0)),"Não encontrado"))</f>
        <v/>
      </c>
      <c r="M2857" s="123" t="str">
        <f>IF(A2857="","",EOMONTH(A2857,0))</f>
        <v/>
      </c>
      <c r="N2857" s="113" t="str">
        <f>IF(A2857="","",YEAR(A2857))</f>
        <v/>
      </c>
    </row>
    <row r="2858">
      <c r="A2858" s="116" t="n"/>
      <c r="B2858" s="97" t="n"/>
      <c r="C2858" s="97" t="n"/>
      <c r="D2858" s="132" t="n"/>
      <c r="E2858" s="99" t="n"/>
      <c r="F2858" s="117" t="n"/>
      <c r="G2858" s="101" t="n"/>
      <c r="H2858" s="103" t="str">
        <f>IF(OR(A2858="",B2858=""),"",N(D2858)*N(E2858))</f>
        <v/>
      </c>
      <c r="I2858" s="103" t="str">
        <f>IF(H2858="","",H2858-N(F2858))</f>
        <v/>
      </c>
      <c r="J2858" s="68" t="str">
        <f>IF(B2858="","",IFERROR(INDEX('15 Base de Dados'!$F$6:$F$925,MATCH(B2858,'15 Base de Dados'!$C$6:$C$925,0)),"BRL"))</f>
        <v/>
      </c>
      <c r="K2858" s="70" t="str">
        <f>IF(H2858="","",I2858*IF(N(G2858)&gt;0,G2858,IFERROR(INDEX(moeda_fx,MATCH(J2858,moeda_cod,0)),1)))</f>
        <v/>
      </c>
      <c r="L2858" s="133" t="str">
        <f>IF(B2858="","",IFERROR(INDEX('15 Base de Dados'!$A$6:$A$925,MATCH(B2858,'15 Base de Dados'!$C$6:$C$925,0)),"Não encontrado"))</f>
        <v/>
      </c>
      <c r="M2858" s="122" t="str">
        <f>IF(A2858="","",EOMONTH(A2858,0))</f>
        <v/>
      </c>
      <c r="N2858" s="69" t="str">
        <f>IF(A2858="","",YEAR(A2858))</f>
        <v/>
      </c>
    </row>
    <row r="2859">
      <c r="A2859" s="116" t="n"/>
      <c r="B2859" s="97" t="n"/>
      <c r="C2859" s="97" t="n"/>
      <c r="D2859" s="132" t="n"/>
      <c r="E2859" s="99" t="n"/>
      <c r="F2859" s="117" t="n"/>
      <c r="G2859" s="101" t="n"/>
      <c r="H2859" s="109" t="str">
        <f>IF(OR(A2859="",B2859=""),"",N(D2859)*N(E2859))</f>
        <v/>
      </c>
      <c r="I2859" s="109" t="str">
        <f>IF(H2859="","",H2859-N(F2859))</f>
        <v/>
      </c>
      <c r="J2859" s="108" t="str">
        <f>IF(B2859="","",IFERROR(INDEX('15 Base de Dados'!$F$6:$F$925,MATCH(B2859,'15 Base de Dados'!$C$6:$C$925,0)),"BRL"))</f>
        <v/>
      </c>
      <c r="K2859" s="134" t="str">
        <f>IF(H2859="","",I2859*IF(N(G2859)&gt;0,G2859,IFERROR(INDEX(moeda_fx,MATCH(J2859,moeda_cod,0)),1)))</f>
        <v/>
      </c>
      <c r="L2859" s="135" t="str">
        <f>IF(B2859="","",IFERROR(INDEX('15 Base de Dados'!$A$6:$A$925,MATCH(B2859,'15 Base de Dados'!$C$6:$C$925,0)),"Não encontrado"))</f>
        <v/>
      </c>
      <c r="M2859" s="123" t="str">
        <f>IF(A2859="","",EOMONTH(A2859,0))</f>
        <v/>
      </c>
      <c r="N2859" s="113" t="str">
        <f>IF(A2859="","",YEAR(A2859))</f>
        <v/>
      </c>
    </row>
    <row r="2860">
      <c r="A2860" s="116" t="n"/>
      <c r="B2860" s="97" t="n"/>
      <c r="C2860" s="97" t="n"/>
      <c r="D2860" s="132" t="n"/>
      <c r="E2860" s="99" t="n"/>
      <c r="F2860" s="117" t="n"/>
      <c r="G2860" s="101" t="n"/>
      <c r="H2860" s="103" t="str">
        <f>IF(OR(A2860="",B2860=""),"",N(D2860)*N(E2860))</f>
        <v/>
      </c>
      <c r="I2860" s="103" t="str">
        <f>IF(H2860="","",H2860-N(F2860))</f>
        <v/>
      </c>
      <c r="J2860" s="68" t="str">
        <f>IF(B2860="","",IFERROR(INDEX('15 Base de Dados'!$F$6:$F$925,MATCH(B2860,'15 Base de Dados'!$C$6:$C$925,0)),"BRL"))</f>
        <v/>
      </c>
      <c r="K2860" s="70" t="str">
        <f>IF(H2860="","",I2860*IF(N(G2860)&gt;0,G2860,IFERROR(INDEX(moeda_fx,MATCH(J2860,moeda_cod,0)),1)))</f>
        <v/>
      </c>
      <c r="L2860" s="133" t="str">
        <f>IF(B2860="","",IFERROR(INDEX('15 Base de Dados'!$A$6:$A$925,MATCH(B2860,'15 Base de Dados'!$C$6:$C$925,0)),"Não encontrado"))</f>
        <v/>
      </c>
      <c r="M2860" s="122" t="str">
        <f>IF(A2860="","",EOMONTH(A2860,0))</f>
        <v/>
      </c>
      <c r="N2860" s="69" t="str">
        <f>IF(A2860="","",YEAR(A2860))</f>
        <v/>
      </c>
    </row>
    <row r="2861">
      <c r="A2861" s="116" t="n"/>
      <c r="B2861" s="97" t="n"/>
      <c r="C2861" s="97" t="n"/>
      <c r="D2861" s="132" t="n"/>
      <c r="E2861" s="99" t="n"/>
      <c r="F2861" s="117" t="n"/>
      <c r="G2861" s="101" t="n"/>
      <c r="H2861" s="109" t="str">
        <f>IF(OR(A2861="",B2861=""),"",N(D2861)*N(E2861))</f>
        <v/>
      </c>
      <c r="I2861" s="109" t="str">
        <f>IF(H2861="","",H2861-N(F2861))</f>
        <v/>
      </c>
      <c r="J2861" s="108" t="str">
        <f>IF(B2861="","",IFERROR(INDEX('15 Base de Dados'!$F$6:$F$925,MATCH(B2861,'15 Base de Dados'!$C$6:$C$925,0)),"BRL"))</f>
        <v/>
      </c>
      <c r="K2861" s="134" t="str">
        <f>IF(H2861="","",I2861*IF(N(G2861)&gt;0,G2861,IFERROR(INDEX(moeda_fx,MATCH(J2861,moeda_cod,0)),1)))</f>
        <v/>
      </c>
      <c r="L2861" s="135" t="str">
        <f>IF(B2861="","",IFERROR(INDEX('15 Base de Dados'!$A$6:$A$925,MATCH(B2861,'15 Base de Dados'!$C$6:$C$925,0)),"Não encontrado"))</f>
        <v/>
      </c>
      <c r="M2861" s="123" t="str">
        <f>IF(A2861="","",EOMONTH(A2861,0))</f>
        <v/>
      </c>
      <c r="N2861" s="113" t="str">
        <f>IF(A2861="","",YEAR(A2861))</f>
        <v/>
      </c>
    </row>
    <row r="2862">
      <c r="A2862" s="116" t="n"/>
      <c r="B2862" s="97" t="n"/>
      <c r="C2862" s="97" t="n"/>
      <c r="D2862" s="132" t="n"/>
      <c r="E2862" s="99" t="n"/>
      <c r="F2862" s="117" t="n"/>
      <c r="G2862" s="101" t="n"/>
      <c r="H2862" s="103" t="str">
        <f>IF(OR(A2862="",B2862=""),"",N(D2862)*N(E2862))</f>
        <v/>
      </c>
      <c r="I2862" s="103" t="str">
        <f>IF(H2862="","",H2862-N(F2862))</f>
        <v/>
      </c>
      <c r="J2862" s="68" t="str">
        <f>IF(B2862="","",IFERROR(INDEX('15 Base de Dados'!$F$6:$F$925,MATCH(B2862,'15 Base de Dados'!$C$6:$C$925,0)),"BRL"))</f>
        <v/>
      </c>
      <c r="K2862" s="70" t="str">
        <f>IF(H2862="","",I2862*IF(N(G2862)&gt;0,G2862,IFERROR(INDEX(moeda_fx,MATCH(J2862,moeda_cod,0)),1)))</f>
        <v/>
      </c>
      <c r="L2862" s="133" t="str">
        <f>IF(B2862="","",IFERROR(INDEX('15 Base de Dados'!$A$6:$A$925,MATCH(B2862,'15 Base de Dados'!$C$6:$C$925,0)),"Não encontrado"))</f>
        <v/>
      </c>
      <c r="M2862" s="122" t="str">
        <f>IF(A2862="","",EOMONTH(A2862,0))</f>
        <v/>
      </c>
      <c r="N2862" s="69" t="str">
        <f>IF(A2862="","",YEAR(A2862))</f>
        <v/>
      </c>
    </row>
    <row r="2863">
      <c r="A2863" s="116" t="n"/>
      <c r="B2863" s="97" t="n"/>
      <c r="C2863" s="97" t="n"/>
      <c r="D2863" s="132" t="n"/>
      <c r="E2863" s="99" t="n"/>
      <c r="F2863" s="117" t="n"/>
      <c r="G2863" s="101" t="n"/>
      <c r="H2863" s="109" t="str">
        <f>IF(OR(A2863="",B2863=""),"",N(D2863)*N(E2863))</f>
        <v/>
      </c>
      <c r="I2863" s="109" t="str">
        <f>IF(H2863="","",H2863-N(F2863))</f>
        <v/>
      </c>
      <c r="J2863" s="108" t="str">
        <f>IF(B2863="","",IFERROR(INDEX('15 Base de Dados'!$F$6:$F$925,MATCH(B2863,'15 Base de Dados'!$C$6:$C$925,0)),"BRL"))</f>
        <v/>
      </c>
      <c r="K2863" s="134" t="str">
        <f>IF(H2863="","",I2863*IF(N(G2863)&gt;0,G2863,IFERROR(INDEX(moeda_fx,MATCH(J2863,moeda_cod,0)),1)))</f>
        <v/>
      </c>
      <c r="L2863" s="135" t="str">
        <f>IF(B2863="","",IFERROR(INDEX('15 Base de Dados'!$A$6:$A$925,MATCH(B2863,'15 Base de Dados'!$C$6:$C$925,0)),"Não encontrado"))</f>
        <v/>
      </c>
      <c r="M2863" s="123" t="str">
        <f>IF(A2863="","",EOMONTH(A2863,0))</f>
        <v/>
      </c>
      <c r="N2863" s="113" t="str">
        <f>IF(A2863="","",YEAR(A2863))</f>
        <v/>
      </c>
    </row>
    <row r="2864">
      <c r="A2864" s="116" t="n"/>
      <c r="B2864" s="97" t="n"/>
      <c r="C2864" s="97" t="n"/>
      <c r="D2864" s="132" t="n"/>
      <c r="E2864" s="99" t="n"/>
      <c r="F2864" s="117" t="n"/>
      <c r="G2864" s="101" t="n"/>
      <c r="H2864" s="103" t="str">
        <f>IF(OR(A2864="",B2864=""),"",N(D2864)*N(E2864))</f>
        <v/>
      </c>
      <c r="I2864" s="103" t="str">
        <f>IF(H2864="","",H2864-N(F2864))</f>
        <v/>
      </c>
      <c r="J2864" s="68" t="str">
        <f>IF(B2864="","",IFERROR(INDEX('15 Base de Dados'!$F$6:$F$925,MATCH(B2864,'15 Base de Dados'!$C$6:$C$925,0)),"BRL"))</f>
        <v/>
      </c>
      <c r="K2864" s="70" t="str">
        <f>IF(H2864="","",I2864*IF(N(G2864)&gt;0,G2864,IFERROR(INDEX(moeda_fx,MATCH(J2864,moeda_cod,0)),1)))</f>
        <v/>
      </c>
      <c r="L2864" s="133" t="str">
        <f>IF(B2864="","",IFERROR(INDEX('15 Base de Dados'!$A$6:$A$925,MATCH(B2864,'15 Base de Dados'!$C$6:$C$925,0)),"Não encontrado"))</f>
        <v/>
      </c>
      <c r="M2864" s="122" t="str">
        <f>IF(A2864="","",EOMONTH(A2864,0))</f>
        <v/>
      </c>
      <c r="N2864" s="69" t="str">
        <f>IF(A2864="","",YEAR(A2864))</f>
        <v/>
      </c>
    </row>
    <row r="2865">
      <c r="A2865" s="116" t="n"/>
      <c r="B2865" s="97" t="n"/>
      <c r="C2865" s="97" t="n"/>
      <c r="D2865" s="132" t="n"/>
      <c r="E2865" s="99" t="n"/>
      <c r="F2865" s="117" t="n"/>
      <c r="G2865" s="101" t="n"/>
      <c r="H2865" s="109" t="str">
        <f>IF(OR(A2865="",B2865=""),"",N(D2865)*N(E2865))</f>
        <v/>
      </c>
      <c r="I2865" s="109" t="str">
        <f>IF(H2865="","",H2865-N(F2865))</f>
        <v/>
      </c>
      <c r="J2865" s="108" t="str">
        <f>IF(B2865="","",IFERROR(INDEX('15 Base de Dados'!$F$6:$F$925,MATCH(B2865,'15 Base de Dados'!$C$6:$C$925,0)),"BRL"))</f>
        <v/>
      </c>
      <c r="K2865" s="134" t="str">
        <f>IF(H2865="","",I2865*IF(N(G2865)&gt;0,G2865,IFERROR(INDEX(moeda_fx,MATCH(J2865,moeda_cod,0)),1)))</f>
        <v/>
      </c>
      <c r="L2865" s="135" t="str">
        <f>IF(B2865="","",IFERROR(INDEX('15 Base de Dados'!$A$6:$A$925,MATCH(B2865,'15 Base de Dados'!$C$6:$C$925,0)),"Não encontrado"))</f>
        <v/>
      </c>
      <c r="M2865" s="123" t="str">
        <f>IF(A2865="","",EOMONTH(A2865,0))</f>
        <v/>
      </c>
      <c r="N2865" s="113" t="str">
        <f>IF(A2865="","",YEAR(A2865))</f>
        <v/>
      </c>
    </row>
    <row r="2866">
      <c r="A2866" s="116" t="n"/>
      <c r="B2866" s="97" t="n"/>
      <c r="C2866" s="97" t="n"/>
      <c r="D2866" s="132" t="n"/>
      <c r="E2866" s="99" t="n"/>
      <c r="F2866" s="117" t="n"/>
      <c r="G2866" s="101" t="n"/>
      <c r="H2866" s="103" t="str">
        <f>IF(OR(A2866="",B2866=""),"",N(D2866)*N(E2866))</f>
        <v/>
      </c>
      <c r="I2866" s="103" t="str">
        <f>IF(H2866="","",H2866-N(F2866))</f>
        <v/>
      </c>
      <c r="J2866" s="68" t="str">
        <f>IF(B2866="","",IFERROR(INDEX('15 Base de Dados'!$F$6:$F$925,MATCH(B2866,'15 Base de Dados'!$C$6:$C$925,0)),"BRL"))</f>
        <v/>
      </c>
      <c r="K2866" s="70" t="str">
        <f>IF(H2866="","",I2866*IF(N(G2866)&gt;0,G2866,IFERROR(INDEX(moeda_fx,MATCH(J2866,moeda_cod,0)),1)))</f>
        <v/>
      </c>
      <c r="L2866" s="133" t="str">
        <f>IF(B2866="","",IFERROR(INDEX('15 Base de Dados'!$A$6:$A$925,MATCH(B2866,'15 Base de Dados'!$C$6:$C$925,0)),"Não encontrado"))</f>
        <v/>
      </c>
      <c r="M2866" s="122" t="str">
        <f>IF(A2866="","",EOMONTH(A2866,0))</f>
        <v/>
      </c>
      <c r="N2866" s="69" t="str">
        <f>IF(A2866="","",YEAR(A2866))</f>
        <v/>
      </c>
    </row>
    <row r="2867">
      <c r="A2867" s="116" t="n"/>
      <c r="B2867" s="97" t="n"/>
      <c r="C2867" s="97" t="n"/>
      <c r="D2867" s="132" t="n"/>
      <c r="E2867" s="99" t="n"/>
      <c r="F2867" s="117" t="n"/>
      <c r="G2867" s="101" t="n"/>
      <c r="H2867" s="109" t="str">
        <f>IF(OR(A2867="",B2867=""),"",N(D2867)*N(E2867))</f>
        <v/>
      </c>
      <c r="I2867" s="109" t="str">
        <f>IF(H2867="","",H2867-N(F2867))</f>
        <v/>
      </c>
      <c r="J2867" s="108" t="str">
        <f>IF(B2867="","",IFERROR(INDEX('15 Base de Dados'!$F$6:$F$925,MATCH(B2867,'15 Base de Dados'!$C$6:$C$925,0)),"BRL"))</f>
        <v/>
      </c>
      <c r="K2867" s="134" t="str">
        <f>IF(H2867="","",I2867*IF(N(G2867)&gt;0,G2867,IFERROR(INDEX(moeda_fx,MATCH(J2867,moeda_cod,0)),1)))</f>
        <v/>
      </c>
      <c r="L2867" s="135" t="str">
        <f>IF(B2867="","",IFERROR(INDEX('15 Base de Dados'!$A$6:$A$925,MATCH(B2867,'15 Base de Dados'!$C$6:$C$925,0)),"Não encontrado"))</f>
        <v/>
      </c>
      <c r="M2867" s="123" t="str">
        <f>IF(A2867="","",EOMONTH(A2867,0))</f>
        <v/>
      </c>
      <c r="N2867" s="113" t="str">
        <f>IF(A2867="","",YEAR(A2867))</f>
        <v/>
      </c>
    </row>
    <row r="2868">
      <c r="A2868" s="116" t="n"/>
      <c r="B2868" s="97" t="n"/>
      <c r="C2868" s="97" t="n"/>
      <c r="D2868" s="132" t="n"/>
      <c r="E2868" s="99" t="n"/>
      <c r="F2868" s="117" t="n"/>
      <c r="G2868" s="101" t="n"/>
      <c r="H2868" s="103" t="str">
        <f>IF(OR(A2868="",B2868=""),"",N(D2868)*N(E2868))</f>
        <v/>
      </c>
      <c r="I2868" s="103" t="str">
        <f>IF(H2868="","",H2868-N(F2868))</f>
        <v/>
      </c>
      <c r="J2868" s="68" t="str">
        <f>IF(B2868="","",IFERROR(INDEX('15 Base de Dados'!$F$6:$F$925,MATCH(B2868,'15 Base de Dados'!$C$6:$C$925,0)),"BRL"))</f>
        <v/>
      </c>
      <c r="K2868" s="70" t="str">
        <f>IF(H2868="","",I2868*IF(N(G2868)&gt;0,G2868,IFERROR(INDEX(moeda_fx,MATCH(J2868,moeda_cod,0)),1)))</f>
        <v/>
      </c>
      <c r="L2868" s="133" t="str">
        <f>IF(B2868="","",IFERROR(INDEX('15 Base de Dados'!$A$6:$A$925,MATCH(B2868,'15 Base de Dados'!$C$6:$C$925,0)),"Não encontrado"))</f>
        <v/>
      </c>
      <c r="M2868" s="122" t="str">
        <f>IF(A2868="","",EOMONTH(A2868,0))</f>
        <v/>
      </c>
      <c r="N2868" s="69" t="str">
        <f>IF(A2868="","",YEAR(A2868))</f>
        <v/>
      </c>
    </row>
    <row r="2869">
      <c r="A2869" s="116" t="n"/>
      <c r="B2869" s="97" t="n"/>
      <c r="C2869" s="97" t="n"/>
      <c r="D2869" s="132" t="n"/>
      <c r="E2869" s="99" t="n"/>
      <c r="F2869" s="117" t="n"/>
      <c r="G2869" s="101" t="n"/>
      <c r="H2869" s="109" t="str">
        <f>IF(OR(A2869="",B2869=""),"",N(D2869)*N(E2869))</f>
        <v/>
      </c>
      <c r="I2869" s="109" t="str">
        <f>IF(H2869="","",H2869-N(F2869))</f>
        <v/>
      </c>
      <c r="J2869" s="108" t="str">
        <f>IF(B2869="","",IFERROR(INDEX('15 Base de Dados'!$F$6:$F$925,MATCH(B2869,'15 Base de Dados'!$C$6:$C$925,0)),"BRL"))</f>
        <v/>
      </c>
      <c r="K2869" s="134" t="str">
        <f>IF(H2869="","",I2869*IF(N(G2869)&gt;0,G2869,IFERROR(INDEX(moeda_fx,MATCH(J2869,moeda_cod,0)),1)))</f>
        <v/>
      </c>
      <c r="L2869" s="135" t="str">
        <f>IF(B2869="","",IFERROR(INDEX('15 Base de Dados'!$A$6:$A$925,MATCH(B2869,'15 Base de Dados'!$C$6:$C$925,0)),"Não encontrado"))</f>
        <v/>
      </c>
      <c r="M2869" s="123" t="str">
        <f>IF(A2869="","",EOMONTH(A2869,0))</f>
        <v/>
      </c>
      <c r="N2869" s="113" t="str">
        <f>IF(A2869="","",YEAR(A2869))</f>
        <v/>
      </c>
    </row>
    <row r="2870">
      <c r="A2870" s="116" t="n"/>
      <c r="B2870" s="97" t="n"/>
      <c r="C2870" s="97" t="n"/>
      <c r="D2870" s="132" t="n"/>
      <c r="E2870" s="99" t="n"/>
      <c r="F2870" s="117" t="n"/>
      <c r="G2870" s="101" t="n"/>
      <c r="H2870" s="103" t="str">
        <f>IF(OR(A2870="",B2870=""),"",N(D2870)*N(E2870))</f>
        <v/>
      </c>
      <c r="I2870" s="103" t="str">
        <f>IF(H2870="","",H2870-N(F2870))</f>
        <v/>
      </c>
      <c r="J2870" s="68" t="str">
        <f>IF(B2870="","",IFERROR(INDEX('15 Base de Dados'!$F$6:$F$925,MATCH(B2870,'15 Base de Dados'!$C$6:$C$925,0)),"BRL"))</f>
        <v/>
      </c>
      <c r="K2870" s="70" t="str">
        <f>IF(H2870="","",I2870*IF(N(G2870)&gt;0,G2870,IFERROR(INDEX(moeda_fx,MATCH(J2870,moeda_cod,0)),1)))</f>
        <v/>
      </c>
      <c r="L2870" s="133" t="str">
        <f>IF(B2870="","",IFERROR(INDEX('15 Base de Dados'!$A$6:$A$925,MATCH(B2870,'15 Base de Dados'!$C$6:$C$925,0)),"Não encontrado"))</f>
        <v/>
      </c>
      <c r="M2870" s="122" t="str">
        <f>IF(A2870="","",EOMONTH(A2870,0))</f>
        <v/>
      </c>
      <c r="N2870" s="69" t="str">
        <f>IF(A2870="","",YEAR(A2870))</f>
        <v/>
      </c>
    </row>
    <row r="2871">
      <c r="A2871" s="116" t="n"/>
      <c r="B2871" s="97" t="n"/>
      <c r="C2871" s="97" t="n"/>
      <c r="D2871" s="132" t="n"/>
      <c r="E2871" s="99" t="n"/>
      <c r="F2871" s="117" t="n"/>
      <c r="G2871" s="101" t="n"/>
      <c r="H2871" s="109" t="str">
        <f>IF(OR(A2871="",B2871=""),"",N(D2871)*N(E2871))</f>
        <v/>
      </c>
      <c r="I2871" s="109" t="str">
        <f>IF(H2871="","",H2871-N(F2871))</f>
        <v/>
      </c>
      <c r="J2871" s="108" t="str">
        <f>IF(B2871="","",IFERROR(INDEX('15 Base de Dados'!$F$6:$F$925,MATCH(B2871,'15 Base de Dados'!$C$6:$C$925,0)),"BRL"))</f>
        <v/>
      </c>
      <c r="K2871" s="134" t="str">
        <f>IF(H2871="","",I2871*IF(N(G2871)&gt;0,G2871,IFERROR(INDEX(moeda_fx,MATCH(J2871,moeda_cod,0)),1)))</f>
        <v/>
      </c>
      <c r="L2871" s="135" t="str">
        <f>IF(B2871="","",IFERROR(INDEX('15 Base de Dados'!$A$6:$A$925,MATCH(B2871,'15 Base de Dados'!$C$6:$C$925,0)),"Não encontrado"))</f>
        <v/>
      </c>
      <c r="M2871" s="123" t="str">
        <f>IF(A2871="","",EOMONTH(A2871,0))</f>
        <v/>
      </c>
      <c r="N2871" s="113" t="str">
        <f>IF(A2871="","",YEAR(A2871))</f>
        <v/>
      </c>
    </row>
    <row r="2872">
      <c r="A2872" s="116" t="n"/>
      <c r="B2872" s="97" t="n"/>
      <c r="C2872" s="97" t="n"/>
      <c r="D2872" s="132" t="n"/>
      <c r="E2872" s="99" t="n"/>
      <c r="F2872" s="117" t="n"/>
      <c r="G2872" s="101" t="n"/>
      <c r="H2872" s="103" t="str">
        <f>IF(OR(A2872="",B2872=""),"",N(D2872)*N(E2872))</f>
        <v/>
      </c>
      <c r="I2872" s="103" t="str">
        <f>IF(H2872="","",H2872-N(F2872))</f>
        <v/>
      </c>
      <c r="J2872" s="68" t="str">
        <f>IF(B2872="","",IFERROR(INDEX('15 Base de Dados'!$F$6:$F$925,MATCH(B2872,'15 Base de Dados'!$C$6:$C$925,0)),"BRL"))</f>
        <v/>
      </c>
      <c r="K2872" s="70" t="str">
        <f>IF(H2872="","",I2872*IF(N(G2872)&gt;0,G2872,IFERROR(INDEX(moeda_fx,MATCH(J2872,moeda_cod,0)),1)))</f>
        <v/>
      </c>
      <c r="L2872" s="133" t="str">
        <f>IF(B2872="","",IFERROR(INDEX('15 Base de Dados'!$A$6:$A$925,MATCH(B2872,'15 Base de Dados'!$C$6:$C$925,0)),"Não encontrado"))</f>
        <v/>
      </c>
      <c r="M2872" s="122" t="str">
        <f>IF(A2872="","",EOMONTH(A2872,0))</f>
        <v/>
      </c>
      <c r="N2872" s="69" t="str">
        <f>IF(A2872="","",YEAR(A2872))</f>
        <v/>
      </c>
    </row>
    <row r="2873">
      <c r="A2873" s="116" t="n"/>
      <c r="B2873" s="97" t="n"/>
      <c r="C2873" s="97" t="n"/>
      <c r="D2873" s="132" t="n"/>
      <c r="E2873" s="99" t="n"/>
      <c r="F2873" s="117" t="n"/>
      <c r="G2873" s="101" t="n"/>
      <c r="H2873" s="109" t="str">
        <f>IF(OR(A2873="",B2873=""),"",N(D2873)*N(E2873))</f>
        <v/>
      </c>
      <c r="I2873" s="109" t="str">
        <f>IF(H2873="","",H2873-N(F2873))</f>
        <v/>
      </c>
      <c r="J2873" s="108" t="str">
        <f>IF(B2873="","",IFERROR(INDEX('15 Base de Dados'!$F$6:$F$925,MATCH(B2873,'15 Base de Dados'!$C$6:$C$925,0)),"BRL"))</f>
        <v/>
      </c>
      <c r="K2873" s="134" t="str">
        <f>IF(H2873="","",I2873*IF(N(G2873)&gt;0,G2873,IFERROR(INDEX(moeda_fx,MATCH(J2873,moeda_cod,0)),1)))</f>
        <v/>
      </c>
      <c r="L2873" s="135" t="str">
        <f>IF(B2873="","",IFERROR(INDEX('15 Base de Dados'!$A$6:$A$925,MATCH(B2873,'15 Base de Dados'!$C$6:$C$925,0)),"Não encontrado"))</f>
        <v/>
      </c>
      <c r="M2873" s="123" t="str">
        <f>IF(A2873="","",EOMONTH(A2873,0))</f>
        <v/>
      </c>
      <c r="N2873" s="113" t="str">
        <f>IF(A2873="","",YEAR(A2873))</f>
        <v/>
      </c>
    </row>
    <row r="2874">
      <c r="A2874" s="116" t="n"/>
      <c r="B2874" s="97" t="n"/>
      <c r="C2874" s="97" t="n"/>
      <c r="D2874" s="132" t="n"/>
      <c r="E2874" s="99" t="n"/>
      <c r="F2874" s="117" t="n"/>
      <c r="G2874" s="101" t="n"/>
      <c r="H2874" s="103" t="str">
        <f>IF(OR(A2874="",B2874=""),"",N(D2874)*N(E2874))</f>
        <v/>
      </c>
      <c r="I2874" s="103" t="str">
        <f>IF(H2874="","",H2874-N(F2874))</f>
        <v/>
      </c>
      <c r="J2874" s="68" t="str">
        <f>IF(B2874="","",IFERROR(INDEX('15 Base de Dados'!$F$6:$F$925,MATCH(B2874,'15 Base de Dados'!$C$6:$C$925,0)),"BRL"))</f>
        <v/>
      </c>
      <c r="K2874" s="70" t="str">
        <f>IF(H2874="","",I2874*IF(N(G2874)&gt;0,G2874,IFERROR(INDEX(moeda_fx,MATCH(J2874,moeda_cod,0)),1)))</f>
        <v/>
      </c>
      <c r="L2874" s="133" t="str">
        <f>IF(B2874="","",IFERROR(INDEX('15 Base de Dados'!$A$6:$A$925,MATCH(B2874,'15 Base de Dados'!$C$6:$C$925,0)),"Não encontrado"))</f>
        <v/>
      </c>
      <c r="M2874" s="122" t="str">
        <f>IF(A2874="","",EOMONTH(A2874,0))</f>
        <v/>
      </c>
      <c r="N2874" s="69" t="str">
        <f>IF(A2874="","",YEAR(A2874))</f>
        <v/>
      </c>
    </row>
    <row r="2875">
      <c r="A2875" s="116" t="n"/>
      <c r="B2875" s="97" t="n"/>
      <c r="C2875" s="97" t="n"/>
      <c r="D2875" s="132" t="n"/>
      <c r="E2875" s="99" t="n"/>
      <c r="F2875" s="117" t="n"/>
      <c r="G2875" s="101" t="n"/>
      <c r="H2875" s="109" t="str">
        <f>IF(OR(A2875="",B2875=""),"",N(D2875)*N(E2875))</f>
        <v/>
      </c>
      <c r="I2875" s="109" t="str">
        <f>IF(H2875="","",H2875-N(F2875))</f>
        <v/>
      </c>
      <c r="J2875" s="108" t="str">
        <f>IF(B2875="","",IFERROR(INDEX('15 Base de Dados'!$F$6:$F$925,MATCH(B2875,'15 Base de Dados'!$C$6:$C$925,0)),"BRL"))</f>
        <v/>
      </c>
      <c r="K2875" s="134" t="str">
        <f>IF(H2875="","",I2875*IF(N(G2875)&gt;0,G2875,IFERROR(INDEX(moeda_fx,MATCH(J2875,moeda_cod,0)),1)))</f>
        <v/>
      </c>
      <c r="L2875" s="135" t="str">
        <f>IF(B2875="","",IFERROR(INDEX('15 Base de Dados'!$A$6:$A$925,MATCH(B2875,'15 Base de Dados'!$C$6:$C$925,0)),"Não encontrado"))</f>
        <v/>
      </c>
      <c r="M2875" s="123" t="str">
        <f>IF(A2875="","",EOMONTH(A2875,0))</f>
        <v/>
      </c>
      <c r="N2875" s="113" t="str">
        <f>IF(A2875="","",YEAR(A2875))</f>
        <v/>
      </c>
    </row>
    <row r="2876">
      <c r="A2876" s="116" t="n"/>
      <c r="B2876" s="97" t="n"/>
      <c r="C2876" s="97" t="n"/>
      <c r="D2876" s="132" t="n"/>
      <c r="E2876" s="99" t="n"/>
      <c r="F2876" s="117" t="n"/>
      <c r="G2876" s="101" t="n"/>
      <c r="H2876" s="103" t="str">
        <f>IF(OR(A2876="",B2876=""),"",N(D2876)*N(E2876))</f>
        <v/>
      </c>
      <c r="I2876" s="103" t="str">
        <f>IF(H2876="","",H2876-N(F2876))</f>
        <v/>
      </c>
      <c r="J2876" s="68" t="str">
        <f>IF(B2876="","",IFERROR(INDEX('15 Base de Dados'!$F$6:$F$925,MATCH(B2876,'15 Base de Dados'!$C$6:$C$925,0)),"BRL"))</f>
        <v/>
      </c>
      <c r="K2876" s="70" t="str">
        <f>IF(H2876="","",I2876*IF(N(G2876)&gt;0,G2876,IFERROR(INDEX(moeda_fx,MATCH(J2876,moeda_cod,0)),1)))</f>
        <v/>
      </c>
      <c r="L2876" s="133" t="str">
        <f>IF(B2876="","",IFERROR(INDEX('15 Base de Dados'!$A$6:$A$925,MATCH(B2876,'15 Base de Dados'!$C$6:$C$925,0)),"Não encontrado"))</f>
        <v/>
      </c>
      <c r="M2876" s="122" t="str">
        <f>IF(A2876="","",EOMONTH(A2876,0))</f>
        <v/>
      </c>
      <c r="N2876" s="69" t="str">
        <f>IF(A2876="","",YEAR(A2876))</f>
        <v/>
      </c>
    </row>
    <row r="2877">
      <c r="A2877" s="116" t="n"/>
      <c r="B2877" s="97" t="n"/>
      <c r="C2877" s="97" t="n"/>
      <c r="D2877" s="132" t="n"/>
      <c r="E2877" s="99" t="n"/>
      <c r="F2877" s="117" t="n"/>
      <c r="G2877" s="101" t="n"/>
      <c r="H2877" s="109" t="str">
        <f>IF(OR(A2877="",B2877=""),"",N(D2877)*N(E2877))</f>
        <v/>
      </c>
      <c r="I2877" s="109" t="str">
        <f>IF(H2877="","",H2877-N(F2877))</f>
        <v/>
      </c>
      <c r="J2877" s="108" t="str">
        <f>IF(B2877="","",IFERROR(INDEX('15 Base de Dados'!$F$6:$F$925,MATCH(B2877,'15 Base de Dados'!$C$6:$C$925,0)),"BRL"))</f>
        <v/>
      </c>
      <c r="K2877" s="134" t="str">
        <f>IF(H2877="","",I2877*IF(N(G2877)&gt;0,G2877,IFERROR(INDEX(moeda_fx,MATCH(J2877,moeda_cod,0)),1)))</f>
        <v/>
      </c>
      <c r="L2877" s="135" t="str">
        <f>IF(B2877="","",IFERROR(INDEX('15 Base de Dados'!$A$6:$A$925,MATCH(B2877,'15 Base de Dados'!$C$6:$C$925,0)),"Não encontrado"))</f>
        <v/>
      </c>
      <c r="M2877" s="123" t="str">
        <f>IF(A2877="","",EOMONTH(A2877,0))</f>
        <v/>
      </c>
      <c r="N2877" s="113" t="str">
        <f>IF(A2877="","",YEAR(A2877))</f>
        <v/>
      </c>
    </row>
    <row r="2878">
      <c r="A2878" s="116" t="n"/>
      <c r="B2878" s="97" t="n"/>
      <c r="C2878" s="97" t="n"/>
      <c r="D2878" s="132" t="n"/>
      <c r="E2878" s="99" t="n"/>
      <c r="F2878" s="117" t="n"/>
      <c r="G2878" s="101" t="n"/>
      <c r="H2878" s="103" t="str">
        <f>IF(OR(A2878="",B2878=""),"",N(D2878)*N(E2878))</f>
        <v/>
      </c>
      <c r="I2878" s="103" t="str">
        <f>IF(H2878="","",H2878-N(F2878))</f>
        <v/>
      </c>
      <c r="J2878" s="68" t="str">
        <f>IF(B2878="","",IFERROR(INDEX('15 Base de Dados'!$F$6:$F$925,MATCH(B2878,'15 Base de Dados'!$C$6:$C$925,0)),"BRL"))</f>
        <v/>
      </c>
      <c r="K2878" s="70" t="str">
        <f>IF(H2878="","",I2878*IF(N(G2878)&gt;0,G2878,IFERROR(INDEX(moeda_fx,MATCH(J2878,moeda_cod,0)),1)))</f>
        <v/>
      </c>
      <c r="L2878" s="133" t="str">
        <f>IF(B2878="","",IFERROR(INDEX('15 Base de Dados'!$A$6:$A$925,MATCH(B2878,'15 Base de Dados'!$C$6:$C$925,0)),"Não encontrado"))</f>
        <v/>
      </c>
      <c r="M2878" s="122" t="str">
        <f>IF(A2878="","",EOMONTH(A2878,0))</f>
        <v/>
      </c>
      <c r="N2878" s="69" t="str">
        <f>IF(A2878="","",YEAR(A2878))</f>
        <v/>
      </c>
    </row>
    <row r="2879">
      <c r="A2879" s="116" t="n"/>
      <c r="B2879" s="97" t="n"/>
      <c r="C2879" s="97" t="n"/>
      <c r="D2879" s="132" t="n"/>
      <c r="E2879" s="99" t="n"/>
      <c r="F2879" s="117" t="n"/>
      <c r="G2879" s="101" t="n"/>
      <c r="H2879" s="109" t="str">
        <f>IF(OR(A2879="",B2879=""),"",N(D2879)*N(E2879))</f>
        <v/>
      </c>
      <c r="I2879" s="109" t="str">
        <f>IF(H2879="","",H2879-N(F2879))</f>
        <v/>
      </c>
      <c r="J2879" s="108" t="str">
        <f>IF(B2879="","",IFERROR(INDEX('15 Base de Dados'!$F$6:$F$925,MATCH(B2879,'15 Base de Dados'!$C$6:$C$925,0)),"BRL"))</f>
        <v/>
      </c>
      <c r="K2879" s="134" t="str">
        <f>IF(H2879="","",I2879*IF(N(G2879)&gt;0,G2879,IFERROR(INDEX(moeda_fx,MATCH(J2879,moeda_cod,0)),1)))</f>
        <v/>
      </c>
      <c r="L2879" s="135" t="str">
        <f>IF(B2879="","",IFERROR(INDEX('15 Base de Dados'!$A$6:$A$925,MATCH(B2879,'15 Base de Dados'!$C$6:$C$925,0)),"Não encontrado"))</f>
        <v/>
      </c>
      <c r="M2879" s="123" t="str">
        <f>IF(A2879="","",EOMONTH(A2879,0))</f>
        <v/>
      </c>
      <c r="N2879" s="113" t="str">
        <f>IF(A2879="","",YEAR(A2879))</f>
        <v/>
      </c>
    </row>
    <row r="2880">
      <c r="A2880" s="116" t="n"/>
      <c r="B2880" s="97" t="n"/>
      <c r="C2880" s="97" t="n"/>
      <c r="D2880" s="132" t="n"/>
      <c r="E2880" s="99" t="n"/>
      <c r="F2880" s="117" t="n"/>
      <c r="G2880" s="101" t="n"/>
      <c r="H2880" s="103" t="str">
        <f>IF(OR(A2880="",B2880=""),"",N(D2880)*N(E2880))</f>
        <v/>
      </c>
      <c r="I2880" s="103" t="str">
        <f>IF(H2880="","",H2880-N(F2880))</f>
        <v/>
      </c>
      <c r="J2880" s="68" t="str">
        <f>IF(B2880="","",IFERROR(INDEX('15 Base de Dados'!$F$6:$F$925,MATCH(B2880,'15 Base de Dados'!$C$6:$C$925,0)),"BRL"))</f>
        <v/>
      </c>
      <c r="K2880" s="70" t="str">
        <f>IF(H2880="","",I2880*IF(N(G2880)&gt;0,G2880,IFERROR(INDEX(moeda_fx,MATCH(J2880,moeda_cod,0)),1)))</f>
        <v/>
      </c>
      <c r="L2880" s="133" t="str">
        <f>IF(B2880="","",IFERROR(INDEX('15 Base de Dados'!$A$6:$A$925,MATCH(B2880,'15 Base de Dados'!$C$6:$C$925,0)),"Não encontrado"))</f>
        <v/>
      </c>
      <c r="M2880" s="122" t="str">
        <f>IF(A2880="","",EOMONTH(A2880,0))</f>
        <v/>
      </c>
      <c r="N2880" s="69" t="str">
        <f>IF(A2880="","",YEAR(A2880))</f>
        <v/>
      </c>
    </row>
    <row r="2881">
      <c r="A2881" s="116" t="n"/>
      <c r="B2881" s="97" t="n"/>
      <c r="C2881" s="97" t="n"/>
      <c r="D2881" s="132" t="n"/>
      <c r="E2881" s="99" t="n"/>
      <c r="F2881" s="117" t="n"/>
      <c r="G2881" s="101" t="n"/>
      <c r="H2881" s="109" t="str">
        <f>IF(OR(A2881="",B2881=""),"",N(D2881)*N(E2881))</f>
        <v/>
      </c>
      <c r="I2881" s="109" t="str">
        <f>IF(H2881="","",H2881-N(F2881))</f>
        <v/>
      </c>
      <c r="J2881" s="108" t="str">
        <f>IF(B2881="","",IFERROR(INDEX('15 Base de Dados'!$F$6:$F$925,MATCH(B2881,'15 Base de Dados'!$C$6:$C$925,0)),"BRL"))</f>
        <v/>
      </c>
      <c r="K2881" s="134" t="str">
        <f>IF(H2881="","",I2881*IF(N(G2881)&gt;0,G2881,IFERROR(INDEX(moeda_fx,MATCH(J2881,moeda_cod,0)),1)))</f>
        <v/>
      </c>
      <c r="L2881" s="135" t="str">
        <f>IF(B2881="","",IFERROR(INDEX('15 Base de Dados'!$A$6:$A$925,MATCH(B2881,'15 Base de Dados'!$C$6:$C$925,0)),"Não encontrado"))</f>
        <v/>
      </c>
      <c r="M2881" s="123" t="str">
        <f>IF(A2881="","",EOMONTH(A2881,0))</f>
        <v/>
      </c>
      <c r="N2881" s="113" t="str">
        <f>IF(A2881="","",YEAR(A2881))</f>
        <v/>
      </c>
    </row>
    <row r="2882">
      <c r="A2882" s="116" t="n"/>
      <c r="B2882" s="97" t="n"/>
      <c r="C2882" s="97" t="n"/>
      <c r="D2882" s="132" t="n"/>
      <c r="E2882" s="99" t="n"/>
      <c r="F2882" s="117" t="n"/>
      <c r="G2882" s="101" t="n"/>
      <c r="H2882" s="103" t="str">
        <f>IF(OR(A2882="",B2882=""),"",N(D2882)*N(E2882))</f>
        <v/>
      </c>
      <c r="I2882" s="103" t="str">
        <f>IF(H2882="","",H2882-N(F2882))</f>
        <v/>
      </c>
      <c r="J2882" s="68" t="str">
        <f>IF(B2882="","",IFERROR(INDEX('15 Base de Dados'!$F$6:$F$925,MATCH(B2882,'15 Base de Dados'!$C$6:$C$925,0)),"BRL"))</f>
        <v/>
      </c>
      <c r="K2882" s="70" t="str">
        <f>IF(H2882="","",I2882*IF(N(G2882)&gt;0,G2882,IFERROR(INDEX(moeda_fx,MATCH(J2882,moeda_cod,0)),1)))</f>
        <v/>
      </c>
      <c r="L2882" s="133" t="str">
        <f>IF(B2882="","",IFERROR(INDEX('15 Base de Dados'!$A$6:$A$925,MATCH(B2882,'15 Base de Dados'!$C$6:$C$925,0)),"Não encontrado"))</f>
        <v/>
      </c>
      <c r="M2882" s="122" t="str">
        <f>IF(A2882="","",EOMONTH(A2882,0))</f>
        <v/>
      </c>
      <c r="N2882" s="69" t="str">
        <f>IF(A2882="","",YEAR(A2882))</f>
        <v/>
      </c>
    </row>
    <row r="2883">
      <c r="A2883" s="116" t="n"/>
      <c r="B2883" s="97" t="n"/>
      <c r="C2883" s="97" t="n"/>
      <c r="D2883" s="132" t="n"/>
      <c r="E2883" s="99" t="n"/>
      <c r="F2883" s="117" t="n"/>
      <c r="G2883" s="101" t="n"/>
      <c r="H2883" s="109" t="str">
        <f>IF(OR(A2883="",B2883=""),"",N(D2883)*N(E2883))</f>
        <v/>
      </c>
      <c r="I2883" s="109" t="str">
        <f>IF(H2883="","",H2883-N(F2883))</f>
        <v/>
      </c>
      <c r="J2883" s="108" t="str">
        <f>IF(B2883="","",IFERROR(INDEX('15 Base de Dados'!$F$6:$F$925,MATCH(B2883,'15 Base de Dados'!$C$6:$C$925,0)),"BRL"))</f>
        <v/>
      </c>
      <c r="K2883" s="134" t="str">
        <f>IF(H2883="","",I2883*IF(N(G2883)&gt;0,G2883,IFERROR(INDEX(moeda_fx,MATCH(J2883,moeda_cod,0)),1)))</f>
        <v/>
      </c>
      <c r="L2883" s="135" t="str">
        <f>IF(B2883="","",IFERROR(INDEX('15 Base de Dados'!$A$6:$A$925,MATCH(B2883,'15 Base de Dados'!$C$6:$C$925,0)),"Não encontrado"))</f>
        <v/>
      </c>
      <c r="M2883" s="123" t="str">
        <f>IF(A2883="","",EOMONTH(A2883,0))</f>
        <v/>
      </c>
      <c r="N2883" s="113" t="str">
        <f>IF(A2883="","",YEAR(A2883))</f>
        <v/>
      </c>
    </row>
    <row r="2884">
      <c r="A2884" s="116" t="n"/>
      <c r="B2884" s="97" t="n"/>
      <c r="C2884" s="97" t="n"/>
      <c r="D2884" s="132" t="n"/>
      <c r="E2884" s="99" t="n"/>
      <c r="F2884" s="117" t="n"/>
      <c r="G2884" s="101" t="n"/>
      <c r="H2884" s="103" t="str">
        <f>IF(OR(A2884="",B2884=""),"",N(D2884)*N(E2884))</f>
        <v/>
      </c>
      <c r="I2884" s="103" t="str">
        <f>IF(H2884="","",H2884-N(F2884))</f>
        <v/>
      </c>
      <c r="J2884" s="68" t="str">
        <f>IF(B2884="","",IFERROR(INDEX('15 Base de Dados'!$F$6:$F$925,MATCH(B2884,'15 Base de Dados'!$C$6:$C$925,0)),"BRL"))</f>
        <v/>
      </c>
      <c r="K2884" s="70" t="str">
        <f>IF(H2884="","",I2884*IF(N(G2884)&gt;0,G2884,IFERROR(INDEX(moeda_fx,MATCH(J2884,moeda_cod,0)),1)))</f>
        <v/>
      </c>
      <c r="L2884" s="133" t="str">
        <f>IF(B2884="","",IFERROR(INDEX('15 Base de Dados'!$A$6:$A$925,MATCH(B2884,'15 Base de Dados'!$C$6:$C$925,0)),"Não encontrado"))</f>
        <v/>
      </c>
      <c r="M2884" s="122" t="str">
        <f>IF(A2884="","",EOMONTH(A2884,0))</f>
        <v/>
      </c>
      <c r="N2884" s="69" t="str">
        <f>IF(A2884="","",YEAR(A2884))</f>
        <v/>
      </c>
    </row>
    <row r="2885">
      <c r="A2885" s="116" t="n"/>
      <c r="B2885" s="97" t="n"/>
      <c r="C2885" s="97" t="n"/>
      <c r="D2885" s="132" t="n"/>
      <c r="E2885" s="99" t="n"/>
      <c r="F2885" s="117" t="n"/>
      <c r="G2885" s="101" t="n"/>
      <c r="H2885" s="109" t="str">
        <f>IF(OR(A2885="",B2885=""),"",N(D2885)*N(E2885))</f>
        <v/>
      </c>
      <c r="I2885" s="109" t="str">
        <f>IF(H2885="","",H2885-N(F2885))</f>
        <v/>
      </c>
      <c r="J2885" s="108" t="str">
        <f>IF(B2885="","",IFERROR(INDEX('15 Base de Dados'!$F$6:$F$925,MATCH(B2885,'15 Base de Dados'!$C$6:$C$925,0)),"BRL"))</f>
        <v/>
      </c>
      <c r="K2885" s="134" t="str">
        <f>IF(H2885="","",I2885*IF(N(G2885)&gt;0,G2885,IFERROR(INDEX(moeda_fx,MATCH(J2885,moeda_cod,0)),1)))</f>
        <v/>
      </c>
      <c r="L2885" s="135" t="str">
        <f>IF(B2885="","",IFERROR(INDEX('15 Base de Dados'!$A$6:$A$925,MATCH(B2885,'15 Base de Dados'!$C$6:$C$925,0)),"Não encontrado"))</f>
        <v/>
      </c>
      <c r="M2885" s="123" t="str">
        <f>IF(A2885="","",EOMONTH(A2885,0))</f>
        <v/>
      </c>
      <c r="N2885" s="113" t="str">
        <f>IF(A2885="","",YEAR(A2885))</f>
        <v/>
      </c>
    </row>
    <row r="2886">
      <c r="A2886" s="116" t="n"/>
      <c r="B2886" s="97" t="n"/>
      <c r="C2886" s="97" t="n"/>
      <c r="D2886" s="132" t="n"/>
      <c r="E2886" s="99" t="n"/>
      <c r="F2886" s="117" t="n"/>
      <c r="G2886" s="101" t="n"/>
      <c r="H2886" s="103" t="str">
        <f>IF(OR(A2886="",B2886=""),"",N(D2886)*N(E2886))</f>
        <v/>
      </c>
      <c r="I2886" s="103" t="str">
        <f>IF(H2886="","",H2886-N(F2886))</f>
        <v/>
      </c>
      <c r="J2886" s="68" t="str">
        <f>IF(B2886="","",IFERROR(INDEX('15 Base de Dados'!$F$6:$F$925,MATCH(B2886,'15 Base de Dados'!$C$6:$C$925,0)),"BRL"))</f>
        <v/>
      </c>
      <c r="K2886" s="70" t="str">
        <f>IF(H2886="","",I2886*IF(N(G2886)&gt;0,G2886,IFERROR(INDEX(moeda_fx,MATCH(J2886,moeda_cod,0)),1)))</f>
        <v/>
      </c>
      <c r="L2886" s="133" t="str">
        <f>IF(B2886="","",IFERROR(INDEX('15 Base de Dados'!$A$6:$A$925,MATCH(B2886,'15 Base de Dados'!$C$6:$C$925,0)),"Não encontrado"))</f>
        <v/>
      </c>
      <c r="M2886" s="122" t="str">
        <f>IF(A2886="","",EOMONTH(A2886,0))</f>
        <v/>
      </c>
      <c r="N2886" s="69" t="str">
        <f>IF(A2886="","",YEAR(A2886))</f>
        <v/>
      </c>
    </row>
    <row r="2887">
      <c r="A2887" s="116" t="n"/>
      <c r="B2887" s="97" t="n"/>
      <c r="C2887" s="97" t="n"/>
      <c r="D2887" s="132" t="n"/>
      <c r="E2887" s="99" t="n"/>
      <c r="F2887" s="117" t="n"/>
      <c r="G2887" s="101" t="n"/>
      <c r="H2887" s="109" t="str">
        <f>IF(OR(A2887="",B2887=""),"",N(D2887)*N(E2887))</f>
        <v/>
      </c>
      <c r="I2887" s="109" t="str">
        <f>IF(H2887="","",H2887-N(F2887))</f>
        <v/>
      </c>
      <c r="J2887" s="108" t="str">
        <f>IF(B2887="","",IFERROR(INDEX('15 Base de Dados'!$F$6:$F$925,MATCH(B2887,'15 Base de Dados'!$C$6:$C$925,0)),"BRL"))</f>
        <v/>
      </c>
      <c r="K2887" s="134" t="str">
        <f>IF(H2887="","",I2887*IF(N(G2887)&gt;0,G2887,IFERROR(INDEX(moeda_fx,MATCH(J2887,moeda_cod,0)),1)))</f>
        <v/>
      </c>
      <c r="L2887" s="135" t="str">
        <f>IF(B2887="","",IFERROR(INDEX('15 Base de Dados'!$A$6:$A$925,MATCH(B2887,'15 Base de Dados'!$C$6:$C$925,0)),"Não encontrado"))</f>
        <v/>
      </c>
      <c r="M2887" s="123" t="str">
        <f>IF(A2887="","",EOMONTH(A2887,0))</f>
        <v/>
      </c>
      <c r="N2887" s="113" t="str">
        <f>IF(A2887="","",YEAR(A2887))</f>
        <v/>
      </c>
    </row>
    <row r="2888">
      <c r="A2888" s="116" t="n"/>
      <c r="B2888" s="97" t="n"/>
      <c r="C2888" s="97" t="n"/>
      <c r="D2888" s="132" t="n"/>
      <c r="E2888" s="99" t="n"/>
      <c r="F2888" s="117" t="n"/>
      <c r="G2888" s="101" t="n"/>
      <c r="H2888" s="103" t="str">
        <f>IF(OR(A2888="",B2888=""),"",N(D2888)*N(E2888))</f>
        <v/>
      </c>
      <c r="I2888" s="103" t="str">
        <f>IF(H2888="","",H2888-N(F2888))</f>
        <v/>
      </c>
      <c r="J2888" s="68" t="str">
        <f>IF(B2888="","",IFERROR(INDEX('15 Base de Dados'!$F$6:$F$925,MATCH(B2888,'15 Base de Dados'!$C$6:$C$925,0)),"BRL"))</f>
        <v/>
      </c>
      <c r="K2888" s="70" t="str">
        <f>IF(H2888="","",I2888*IF(N(G2888)&gt;0,G2888,IFERROR(INDEX(moeda_fx,MATCH(J2888,moeda_cod,0)),1)))</f>
        <v/>
      </c>
      <c r="L2888" s="133" t="str">
        <f>IF(B2888="","",IFERROR(INDEX('15 Base de Dados'!$A$6:$A$925,MATCH(B2888,'15 Base de Dados'!$C$6:$C$925,0)),"Não encontrado"))</f>
        <v/>
      </c>
      <c r="M2888" s="122" t="str">
        <f>IF(A2888="","",EOMONTH(A2888,0))</f>
        <v/>
      </c>
      <c r="N2888" s="69" t="str">
        <f>IF(A2888="","",YEAR(A2888))</f>
        <v/>
      </c>
    </row>
    <row r="2889">
      <c r="A2889" s="116" t="n"/>
      <c r="B2889" s="97" t="n"/>
      <c r="C2889" s="97" t="n"/>
      <c r="D2889" s="132" t="n"/>
      <c r="E2889" s="99" t="n"/>
      <c r="F2889" s="117" t="n"/>
      <c r="G2889" s="101" t="n"/>
      <c r="H2889" s="109" t="str">
        <f>IF(OR(A2889="",B2889=""),"",N(D2889)*N(E2889))</f>
        <v/>
      </c>
      <c r="I2889" s="109" t="str">
        <f>IF(H2889="","",H2889-N(F2889))</f>
        <v/>
      </c>
      <c r="J2889" s="108" t="str">
        <f>IF(B2889="","",IFERROR(INDEX('15 Base de Dados'!$F$6:$F$925,MATCH(B2889,'15 Base de Dados'!$C$6:$C$925,0)),"BRL"))</f>
        <v/>
      </c>
      <c r="K2889" s="134" t="str">
        <f>IF(H2889="","",I2889*IF(N(G2889)&gt;0,G2889,IFERROR(INDEX(moeda_fx,MATCH(J2889,moeda_cod,0)),1)))</f>
        <v/>
      </c>
      <c r="L2889" s="135" t="str">
        <f>IF(B2889="","",IFERROR(INDEX('15 Base de Dados'!$A$6:$A$925,MATCH(B2889,'15 Base de Dados'!$C$6:$C$925,0)),"Não encontrado"))</f>
        <v/>
      </c>
      <c r="M2889" s="123" t="str">
        <f>IF(A2889="","",EOMONTH(A2889,0))</f>
        <v/>
      </c>
      <c r="N2889" s="113" t="str">
        <f>IF(A2889="","",YEAR(A2889))</f>
        <v/>
      </c>
    </row>
    <row r="2890">
      <c r="A2890" s="116" t="n"/>
      <c r="B2890" s="97" t="n"/>
      <c r="C2890" s="97" t="n"/>
      <c r="D2890" s="132" t="n"/>
      <c r="E2890" s="99" t="n"/>
      <c r="F2890" s="117" t="n"/>
      <c r="G2890" s="101" t="n"/>
      <c r="H2890" s="103" t="str">
        <f>IF(OR(A2890="",B2890=""),"",N(D2890)*N(E2890))</f>
        <v/>
      </c>
      <c r="I2890" s="103" t="str">
        <f>IF(H2890="","",H2890-N(F2890))</f>
        <v/>
      </c>
      <c r="J2890" s="68" t="str">
        <f>IF(B2890="","",IFERROR(INDEX('15 Base de Dados'!$F$6:$F$925,MATCH(B2890,'15 Base de Dados'!$C$6:$C$925,0)),"BRL"))</f>
        <v/>
      </c>
      <c r="K2890" s="70" t="str">
        <f>IF(H2890="","",I2890*IF(N(G2890)&gt;0,G2890,IFERROR(INDEX(moeda_fx,MATCH(J2890,moeda_cod,0)),1)))</f>
        <v/>
      </c>
      <c r="L2890" s="133" t="str">
        <f>IF(B2890="","",IFERROR(INDEX('15 Base de Dados'!$A$6:$A$925,MATCH(B2890,'15 Base de Dados'!$C$6:$C$925,0)),"Não encontrado"))</f>
        <v/>
      </c>
      <c r="M2890" s="122" t="str">
        <f>IF(A2890="","",EOMONTH(A2890,0))</f>
        <v/>
      </c>
      <c r="N2890" s="69" t="str">
        <f>IF(A2890="","",YEAR(A2890))</f>
        <v/>
      </c>
    </row>
    <row r="2891">
      <c r="A2891" s="116" t="n"/>
      <c r="B2891" s="97" t="n"/>
      <c r="C2891" s="97" t="n"/>
      <c r="D2891" s="132" t="n"/>
      <c r="E2891" s="99" t="n"/>
      <c r="F2891" s="117" t="n"/>
      <c r="G2891" s="101" t="n"/>
      <c r="H2891" s="109" t="str">
        <f>IF(OR(A2891="",B2891=""),"",N(D2891)*N(E2891))</f>
        <v/>
      </c>
      <c r="I2891" s="109" t="str">
        <f>IF(H2891="","",H2891-N(F2891))</f>
        <v/>
      </c>
      <c r="J2891" s="108" t="str">
        <f>IF(B2891="","",IFERROR(INDEX('15 Base de Dados'!$F$6:$F$925,MATCH(B2891,'15 Base de Dados'!$C$6:$C$925,0)),"BRL"))</f>
        <v/>
      </c>
      <c r="K2891" s="134" t="str">
        <f>IF(H2891="","",I2891*IF(N(G2891)&gt;0,G2891,IFERROR(INDEX(moeda_fx,MATCH(J2891,moeda_cod,0)),1)))</f>
        <v/>
      </c>
      <c r="L2891" s="135" t="str">
        <f>IF(B2891="","",IFERROR(INDEX('15 Base de Dados'!$A$6:$A$925,MATCH(B2891,'15 Base de Dados'!$C$6:$C$925,0)),"Não encontrado"))</f>
        <v/>
      </c>
      <c r="M2891" s="123" t="str">
        <f>IF(A2891="","",EOMONTH(A2891,0))</f>
        <v/>
      </c>
      <c r="N2891" s="113" t="str">
        <f>IF(A2891="","",YEAR(A2891))</f>
        <v/>
      </c>
    </row>
    <row r="2892">
      <c r="A2892" s="116" t="n"/>
      <c r="B2892" s="97" t="n"/>
      <c r="C2892" s="97" t="n"/>
      <c r="D2892" s="132" t="n"/>
      <c r="E2892" s="99" t="n"/>
      <c r="F2892" s="117" t="n"/>
      <c r="G2892" s="101" t="n"/>
      <c r="H2892" s="103" t="str">
        <f>IF(OR(A2892="",B2892=""),"",N(D2892)*N(E2892))</f>
        <v/>
      </c>
      <c r="I2892" s="103" t="str">
        <f>IF(H2892="","",H2892-N(F2892))</f>
        <v/>
      </c>
      <c r="J2892" s="68" t="str">
        <f>IF(B2892="","",IFERROR(INDEX('15 Base de Dados'!$F$6:$F$925,MATCH(B2892,'15 Base de Dados'!$C$6:$C$925,0)),"BRL"))</f>
        <v/>
      </c>
      <c r="K2892" s="70" t="str">
        <f>IF(H2892="","",I2892*IF(N(G2892)&gt;0,G2892,IFERROR(INDEX(moeda_fx,MATCH(J2892,moeda_cod,0)),1)))</f>
        <v/>
      </c>
      <c r="L2892" s="133" t="str">
        <f>IF(B2892="","",IFERROR(INDEX('15 Base de Dados'!$A$6:$A$925,MATCH(B2892,'15 Base de Dados'!$C$6:$C$925,0)),"Não encontrado"))</f>
        <v/>
      </c>
      <c r="M2892" s="122" t="str">
        <f>IF(A2892="","",EOMONTH(A2892,0))</f>
        <v/>
      </c>
      <c r="N2892" s="69" t="str">
        <f>IF(A2892="","",YEAR(A2892))</f>
        <v/>
      </c>
    </row>
    <row r="2893">
      <c r="A2893" s="116" t="n"/>
      <c r="B2893" s="97" t="n"/>
      <c r="C2893" s="97" t="n"/>
      <c r="D2893" s="132" t="n"/>
      <c r="E2893" s="99" t="n"/>
      <c r="F2893" s="117" t="n"/>
      <c r="G2893" s="101" t="n"/>
      <c r="H2893" s="109" t="str">
        <f>IF(OR(A2893="",B2893=""),"",N(D2893)*N(E2893))</f>
        <v/>
      </c>
      <c r="I2893" s="109" t="str">
        <f>IF(H2893="","",H2893-N(F2893))</f>
        <v/>
      </c>
      <c r="J2893" s="108" t="str">
        <f>IF(B2893="","",IFERROR(INDEX('15 Base de Dados'!$F$6:$F$925,MATCH(B2893,'15 Base de Dados'!$C$6:$C$925,0)),"BRL"))</f>
        <v/>
      </c>
      <c r="K2893" s="134" t="str">
        <f>IF(H2893="","",I2893*IF(N(G2893)&gt;0,G2893,IFERROR(INDEX(moeda_fx,MATCH(J2893,moeda_cod,0)),1)))</f>
        <v/>
      </c>
      <c r="L2893" s="135" t="str">
        <f>IF(B2893="","",IFERROR(INDEX('15 Base de Dados'!$A$6:$A$925,MATCH(B2893,'15 Base de Dados'!$C$6:$C$925,0)),"Não encontrado"))</f>
        <v/>
      </c>
      <c r="M2893" s="123" t="str">
        <f>IF(A2893="","",EOMONTH(A2893,0))</f>
        <v/>
      </c>
      <c r="N2893" s="113" t="str">
        <f>IF(A2893="","",YEAR(A2893))</f>
        <v/>
      </c>
    </row>
    <row r="2894">
      <c r="A2894" s="116" t="n"/>
      <c r="B2894" s="97" t="n"/>
      <c r="C2894" s="97" t="n"/>
      <c r="D2894" s="132" t="n"/>
      <c r="E2894" s="99" t="n"/>
      <c r="F2894" s="117" t="n"/>
      <c r="G2894" s="101" t="n"/>
      <c r="H2894" s="103" t="str">
        <f>IF(OR(A2894="",B2894=""),"",N(D2894)*N(E2894))</f>
        <v/>
      </c>
      <c r="I2894" s="103" t="str">
        <f>IF(H2894="","",H2894-N(F2894))</f>
        <v/>
      </c>
      <c r="J2894" s="68" t="str">
        <f>IF(B2894="","",IFERROR(INDEX('15 Base de Dados'!$F$6:$F$925,MATCH(B2894,'15 Base de Dados'!$C$6:$C$925,0)),"BRL"))</f>
        <v/>
      </c>
      <c r="K2894" s="70" t="str">
        <f>IF(H2894="","",I2894*IF(N(G2894)&gt;0,G2894,IFERROR(INDEX(moeda_fx,MATCH(J2894,moeda_cod,0)),1)))</f>
        <v/>
      </c>
      <c r="L2894" s="133" t="str">
        <f>IF(B2894="","",IFERROR(INDEX('15 Base de Dados'!$A$6:$A$925,MATCH(B2894,'15 Base de Dados'!$C$6:$C$925,0)),"Não encontrado"))</f>
        <v/>
      </c>
      <c r="M2894" s="122" t="str">
        <f>IF(A2894="","",EOMONTH(A2894,0))</f>
        <v/>
      </c>
      <c r="N2894" s="69" t="str">
        <f>IF(A2894="","",YEAR(A2894))</f>
        <v/>
      </c>
    </row>
    <row r="2895">
      <c r="A2895" s="116" t="n"/>
      <c r="B2895" s="97" t="n"/>
      <c r="C2895" s="97" t="n"/>
      <c r="D2895" s="132" t="n"/>
      <c r="E2895" s="99" t="n"/>
      <c r="F2895" s="117" t="n"/>
      <c r="G2895" s="101" t="n"/>
      <c r="H2895" s="109" t="str">
        <f>IF(OR(A2895="",B2895=""),"",N(D2895)*N(E2895))</f>
        <v/>
      </c>
      <c r="I2895" s="109" t="str">
        <f>IF(H2895="","",H2895-N(F2895))</f>
        <v/>
      </c>
      <c r="J2895" s="108" t="str">
        <f>IF(B2895="","",IFERROR(INDEX('15 Base de Dados'!$F$6:$F$925,MATCH(B2895,'15 Base de Dados'!$C$6:$C$925,0)),"BRL"))</f>
        <v/>
      </c>
      <c r="K2895" s="134" t="str">
        <f>IF(H2895="","",I2895*IF(N(G2895)&gt;0,G2895,IFERROR(INDEX(moeda_fx,MATCH(J2895,moeda_cod,0)),1)))</f>
        <v/>
      </c>
      <c r="L2895" s="135" t="str">
        <f>IF(B2895="","",IFERROR(INDEX('15 Base de Dados'!$A$6:$A$925,MATCH(B2895,'15 Base de Dados'!$C$6:$C$925,0)),"Não encontrado"))</f>
        <v/>
      </c>
      <c r="M2895" s="123" t="str">
        <f>IF(A2895="","",EOMONTH(A2895,0))</f>
        <v/>
      </c>
      <c r="N2895" s="113" t="str">
        <f>IF(A2895="","",YEAR(A2895))</f>
        <v/>
      </c>
    </row>
    <row r="2896">
      <c r="A2896" s="116" t="n"/>
      <c r="B2896" s="97" t="n"/>
      <c r="C2896" s="97" t="n"/>
      <c r="D2896" s="132" t="n"/>
      <c r="E2896" s="99" t="n"/>
      <c r="F2896" s="117" t="n"/>
      <c r="G2896" s="101" t="n"/>
      <c r="H2896" s="103" t="str">
        <f>IF(OR(A2896="",B2896=""),"",N(D2896)*N(E2896))</f>
        <v/>
      </c>
      <c r="I2896" s="103" t="str">
        <f>IF(H2896="","",H2896-N(F2896))</f>
        <v/>
      </c>
      <c r="J2896" s="68" t="str">
        <f>IF(B2896="","",IFERROR(INDEX('15 Base de Dados'!$F$6:$F$925,MATCH(B2896,'15 Base de Dados'!$C$6:$C$925,0)),"BRL"))</f>
        <v/>
      </c>
      <c r="K2896" s="70" t="str">
        <f>IF(H2896="","",I2896*IF(N(G2896)&gt;0,G2896,IFERROR(INDEX(moeda_fx,MATCH(J2896,moeda_cod,0)),1)))</f>
        <v/>
      </c>
      <c r="L2896" s="133" t="str">
        <f>IF(B2896="","",IFERROR(INDEX('15 Base de Dados'!$A$6:$A$925,MATCH(B2896,'15 Base de Dados'!$C$6:$C$925,0)),"Não encontrado"))</f>
        <v/>
      </c>
      <c r="M2896" s="122" t="str">
        <f>IF(A2896="","",EOMONTH(A2896,0))</f>
        <v/>
      </c>
      <c r="N2896" s="69" t="str">
        <f>IF(A2896="","",YEAR(A2896))</f>
        <v/>
      </c>
    </row>
    <row r="2897">
      <c r="A2897" s="116" t="n"/>
      <c r="B2897" s="97" t="n"/>
      <c r="C2897" s="97" t="n"/>
      <c r="D2897" s="132" t="n"/>
      <c r="E2897" s="99" t="n"/>
      <c r="F2897" s="117" t="n"/>
      <c r="G2897" s="101" t="n"/>
      <c r="H2897" s="109" t="str">
        <f>IF(OR(A2897="",B2897=""),"",N(D2897)*N(E2897))</f>
        <v/>
      </c>
      <c r="I2897" s="109" t="str">
        <f>IF(H2897="","",H2897-N(F2897))</f>
        <v/>
      </c>
      <c r="J2897" s="108" t="str">
        <f>IF(B2897="","",IFERROR(INDEX('15 Base de Dados'!$F$6:$F$925,MATCH(B2897,'15 Base de Dados'!$C$6:$C$925,0)),"BRL"))</f>
        <v/>
      </c>
      <c r="K2897" s="134" t="str">
        <f>IF(H2897="","",I2897*IF(N(G2897)&gt;0,G2897,IFERROR(INDEX(moeda_fx,MATCH(J2897,moeda_cod,0)),1)))</f>
        <v/>
      </c>
      <c r="L2897" s="135" t="str">
        <f>IF(B2897="","",IFERROR(INDEX('15 Base de Dados'!$A$6:$A$925,MATCH(B2897,'15 Base de Dados'!$C$6:$C$925,0)),"Não encontrado"))</f>
        <v/>
      </c>
      <c r="M2897" s="123" t="str">
        <f>IF(A2897="","",EOMONTH(A2897,0))</f>
        <v/>
      </c>
      <c r="N2897" s="113" t="str">
        <f>IF(A2897="","",YEAR(A2897))</f>
        <v/>
      </c>
    </row>
    <row r="2898">
      <c r="A2898" s="116" t="n"/>
      <c r="B2898" s="97" t="n"/>
      <c r="C2898" s="97" t="n"/>
      <c r="D2898" s="132" t="n"/>
      <c r="E2898" s="99" t="n"/>
      <c r="F2898" s="117" t="n"/>
      <c r="G2898" s="101" t="n"/>
      <c r="H2898" s="103" t="str">
        <f>IF(OR(A2898="",B2898=""),"",N(D2898)*N(E2898))</f>
        <v/>
      </c>
      <c r="I2898" s="103" t="str">
        <f>IF(H2898="","",H2898-N(F2898))</f>
        <v/>
      </c>
      <c r="J2898" s="68" t="str">
        <f>IF(B2898="","",IFERROR(INDEX('15 Base de Dados'!$F$6:$F$925,MATCH(B2898,'15 Base de Dados'!$C$6:$C$925,0)),"BRL"))</f>
        <v/>
      </c>
      <c r="K2898" s="70" t="str">
        <f>IF(H2898="","",I2898*IF(N(G2898)&gt;0,G2898,IFERROR(INDEX(moeda_fx,MATCH(J2898,moeda_cod,0)),1)))</f>
        <v/>
      </c>
      <c r="L2898" s="133" t="str">
        <f>IF(B2898="","",IFERROR(INDEX('15 Base de Dados'!$A$6:$A$925,MATCH(B2898,'15 Base de Dados'!$C$6:$C$925,0)),"Não encontrado"))</f>
        <v/>
      </c>
      <c r="M2898" s="122" t="str">
        <f>IF(A2898="","",EOMONTH(A2898,0))</f>
        <v/>
      </c>
      <c r="N2898" s="69" t="str">
        <f>IF(A2898="","",YEAR(A2898))</f>
        <v/>
      </c>
    </row>
    <row r="2899">
      <c r="A2899" s="116" t="n"/>
      <c r="B2899" s="97" t="n"/>
      <c r="C2899" s="97" t="n"/>
      <c r="D2899" s="132" t="n"/>
      <c r="E2899" s="99" t="n"/>
      <c r="F2899" s="117" t="n"/>
      <c r="G2899" s="101" t="n"/>
      <c r="H2899" s="109" t="str">
        <f>IF(OR(A2899="",B2899=""),"",N(D2899)*N(E2899))</f>
        <v/>
      </c>
      <c r="I2899" s="109" t="str">
        <f>IF(H2899="","",H2899-N(F2899))</f>
        <v/>
      </c>
      <c r="J2899" s="108" t="str">
        <f>IF(B2899="","",IFERROR(INDEX('15 Base de Dados'!$F$6:$F$925,MATCH(B2899,'15 Base de Dados'!$C$6:$C$925,0)),"BRL"))</f>
        <v/>
      </c>
      <c r="K2899" s="134" t="str">
        <f>IF(H2899="","",I2899*IF(N(G2899)&gt;0,G2899,IFERROR(INDEX(moeda_fx,MATCH(J2899,moeda_cod,0)),1)))</f>
        <v/>
      </c>
      <c r="L2899" s="135" t="str">
        <f>IF(B2899="","",IFERROR(INDEX('15 Base de Dados'!$A$6:$A$925,MATCH(B2899,'15 Base de Dados'!$C$6:$C$925,0)),"Não encontrado"))</f>
        <v/>
      </c>
      <c r="M2899" s="123" t="str">
        <f>IF(A2899="","",EOMONTH(A2899,0))</f>
        <v/>
      </c>
      <c r="N2899" s="113" t="str">
        <f>IF(A2899="","",YEAR(A2899))</f>
        <v/>
      </c>
    </row>
    <row r="2900">
      <c r="A2900" s="116" t="n"/>
      <c r="B2900" s="97" t="n"/>
      <c r="C2900" s="97" t="n"/>
      <c r="D2900" s="132" t="n"/>
      <c r="E2900" s="99" t="n"/>
      <c r="F2900" s="117" t="n"/>
      <c r="G2900" s="101" t="n"/>
      <c r="H2900" s="103" t="str">
        <f>IF(OR(A2900="",B2900=""),"",N(D2900)*N(E2900))</f>
        <v/>
      </c>
      <c r="I2900" s="103" t="str">
        <f>IF(H2900="","",H2900-N(F2900))</f>
        <v/>
      </c>
      <c r="J2900" s="68" t="str">
        <f>IF(B2900="","",IFERROR(INDEX('15 Base de Dados'!$F$6:$F$925,MATCH(B2900,'15 Base de Dados'!$C$6:$C$925,0)),"BRL"))</f>
        <v/>
      </c>
      <c r="K2900" s="70" t="str">
        <f>IF(H2900="","",I2900*IF(N(G2900)&gt;0,G2900,IFERROR(INDEX(moeda_fx,MATCH(J2900,moeda_cod,0)),1)))</f>
        <v/>
      </c>
      <c r="L2900" s="133" t="str">
        <f>IF(B2900="","",IFERROR(INDEX('15 Base de Dados'!$A$6:$A$925,MATCH(B2900,'15 Base de Dados'!$C$6:$C$925,0)),"Não encontrado"))</f>
        <v/>
      </c>
      <c r="M2900" s="122" t="str">
        <f>IF(A2900="","",EOMONTH(A2900,0))</f>
        <v/>
      </c>
      <c r="N2900" s="69" t="str">
        <f>IF(A2900="","",YEAR(A2900))</f>
        <v/>
      </c>
    </row>
    <row r="2901">
      <c r="A2901" s="116" t="n"/>
      <c r="B2901" s="97" t="n"/>
      <c r="C2901" s="97" t="n"/>
      <c r="D2901" s="132" t="n"/>
      <c r="E2901" s="99" t="n"/>
      <c r="F2901" s="117" t="n"/>
      <c r="G2901" s="101" t="n"/>
      <c r="H2901" s="109" t="str">
        <f>IF(OR(A2901="",B2901=""),"",N(D2901)*N(E2901))</f>
        <v/>
      </c>
      <c r="I2901" s="109" t="str">
        <f>IF(H2901="","",H2901-N(F2901))</f>
        <v/>
      </c>
      <c r="J2901" s="108" t="str">
        <f>IF(B2901="","",IFERROR(INDEX('15 Base de Dados'!$F$6:$F$925,MATCH(B2901,'15 Base de Dados'!$C$6:$C$925,0)),"BRL"))</f>
        <v/>
      </c>
      <c r="K2901" s="134" t="str">
        <f>IF(H2901="","",I2901*IF(N(G2901)&gt;0,G2901,IFERROR(INDEX(moeda_fx,MATCH(J2901,moeda_cod,0)),1)))</f>
        <v/>
      </c>
      <c r="L2901" s="135" t="str">
        <f>IF(B2901="","",IFERROR(INDEX('15 Base de Dados'!$A$6:$A$925,MATCH(B2901,'15 Base de Dados'!$C$6:$C$925,0)),"Não encontrado"))</f>
        <v/>
      </c>
      <c r="M2901" s="123" t="str">
        <f>IF(A2901="","",EOMONTH(A2901,0))</f>
        <v/>
      </c>
      <c r="N2901" s="113" t="str">
        <f>IF(A2901="","",YEAR(A2901))</f>
        <v/>
      </c>
    </row>
    <row r="2902">
      <c r="A2902" s="116" t="n"/>
      <c r="B2902" s="97" t="n"/>
      <c r="C2902" s="97" t="n"/>
      <c r="D2902" s="132" t="n"/>
      <c r="E2902" s="99" t="n"/>
      <c r="F2902" s="117" t="n"/>
      <c r="G2902" s="101" t="n"/>
      <c r="H2902" s="103" t="str">
        <f>IF(OR(A2902="",B2902=""),"",N(D2902)*N(E2902))</f>
        <v/>
      </c>
      <c r="I2902" s="103" t="str">
        <f>IF(H2902="","",H2902-N(F2902))</f>
        <v/>
      </c>
      <c r="J2902" s="68" t="str">
        <f>IF(B2902="","",IFERROR(INDEX('15 Base de Dados'!$F$6:$F$925,MATCH(B2902,'15 Base de Dados'!$C$6:$C$925,0)),"BRL"))</f>
        <v/>
      </c>
      <c r="K2902" s="70" t="str">
        <f>IF(H2902="","",I2902*IF(N(G2902)&gt;0,G2902,IFERROR(INDEX(moeda_fx,MATCH(J2902,moeda_cod,0)),1)))</f>
        <v/>
      </c>
      <c r="L2902" s="133" t="str">
        <f>IF(B2902="","",IFERROR(INDEX('15 Base de Dados'!$A$6:$A$925,MATCH(B2902,'15 Base de Dados'!$C$6:$C$925,0)),"Não encontrado"))</f>
        <v/>
      </c>
      <c r="M2902" s="122" t="str">
        <f>IF(A2902="","",EOMONTH(A2902,0))</f>
        <v/>
      </c>
      <c r="N2902" s="69" t="str">
        <f>IF(A2902="","",YEAR(A2902))</f>
        <v/>
      </c>
    </row>
    <row r="2903">
      <c r="A2903" s="116" t="n"/>
      <c r="B2903" s="97" t="n"/>
      <c r="C2903" s="97" t="n"/>
      <c r="D2903" s="132" t="n"/>
      <c r="E2903" s="99" t="n"/>
      <c r="F2903" s="117" t="n"/>
      <c r="G2903" s="101" t="n"/>
      <c r="H2903" s="109" t="str">
        <f>IF(OR(A2903="",B2903=""),"",N(D2903)*N(E2903))</f>
        <v/>
      </c>
      <c r="I2903" s="109" t="str">
        <f>IF(H2903="","",H2903-N(F2903))</f>
        <v/>
      </c>
      <c r="J2903" s="108" t="str">
        <f>IF(B2903="","",IFERROR(INDEX('15 Base de Dados'!$F$6:$F$925,MATCH(B2903,'15 Base de Dados'!$C$6:$C$925,0)),"BRL"))</f>
        <v/>
      </c>
      <c r="K2903" s="134" t="str">
        <f>IF(H2903="","",I2903*IF(N(G2903)&gt;0,G2903,IFERROR(INDEX(moeda_fx,MATCH(J2903,moeda_cod,0)),1)))</f>
        <v/>
      </c>
      <c r="L2903" s="135" t="str">
        <f>IF(B2903="","",IFERROR(INDEX('15 Base de Dados'!$A$6:$A$925,MATCH(B2903,'15 Base de Dados'!$C$6:$C$925,0)),"Não encontrado"))</f>
        <v/>
      </c>
      <c r="M2903" s="123" t="str">
        <f>IF(A2903="","",EOMONTH(A2903,0))</f>
        <v/>
      </c>
      <c r="N2903" s="113" t="str">
        <f>IF(A2903="","",YEAR(A2903))</f>
        <v/>
      </c>
    </row>
    <row r="2904">
      <c r="A2904" s="116" t="n"/>
      <c r="B2904" s="97" t="n"/>
      <c r="C2904" s="97" t="n"/>
      <c r="D2904" s="132" t="n"/>
      <c r="E2904" s="99" t="n"/>
      <c r="F2904" s="117" t="n"/>
      <c r="G2904" s="101" t="n"/>
      <c r="H2904" s="103" t="str">
        <f>IF(OR(A2904="",B2904=""),"",N(D2904)*N(E2904))</f>
        <v/>
      </c>
      <c r="I2904" s="103" t="str">
        <f>IF(H2904="","",H2904-N(F2904))</f>
        <v/>
      </c>
      <c r="J2904" s="68" t="str">
        <f>IF(B2904="","",IFERROR(INDEX('15 Base de Dados'!$F$6:$F$925,MATCH(B2904,'15 Base de Dados'!$C$6:$C$925,0)),"BRL"))</f>
        <v/>
      </c>
      <c r="K2904" s="70" t="str">
        <f>IF(H2904="","",I2904*IF(N(G2904)&gt;0,G2904,IFERROR(INDEX(moeda_fx,MATCH(J2904,moeda_cod,0)),1)))</f>
        <v/>
      </c>
      <c r="L2904" s="133" t="str">
        <f>IF(B2904="","",IFERROR(INDEX('15 Base de Dados'!$A$6:$A$925,MATCH(B2904,'15 Base de Dados'!$C$6:$C$925,0)),"Não encontrado"))</f>
        <v/>
      </c>
      <c r="M2904" s="122" t="str">
        <f>IF(A2904="","",EOMONTH(A2904,0))</f>
        <v/>
      </c>
      <c r="N2904" s="69" t="str">
        <f>IF(A2904="","",YEAR(A2904))</f>
        <v/>
      </c>
    </row>
    <row r="2905">
      <c r="A2905" s="116" t="n"/>
      <c r="B2905" s="97" t="n"/>
      <c r="C2905" s="97" t="n"/>
      <c r="D2905" s="132" t="n"/>
      <c r="E2905" s="99" t="n"/>
      <c r="F2905" s="117" t="n"/>
      <c r="G2905" s="101" t="n"/>
      <c r="H2905" s="109" t="str">
        <f>IF(OR(A2905="",B2905=""),"",N(D2905)*N(E2905))</f>
        <v/>
      </c>
      <c r="I2905" s="109" t="str">
        <f>IF(H2905="","",H2905-N(F2905))</f>
        <v/>
      </c>
      <c r="J2905" s="108" t="str">
        <f>IF(B2905="","",IFERROR(INDEX('15 Base de Dados'!$F$6:$F$925,MATCH(B2905,'15 Base de Dados'!$C$6:$C$925,0)),"BRL"))</f>
        <v/>
      </c>
      <c r="K2905" s="134" t="str">
        <f>IF(H2905="","",I2905*IF(N(G2905)&gt;0,G2905,IFERROR(INDEX(moeda_fx,MATCH(J2905,moeda_cod,0)),1)))</f>
        <v/>
      </c>
      <c r="L2905" s="135" t="str">
        <f>IF(B2905="","",IFERROR(INDEX('15 Base de Dados'!$A$6:$A$925,MATCH(B2905,'15 Base de Dados'!$C$6:$C$925,0)),"Não encontrado"))</f>
        <v/>
      </c>
      <c r="M2905" s="123" t="str">
        <f>IF(A2905="","",EOMONTH(A2905,0))</f>
        <v/>
      </c>
      <c r="N2905" s="113" t="str">
        <f>IF(A2905="","",YEAR(A2905))</f>
        <v/>
      </c>
    </row>
    <row r="2906">
      <c r="A2906" s="116" t="n"/>
      <c r="B2906" s="97" t="n"/>
      <c r="C2906" s="97" t="n"/>
      <c r="D2906" s="132" t="n"/>
      <c r="E2906" s="99" t="n"/>
      <c r="F2906" s="117" t="n"/>
      <c r="G2906" s="101" t="n"/>
      <c r="H2906" s="103" t="str">
        <f>IF(OR(A2906="",B2906=""),"",N(D2906)*N(E2906))</f>
        <v/>
      </c>
      <c r="I2906" s="103" t="str">
        <f>IF(H2906="","",H2906-N(F2906))</f>
        <v/>
      </c>
      <c r="J2906" s="68" t="str">
        <f>IF(B2906="","",IFERROR(INDEX('15 Base de Dados'!$F$6:$F$925,MATCH(B2906,'15 Base de Dados'!$C$6:$C$925,0)),"BRL"))</f>
        <v/>
      </c>
      <c r="K2906" s="70" t="str">
        <f>IF(H2906="","",I2906*IF(N(G2906)&gt;0,G2906,IFERROR(INDEX(moeda_fx,MATCH(J2906,moeda_cod,0)),1)))</f>
        <v/>
      </c>
      <c r="L2906" s="133" t="str">
        <f>IF(B2906="","",IFERROR(INDEX('15 Base de Dados'!$A$6:$A$925,MATCH(B2906,'15 Base de Dados'!$C$6:$C$925,0)),"Não encontrado"))</f>
        <v/>
      </c>
      <c r="M2906" s="122" t="str">
        <f>IF(A2906="","",EOMONTH(A2906,0))</f>
        <v/>
      </c>
      <c r="N2906" s="69" t="str">
        <f>IF(A2906="","",YEAR(A2906))</f>
        <v/>
      </c>
    </row>
    <row r="2907">
      <c r="A2907" s="116" t="n"/>
      <c r="B2907" s="97" t="n"/>
      <c r="C2907" s="97" t="n"/>
      <c r="D2907" s="132" t="n"/>
      <c r="E2907" s="99" t="n"/>
      <c r="F2907" s="117" t="n"/>
      <c r="G2907" s="101" t="n"/>
      <c r="H2907" s="109" t="str">
        <f>IF(OR(A2907="",B2907=""),"",N(D2907)*N(E2907))</f>
        <v/>
      </c>
      <c r="I2907" s="109" t="str">
        <f>IF(H2907="","",H2907-N(F2907))</f>
        <v/>
      </c>
      <c r="J2907" s="108" t="str">
        <f>IF(B2907="","",IFERROR(INDEX('15 Base de Dados'!$F$6:$F$925,MATCH(B2907,'15 Base de Dados'!$C$6:$C$925,0)),"BRL"))</f>
        <v/>
      </c>
      <c r="K2907" s="134" t="str">
        <f>IF(H2907="","",I2907*IF(N(G2907)&gt;0,G2907,IFERROR(INDEX(moeda_fx,MATCH(J2907,moeda_cod,0)),1)))</f>
        <v/>
      </c>
      <c r="L2907" s="135" t="str">
        <f>IF(B2907="","",IFERROR(INDEX('15 Base de Dados'!$A$6:$A$925,MATCH(B2907,'15 Base de Dados'!$C$6:$C$925,0)),"Não encontrado"))</f>
        <v/>
      </c>
      <c r="M2907" s="123" t="str">
        <f>IF(A2907="","",EOMONTH(A2907,0))</f>
        <v/>
      </c>
      <c r="N2907" s="113" t="str">
        <f>IF(A2907="","",YEAR(A2907))</f>
        <v/>
      </c>
    </row>
    <row r="2908">
      <c r="A2908" s="116" t="n"/>
      <c r="B2908" s="97" t="n"/>
      <c r="C2908" s="97" t="n"/>
      <c r="D2908" s="132" t="n"/>
      <c r="E2908" s="99" t="n"/>
      <c r="F2908" s="117" t="n"/>
      <c r="G2908" s="101" t="n"/>
      <c r="H2908" s="103" t="str">
        <f>IF(OR(A2908="",B2908=""),"",N(D2908)*N(E2908))</f>
        <v/>
      </c>
      <c r="I2908" s="103" t="str">
        <f>IF(H2908="","",H2908-N(F2908))</f>
        <v/>
      </c>
      <c r="J2908" s="68" t="str">
        <f>IF(B2908="","",IFERROR(INDEX('15 Base de Dados'!$F$6:$F$925,MATCH(B2908,'15 Base de Dados'!$C$6:$C$925,0)),"BRL"))</f>
        <v/>
      </c>
      <c r="K2908" s="70" t="str">
        <f>IF(H2908="","",I2908*IF(N(G2908)&gt;0,G2908,IFERROR(INDEX(moeda_fx,MATCH(J2908,moeda_cod,0)),1)))</f>
        <v/>
      </c>
      <c r="L2908" s="133" t="str">
        <f>IF(B2908="","",IFERROR(INDEX('15 Base de Dados'!$A$6:$A$925,MATCH(B2908,'15 Base de Dados'!$C$6:$C$925,0)),"Não encontrado"))</f>
        <v/>
      </c>
      <c r="M2908" s="122" t="str">
        <f>IF(A2908="","",EOMONTH(A2908,0))</f>
        <v/>
      </c>
      <c r="N2908" s="69" t="str">
        <f>IF(A2908="","",YEAR(A2908))</f>
        <v/>
      </c>
    </row>
    <row r="2909">
      <c r="A2909" s="116" t="n"/>
      <c r="B2909" s="97" t="n"/>
      <c r="C2909" s="97" t="n"/>
      <c r="D2909" s="132" t="n"/>
      <c r="E2909" s="99" t="n"/>
      <c r="F2909" s="117" t="n"/>
      <c r="G2909" s="101" t="n"/>
      <c r="H2909" s="109" t="str">
        <f>IF(OR(A2909="",B2909=""),"",N(D2909)*N(E2909))</f>
        <v/>
      </c>
      <c r="I2909" s="109" t="str">
        <f>IF(H2909="","",H2909-N(F2909))</f>
        <v/>
      </c>
      <c r="J2909" s="108" t="str">
        <f>IF(B2909="","",IFERROR(INDEX('15 Base de Dados'!$F$6:$F$925,MATCH(B2909,'15 Base de Dados'!$C$6:$C$925,0)),"BRL"))</f>
        <v/>
      </c>
      <c r="K2909" s="134" t="str">
        <f>IF(H2909="","",I2909*IF(N(G2909)&gt;0,G2909,IFERROR(INDEX(moeda_fx,MATCH(J2909,moeda_cod,0)),1)))</f>
        <v/>
      </c>
      <c r="L2909" s="135" t="str">
        <f>IF(B2909="","",IFERROR(INDEX('15 Base de Dados'!$A$6:$A$925,MATCH(B2909,'15 Base de Dados'!$C$6:$C$925,0)),"Não encontrado"))</f>
        <v/>
      </c>
      <c r="M2909" s="123" t="str">
        <f>IF(A2909="","",EOMONTH(A2909,0))</f>
        <v/>
      </c>
      <c r="N2909" s="113" t="str">
        <f>IF(A2909="","",YEAR(A2909))</f>
        <v/>
      </c>
    </row>
    <row r="2910">
      <c r="A2910" s="116" t="n"/>
      <c r="B2910" s="97" t="n"/>
      <c r="C2910" s="97" t="n"/>
      <c r="D2910" s="132" t="n"/>
      <c r="E2910" s="99" t="n"/>
      <c r="F2910" s="117" t="n"/>
      <c r="G2910" s="101" t="n"/>
      <c r="H2910" s="103" t="str">
        <f>IF(OR(A2910="",B2910=""),"",N(D2910)*N(E2910))</f>
        <v/>
      </c>
      <c r="I2910" s="103" t="str">
        <f>IF(H2910="","",H2910-N(F2910))</f>
        <v/>
      </c>
      <c r="J2910" s="68" t="str">
        <f>IF(B2910="","",IFERROR(INDEX('15 Base de Dados'!$F$6:$F$925,MATCH(B2910,'15 Base de Dados'!$C$6:$C$925,0)),"BRL"))</f>
        <v/>
      </c>
      <c r="K2910" s="70" t="str">
        <f>IF(H2910="","",I2910*IF(N(G2910)&gt;0,G2910,IFERROR(INDEX(moeda_fx,MATCH(J2910,moeda_cod,0)),1)))</f>
        <v/>
      </c>
      <c r="L2910" s="133" t="str">
        <f>IF(B2910="","",IFERROR(INDEX('15 Base de Dados'!$A$6:$A$925,MATCH(B2910,'15 Base de Dados'!$C$6:$C$925,0)),"Não encontrado"))</f>
        <v/>
      </c>
      <c r="M2910" s="122" t="str">
        <f>IF(A2910="","",EOMONTH(A2910,0))</f>
        <v/>
      </c>
      <c r="N2910" s="69" t="str">
        <f>IF(A2910="","",YEAR(A2910))</f>
        <v/>
      </c>
    </row>
    <row r="2911">
      <c r="A2911" s="116" t="n"/>
      <c r="B2911" s="97" t="n"/>
      <c r="C2911" s="97" t="n"/>
      <c r="D2911" s="132" t="n"/>
      <c r="E2911" s="99" t="n"/>
      <c r="F2911" s="117" t="n"/>
      <c r="G2911" s="101" t="n"/>
      <c r="H2911" s="109" t="str">
        <f>IF(OR(A2911="",B2911=""),"",N(D2911)*N(E2911))</f>
        <v/>
      </c>
      <c r="I2911" s="109" t="str">
        <f>IF(H2911="","",H2911-N(F2911))</f>
        <v/>
      </c>
      <c r="J2911" s="108" t="str">
        <f>IF(B2911="","",IFERROR(INDEX('15 Base de Dados'!$F$6:$F$925,MATCH(B2911,'15 Base de Dados'!$C$6:$C$925,0)),"BRL"))</f>
        <v/>
      </c>
      <c r="K2911" s="134" t="str">
        <f>IF(H2911="","",I2911*IF(N(G2911)&gt;0,G2911,IFERROR(INDEX(moeda_fx,MATCH(J2911,moeda_cod,0)),1)))</f>
        <v/>
      </c>
      <c r="L2911" s="135" t="str">
        <f>IF(B2911="","",IFERROR(INDEX('15 Base de Dados'!$A$6:$A$925,MATCH(B2911,'15 Base de Dados'!$C$6:$C$925,0)),"Não encontrado"))</f>
        <v/>
      </c>
      <c r="M2911" s="123" t="str">
        <f>IF(A2911="","",EOMONTH(A2911,0))</f>
        <v/>
      </c>
      <c r="N2911" s="113" t="str">
        <f>IF(A2911="","",YEAR(A2911))</f>
        <v/>
      </c>
    </row>
    <row r="2912">
      <c r="A2912" s="116" t="n"/>
      <c r="B2912" s="97" t="n"/>
      <c r="C2912" s="97" t="n"/>
      <c r="D2912" s="132" t="n"/>
      <c r="E2912" s="99" t="n"/>
      <c r="F2912" s="117" t="n"/>
      <c r="G2912" s="101" t="n"/>
      <c r="H2912" s="103" t="str">
        <f>IF(OR(A2912="",B2912=""),"",N(D2912)*N(E2912))</f>
        <v/>
      </c>
      <c r="I2912" s="103" t="str">
        <f>IF(H2912="","",H2912-N(F2912))</f>
        <v/>
      </c>
      <c r="J2912" s="68" t="str">
        <f>IF(B2912="","",IFERROR(INDEX('15 Base de Dados'!$F$6:$F$925,MATCH(B2912,'15 Base de Dados'!$C$6:$C$925,0)),"BRL"))</f>
        <v/>
      </c>
      <c r="K2912" s="70" t="str">
        <f>IF(H2912="","",I2912*IF(N(G2912)&gt;0,G2912,IFERROR(INDEX(moeda_fx,MATCH(J2912,moeda_cod,0)),1)))</f>
        <v/>
      </c>
      <c r="L2912" s="133" t="str">
        <f>IF(B2912="","",IFERROR(INDEX('15 Base de Dados'!$A$6:$A$925,MATCH(B2912,'15 Base de Dados'!$C$6:$C$925,0)),"Não encontrado"))</f>
        <v/>
      </c>
      <c r="M2912" s="122" t="str">
        <f>IF(A2912="","",EOMONTH(A2912,0))</f>
        <v/>
      </c>
      <c r="N2912" s="69" t="str">
        <f>IF(A2912="","",YEAR(A2912))</f>
        <v/>
      </c>
    </row>
    <row r="2913">
      <c r="A2913" s="116" t="n"/>
      <c r="B2913" s="97" t="n"/>
      <c r="C2913" s="97" t="n"/>
      <c r="D2913" s="132" t="n"/>
      <c r="E2913" s="99" t="n"/>
      <c r="F2913" s="117" t="n"/>
      <c r="G2913" s="101" t="n"/>
      <c r="H2913" s="109" t="str">
        <f>IF(OR(A2913="",B2913=""),"",N(D2913)*N(E2913))</f>
        <v/>
      </c>
      <c r="I2913" s="109" t="str">
        <f>IF(H2913="","",H2913-N(F2913))</f>
        <v/>
      </c>
      <c r="J2913" s="108" t="str">
        <f>IF(B2913="","",IFERROR(INDEX('15 Base de Dados'!$F$6:$F$925,MATCH(B2913,'15 Base de Dados'!$C$6:$C$925,0)),"BRL"))</f>
        <v/>
      </c>
      <c r="K2913" s="134" t="str">
        <f>IF(H2913="","",I2913*IF(N(G2913)&gt;0,G2913,IFERROR(INDEX(moeda_fx,MATCH(J2913,moeda_cod,0)),1)))</f>
        <v/>
      </c>
      <c r="L2913" s="135" t="str">
        <f>IF(B2913="","",IFERROR(INDEX('15 Base de Dados'!$A$6:$A$925,MATCH(B2913,'15 Base de Dados'!$C$6:$C$925,0)),"Não encontrado"))</f>
        <v/>
      </c>
      <c r="M2913" s="123" t="str">
        <f>IF(A2913="","",EOMONTH(A2913,0))</f>
        <v/>
      </c>
      <c r="N2913" s="113" t="str">
        <f>IF(A2913="","",YEAR(A2913))</f>
        <v/>
      </c>
    </row>
    <row r="2914">
      <c r="A2914" s="116" t="n"/>
      <c r="B2914" s="97" t="n"/>
      <c r="C2914" s="97" t="n"/>
      <c r="D2914" s="132" t="n"/>
      <c r="E2914" s="99" t="n"/>
      <c r="F2914" s="117" t="n"/>
      <c r="G2914" s="101" t="n"/>
      <c r="H2914" s="103" t="str">
        <f>IF(OR(A2914="",B2914=""),"",N(D2914)*N(E2914))</f>
        <v/>
      </c>
      <c r="I2914" s="103" t="str">
        <f>IF(H2914="","",H2914-N(F2914))</f>
        <v/>
      </c>
      <c r="J2914" s="68" t="str">
        <f>IF(B2914="","",IFERROR(INDEX('15 Base de Dados'!$F$6:$F$925,MATCH(B2914,'15 Base de Dados'!$C$6:$C$925,0)),"BRL"))</f>
        <v/>
      </c>
      <c r="K2914" s="70" t="str">
        <f>IF(H2914="","",I2914*IF(N(G2914)&gt;0,G2914,IFERROR(INDEX(moeda_fx,MATCH(J2914,moeda_cod,0)),1)))</f>
        <v/>
      </c>
      <c r="L2914" s="133" t="str">
        <f>IF(B2914="","",IFERROR(INDEX('15 Base de Dados'!$A$6:$A$925,MATCH(B2914,'15 Base de Dados'!$C$6:$C$925,0)),"Não encontrado"))</f>
        <v/>
      </c>
      <c r="M2914" s="122" t="str">
        <f>IF(A2914="","",EOMONTH(A2914,0))</f>
        <v/>
      </c>
      <c r="N2914" s="69" t="str">
        <f>IF(A2914="","",YEAR(A2914))</f>
        <v/>
      </c>
    </row>
    <row r="2915">
      <c r="A2915" s="116" t="n"/>
      <c r="B2915" s="97" t="n"/>
      <c r="C2915" s="97" t="n"/>
      <c r="D2915" s="132" t="n"/>
      <c r="E2915" s="99" t="n"/>
      <c r="F2915" s="117" t="n"/>
      <c r="G2915" s="101" t="n"/>
      <c r="H2915" s="109" t="str">
        <f>IF(OR(A2915="",B2915=""),"",N(D2915)*N(E2915))</f>
        <v/>
      </c>
      <c r="I2915" s="109" t="str">
        <f>IF(H2915="","",H2915-N(F2915))</f>
        <v/>
      </c>
      <c r="J2915" s="108" t="str">
        <f>IF(B2915="","",IFERROR(INDEX('15 Base de Dados'!$F$6:$F$925,MATCH(B2915,'15 Base de Dados'!$C$6:$C$925,0)),"BRL"))</f>
        <v/>
      </c>
      <c r="K2915" s="134" t="str">
        <f>IF(H2915="","",I2915*IF(N(G2915)&gt;0,G2915,IFERROR(INDEX(moeda_fx,MATCH(J2915,moeda_cod,0)),1)))</f>
        <v/>
      </c>
      <c r="L2915" s="135" t="str">
        <f>IF(B2915="","",IFERROR(INDEX('15 Base de Dados'!$A$6:$A$925,MATCH(B2915,'15 Base de Dados'!$C$6:$C$925,0)),"Não encontrado"))</f>
        <v/>
      </c>
      <c r="M2915" s="123" t="str">
        <f>IF(A2915="","",EOMONTH(A2915,0))</f>
        <v/>
      </c>
      <c r="N2915" s="113" t="str">
        <f>IF(A2915="","",YEAR(A2915))</f>
        <v/>
      </c>
    </row>
    <row r="2916">
      <c r="A2916" s="116" t="n"/>
      <c r="B2916" s="97" t="n"/>
      <c r="C2916" s="97" t="n"/>
      <c r="D2916" s="132" t="n"/>
      <c r="E2916" s="99" t="n"/>
      <c r="F2916" s="117" t="n"/>
      <c r="G2916" s="101" t="n"/>
      <c r="H2916" s="103" t="str">
        <f>IF(OR(A2916="",B2916=""),"",N(D2916)*N(E2916))</f>
        <v/>
      </c>
      <c r="I2916" s="103" t="str">
        <f>IF(H2916="","",H2916-N(F2916))</f>
        <v/>
      </c>
      <c r="J2916" s="68" t="str">
        <f>IF(B2916="","",IFERROR(INDEX('15 Base de Dados'!$F$6:$F$925,MATCH(B2916,'15 Base de Dados'!$C$6:$C$925,0)),"BRL"))</f>
        <v/>
      </c>
      <c r="K2916" s="70" t="str">
        <f>IF(H2916="","",I2916*IF(N(G2916)&gt;0,G2916,IFERROR(INDEX(moeda_fx,MATCH(J2916,moeda_cod,0)),1)))</f>
        <v/>
      </c>
      <c r="L2916" s="133" t="str">
        <f>IF(B2916="","",IFERROR(INDEX('15 Base de Dados'!$A$6:$A$925,MATCH(B2916,'15 Base de Dados'!$C$6:$C$925,0)),"Não encontrado"))</f>
        <v/>
      </c>
      <c r="M2916" s="122" t="str">
        <f>IF(A2916="","",EOMONTH(A2916,0))</f>
        <v/>
      </c>
      <c r="N2916" s="69" t="str">
        <f>IF(A2916="","",YEAR(A2916))</f>
        <v/>
      </c>
    </row>
    <row r="2917">
      <c r="A2917" s="116" t="n"/>
      <c r="B2917" s="97" t="n"/>
      <c r="C2917" s="97" t="n"/>
      <c r="D2917" s="132" t="n"/>
      <c r="E2917" s="99" t="n"/>
      <c r="F2917" s="117" t="n"/>
      <c r="G2917" s="101" t="n"/>
      <c r="H2917" s="109" t="str">
        <f>IF(OR(A2917="",B2917=""),"",N(D2917)*N(E2917))</f>
        <v/>
      </c>
      <c r="I2917" s="109" t="str">
        <f>IF(H2917="","",H2917-N(F2917))</f>
        <v/>
      </c>
      <c r="J2917" s="108" t="str">
        <f>IF(B2917="","",IFERROR(INDEX('15 Base de Dados'!$F$6:$F$925,MATCH(B2917,'15 Base de Dados'!$C$6:$C$925,0)),"BRL"))</f>
        <v/>
      </c>
      <c r="K2917" s="134" t="str">
        <f>IF(H2917="","",I2917*IF(N(G2917)&gt;0,G2917,IFERROR(INDEX(moeda_fx,MATCH(J2917,moeda_cod,0)),1)))</f>
        <v/>
      </c>
      <c r="L2917" s="135" t="str">
        <f>IF(B2917="","",IFERROR(INDEX('15 Base de Dados'!$A$6:$A$925,MATCH(B2917,'15 Base de Dados'!$C$6:$C$925,0)),"Não encontrado"))</f>
        <v/>
      </c>
      <c r="M2917" s="123" t="str">
        <f>IF(A2917="","",EOMONTH(A2917,0))</f>
        <v/>
      </c>
      <c r="N2917" s="113" t="str">
        <f>IF(A2917="","",YEAR(A2917))</f>
        <v/>
      </c>
    </row>
    <row r="2918">
      <c r="A2918" s="116" t="n"/>
      <c r="B2918" s="97" t="n"/>
      <c r="C2918" s="97" t="n"/>
      <c r="D2918" s="132" t="n"/>
      <c r="E2918" s="99" t="n"/>
      <c r="F2918" s="117" t="n"/>
      <c r="G2918" s="101" t="n"/>
      <c r="H2918" s="103" t="str">
        <f>IF(OR(A2918="",B2918=""),"",N(D2918)*N(E2918))</f>
        <v/>
      </c>
      <c r="I2918" s="103" t="str">
        <f>IF(H2918="","",H2918-N(F2918))</f>
        <v/>
      </c>
      <c r="J2918" s="68" t="str">
        <f>IF(B2918="","",IFERROR(INDEX('15 Base de Dados'!$F$6:$F$925,MATCH(B2918,'15 Base de Dados'!$C$6:$C$925,0)),"BRL"))</f>
        <v/>
      </c>
      <c r="K2918" s="70" t="str">
        <f>IF(H2918="","",I2918*IF(N(G2918)&gt;0,G2918,IFERROR(INDEX(moeda_fx,MATCH(J2918,moeda_cod,0)),1)))</f>
        <v/>
      </c>
      <c r="L2918" s="133" t="str">
        <f>IF(B2918="","",IFERROR(INDEX('15 Base de Dados'!$A$6:$A$925,MATCH(B2918,'15 Base de Dados'!$C$6:$C$925,0)),"Não encontrado"))</f>
        <v/>
      </c>
      <c r="M2918" s="122" t="str">
        <f>IF(A2918="","",EOMONTH(A2918,0))</f>
        <v/>
      </c>
      <c r="N2918" s="69" t="str">
        <f>IF(A2918="","",YEAR(A2918))</f>
        <v/>
      </c>
    </row>
    <row r="2919">
      <c r="A2919" s="116" t="n"/>
      <c r="B2919" s="97" t="n"/>
      <c r="C2919" s="97" t="n"/>
      <c r="D2919" s="132" t="n"/>
      <c r="E2919" s="99" t="n"/>
      <c r="F2919" s="117" t="n"/>
      <c r="G2919" s="101" t="n"/>
      <c r="H2919" s="109" t="str">
        <f>IF(OR(A2919="",B2919=""),"",N(D2919)*N(E2919))</f>
        <v/>
      </c>
      <c r="I2919" s="109" t="str">
        <f>IF(H2919="","",H2919-N(F2919))</f>
        <v/>
      </c>
      <c r="J2919" s="108" t="str">
        <f>IF(B2919="","",IFERROR(INDEX('15 Base de Dados'!$F$6:$F$925,MATCH(B2919,'15 Base de Dados'!$C$6:$C$925,0)),"BRL"))</f>
        <v/>
      </c>
      <c r="K2919" s="134" t="str">
        <f>IF(H2919="","",I2919*IF(N(G2919)&gt;0,G2919,IFERROR(INDEX(moeda_fx,MATCH(J2919,moeda_cod,0)),1)))</f>
        <v/>
      </c>
      <c r="L2919" s="135" t="str">
        <f>IF(B2919="","",IFERROR(INDEX('15 Base de Dados'!$A$6:$A$925,MATCH(B2919,'15 Base de Dados'!$C$6:$C$925,0)),"Não encontrado"))</f>
        <v/>
      </c>
      <c r="M2919" s="123" t="str">
        <f>IF(A2919="","",EOMONTH(A2919,0))</f>
        <v/>
      </c>
      <c r="N2919" s="113" t="str">
        <f>IF(A2919="","",YEAR(A2919))</f>
        <v/>
      </c>
    </row>
    <row r="2920">
      <c r="A2920" s="116" t="n"/>
      <c r="B2920" s="97" t="n"/>
      <c r="C2920" s="97" t="n"/>
      <c r="D2920" s="132" t="n"/>
      <c r="E2920" s="99" t="n"/>
      <c r="F2920" s="117" t="n"/>
      <c r="G2920" s="101" t="n"/>
      <c r="H2920" s="103" t="str">
        <f>IF(OR(A2920="",B2920=""),"",N(D2920)*N(E2920))</f>
        <v/>
      </c>
      <c r="I2920" s="103" t="str">
        <f>IF(H2920="","",H2920-N(F2920))</f>
        <v/>
      </c>
      <c r="J2920" s="68" t="str">
        <f>IF(B2920="","",IFERROR(INDEX('15 Base de Dados'!$F$6:$F$925,MATCH(B2920,'15 Base de Dados'!$C$6:$C$925,0)),"BRL"))</f>
        <v/>
      </c>
      <c r="K2920" s="70" t="str">
        <f>IF(H2920="","",I2920*IF(N(G2920)&gt;0,G2920,IFERROR(INDEX(moeda_fx,MATCH(J2920,moeda_cod,0)),1)))</f>
        <v/>
      </c>
      <c r="L2920" s="133" t="str">
        <f>IF(B2920="","",IFERROR(INDEX('15 Base de Dados'!$A$6:$A$925,MATCH(B2920,'15 Base de Dados'!$C$6:$C$925,0)),"Não encontrado"))</f>
        <v/>
      </c>
      <c r="M2920" s="122" t="str">
        <f>IF(A2920="","",EOMONTH(A2920,0))</f>
        <v/>
      </c>
      <c r="N2920" s="69" t="str">
        <f>IF(A2920="","",YEAR(A2920))</f>
        <v/>
      </c>
    </row>
    <row r="2921">
      <c r="A2921" s="116" t="n"/>
      <c r="B2921" s="97" t="n"/>
      <c r="C2921" s="97" t="n"/>
      <c r="D2921" s="132" t="n"/>
      <c r="E2921" s="99" t="n"/>
      <c r="F2921" s="117" t="n"/>
      <c r="G2921" s="101" t="n"/>
      <c r="H2921" s="109" t="str">
        <f>IF(OR(A2921="",B2921=""),"",N(D2921)*N(E2921))</f>
        <v/>
      </c>
      <c r="I2921" s="109" t="str">
        <f>IF(H2921="","",H2921-N(F2921))</f>
        <v/>
      </c>
      <c r="J2921" s="108" t="str">
        <f>IF(B2921="","",IFERROR(INDEX('15 Base de Dados'!$F$6:$F$925,MATCH(B2921,'15 Base de Dados'!$C$6:$C$925,0)),"BRL"))</f>
        <v/>
      </c>
      <c r="K2921" s="134" t="str">
        <f>IF(H2921="","",I2921*IF(N(G2921)&gt;0,G2921,IFERROR(INDEX(moeda_fx,MATCH(J2921,moeda_cod,0)),1)))</f>
        <v/>
      </c>
      <c r="L2921" s="135" t="str">
        <f>IF(B2921="","",IFERROR(INDEX('15 Base de Dados'!$A$6:$A$925,MATCH(B2921,'15 Base de Dados'!$C$6:$C$925,0)),"Não encontrado"))</f>
        <v/>
      </c>
      <c r="M2921" s="123" t="str">
        <f>IF(A2921="","",EOMONTH(A2921,0))</f>
        <v/>
      </c>
      <c r="N2921" s="113" t="str">
        <f>IF(A2921="","",YEAR(A2921))</f>
        <v/>
      </c>
    </row>
    <row r="2922">
      <c r="A2922" s="116" t="n"/>
      <c r="B2922" s="97" t="n"/>
      <c r="C2922" s="97" t="n"/>
      <c r="D2922" s="132" t="n"/>
      <c r="E2922" s="99" t="n"/>
      <c r="F2922" s="117" t="n"/>
      <c r="G2922" s="101" t="n"/>
      <c r="H2922" s="103" t="str">
        <f>IF(OR(A2922="",B2922=""),"",N(D2922)*N(E2922))</f>
        <v/>
      </c>
      <c r="I2922" s="103" t="str">
        <f>IF(H2922="","",H2922-N(F2922))</f>
        <v/>
      </c>
      <c r="J2922" s="68" t="str">
        <f>IF(B2922="","",IFERROR(INDEX('15 Base de Dados'!$F$6:$F$925,MATCH(B2922,'15 Base de Dados'!$C$6:$C$925,0)),"BRL"))</f>
        <v/>
      </c>
      <c r="K2922" s="70" t="str">
        <f>IF(H2922="","",I2922*IF(N(G2922)&gt;0,G2922,IFERROR(INDEX(moeda_fx,MATCH(J2922,moeda_cod,0)),1)))</f>
        <v/>
      </c>
      <c r="L2922" s="133" t="str">
        <f>IF(B2922="","",IFERROR(INDEX('15 Base de Dados'!$A$6:$A$925,MATCH(B2922,'15 Base de Dados'!$C$6:$C$925,0)),"Não encontrado"))</f>
        <v/>
      </c>
      <c r="M2922" s="122" t="str">
        <f>IF(A2922="","",EOMONTH(A2922,0))</f>
        <v/>
      </c>
      <c r="N2922" s="69" t="str">
        <f>IF(A2922="","",YEAR(A2922))</f>
        <v/>
      </c>
    </row>
    <row r="2923">
      <c r="A2923" s="116" t="n"/>
      <c r="B2923" s="97" t="n"/>
      <c r="C2923" s="97" t="n"/>
      <c r="D2923" s="132" t="n"/>
      <c r="E2923" s="99" t="n"/>
      <c r="F2923" s="117" t="n"/>
      <c r="G2923" s="101" t="n"/>
      <c r="H2923" s="109" t="str">
        <f>IF(OR(A2923="",B2923=""),"",N(D2923)*N(E2923))</f>
        <v/>
      </c>
      <c r="I2923" s="109" t="str">
        <f>IF(H2923="","",H2923-N(F2923))</f>
        <v/>
      </c>
      <c r="J2923" s="108" t="str">
        <f>IF(B2923="","",IFERROR(INDEX('15 Base de Dados'!$F$6:$F$925,MATCH(B2923,'15 Base de Dados'!$C$6:$C$925,0)),"BRL"))</f>
        <v/>
      </c>
      <c r="K2923" s="134" t="str">
        <f>IF(H2923="","",I2923*IF(N(G2923)&gt;0,G2923,IFERROR(INDEX(moeda_fx,MATCH(J2923,moeda_cod,0)),1)))</f>
        <v/>
      </c>
      <c r="L2923" s="135" t="str">
        <f>IF(B2923="","",IFERROR(INDEX('15 Base de Dados'!$A$6:$A$925,MATCH(B2923,'15 Base de Dados'!$C$6:$C$925,0)),"Não encontrado"))</f>
        <v/>
      </c>
      <c r="M2923" s="123" t="str">
        <f>IF(A2923="","",EOMONTH(A2923,0))</f>
        <v/>
      </c>
      <c r="N2923" s="113" t="str">
        <f>IF(A2923="","",YEAR(A2923))</f>
        <v/>
      </c>
    </row>
    <row r="2924">
      <c r="A2924" s="116" t="n"/>
      <c r="B2924" s="97" t="n"/>
      <c r="C2924" s="97" t="n"/>
      <c r="D2924" s="132" t="n"/>
      <c r="E2924" s="99" t="n"/>
      <c r="F2924" s="117" t="n"/>
      <c r="G2924" s="101" t="n"/>
      <c r="H2924" s="103" t="str">
        <f>IF(OR(A2924="",B2924=""),"",N(D2924)*N(E2924))</f>
        <v/>
      </c>
      <c r="I2924" s="103" t="str">
        <f>IF(H2924="","",H2924-N(F2924))</f>
        <v/>
      </c>
      <c r="J2924" s="68" t="str">
        <f>IF(B2924="","",IFERROR(INDEX('15 Base de Dados'!$F$6:$F$925,MATCH(B2924,'15 Base de Dados'!$C$6:$C$925,0)),"BRL"))</f>
        <v/>
      </c>
      <c r="K2924" s="70" t="str">
        <f>IF(H2924="","",I2924*IF(N(G2924)&gt;0,G2924,IFERROR(INDEX(moeda_fx,MATCH(J2924,moeda_cod,0)),1)))</f>
        <v/>
      </c>
      <c r="L2924" s="133" t="str">
        <f>IF(B2924="","",IFERROR(INDEX('15 Base de Dados'!$A$6:$A$925,MATCH(B2924,'15 Base de Dados'!$C$6:$C$925,0)),"Não encontrado"))</f>
        <v/>
      </c>
      <c r="M2924" s="122" t="str">
        <f>IF(A2924="","",EOMONTH(A2924,0))</f>
        <v/>
      </c>
      <c r="N2924" s="69" t="str">
        <f>IF(A2924="","",YEAR(A2924))</f>
        <v/>
      </c>
    </row>
    <row r="2925">
      <c r="A2925" s="116" t="n"/>
      <c r="B2925" s="97" t="n"/>
      <c r="C2925" s="97" t="n"/>
      <c r="D2925" s="132" t="n"/>
      <c r="E2925" s="99" t="n"/>
      <c r="F2925" s="117" t="n"/>
      <c r="G2925" s="101" t="n"/>
      <c r="H2925" s="109" t="str">
        <f>IF(OR(A2925="",B2925=""),"",N(D2925)*N(E2925))</f>
        <v/>
      </c>
      <c r="I2925" s="109" t="str">
        <f>IF(H2925="","",H2925-N(F2925))</f>
        <v/>
      </c>
      <c r="J2925" s="108" t="str">
        <f>IF(B2925="","",IFERROR(INDEX('15 Base de Dados'!$F$6:$F$925,MATCH(B2925,'15 Base de Dados'!$C$6:$C$925,0)),"BRL"))</f>
        <v/>
      </c>
      <c r="K2925" s="134" t="str">
        <f>IF(H2925="","",I2925*IF(N(G2925)&gt;0,G2925,IFERROR(INDEX(moeda_fx,MATCH(J2925,moeda_cod,0)),1)))</f>
        <v/>
      </c>
      <c r="L2925" s="135" t="str">
        <f>IF(B2925="","",IFERROR(INDEX('15 Base de Dados'!$A$6:$A$925,MATCH(B2925,'15 Base de Dados'!$C$6:$C$925,0)),"Não encontrado"))</f>
        <v/>
      </c>
      <c r="M2925" s="123" t="str">
        <f>IF(A2925="","",EOMONTH(A2925,0))</f>
        <v/>
      </c>
      <c r="N2925" s="113" t="str">
        <f>IF(A2925="","",YEAR(A2925))</f>
        <v/>
      </c>
    </row>
    <row r="2926">
      <c r="A2926" s="116" t="n"/>
      <c r="B2926" s="97" t="n"/>
      <c r="C2926" s="97" t="n"/>
      <c r="D2926" s="132" t="n"/>
      <c r="E2926" s="99" t="n"/>
      <c r="F2926" s="117" t="n"/>
      <c r="G2926" s="101" t="n"/>
      <c r="H2926" s="103" t="str">
        <f>IF(OR(A2926="",B2926=""),"",N(D2926)*N(E2926))</f>
        <v/>
      </c>
      <c r="I2926" s="103" t="str">
        <f>IF(H2926="","",H2926-N(F2926))</f>
        <v/>
      </c>
      <c r="J2926" s="68" t="str">
        <f>IF(B2926="","",IFERROR(INDEX('15 Base de Dados'!$F$6:$F$925,MATCH(B2926,'15 Base de Dados'!$C$6:$C$925,0)),"BRL"))</f>
        <v/>
      </c>
      <c r="K2926" s="70" t="str">
        <f>IF(H2926="","",I2926*IF(N(G2926)&gt;0,G2926,IFERROR(INDEX(moeda_fx,MATCH(J2926,moeda_cod,0)),1)))</f>
        <v/>
      </c>
      <c r="L2926" s="133" t="str">
        <f>IF(B2926="","",IFERROR(INDEX('15 Base de Dados'!$A$6:$A$925,MATCH(B2926,'15 Base de Dados'!$C$6:$C$925,0)),"Não encontrado"))</f>
        <v/>
      </c>
      <c r="M2926" s="122" t="str">
        <f>IF(A2926="","",EOMONTH(A2926,0))</f>
        <v/>
      </c>
      <c r="N2926" s="69" t="str">
        <f>IF(A2926="","",YEAR(A2926))</f>
        <v/>
      </c>
    </row>
    <row r="2927">
      <c r="A2927" s="116" t="n"/>
      <c r="B2927" s="97" t="n"/>
      <c r="C2927" s="97" t="n"/>
      <c r="D2927" s="132" t="n"/>
      <c r="E2927" s="99" t="n"/>
      <c r="F2927" s="117" t="n"/>
      <c r="G2927" s="101" t="n"/>
      <c r="H2927" s="109" t="str">
        <f>IF(OR(A2927="",B2927=""),"",N(D2927)*N(E2927))</f>
        <v/>
      </c>
      <c r="I2927" s="109" t="str">
        <f>IF(H2927="","",H2927-N(F2927))</f>
        <v/>
      </c>
      <c r="J2927" s="108" t="str">
        <f>IF(B2927="","",IFERROR(INDEX('15 Base de Dados'!$F$6:$F$925,MATCH(B2927,'15 Base de Dados'!$C$6:$C$925,0)),"BRL"))</f>
        <v/>
      </c>
      <c r="K2927" s="134" t="str">
        <f>IF(H2927="","",I2927*IF(N(G2927)&gt;0,G2927,IFERROR(INDEX(moeda_fx,MATCH(J2927,moeda_cod,0)),1)))</f>
        <v/>
      </c>
      <c r="L2927" s="135" t="str">
        <f>IF(B2927="","",IFERROR(INDEX('15 Base de Dados'!$A$6:$A$925,MATCH(B2927,'15 Base de Dados'!$C$6:$C$925,0)),"Não encontrado"))</f>
        <v/>
      </c>
      <c r="M2927" s="123" t="str">
        <f>IF(A2927="","",EOMONTH(A2927,0))</f>
        <v/>
      </c>
      <c r="N2927" s="113" t="str">
        <f>IF(A2927="","",YEAR(A2927))</f>
        <v/>
      </c>
    </row>
    <row r="2928">
      <c r="A2928" s="116" t="n"/>
      <c r="B2928" s="97" t="n"/>
      <c r="C2928" s="97" t="n"/>
      <c r="D2928" s="132" t="n"/>
      <c r="E2928" s="99" t="n"/>
      <c r="F2928" s="117" t="n"/>
      <c r="G2928" s="101" t="n"/>
      <c r="H2928" s="103" t="str">
        <f>IF(OR(A2928="",B2928=""),"",N(D2928)*N(E2928))</f>
        <v/>
      </c>
      <c r="I2928" s="103" t="str">
        <f>IF(H2928="","",H2928-N(F2928))</f>
        <v/>
      </c>
      <c r="J2928" s="68" t="str">
        <f>IF(B2928="","",IFERROR(INDEX('15 Base de Dados'!$F$6:$F$925,MATCH(B2928,'15 Base de Dados'!$C$6:$C$925,0)),"BRL"))</f>
        <v/>
      </c>
      <c r="K2928" s="70" t="str">
        <f>IF(H2928="","",I2928*IF(N(G2928)&gt;0,G2928,IFERROR(INDEX(moeda_fx,MATCH(J2928,moeda_cod,0)),1)))</f>
        <v/>
      </c>
      <c r="L2928" s="133" t="str">
        <f>IF(B2928="","",IFERROR(INDEX('15 Base de Dados'!$A$6:$A$925,MATCH(B2928,'15 Base de Dados'!$C$6:$C$925,0)),"Não encontrado"))</f>
        <v/>
      </c>
      <c r="M2928" s="122" t="str">
        <f>IF(A2928="","",EOMONTH(A2928,0))</f>
        <v/>
      </c>
      <c r="N2928" s="69" t="str">
        <f>IF(A2928="","",YEAR(A2928))</f>
        <v/>
      </c>
    </row>
    <row r="2929">
      <c r="A2929" s="116" t="n"/>
      <c r="B2929" s="97" t="n"/>
      <c r="C2929" s="97" t="n"/>
      <c r="D2929" s="132" t="n"/>
      <c r="E2929" s="99" t="n"/>
      <c r="F2929" s="117" t="n"/>
      <c r="G2929" s="101" t="n"/>
      <c r="H2929" s="109" t="str">
        <f>IF(OR(A2929="",B2929=""),"",N(D2929)*N(E2929))</f>
        <v/>
      </c>
      <c r="I2929" s="109" t="str">
        <f>IF(H2929="","",H2929-N(F2929))</f>
        <v/>
      </c>
      <c r="J2929" s="108" t="str">
        <f>IF(B2929="","",IFERROR(INDEX('15 Base de Dados'!$F$6:$F$925,MATCH(B2929,'15 Base de Dados'!$C$6:$C$925,0)),"BRL"))</f>
        <v/>
      </c>
      <c r="K2929" s="134" t="str">
        <f>IF(H2929="","",I2929*IF(N(G2929)&gt;0,G2929,IFERROR(INDEX(moeda_fx,MATCH(J2929,moeda_cod,0)),1)))</f>
        <v/>
      </c>
      <c r="L2929" s="135" t="str">
        <f>IF(B2929="","",IFERROR(INDEX('15 Base de Dados'!$A$6:$A$925,MATCH(B2929,'15 Base de Dados'!$C$6:$C$925,0)),"Não encontrado"))</f>
        <v/>
      </c>
      <c r="M2929" s="123" t="str">
        <f>IF(A2929="","",EOMONTH(A2929,0))</f>
        <v/>
      </c>
      <c r="N2929" s="113" t="str">
        <f>IF(A2929="","",YEAR(A2929))</f>
        <v/>
      </c>
    </row>
    <row r="2930">
      <c r="A2930" s="116" t="n"/>
      <c r="B2930" s="97" t="n"/>
      <c r="C2930" s="97" t="n"/>
      <c r="D2930" s="132" t="n"/>
      <c r="E2930" s="99" t="n"/>
      <c r="F2930" s="117" t="n"/>
      <c r="G2930" s="101" t="n"/>
      <c r="H2930" s="103" t="str">
        <f>IF(OR(A2930="",B2930=""),"",N(D2930)*N(E2930))</f>
        <v/>
      </c>
      <c r="I2930" s="103" t="str">
        <f>IF(H2930="","",H2930-N(F2930))</f>
        <v/>
      </c>
      <c r="J2930" s="68" t="str">
        <f>IF(B2930="","",IFERROR(INDEX('15 Base de Dados'!$F$6:$F$925,MATCH(B2930,'15 Base de Dados'!$C$6:$C$925,0)),"BRL"))</f>
        <v/>
      </c>
      <c r="K2930" s="70" t="str">
        <f>IF(H2930="","",I2930*IF(N(G2930)&gt;0,G2930,IFERROR(INDEX(moeda_fx,MATCH(J2930,moeda_cod,0)),1)))</f>
        <v/>
      </c>
      <c r="L2930" s="133" t="str">
        <f>IF(B2930="","",IFERROR(INDEX('15 Base de Dados'!$A$6:$A$925,MATCH(B2930,'15 Base de Dados'!$C$6:$C$925,0)),"Não encontrado"))</f>
        <v/>
      </c>
      <c r="M2930" s="122" t="str">
        <f>IF(A2930="","",EOMONTH(A2930,0))</f>
        <v/>
      </c>
      <c r="N2930" s="69" t="str">
        <f>IF(A2930="","",YEAR(A2930))</f>
        <v/>
      </c>
    </row>
    <row r="2931">
      <c r="A2931" s="116" t="n"/>
      <c r="B2931" s="97" t="n"/>
      <c r="C2931" s="97" t="n"/>
      <c r="D2931" s="132" t="n"/>
      <c r="E2931" s="99" t="n"/>
      <c r="F2931" s="117" t="n"/>
      <c r="G2931" s="101" t="n"/>
      <c r="H2931" s="109" t="str">
        <f>IF(OR(A2931="",B2931=""),"",N(D2931)*N(E2931))</f>
        <v/>
      </c>
      <c r="I2931" s="109" t="str">
        <f>IF(H2931="","",H2931-N(F2931))</f>
        <v/>
      </c>
      <c r="J2931" s="108" t="str">
        <f>IF(B2931="","",IFERROR(INDEX('15 Base de Dados'!$F$6:$F$925,MATCH(B2931,'15 Base de Dados'!$C$6:$C$925,0)),"BRL"))</f>
        <v/>
      </c>
      <c r="K2931" s="134" t="str">
        <f>IF(H2931="","",I2931*IF(N(G2931)&gt;0,G2931,IFERROR(INDEX(moeda_fx,MATCH(J2931,moeda_cod,0)),1)))</f>
        <v/>
      </c>
      <c r="L2931" s="135" t="str">
        <f>IF(B2931="","",IFERROR(INDEX('15 Base de Dados'!$A$6:$A$925,MATCH(B2931,'15 Base de Dados'!$C$6:$C$925,0)),"Não encontrado"))</f>
        <v/>
      </c>
      <c r="M2931" s="123" t="str">
        <f>IF(A2931="","",EOMONTH(A2931,0))</f>
        <v/>
      </c>
      <c r="N2931" s="113" t="str">
        <f>IF(A2931="","",YEAR(A2931))</f>
        <v/>
      </c>
    </row>
    <row r="2932">
      <c r="A2932" s="116" t="n"/>
      <c r="B2932" s="97" t="n"/>
      <c r="C2932" s="97" t="n"/>
      <c r="D2932" s="132" t="n"/>
      <c r="E2932" s="99" t="n"/>
      <c r="F2932" s="117" t="n"/>
      <c r="G2932" s="101" t="n"/>
      <c r="H2932" s="103" t="str">
        <f>IF(OR(A2932="",B2932=""),"",N(D2932)*N(E2932))</f>
        <v/>
      </c>
      <c r="I2932" s="103" t="str">
        <f>IF(H2932="","",H2932-N(F2932))</f>
        <v/>
      </c>
      <c r="J2932" s="68" t="str">
        <f>IF(B2932="","",IFERROR(INDEX('15 Base de Dados'!$F$6:$F$925,MATCH(B2932,'15 Base de Dados'!$C$6:$C$925,0)),"BRL"))</f>
        <v/>
      </c>
      <c r="K2932" s="70" t="str">
        <f>IF(H2932="","",I2932*IF(N(G2932)&gt;0,G2932,IFERROR(INDEX(moeda_fx,MATCH(J2932,moeda_cod,0)),1)))</f>
        <v/>
      </c>
      <c r="L2932" s="133" t="str">
        <f>IF(B2932="","",IFERROR(INDEX('15 Base de Dados'!$A$6:$A$925,MATCH(B2932,'15 Base de Dados'!$C$6:$C$925,0)),"Não encontrado"))</f>
        <v/>
      </c>
      <c r="M2932" s="122" t="str">
        <f>IF(A2932="","",EOMONTH(A2932,0))</f>
        <v/>
      </c>
      <c r="N2932" s="69" t="str">
        <f>IF(A2932="","",YEAR(A2932))</f>
        <v/>
      </c>
    </row>
    <row r="2933">
      <c r="A2933" s="116" t="n"/>
      <c r="B2933" s="97" t="n"/>
      <c r="C2933" s="97" t="n"/>
      <c r="D2933" s="132" t="n"/>
      <c r="E2933" s="99" t="n"/>
      <c r="F2933" s="117" t="n"/>
      <c r="G2933" s="101" t="n"/>
      <c r="H2933" s="109" t="str">
        <f>IF(OR(A2933="",B2933=""),"",N(D2933)*N(E2933))</f>
        <v/>
      </c>
      <c r="I2933" s="109" t="str">
        <f>IF(H2933="","",H2933-N(F2933))</f>
        <v/>
      </c>
      <c r="J2933" s="108" t="str">
        <f>IF(B2933="","",IFERROR(INDEX('15 Base de Dados'!$F$6:$F$925,MATCH(B2933,'15 Base de Dados'!$C$6:$C$925,0)),"BRL"))</f>
        <v/>
      </c>
      <c r="K2933" s="134" t="str">
        <f>IF(H2933="","",I2933*IF(N(G2933)&gt;0,G2933,IFERROR(INDEX(moeda_fx,MATCH(J2933,moeda_cod,0)),1)))</f>
        <v/>
      </c>
      <c r="L2933" s="135" t="str">
        <f>IF(B2933="","",IFERROR(INDEX('15 Base de Dados'!$A$6:$A$925,MATCH(B2933,'15 Base de Dados'!$C$6:$C$925,0)),"Não encontrado"))</f>
        <v/>
      </c>
      <c r="M2933" s="123" t="str">
        <f>IF(A2933="","",EOMONTH(A2933,0))</f>
        <v/>
      </c>
      <c r="N2933" s="113" t="str">
        <f>IF(A2933="","",YEAR(A2933))</f>
        <v/>
      </c>
    </row>
    <row r="2934">
      <c r="A2934" s="116" t="n"/>
      <c r="B2934" s="97" t="n"/>
      <c r="C2934" s="97" t="n"/>
      <c r="D2934" s="132" t="n"/>
      <c r="E2934" s="99" t="n"/>
      <c r="F2934" s="117" t="n"/>
      <c r="G2934" s="101" t="n"/>
      <c r="H2934" s="103" t="str">
        <f>IF(OR(A2934="",B2934=""),"",N(D2934)*N(E2934))</f>
        <v/>
      </c>
      <c r="I2934" s="103" t="str">
        <f>IF(H2934="","",H2934-N(F2934))</f>
        <v/>
      </c>
      <c r="J2934" s="68" t="str">
        <f>IF(B2934="","",IFERROR(INDEX('15 Base de Dados'!$F$6:$F$925,MATCH(B2934,'15 Base de Dados'!$C$6:$C$925,0)),"BRL"))</f>
        <v/>
      </c>
      <c r="K2934" s="70" t="str">
        <f>IF(H2934="","",I2934*IF(N(G2934)&gt;0,G2934,IFERROR(INDEX(moeda_fx,MATCH(J2934,moeda_cod,0)),1)))</f>
        <v/>
      </c>
      <c r="L2934" s="133" t="str">
        <f>IF(B2934="","",IFERROR(INDEX('15 Base de Dados'!$A$6:$A$925,MATCH(B2934,'15 Base de Dados'!$C$6:$C$925,0)),"Não encontrado"))</f>
        <v/>
      </c>
      <c r="M2934" s="122" t="str">
        <f>IF(A2934="","",EOMONTH(A2934,0))</f>
        <v/>
      </c>
      <c r="N2934" s="69" t="str">
        <f>IF(A2934="","",YEAR(A2934))</f>
        <v/>
      </c>
    </row>
    <row r="2935">
      <c r="A2935" s="116" t="n"/>
      <c r="B2935" s="97" t="n"/>
      <c r="C2935" s="97" t="n"/>
      <c r="D2935" s="132" t="n"/>
      <c r="E2935" s="99" t="n"/>
      <c r="F2935" s="117" t="n"/>
      <c r="G2935" s="101" t="n"/>
      <c r="H2935" s="109" t="str">
        <f>IF(OR(A2935="",B2935=""),"",N(D2935)*N(E2935))</f>
        <v/>
      </c>
      <c r="I2935" s="109" t="str">
        <f>IF(H2935="","",H2935-N(F2935))</f>
        <v/>
      </c>
      <c r="J2935" s="108" t="str">
        <f>IF(B2935="","",IFERROR(INDEX('15 Base de Dados'!$F$6:$F$925,MATCH(B2935,'15 Base de Dados'!$C$6:$C$925,0)),"BRL"))</f>
        <v/>
      </c>
      <c r="K2935" s="134" t="str">
        <f>IF(H2935="","",I2935*IF(N(G2935)&gt;0,G2935,IFERROR(INDEX(moeda_fx,MATCH(J2935,moeda_cod,0)),1)))</f>
        <v/>
      </c>
      <c r="L2935" s="135" t="str">
        <f>IF(B2935="","",IFERROR(INDEX('15 Base de Dados'!$A$6:$A$925,MATCH(B2935,'15 Base de Dados'!$C$6:$C$925,0)),"Não encontrado"))</f>
        <v/>
      </c>
      <c r="M2935" s="123" t="str">
        <f>IF(A2935="","",EOMONTH(A2935,0))</f>
        <v/>
      </c>
      <c r="N2935" s="113" t="str">
        <f>IF(A2935="","",YEAR(A2935))</f>
        <v/>
      </c>
    </row>
    <row r="2936">
      <c r="A2936" s="116" t="n"/>
      <c r="B2936" s="97" t="n"/>
      <c r="C2936" s="97" t="n"/>
      <c r="D2936" s="132" t="n"/>
      <c r="E2936" s="99" t="n"/>
      <c r="F2936" s="117" t="n"/>
      <c r="G2936" s="101" t="n"/>
      <c r="H2936" s="103" t="str">
        <f>IF(OR(A2936="",B2936=""),"",N(D2936)*N(E2936))</f>
        <v/>
      </c>
      <c r="I2936" s="103" t="str">
        <f>IF(H2936="","",H2936-N(F2936))</f>
        <v/>
      </c>
      <c r="J2936" s="68" t="str">
        <f>IF(B2936="","",IFERROR(INDEX('15 Base de Dados'!$F$6:$F$925,MATCH(B2936,'15 Base de Dados'!$C$6:$C$925,0)),"BRL"))</f>
        <v/>
      </c>
      <c r="K2936" s="70" t="str">
        <f>IF(H2936="","",I2936*IF(N(G2936)&gt;0,G2936,IFERROR(INDEX(moeda_fx,MATCH(J2936,moeda_cod,0)),1)))</f>
        <v/>
      </c>
      <c r="L2936" s="133" t="str">
        <f>IF(B2936="","",IFERROR(INDEX('15 Base de Dados'!$A$6:$A$925,MATCH(B2936,'15 Base de Dados'!$C$6:$C$925,0)),"Não encontrado"))</f>
        <v/>
      </c>
      <c r="M2936" s="122" t="str">
        <f>IF(A2936="","",EOMONTH(A2936,0))</f>
        <v/>
      </c>
      <c r="N2936" s="69" t="str">
        <f>IF(A2936="","",YEAR(A2936))</f>
        <v/>
      </c>
    </row>
    <row r="2937">
      <c r="A2937" s="116" t="n"/>
      <c r="B2937" s="97" t="n"/>
      <c r="C2937" s="97" t="n"/>
      <c r="D2937" s="132" t="n"/>
      <c r="E2937" s="99" t="n"/>
      <c r="F2937" s="117" t="n"/>
      <c r="G2937" s="101" t="n"/>
      <c r="H2937" s="109" t="str">
        <f>IF(OR(A2937="",B2937=""),"",N(D2937)*N(E2937))</f>
        <v/>
      </c>
      <c r="I2937" s="109" t="str">
        <f>IF(H2937="","",H2937-N(F2937))</f>
        <v/>
      </c>
      <c r="J2937" s="108" t="str">
        <f>IF(B2937="","",IFERROR(INDEX('15 Base de Dados'!$F$6:$F$925,MATCH(B2937,'15 Base de Dados'!$C$6:$C$925,0)),"BRL"))</f>
        <v/>
      </c>
      <c r="K2937" s="134" t="str">
        <f>IF(H2937="","",I2937*IF(N(G2937)&gt;0,G2937,IFERROR(INDEX(moeda_fx,MATCH(J2937,moeda_cod,0)),1)))</f>
        <v/>
      </c>
      <c r="L2937" s="135" t="str">
        <f>IF(B2937="","",IFERROR(INDEX('15 Base de Dados'!$A$6:$A$925,MATCH(B2937,'15 Base de Dados'!$C$6:$C$925,0)),"Não encontrado"))</f>
        <v/>
      </c>
      <c r="M2937" s="123" t="str">
        <f>IF(A2937="","",EOMONTH(A2937,0))</f>
        <v/>
      </c>
      <c r="N2937" s="113" t="str">
        <f>IF(A2937="","",YEAR(A2937))</f>
        <v/>
      </c>
    </row>
    <row r="2938">
      <c r="A2938" s="116" t="n"/>
      <c r="B2938" s="97" t="n"/>
      <c r="C2938" s="97" t="n"/>
      <c r="D2938" s="132" t="n"/>
      <c r="E2938" s="99" t="n"/>
      <c r="F2938" s="117" t="n"/>
      <c r="G2938" s="101" t="n"/>
      <c r="H2938" s="103" t="str">
        <f>IF(OR(A2938="",B2938=""),"",N(D2938)*N(E2938))</f>
        <v/>
      </c>
      <c r="I2938" s="103" t="str">
        <f>IF(H2938="","",H2938-N(F2938))</f>
        <v/>
      </c>
      <c r="J2938" s="68" t="str">
        <f>IF(B2938="","",IFERROR(INDEX('15 Base de Dados'!$F$6:$F$925,MATCH(B2938,'15 Base de Dados'!$C$6:$C$925,0)),"BRL"))</f>
        <v/>
      </c>
      <c r="K2938" s="70" t="str">
        <f>IF(H2938="","",I2938*IF(N(G2938)&gt;0,G2938,IFERROR(INDEX(moeda_fx,MATCH(J2938,moeda_cod,0)),1)))</f>
        <v/>
      </c>
      <c r="L2938" s="133" t="str">
        <f>IF(B2938="","",IFERROR(INDEX('15 Base de Dados'!$A$6:$A$925,MATCH(B2938,'15 Base de Dados'!$C$6:$C$925,0)),"Não encontrado"))</f>
        <v/>
      </c>
      <c r="M2938" s="122" t="str">
        <f>IF(A2938="","",EOMONTH(A2938,0))</f>
        <v/>
      </c>
      <c r="N2938" s="69" t="str">
        <f>IF(A2938="","",YEAR(A2938))</f>
        <v/>
      </c>
    </row>
    <row r="2939">
      <c r="A2939" s="116" t="n"/>
      <c r="B2939" s="97" t="n"/>
      <c r="C2939" s="97" t="n"/>
      <c r="D2939" s="132" t="n"/>
      <c r="E2939" s="99" t="n"/>
      <c r="F2939" s="117" t="n"/>
      <c r="G2939" s="101" t="n"/>
      <c r="H2939" s="109" t="str">
        <f>IF(OR(A2939="",B2939=""),"",N(D2939)*N(E2939))</f>
        <v/>
      </c>
      <c r="I2939" s="109" t="str">
        <f>IF(H2939="","",H2939-N(F2939))</f>
        <v/>
      </c>
      <c r="J2939" s="108" t="str">
        <f>IF(B2939="","",IFERROR(INDEX('15 Base de Dados'!$F$6:$F$925,MATCH(B2939,'15 Base de Dados'!$C$6:$C$925,0)),"BRL"))</f>
        <v/>
      </c>
      <c r="K2939" s="134" t="str">
        <f>IF(H2939="","",I2939*IF(N(G2939)&gt;0,G2939,IFERROR(INDEX(moeda_fx,MATCH(J2939,moeda_cod,0)),1)))</f>
        <v/>
      </c>
      <c r="L2939" s="135" t="str">
        <f>IF(B2939="","",IFERROR(INDEX('15 Base de Dados'!$A$6:$A$925,MATCH(B2939,'15 Base de Dados'!$C$6:$C$925,0)),"Não encontrado"))</f>
        <v/>
      </c>
      <c r="M2939" s="123" t="str">
        <f>IF(A2939="","",EOMONTH(A2939,0))</f>
        <v/>
      </c>
      <c r="N2939" s="113" t="str">
        <f>IF(A2939="","",YEAR(A2939))</f>
        <v/>
      </c>
    </row>
    <row r="2940">
      <c r="A2940" s="116" t="n"/>
      <c r="B2940" s="97" t="n"/>
      <c r="C2940" s="97" t="n"/>
      <c r="D2940" s="132" t="n"/>
      <c r="E2940" s="99" t="n"/>
      <c r="F2940" s="117" t="n"/>
      <c r="G2940" s="101" t="n"/>
      <c r="H2940" s="103" t="str">
        <f>IF(OR(A2940="",B2940=""),"",N(D2940)*N(E2940))</f>
        <v/>
      </c>
      <c r="I2940" s="103" t="str">
        <f>IF(H2940="","",H2940-N(F2940))</f>
        <v/>
      </c>
      <c r="J2940" s="68" t="str">
        <f>IF(B2940="","",IFERROR(INDEX('15 Base de Dados'!$F$6:$F$925,MATCH(B2940,'15 Base de Dados'!$C$6:$C$925,0)),"BRL"))</f>
        <v/>
      </c>
      <c r="K2940" s="70" t="str">
        <f>IF(H2940="","",I2940*IF(N(G2940)&gt;0,G2940,IFERROR(INDEX(moeda_fx,MATCH(J2940,moeda_cod,0)),1)))</f>
        <v/>
      </c>
      <c r="L2940" s="133" t="str">
        <f>IF(B2940="","",IFERROR(INDEX('15 Base de Dados'!$A$6:$A$925,MATCH(B2940,'15 Base de Dados'!$C$6:$C$925,0)),"Não encontrado"))</f>
        <v/>
      </c>
      <c r="M2940" s="122" t="str">
        <f>IF(A2940="","",EOMONTH(A2940,0))</f>
        <v/>
      </c>
      <c r="N2940" s="69" t="str">
        <f>IF(A2940="","",YEAR(A2940))</f>
        <v/>
      </c>
    </row>
    <row r="2941">
      <c r="A2941" s="116" t="n"/>
      <c r="B2941" s="97" t="n"/>
      <c r="C2941" s="97" t="n"/>
      <c r="D2941" s="132" t="n"/>
      <c r="E2941" s="99" t="n"/>
      <c r="F2941" s="117" t="n"/>
      <c r="G2941" s="101" t="n"/>
      <c r="H2941" s="109" t="str">
        <f>IF(OR(A2941="",B2941=""),"",N(D2941)*N(E2941))</f>
        <v/>
      </c>
      <c r="I2941" s="109" t="str">
        <f>IF(H2941="","",H2941-N(F2941))</f>
        <v/>
      </c>
      <c r="J2941" s="108" t="str">
        <f>IF(B2941="","",IFERROR(INDEX('15 Base de Dados'!$F$6:$F$925,MATCH(B2941,'15 Base de Dados'!$C$6:$C$925,0)),"BRL"))</f>
        <v/>
      </c>
      <c r="K2941" s="134" t="str">
        <f>IF(H2941="","",I2941*IF(N(G2941)&gt;0,G2941,IFERROR(INDEX(moeda_fx,MATCH(J2941,moeda_cod,0)),1)))</f>
        <v/>
      </c>
      <c r="L2941" s="135" t="str">
        <f>IF(B2941="","",IFERROR(INDEX('15 Base de Dados'!$A$6:$A$925,MATCH(B2941,'15 Base de Dados'!$C$6:$C$925,0)),"Não encontrado"))</f>
        <v/>
      </c>
      <c r="M2941" s="123" t="str">
        <f>IF(A2941="","",EOMONTH(A2941,0))</f>
        <v/>
      </c>
      <c r="N2941" s="113" t="str">
        <f>IF(A2941="","",YEAR(A2941))</f>
        <v/>
      </c>
    </row>
    <row r="2942">
      <c r="A2942" s="116" t="n"/>
      <c r="B2942" s="97" t="n"/>
      <c r="C2942" s="97" t="n"/>
      <c r="D2942" s="132" t="n"/>
      <c r="E2942" s="99" t="n"/>
      <c r="F2942" s="117" t="n"/>
      <c r="G2942" s="101" t="n"/>
      <c r="H2942" s="103" t="str">
        <f>IF(OR(A2942="",B2942=""),"",N(D2942)*N(E2942))</f>
        <v/>
      </c>
      <c r="I2942" s="103" t="str">
        <f>IF(H2942="","",H2942-N(F2942))</f>
        <v/>
      </c>
      <c r="J2942" s="68" t="str">
        <f>IF(B2942="","",IFERROR(INDEX('15 Base de Dados'!$F$6:$F$925,MATCH(B2942,'15 Base de Dados'!$C$6:$C$925,0)),"BRL"))</f>
        <v/>
      </c>
      <c r="K2942" s="70" t="str">
        <f>IF(H2942="","",I2942*IF(N(G2942)&gt;0,G2942,IFERROR(INDEX(moeda_fx,MATCH(J2942,moeda_cod,0)),1)))</f>
        <v/>
      </c>
      <c r="L2942" s="133" t="str">
        <f>IF(B2942="","",IFERROR(INDEX('15 Base de Dados'!$A$6:$A$925,MATCH(B2942,'15 Base de Dados'!$C$6:$C$925,0)),"Não encontrado"))</f>
        <v/>
      </c>
      <c r="M2942" s="122" t="str">
        <f>IF(A2942="","",EOMONTH(A2942,0))</f>
        <v/>
      </c>
      <c r="N2942" s="69" t="str">
        <f>IF(A2942="","",YEAR(A2942))</f>
        <v/>
      </c>
    </row>
    <row r="2943">
      <c r="A2943" s="116" t="n"/>
      <c r="B2943" s="97" t="n"/>
      <c r="C2943" s="97" t="n"/>
      <c r="D2943" s="132" t="n"/>
      <c r="E2943" s="99" t="n"/>
      <c r="F2943" s="117" t="n"/>
      <c r="G2943" s="101" t="n"/>
      <c r="H2943" s="109" t="str">
        <f>IF(OR(A2943="",B2943=""),"",N(D2943)*N(E2943))</f>
        <v/>
      </c>
      <c r="I2943" s="109" t="str">
        <f>IF(H2943="","",H2943-N(F2943))</f>
        <v/>
      </c>
      <c r="J2943" s="108" t="str">
        <f>IF(B2943="","",IFERROR(INDEX('15 Base de Dados'!$F$6:$F$925,MATCH(B2943,'15 Base de Dados'!$C$6:$C$925,0)),"BRL"))</f>
        <v/>
      </c>
      <c r="K2943" s="134" t="str">
        <f>IF(H2943="","",I2943*IF(N(G2943)&gt;0,G2943,IFERROR(INDEX(moeda_fx,MATCH(J2943,moeda_cod,0)),1)))</f>
        <v/>
      </c>
      <c r="L2943" s="135" t="str">
        <f>IF(B2943="","",IFERROR(INDEX('15 Base de Dados'!$A$6:$A$925,MATCH(B2943,'15 Base de Dados'!$C$6:$C$925,0)),"Não encontrado"))</f>
        <v/>
      </c>
      <c r="M2943" s="123" t="str">
        <f>IF(A2943="","",EOMONTH(A2943,0))</f>
        <v/>
      </c>
      <c r="N2943" s="113" t="str">
        <f>IF(A2943="","",YEAR(A2943))</f>
        <v/>
      </c>
    </row>
    <row r="2944">
      <c r="A2944" s="116" t="n"/>
      <c r="B2944" s="97" t="n"/>
      <c r="C2944" s="97" t="n"/>
      <c r="D2944" s="132" t="n"/>
      <c r="E2944" s="99" t="n"/>
      <c r="F2944" s="117" t="n"/>
      <c r="G2944" s="101" t="n"/>
      <c r="H2944" s="103" t="str">
        <f>IF(OR(A2944="",B2944=""),"",N(D2944)*N(E2944))</f>
        <v/>
      </c>
      <c r="I2944" s="103" t="str">
        <f>IF(H2944="","",H2944-N(F2944))</f>
        <v/>
      </c>
      <c r="J2944" s="68" t="str">
        <f>IF(B2944="","",IFERROR(INDEX('15 Base de Dados'!$F$6:$F$925,MATCH(B2944,'15 Base de Dados'!$C$6:$C$925,0)),"BRL"))</f>
        <v/>
      </c>
      <c r="K2944" s="70" t="str">
        <f>IF(H2944="","",I2944*IF(N(G2944)&gt;0,G2944,IFERROR(INDEX(moeda_fx,MATCH(J2944,moeda_cod,0)),1)))</f>
        <v/>
      </c>
      <c r="L2944" s="133" t="str">
        <f>IF(B2944="","",IFERROR(INDEX('15 Base de Dados'!$A$6:$A$925,MATCH(B2944,'15 Base de Dados'!$C$6:$C$925,0)),"Não encontrado"))</f>
        <v/>
      </c>
      <c r="M2944" s="122" t="str">
        <f>IF(A2944="","",EOMONTH(A2944,0))</f>
        <v/>
      </c>
      <c r="N2944" s="69" t="str">
        <f>IF(A2944="","",YEAR(A2944))</f>
        <v/>
      </c>
    </row>
    <row r="2945">
      <c r="A2945" s="116" t="n"/>
      <c r="B2945" s="97" t="n"/>
      <c r="C2945" s="97" t="n"/>
      <c r="D2945" s="132" t="n"/>
      <c r="E2945" s="99" t="n"/>
      <c r="F2945" s="117" t="n"/>
      <c r="G2945" s="101" t="n"/>
      <c r="H2945" s="109" t="str">
        <f>IF(OR(A2945="",B2945=""),"",N(D2945)*N(E2945))</f>
        <v/>
      </c>
      <c r="I2945" s="109" t="str">
        <f>IF(H2945="","",H2945-N(F2945))</f>
        <v/>
      </c>
      <c r="J2945" s="108" t="str">
        <f>IF(B2945="","",IFERROR(INDEX('15 Base de Dados'!$F$6:$F$925,MATCH(B2945,'15 Base de Dados'!$C$6:$C$925,0)),"BRL"))</f>
        <v/>
      </c>
      <c r="K2945" s="134" t="str">
        <f>IF(H2945="","",I2945*IF(N(G2945)&gt;0,G2945,IFERROR(INDEX(moeda_fx,MATCH(J2945,moeda_cod,0)),1)))</f>
        <v/>
      </c>
      <c r="L2945" s="135" t="str">
        <f>IF(B2945="","",IFERROR(INDEX('15 Base de Dados'!$A$6:$A$925,MATCH(B2945,'15 Base de Dados'!$C$6:$C$925,0)),"Não encontrado"))</f>
        <v/>
      </c>
      <c r="M2945" s="123" t="str">
        <f>IF(A2945="","",EOMONTH(A2945,0))</f>
        <v/>
      </c>
      <c r="N2945" s="113" t="str">
        <f>IF(A2945="","",YEAR(A2945))</f>
        <v/>
      </c>
    </row>
    <row r="2946">
      <c r="A2946" s="116" t="n"/>
      <c r="B2946" s="97" t="n"/>
      <c r="C2946" s="97" t="n"/>
      <c r="D2946" s="132" t="n"/>
      <c r="E2946" s="99" t="n"/>
      <c r="F2946" s="117" t="n"/>
      <c r="G2946" s="101" t="n"/>
      <c r="H2946" s="103" t="str">
        <f>IF(OR(A2946="",B2946=""),"",N(D2946)*N(E2946))</f>
        <v/>
      </c>
      <c r="I2946" s="103" t="str">
        <f>IF(H2946="","",H2946-N(F2946))</f>
        <v/>
      </c>
      <c r="J2946" s="68" t="str">
        <f>IF(B2946="","",IFERROR(INDEX('15 Base de Dados'!$F$6:$F$925,MATCH(B2946,'15 Base de Dados'!$C$6:$C$925,0)),"BRL"))</f>
        <v/>
      </c>
      <c r="K2946" s="70" t="str">
        <f>IF(H2946="","",I2946*IF(N(G2946)&gt;0,G2946,IFERROR(INDEX(moeda_fx,MATCH(J2946,moeda_cod,0)),1)))</f>
        <v/>
      </c>
      <c r="L2946" s="133" t="str">
        <f>IF(B2946="","",IFERROR(INDEX('15 Base de Dados'!$A$6:$A$925,MATCH(B2946,'15 Base de Dados'!$C$6:$C$925,0)),"Não encontrado"))</f>
        <v/>
      </c>
      <c r="M2946" s="122" t="str">
        <f>IF(A2946="","",EOMONTH(A2946,0))</f>
        <v/>
      </c>
      <c r="N2946" s="69" t="str">
        <f>IF(A2946="","",YEAR(A2946))</f>
        <v/>
      </c>
    </row>
    <row r="2947">
      <c r="A2947" s="116" t="n"/>
      <c r="B2947" s="97" t="n"/>
      <c r="C2947" s="97" t="n"/>
      <c r="D2947" s="132" t="n"/>
      <c r="E2947" s="99" t="n"/>
      <c r="F2947" s="117" t="n"/>
      <c r="G2947" s="101" t="n"/>
      <c r="H2947" s="109" t="str">
        <f>IF(OR(A2947="",B2947=""),"",N(D2947)*N(E2947))</f>
        <v/>
      </c>
      <c r="I2947" s="109" t="str">
        <f>IF(H2947="","",H2947-N(F2947))</f>
        <v/>
      </c>
      <c r="J2947" s="108" t="str">
        <f>IF(B2947="","",IFERROR(INDEX('15 Base de Dados'!$F$6:$F$925,MATCH(B2947,'15 Base de Dados'!$C$6:$C$925,0)),"BRL"))</f>
        <v/>
      </c>
      <c r="K2947" s="134" t="str">
        <f>IF(H2947="","",I2947*IF(N(G2947)&gt;0,G2947,IFERROR(INDEX(moeda_fx,MATCH(J2947,moeda_cod,0)),1)))</f>
        <v/>
      </c>
      <c r="L2947" s="135" t="str">
        <f>IF(B2947="","",IFERROR(INDEX('15 Base de Dados'!$A$6:$A$925,MATCH(B2947,'15 Base de Dados'!$C$6:$C$925,0)),"Não encontrado"))</f>
        <v/>
      </c>
      <c r="M2947" s="123" t="str">
        <f>IF(A2947="","",EOMONTH(A2947,0))</f>
        <v/>
      </c>
      <c r="N2947" s="113" t="str">
        <f>IF(A2947="","",YEAR(A2947))</f>
        <v/>
      </c>
    </row>
    <row r="2948">
      <c r="A2948" s="116" t="n"/>
      <c r="B2948" s="97" t="n"/>
      <c r="C2948" s="97" t="n"/>
      <c r="D2948" s="132" t="n"/>
      <c r="E2948" s="99" t="n"/>
      <c r="F2948" s="117" t="n"/>
      <c r="G2948" s="101" t="n"/>
      <c r="H2948" s="103" t="str">
        <f>IF(OR(A2948="",B2948=""),"",N(D2948)*N(E2948))</f>
        <v/>
      </c>
      <c r="I2948" s="103" t="str">
        <f>IF(H2948="","",H2948-N(F2948))</f>
        <v/>
      </c>
      <c r="J2948" s="68" t="str">
        <f>IF(B2948="","",IFERROR(INDEX('15 Base de Dados'!$F$6:$F$925,MATCH(B2948,'15 Base de Dados'!$C$6:$C$925,0)),"BRL"))</f>
        <v/>
      </c>
      <c r="K2948" s="70" t="str">
        <f>IF(H2948="","",I2948*IF(N(G2948)&gt;0,G2948,IFERROR(INDEX(moeda_fx,MATCH(J2948,moeda_cod,0)),1)))</f>
        <v/>
      </c>
      <c r="L2948" s="133" t="str">
        <f>IF(B2948="","",IFERROR(INDEX('15 Base de Dados'!$A$6:$A$925,MATCH(B2948,'15 Base de Dados'!$C$6:$C$925,0)),"Não encontrado"))</f>
        <v/>
      </c>
      <c r="M2948" s="122" t="str">
        <f>IF(A2948="","",EOMONTH(A2948,0))</f>
        <v/>
      </c>
      <c r="N2948" s="69" t="str">
        <f>IF(A2948="","",YEAR(A2948))</f>
        <v/>
      </c>
    </row>
    <row r="2949">
      <c r="A2949" s="116" t="n"/>
      <c r="B2949" s="97" t="n"/>
      <c r="C2949" s="97" t="n"/>
      <c r="D2949" s="132" t="n"/>
      <c r="E2949" s="99" t="n"/>
      <c r="F2949" s="117" t="n"/>
      <c r="G2949" s="101" t="n"/>
      <c r="H2949" s="109" t="str">
        <f>IF(OR(A2949="",B2949=""),"",N(D2949)*N(E2949))</f>
        <v/>
      </c>
      <c r="I2949" s="109" t="str">
        <f>IF(H2949="","",H2949-N(F2949))</f>
        <v/>
      </c>
      <c r="J2949" s="108" t="str">
        <f>IF(B2949="","",IFERROR(INDEX('15 Base de Dados'!$F$6:$F$925,MATCH(B2949,'15 Base de Dados'!$C$6:$C$925,0)),"BRL"))</f>
        <v/>
      </c>
      <c r="K2949" s="134" t="str">
        <f>IF(H2949="","",I2949*IF(N(G2949)&gt;0,G2949,IFERROR(INDEX(moeda_fx,MATCH(J2949,moeda_cod,0)),1)))</f>
        <v/>
      </c>
      <c r="L2949" s="135" t="str">
        <f>IF(B2949="","",IFERROR(INDEX('15 Base de Dados'!$A$6:$A$925,MATCH(B2949,'15 Base de Dados'!$C$6:$C$925,0)),"Não encontrado"))</f>
        <v/>
      </c>
      <c r="M2949" s="123" t="str">
        <f>IF(A2949="","",EOMONTH(A2949,0))</f>
        <v/>
      </c>
      <c r="N2949" s="113" t="str">
        <f>IF(A2949="","",YEAR(A2949))</f>
        <v/>
      </c>
    </row>
    <row r="2950">
      <c r="A2950" s="116" t="n"/>
      <c r="B2950" s="97" t="n"/>
      <c r="C2950" s="97" t="n"/>
      <c r="D2950" s="132" t="n"/>
      <c r="E2950" s="99" t="n"/>
      <c r="F2950" s="117" t="n"/>
      <c r="G2950" s="101" t="n"/>
      <c r="H2950" s="103" t="str">
        <f>IF(OR(A2950="",B2950=""),"",N(D2950)*N(E2950))</f>
        <v/>
      </c>
      <c r="I2950" s="103" t="str">
        <f>IF(H2950="","",H2950-N(F2950))</f>
        <v/>
      </c>
      <c r="J2950" s="68" t="str">
        <f>IF(B2950="","",IFERROR(INDEX('15 Base de Dados'!$F$6:$F$925,MATCH(B2950,'15 Base de Dados'!$C$6:$C$925,0)),"BRL"))</f>
        <v/>
      </c>
      <c r="K2950" s="70" t="str">
        <f>IF(H2950="","",I2950*IF(N(G2950)&gt;0,G2950,IFERROR(INDEX(moeda_fx,MATCH(J2950,moeda_cod,0)),1)))</f>
        <v/>
      </c>
      <c r="L2950" s="133" t="str">
        <f>IF(B2950="","",IFERROR(INDEX('15 Base de Dados'!$A$6:$A$925,MATCH(B2950,'15 Base de Dados'!$C$6:$C$925,0)),"Não encontrado"))</f>
        <v/>
      </c>
      <c r="M2950" s="122" t="str">
        <f>IF(A2950="","",EOMONTH(A2950,0))</f>
        <v/>
      </c>
      <c r="N2950" s="69" t="str">
        <f>IF(A2950="","",YEAR(A2950))</f>
        <v/>
      </c>
    </row>
    <row r="2951">
      <c r="A2951" s="116" t="n"/>
      <c r="B2951" s="97" t="n"/>
      <c r="C2951" s="97" t="n"/>
      <c r="D2951" s="132" t="n"/>
      <c r="E2951" s="99" t="n"/>
      <c r="F2951" s="117" t="n"/>
      <c r="G2951" s="101" t="n"/>
      <c r="H2951" s="109" t="str">
        <f>IF(OR(A2951="",B2951=""),"",N(D2951)*N(E2951))</f>
        <v/>
      </c>
      <c r="I2951" s="109" t="str">
        <f>IF(H2951="","",H2951-N(F2951))</f>
        <v/>
      </c>
      <c r="J2951" s="108" t="str">
        <f>IF(B2951="","",IFERROR(INDEX('15 Base de Dados'!$F$6:$F$925,MATCH(B2951,'15 Base de Dados'!$C$6:$C$925,0)),"BRL"))</f>
        <v/>
      </c>
      <c r="K2951" s="134" t="str">
        <f>IF(H2951="","",I2951*IF(N(G2951)&gt;0,G2951,IFERROR(INDEX(moeda_fx,MATCH(J2951,moeda_cod,0)),1)))</f>
        <v/>
      </c>
      <c r="L2951" s="135" t="str">
        <f>IF(B2951="","",IFERROR(INDEX('15 Base de Dados'!$A$6:$A$925,MATCH(B2951,'15 Base de Dados'!$C$6:$C$925,0)),"Não encontrado"))</f>
        <v/>
      </c>
      <c r="M2951" s="123" t="str">
        <f>IF(A2951="","",EOMONTH(A2951,0))</f>
        <v/>
      </c>
      <c r="N2951" s="113" t="str">
        <f>IF(A2951="","",YEAR(A2951))</f>
        <v/>
      </c>
    </row>
    <row r="2952">
      <c r="A2952" s="116" t="n"/>
      <c r="B2952" s="97" t="n"/>
      <c r="C2952" s="97" t="n"/>
      <c r="D2952" s="132" t="n"/>
      <c r="E2952" s="99" t="n"/>
      <c r="F2952" s="117" t="n"/>
      <c r="G2952" s="101" t="n"/>
      <c r="H2952" s="103" t="str">
        <f>IF(OR(A2952="",B2952=""),"",N(D2952)*N(E2952))</f>
        <v/>
      </c>
      <c r="I2952" s="103" t="str">
        <f>IF(H2952="","",H2952-N(F2952))</f>
        <v/>
      </c>
      <c r="J2952" s="68" t="str">
        <f>IF(B2952="","",IFERROR(INDEX('15 Base de Dados'!$F$6:$F$925,MATCH(B2952,'15 Base de Dados'!$C$6:$C$925,0)),"BRL"))</f>
        <v/>
      </c>
      <c r="K2952" s="70" t="str">
        <f>IF(H2952="","",I2952*IF(N(G2952)&gt;0,G2952,IFERROR(INDEX(moeda_fx,MATCH(J2952,moeda_cod,0)),1)))</f>
        <v/>
      </c>
      <c r="L2952" s="133" t="str">
        <f>IF(B2952="","",IFERROR(INDEX('15 Base de Dados'!$A$6:$A$925,MATCH(B2952,'15 Base de Dados'!$C$6:$C$925,0)),"Não encontrado"))</f>
        <v/>
      </c>
      <c r="M2952" s="122" t="str">
        <f>IF(A2952="","",EOMONTH(A2952,0))</f>
        <v/>
      </c>
      <c r="N2952" s="69" t="str">
        <f>IF(A2952="","",YEAR(A2952))</f>
        <v/>
      </c>
    </row>
    <row r="2953">
      <c r="A2953" s="116" t="n"/>
      <c r="B2953" s="97" t="n"/>
      <c r="C2953" s="97" t="n"/>
      <c r="D2953" s="132" t="n"/>
      <c r="E2953" s="99" t="n"/>
      <c r="F2953" s="117" t="n"/>
      <c r="G2953" s="101" t="n"/>
      <c r="H2953" s="109" t="str">
        <f>IF(OR(A2953="",B2953=""),"",N(D2953)*N(E2953))</f>
        <v/>
      </c>
      <c r="I2953" s="109" t="str">
        <f>IF(H2953="","",H2953-N(F2953))</f>
        <v/>
      </c>
      <c r="J2953" s="108" t="str">
        <f>IF(B2953="","",IFERROR(INDEX('15 Base de Dados'!$F$6:$F$925,MATCH(B2953,'15 Base de Dados'!$C$6:$C$925,0)),"BRL"))</f>
        <v/>
      </c>
      <c r="K2953" s="134" t="str">
        <f>IF(H2953="","",I2953*IF(N(G2953)&gt;0,G2953,IFERROR(INDEX(moeda_fx,MATCH(J2953,moeda_cod,0)),1)))</f>
        <v/>
      </c>
      <c r="L2953" s="135" t="str">
        <f>IF(B2953="","",IFERROR(INDEX('15 Base de Dados'!$A$6:$A$925,MATCH(B2953,'15 Base de Dados'!$C$6:$C$925,0)),"Não encontrado"))</f>
        <v/>
      </c>
      <c r="M2953" s="123" t="str">
        <f>IF(A2953="","",EOMONTH(A2953,0))</f>
        <v/>
      </c>
      <c r="N2953" s="113" t="str">
        <f>IF(A2953="","",YEAR(A2953))</f>
        <v/>
      </c>
    </row>
    <row r="2954">
      <c r="A2954" s="116" t="n"/>
      <c r="B2954" s="97" t="n"/>
      <c r="C2954" s="97" t="n"/>
      <c r="D2954" s="132" t="n"/>
      <c r="E2954" s="99" t="n"/>
      <c r="F2954" s="117" t="n"/>
      <c r="G2954" s="101" t="n"/>
      <c r="H2954" s="103" t="str">
        <f>IF(OR(A2954="",B2954=""),"",N(D2954)*N(E2954))</f>
        <v/>
      </c>
      <c r="I2954" s="103" t="str">
        <f>IF(H2954="","",H2954-N(F2954))</f>
        <v/>
      </c>
      <c r="J2954" s="68" t="str">
        <f>IF(B2954="","",IFERROR(INDEX('15 Base de Dados'!$F$6:$F$925,MATCH(B2954,'15 Base de Dados'!$C$6:$C$925,0)),"BRL"))</f>
        <v/>
      </c>
      <c r="K2954" s="70" t="str">
        <f>IF(H2954="","",I2954*IF(N(G2954)&gt;0,G2954,IFERROR(INDEX(moeda_fx,MATCH(J2954,moeda_cod,0)),1)))</f>
        <v/>
      </c>
      <c r="L2954" s="133" t="str">
        <f>IF(B2954="","",IFERROR(INDEX('15 Base de Dados'!$A$6:$A$925,MATCH(B2954,'15 Base de Dados'!$C$6:$C$925,0)),"Não encontrado"))</f>
        <v/>
      </c>
      <c r="M2954" s="122" t="str">
        <f>IF(A2954="","",EOMONTH(A2954,0))</f>
        <v/>
      </c>
      <c r="N2954" s="69" t="str">
        <f>IF(A2954="","",YEAR(A2954))</f>
        <v/>
      </c>
    </row>
    <row r="2955">
      <c r="A2955" s="116" t="n"/>
      <c r="B2955" s="97" t="n"/>
      <c r="C2955" s="97" t="n"/>
      <c r="D2955" s="132" t="n"/>
      <c r="E2955" s="99" t="n"/>
      <c r="F2955" s="117" t="n"/>
      <c r="G2955" s="101" t="n"/>
      <c r="H2955" s="109" t="str">
        <f>IF(OR(A2955="",B2955=""),"",N(D2955)*N(E2955))</f>
        <v/>
      </c>
      <c r="I2955" s="109" t="str">
        <f>IF(H2955="","",H2955-N(F2955))</f>
        <v/>
      </c>
      <c r="J2955" s="108" t="str">
        <f>IF(B2955="","",IFERROR(INDEX('15 Base de Dados'!$F$6:$F$925,MATCH(B2955,'15 Base de Dados'!$C$6:$C$925,0)),"BRL"))</f>
        <v/>
      </c>
      <c r="K2955" s="134" t="str">
        <f>IF(H2955="","",I2955*IF(N(G2955)&gt;0,G2955,IFERROR(INDEX(moeda_fx,MATCH(J2955,moeda_cod,0)),1)))</f>
        <v/>
      </c>
      <c r="L2955" s="135" t="str">
        <f>IF(B2955="","",IFERROR(INDEX('15 Base de Dados'!$A$6:$A$925,MATCH(B2955,'15 Base de Dados'!$C$6:$C$925,0)),"Não encontrado"))</f>
        <v/>
      </c>
      <c r="M2955" s="123" t="str">
        <f>IF(A2955="","",EOMONTH(A2955,0))</f>
        <v/>
      </c>
      <c r="N2955" s="113" t="str">
        <f>IF(A2955="","",YEAR(A2955))</f>
        <v/>
      </c>
    </row>
    <row r="2956">
      <c r="A2956" s="116" t="n"/>
      <c r="B2956" s="97" t="n"/>
      <c r="C2956" s="97" t="n"/>
      <c r="D2956" s="132" t="n"/>
      <c r="E2956" s="99" t="n"/>
      <c r="F2956" s="117" t="n"/>
      <c r="G2956" s="101" t="n"/>
      <c r="H2956" s="103" t="str">
        <f>IF(OR(A2956="",B2956=""),"",N(D2956)*N(E2956))</f>
        <v/>
      </c>
      <c r="I2956" s="103" t="str">
        <f>IF(H2956="","",H2956-N(F2956))</f>
        <v/>
      </c>
      <c r="J2956" s="68" t="str">
        <f>IF(B2956="","",IFERROR(INDEX('15 Base de Dados'!$F$6:$F$925,MATCH(B2956,'15 Base de Dados'!$C$6:$C$925,0)),"BRL"))</f>
        <v/>
      </c>
      <c r="K2956" s="70" t="str">
        <f>IF(H2956="","",I2956*IF(N(G2956)&gt;0,G2956,IFERROR(INDEX(moeda_fx,MATCH(J2956,moeda_cod,0)),1)))</f>
        <v/>
      </c>
      <c r="L2956" s="133" t="str">
        <f>IF(B2956="","",IFERROR(INDEX('15 Base de Dados'!$A$6:$A$925,MATCH(B2956,'15 Base de Dados'!$C$6:$C$925,0)),"Não encontrado"))</f>
        <v/>
      </c>
      <c r="M2956" s="122" t="str">
        <f>IF(A2956="","",EOMONTH(A2956,0))</f>
        <v/>
      </c>
      <c r="N2956" s="69" t="str">
        <f>IF(A2956="","",YEAR(A2956))</f>
        <v/>
      </c>
    </row>
    <row r="2957">
      <c r="A2957" s="116" t="n"/>
      <c r="B2957" s="97" t="n"/>
      <c r="C2957" s="97" t="n"/>
      <c r="D2957" s="132" t="n"/>
      <c r="E2957" s="99" t="n"/>
      <c r="F2957" s="117" t="n"/>
      <c r="G2957" s="101" t="n"/>
      <c r="H2957" s="109" t="str">
        <f>IF(OR(A2957="",B2957=""),"",N(D2957)*N(E2957))</f>
        <v/>
      </c>
      <c r="I2957" s="109" t="str">
        <f>IF(H2957="","",H2957-N(F2957))</f>
        <v/>
      </c>
      <c r="J2957" s="108" t="str">
        <f>IF(B2957="","",IFERROR(INDEX('15 Base de Dados'!$F$6:$F$925,MATCH(B2957,'15 Base de Dados'!$C$6:$C$925,0)),"BRL"))</f>
        <v/>
      </c>
      <c r="K2957" s="134" t="str">
        <f>IF(H2957="","",I2957*IF(N(G2957)&gt;0,G2957,IFERROR(INDEX(moeda_fx,MATCH(J2957,moeda_cod,0)),1)))</f>
        <v/>
      </c>
      <c r="L2957" s="135" t="str">
        <f>IF(B2957="","",IFERROR(INDEX('15 Base de Dados'!$A$6:$A$925,MATCH(B2957,'15 Base de Dados'!$C$6:$C$925,0)),"Não encontrado"))</f>
        <v/>
      </c>
      <c r="M2957" s="123" t="str">
        <f>IF(A2957="","",EOMONTH(A2957,0))</f>
        <v/>
      </c>
      <c r="N2957" s="113" t="str">
        <f>IF(A2957="","",YEAR(A2957))</f>
        <v/>
      </c>
    </row>
    <row r="2958">
      <c r="A2958" s="116" t="n"/>
      <c r="B2958" s="97" t="n"/>
      <c r="C2958" s="97" t="n"/>
      <c r="D2958" s="132" t="n"/>
      <c r="E2958" s="99" t="n"/>
      <c r="F2958" s="117" t="n"/>
      <c r="G2958" s="101" t="n"/>
      <c r="H2958" s="103" t="str">
        <f>IF(OR(A2958="",B2958=""),"",N(D2958)*N(E2958))</f>
        <v/>
      </c>
      <c r="I2958" s="103" t="str">
        <f>IF(H2958="","",H2958-N(F2958))</f>
        <v/>
      </c>
      <c r="J2958" s="68" t="str">
        <f>IF(B2958="","",IFERROR(INDEX('15 Base de Dados'!$F$6:$F$925,MATCH(B2958,'15 Base de Dados'!$C$6:$C$925,0)),"BRL"))</f>
        <v/>
      </c>
      <c r="K2958" s="70" t="str">
        <f>IF(H2958="","",I2958*IF(N(G2958)&gt;0,G2958,IFERROR(INDEX(moeda_fx,MATCH(J2958,moeda_cod,0)),1)))</f>
        <v/>
      </c>
      <c r="L2958" s="133" t="str">
        <f>IF(B2958="","",IFERROR(INDEX('15 Base de Dados'!$A$6:$A$925,MATCH(B2958,'15 Base de Dados'!$C$6:$C$925,0)),"Não encontrado"))</f>
        <v/>
      </c>
      <c r="M2958" s="122" t="str">
        <f>IF(A2958="","",EOMONTH(A2958,0))</f>
        <v/>
      </c>
      <c r="N2958" s="69" t="str">
        <f>IF(A2958="","",YEAR(A2958))</f>
        <v/>
      </c>
    </row>
    <row r="2959">
      <c r="A2959" s="116" t="n"/>
      <c r="B2959" s="97" t="n"/>
      <c r="C2959" s="97" t="n"/>
      <c r="D2959" s="132" t="n"/>
      <c r="E2959" s="99" t="n"/>
      <c r="F2959" s="117" t="n"/>
      <c r="G2959" s="101" t="n"/>
      <c r="H2959" s="109" t="str">
        <f>IF(OR(A2959="",B2959=""),"",N(D2959)*N(E2959))</f>
        <v/>
      </c>
      <c r="I2959" s="109" t="str">
        <f>IF(H2959="","",H2959-N(F2959))</f>
        <v/>
      </c>
      <c r="J2959" s="108" t="str">
        <f>IF(B2959="","",IFERROR(INDEX('15 Base de Dados'!$F$6:$F$925,MATCH(B2959,'15 Base de Dados'!$C$6:$C$925,0)),"BRL"))</f>
        <v/>
      </c>
      <c r="K2959" s="134" t="str">
        <f>IF(H2959="","",I2959*IF(N(G2959)&gt;0,G2959,IFERROR(INDEX(moeda_fx,MATCH(J2959,moeda_cod,0)),1)))</f>
        <v/>
      </c>
      <c r="L2959" s="135" t="str">
        <f>IF(B2959="","",IFERROR(INDEX('15 Base de Dados'!$A$6:$A$925,MATCH(B2959,'15 Base de Dados'!$C$6:$C$925,0)),"Não encontrado"))</f>
        <v/>
      </c>
      <c r="M2959" s="123" t="str">
        <f>IF(A2959="","",EOMONTH(A2959,0))</f>
        <v/>
      </c>
      <c r="N2959" s="113" t="str">
        <f>IF(A2959="","",YEAR(A2959))</f>
        <v/>
      </c>
    </row>
    <row r="2960">
      <c r="A2960" s="116" t="n"/>
      <c r="B2960" s="97" t="n"/>
      <c r="C2960" s="97" t="n"/>
      <c r="D2960" s="132" t="n"/>
      <c r="E2960" s="99" t="n"/>
      <c r="F2960" s="117" t="n"/>
      <c r="G2960" s="101" t="n"/>
      <c r="H2960" s="103" t="str">
        <f>IF(OR(A2960="",B2960=""),"",N(D2960)*N(E2960))</f>
        <v/>
      </c>
      <c r="I2960" s="103" t="str">
        <f>IF(H2960="","",H2960-N(F2960))</f>
        <v/>
      </c>
      <c r="J2960" s="68" t="str">
        <f>IF(B2960="","",IFERROR(INDEX('15 Base de Dados'!$F$6:$F$925,MATCH(B2960,'15 Base de Dados'!$C$6:$C$925,0)),"BRL"))</f>
        <v/>
      </c>
      <c r="K2960" s="70" t="str">
        <f>IF(H2960="","",I2960*IF(N(G2960)&gt;0,G2960,IFERROR(INDEX(moeda_fx,MATCH(J2960,moeda_cod,0)),1)))</f>
        <v/>
      </c>
      <c r="L2960" s="133" t="str">
        <f>IF(B2960="","",IFERROR(INDEX('15 Base de Dados'!$A$6:$A$925,MATCH(B2960,'15 Base de Dados'!$C$6:$C$925,0)),"Não encontrado"))</f>
        <v/>
      </c>
      <c r="M2960" s="122" t="str">
        <f>IF(A2960="","",EOMONTH(A2960,0))</f>
        <v/>
      </c>
      <c r="N2960" s="69" t="str">
        <f>IF(A2960="","",YEAR(A2960))</f>
        <v/>
      </c>
    </row>
    <row r="2961">
      <c r="A2961" s="116" t="n"/>
      <c r="B2961" s="97" t="n"/>
      <c r="C2961" s="97" t="n"/>
      <c r="D2961" s="132" t="n"/>
      <c r="E2961" s="99" t="n"/>
      <c r="F2961" s="117" t="n"/>
      <c r="G2961" s="101" t="n"/>
      <c r="H2961" s="109" t="str">
        <f>IF(OR(A2961="",B2961=""),"",N(D2961)*N(E2961))</f>
        <v/>
      </c>
      <c r="I2961" s="109" t="str">
        <f>IF(H2961="","",H2961-N(F2961))</f>
        <v/>
      </c>
      <c r="J2961" s="108" t="str">
        <f>IF(B2961="","",IFERROR(INDEX('15 Base de Dados'!$F$6:$F$925,MATCH(B2961,'15 Base de Dados'!$C$6:$C$925,0)),"BRL"))</f>
        <v/>
      </c>
      <c r="K2961" s="134" t="str">
        <f>IF(H2961="","",I2961*IF(N(G2961)&gt;0,G2961,IFERROR(INDEX(moeda_fx,MATCH(J2961,moeda_cod,0)),1)))</f>
        <v/>
      </c>
      <c r="L2961" s="135" t="str">
        <f>IF(B2961="","",IFERROR(INDEX('15 Base de Dados'!$A$6:$A$925,MATCH(B2961,'15 Base de Dados'!$C$6:$C$925,0)),"Não encontrado"))</f>
        <v/>
      </c>
      <c r="M2961" s="123" t="str">
        <f>IF(A2961="","",EOMONTH(A2961,0))</f>
        <v/>
      </c>
      <c r="N2961" s="113" t="str">
        <f>IF(A2961="","",YEAR(A2961))</f>
        <v/>
      </c>
    </row>
    <row r="2962">
      <c r="A2962" s="116" t="n"/>
      <c r="B2962" s="97" t="n"/>
      <c r="C2962" s="97" t="n"/>
      <c r="D2962" s="132" t="n"/>
      <c r="E2962" s="99" t="n"/>
      <c r="F2962" s="117" t="n"/>
      <c r="G2962" s="101" t="n"/>
      <c r="H2962" s="103" t="str">
        <f>IF(OR(A2962="",B2962=""),"",N(D2962)*N(E2962))</f>
        <v/>
      </c>
      <c r="I2962" s="103" t="str">
        <f>IF(H2962="","",H2962-N(F2962))</f>
        <v/>
      </c>
      <c r="J2962" s="68" t="str">
        <f>IF(B2962="","",IFERROR(INDEX('15 Base de Dados'!$F$6:$F$925,MATCH(B2962,'15 Base de Dados'!$C$6:$C$925,0)),"BRL"))</f>
        <v/>
      </c>
      <c r="K2962" s="70" t="str">
        <f>IF(H2962="","",I2962*IF(N(G2962)&gt;0,G2962,IFERROR(INDEX(moeda_fx,MATCH(J2962,moeda_cod,0)),1)))</f>
        <v/>
      </c>
      <c r="L2962" s="133" t="str">
        <f>IF(B2962="","",IFERROR(INDEX('15 Base de Dados'!$A$6:$A$925,MATCH(B2962,'15 Base de Dados'!$C$6:$C$925,0)),"Não encontrado"))</f>
        <v/>
      </c>
      <c r="M2962" s="122" t="str">
        <f>IF(A2962="","",EOMONTH(A2962,0))</f>
        <v/>
      </c>
      <c r="N2962" s="69" t="str">
        <f>IF(A2962="","",YEAR(A2962))</f>
        <v/>
      </c>
    </row>
    <row r="2963">
      <c r="A2963" s="116" t="n"/>
      <c r="B2963" s="97" t="n"/>
      <c r="C2963" s="97" t="n"/>
      <c r="D2963" s="132" t="n"/>
      <c r="E2963" s="99" t="n"/>
      <c r="F2963" s="117" t="n"/>
      <c r="G2963" s="101" t="n"/>
      <c r="H2963" s="109" t="str">
        <f>IF(OR(A2963="",B2963=""),"",N(D2963)*N(E2963))</f>
        <v/>
      </c>
      <c r="I2963" s="109" t="str">
        <f>IF(H2963="","",H2963-N(F2963))</f>
        <v/>
      </c>
      <c r="J2963" s="108" t="str">
        <f>IF(B2963="","",IFERROR(INDEX('15 Base de Dados'!$F$6:$F$925,MATCH(B2963,'15 Base de Dados'!$C$6:$C$925,0)),"BRL"))</f>
        <v/>
      </c>
      <c r="K2963" s="134" t="str">
        <f>IF(H2963="","",I2963*IF(N(G2963)&gt;0,G2963,IFERROR(INDEX(moeda_fx,MATCH(J2963,moeda_cod,0)),1)))</f>
        <v/>
      </c>
      <c r="L2963" s="135" t="str">
        <f>IF(B2963="","",IFERROR(INDEX('15 Base de Dados'!$A$6:$A$925,MATCH(B2963,'15 Base de Dados'!$C$6:$C$925,0)),"Não encontrado"))</f>
        <v/>
      </c>
      <c r="M2963" s="123" t="str">
        <f>IF(A2963="","",EOMONTH(A2963,0))</f>
        <v/>
      </c>
      <c r="N2963" s="113" t="str">
        <f>IF(A2963="","",YEAR(A2963))</f>
        <v/>
      </c>
    </row>
    <row r="2964">
      <c r="A2964" s="116" t="n"/>
      <c r="B2964" s="97" t="n"/>
      <c r="C2964" s="97" t="n"/>
      <c r="D2964" s="132" t="n"/>
      <c r="E2964" s="99" t="n"/>
      <c r="F2964" s="117" t="n"/>
      <c r="G2964" s="101" t="n"/>
      <c r="H2964" s="103" t="str">
        <f>IF(OR(A2964="",B2964=""),"",N(D2964)*N(E2964))</f>
        <v/>
      </c>
      <c r="I2964" s="103" t="str">
        <f>IF(H2964="","",H2964-N(F2964))</f>
        <v/>
      </c>
      <c r="J2964" s="68" t="str">
        <f>IF(B2964="","",IFERROR(INDEX('15 Base de Dados'!$F$6:$F$925,MATCH(B2964,'15 Base de Dados'!$C$6:$C$925,0)),"BRL"))</f>
        <v/>
      </c>
      <c r="K2964" s="70" t="str">
        <f>IF(H2964="","",I2964*IF(N(G2964)&gt;0,G2964,IFERROR(INDEX(moeda_fx,MATCH(J2964,moeda_cod,0)),1)))</f>
        <v/>
      </c>
      <c r="L2964" s="133" t="str">
        <f>IF(B2964="","",IFERROR(INDEX('15 Base de Dados'!$A$6:$A$925,MATCH(B2964,'15 Base de Dados'!$C$6:$C$925,0)),"Não encontrado"))</f>
        <v/>
      </c>
      <c r="M2964" s="122" t="str">
        <f>IF(A2964="","",EOMONTH(A2964,0))</f>
        <v/>
      </c>
      <c r="N2964" s="69" t="str">
        <f>IF(A2964="","",YEAR(A2964))</f>
        <v/>
      </c>
    </row>
    <row r="2965">
      <c r="A2965" s="116" t="n"/>
      <c r="B2965" s="97" t="n"/>
      <c r="C2965" s="97" t="n"/>
      <c r="D2965" s="132" t="n"/>
      <c r="E2965" s="99" t="n"/>
      <c r="F2965" s="117" t="n"/>
      <c r="G2965" s="101" t="n"/>
      <c r="H2965" s="109" t="str">
        <f>IF(OR(A2965="",B2965=""),"",N(D2965)*N(E2965))</f>
        <v/>
      </c>
      <c r="I2965" s="109" t="str">
        <f>IF(H2965="","",H2965-N(F2965))</f>
        <v/>
      </c>
      <c r="J2965" s="108" t="str">
        <f>IF(B2965="","",IFERROR(INDEX('15 Base de Dados'!$F$6:$F$925,MATCH(B2965,'15 Base de Dados'!$C$6:$C$925,0)),"BRL"))</f>
        <v/>
      </c>
      <c r="K2965" s="134" t="str">
        <f>IF(H2965="","",I2965*IF(N(G2965)&gt;0,G2965,IFERROR(INDEX(moeda_fx,MATCH(J2965,moeda_cod,0)),1)))</f>
        <v/>
      </c>
      <c r="L2965" s="135" t="str">
        <f>IF(B2965="","",IFERROR(INDEX('15 Base de Dados'!$A$6:$A$925,MATCH(B2965,'15 Base de Dados'!$C$6:$C$925,0)),"Não encontrado"))</f>
        <v/>
      </c>
      <c r="M2965" s="123" t="str">
        <f>IF(A2965="","",EOMONTH(A2965,0))</f>
        <v/>
      </c>
      <c r="N2965" s="113" t="str">
        <f>IF(A2965="","",YEAR(A2965))</f>
        <v/>
      </c>
    </row>
    <row r="2966">
      <c r="A2966" s="116" t="n"/>
      <c r="B2966" s="97" t="n"/>
      <c r="C2966" s="97" t="n"/>
      <c r="D2966" s="132" t="n"/>
      <c r="E2966" s="99" t="n"/>
      <c r="F2966" s="117" t="n"/>
      <c r="G2966" s="101" t="n"/>
      <c r="H2966" s="103" t="str">
        <f>IF(OR(A2966="",B2966=""),"",N(D2966)*N(E2966))</f>
        <v/>
      </c>
      <c r="I2966" s="103" t="str">
        <f>IF(H2966="","",H2966-N(F2966))</f>
        <v/>
      </c>
      <c r="J2966" s="68" t="str">
        <f>IF(B2966="","",IFERROR(INDEX('15 Base de Dados'!$F$6:$F$925,MATCH(B2966,'15 Base de Dados'!$C$6:$C$925,0)),"BRL"))</f>
        <v/>
      </c>
      <c r="K2966" s="70" t="str">
        <f>IF(H2966="","",I2966*IF(N(G2966)&gt;0,G2966,IFERROR(INDEX(moeda_fx,MATCH(J2966,moeda_cod,0)),1)))</f>
        <v/>
      </c>
      <c r="L2966" s="133" t="str">
        <f>IF(B2966="","",IFERROR(INDEX('15 Base de Dados'!$A$6:$A$925,MATCH(B2966,'15 Base de Dados'!$C$6:$C$925,0)),"Não encontrado"))</f>
        <v/>
      </c>
      <c r="M2966" s="122" t="str">
        <f>IF(A2966="","",EOMONTH(A2966,0))</f>
        <v/>
      </c>
      <c r="N2966" s="69" t="str">
        <f>IF(A2966="","",YEAR(A2966))</f>
        <v/>
      </c>
    </row>
    <row r="2967">
      <c r="A2967" s="116" t="n"/>
      <c r="B2967" s="97" t="n"/>
      <c r="C2967" s="97" t="n"/>
      <c r="D2967" s="132" t="n"/>
      <c r="E2967" s="99" t="n"/>
      <c r="F2967" s="117" t="n"/>
      <c r="G2967" s="101" t="n"/>
      <c r="H2967" s="109" t="str">
        <f>IF(OR(A2967="",B2967=""),"",N(D2967)*N(E2967))</f>
        <v/>
      </c>
      <c r="I2967" s="109" t="str">
        <f>IF(H2967="","",H2967-N(F2967))</f>
        <v/>
      </c>
      <c r="J2967" s="108" t="str">
        <f>IF(B2967="","",IFERROR(INDEX('15 Base de Dados'!$F$6:$F$925,MATCH(B2967,'15 Base de Dados'!$C$6:$C$925,0)),"BRL"))</f>
        <v/>
      </c>
      <c r="K2967" s="134" t="str">
        <f>IF(H2967="","",I2967*IF(N(G2967)&gt;0,G2967,IFERROR(INDEX(moeda_fx,MATCH(J2967,moeda_cod,0)),1)))</f>
        <v/>
      </c>
      <c r="L2967" s="135" t="str">
        <f>IF(B2967="","",IFERROR(INDEX('15 Base de Dados'!$A$6:$A$925,MATCH(B2967,'15 Base de Dados'!$C$6:$C$925,0)),"Não encontrado"))</f>
        <v/>
      </c>
      <c r="M2967" s="123" t="str">
        <f>IF(A2967="","",EOMONTH(A2967,0))</f>
        <v/>
      </c>
      <c r="N2967" s="113" t="str">
        <f>IF(A2967="","",YEAR(A2967))</f>
        <v/>
      </c>
    </row>
    <row r="2968">
      <c r="A2968" s="116" t="n"/>
      <c r="B2968" s="97" t="n"/>
      <c r="C2968" s="97" t="n"/>
      <c r="D2968" s="132" t="n"/>
      <c r="E2968" s="99" t="n"/>
      <c r="F2968" s="117" t="n"/>
      <c r="G2968" s="101" t="n"/>
      <c r="H2968" s="103" t="str">
        <f>IF(OR(A2968="",B2968=""),"",N(D2968)*N(E2968))</f>
        <v/>
      </c>
      <c r="I2968" s="103" t="str">
        <f>IF(H2968="","",H2968-N(F2968))</f>
        <v/>
      </c>
      <c r="J2968" s="68" t="str">
        <f>IF(B2968="","",IFERROR(INDEX('15 Base de Dados'!$F$6:$F$925,MATCH(B2968,'15 Base de Dados'!$C$6:$C$925,0)),"BRL"))</f>
        <v/>
      </c>
      <c r="K2968" s="70" t="str">
        <f>IF(H2968="","",I2968*IF(N(G2968)&gt;0,G2968,IFERROR(INDEX(moeda_fx,MATCH(J2968,moeda_cod,0)),1)))</f>
        <v/>
      </c>
      <c r="L2968" s="133" t="str">
        <f>IF(B2968="","",IFERROR(INDEX('15 Base de Dados'!$A$6:$A$925,MATCH(B2968,'15 Base de Dados'!$C$6:$C$925,0)),"Não encontrado"))</f>
        <v/>
      </c>
      <c r="M2968" s="122" t="str">
        <f>IF(A2968="","",EOMONTH(A2968,0))</f>
        <v/>
      </c>
      <c r="N2968" s="69" t="str">
        <f>IF(A2968="","",YEAR(A2968))</f>
        <v/>
      </c>
    </row>
    <row r="2969">
      <c r="A2969" s="116" t="n"/>
      <c r="B2969" s="97" t="n"/>
      <c r="C2969" s="97" t="n"/>
      <c r="D2969" s="132" t="n"/>
      <c r="E2969" s="99" t="n"/>
      <c r="F2969" s="117" t="n"/>
      <c r="G2969" s="101" t="n"/>
      <c r="H2969" s="109" t="str">
        <f>IF(OR(A2969="",B2969=""),"",N(D2969)*N(E2969))</f>
        <v/>
      </c>
      <c r="I2969" s="109" t="str">
        <f>IF(H2969="","",H2969-N(F2969))</f>
        <v/>
      </c>
      <c r="J2969" s="108" t="str">
        <f>IF(B2969="","",IFERROR(INDEX('15 Base de Dados'!$F$6:$F$925,MATCH(B2969,'15 Base de Dados'!$C$6:$C$925,0)),"BRL"))</f>
        <v/>
      </c>
      <c r="K2969" s="134" t="str">
        <f>IF(H2969="","",I2969*IF(N(G2969)&gt;0,G2969,IFERROR(INDEX(moeda_fx,MATCH(J2969,moeda_cod,0)),1)))</f>
        <v/>
      </c>
      <c r="L2969" s="135" t="str">
        <f>IF(B2969="","",IFERROR(INDEX('15 Base de Dados'!$A$6:$A$925,MATCH(B2969,'15 Base de Dados'!$C$6:$C$925,0)),"Não encontrado"))</f>
        <v/>
      </c>
      <c r="M2969" s="123" t="str">
        <f>IF(A2969="","",EOMONTH(A2969,0))</f>
        <v/>
      </c>
      <c r="N2969" s="113" t="str">
        <f>IF(A2969="","",YEAR(A2969))</f>
        <v/>
      </c>
    </row>
    <row r="2970">
      <c r="A2970" s="116" t="n"/>
      <c r="B2970" s="97" t="n"/>
      <c r="C2970" s="97" t="n"/>
      <c r="D2970" s="132" t="n"/>
      <c r="E2970" s="99" t="n"/>
      <c r="F2970" s="117" t="n"/>
      <c r="G2970" s="101" t="n"/>
      <c r="H2970" s="103" t="str">
        <f>IF(OR(A2970="",B2970=""),"",N(D2970)*N(E2970))</f>
        <v/>
      </c>
      <c r="I2970" s="103" t="str">
        <f>IF(H2970="","",H2970-N(F2970))</f>
        <v/>
      </c>
      <c r="J2970" s="68" t="str">
        <f>IF(B2970="","",IFERROR(INDEX('15 Base de Dados'!$F$6:$F$925,MATCH(B2970,'15 Base de Dados'!$C$6:$C$925,0)),"BRL"))</f>
        <v/>
      </c>
      <c r="K2970" s="70" t="str">
        <f>IF(H2970="","",I2970*IF(N(G2970)&gt;0,G2970,IFERROR(INDEX(moeda_fx,MATCH(J2970,moeda_cod,0)),1)))</f>
        <v/>
      </c>
      <c r="L2970" s="133" t="str">
        <f>IF(B2970="","",IFERROR(INDEX('15 Base de Dados'!$A$6:$A$925,MATCH(B2970,'15 Base de Dados'!$C$6:$C$925,0)),"Não encontrado"))</f>
        <v/>
      </c>
      <c r="M2970" s="122" t="str">
        <f>IF(A2970="","",EOMONTH(A2970,0))</f>
        <v/>
      </c>
      <c r="N2970" s="69" t="str">
        <f>IF(A2970="","",YEAR(A2970))</f>
        <v/>
      </c>
    </row>
    <row r="2971">
      <c r="A2971" s="116" t="n"/>
      <c r="B2971" s="97" t="n"/>
      <c r="C2971" s="97" t="n"/>
      <c r="D2971" s="132" t="n"/>
      <c r="E2971" s="99" t="n"/>
      <c r="F2971" s="117" t="n"/>
      <c r="G2971" s="101" t="n"/>
      <c r="H2971" s="109" t="str">
        <f>IF(OR(A2971="",B2971=""),"",N(D2971)*N(E2971))</f>
        <v/>
      </c>
      <c r="I2971" s="109" t="str">
        <f>IF(H2971="","",H2971-N(F2971))</f>
        <v/>
      </c>
      <c r="J2971" s="108" t="str">
        <f>IF(B2971="","",IFERROR(INDEX('15 Base de Dados'!$F$6:$F$925,MATCH(B2971,'15 Base de Dados'!$C$6:$C$925,0)),"BRL"))</f>
        <v/>
      </c>
      <c r="K2971" s="134" t="str">
        <f>IF(H2971="","",I2971*IF(N(G2971)&gt;0,G2971,IFERROR(INDEX(moeda_fx,MATCH(J2971,moeda_cod,0)),1)))</f>
        <v/>
      </c>
      <c r="L2971" s="135" t="str">
        <f>IF(B2971="","",IFERROR(INDEX('15 Base de Dados'!$A$6:$A$925,MATCH(B2971,'15 Base de Dados'!$C$6:$C$925,0)),"Não encontrado"))</f>
        <v/>
      </c>
      <c r="M2971" s="123" t="str">
        <f>IF(A2971="","",EOMONTH(A2971,0))</f>
        <v/>
      </c>
      <c r="N2971" s="113" t="str">
        <f>IF(A2971="","",YEAR(A2971))</f>
        <v/>
      </c>
    </row>
    <row r="2972">
      <c r="A2972" s="116" t="n"/>
      <c r="B2972" s="97" t="n"/>
      <c r="C2972" s="97" t="n"/>
      <c r="D2972" s="132" t="n"/>
      <c r="E2972" s="99" t="n"/>
      <c r="F2972" s="117" t="n"/>
      <c r="G2972" s="101" t="n"/>
      <c r="H2972" s="103" t="str">
        <f>IF(OR(A2972="",B2972=""),"",N(D2972)*N(E2972))</f>
        <v/>
      </c>
      <c r="I2972" s="103" t="str">
        <f>IF(H2972="","",H2972-N(F2972))</f>
        <v/>
      </c>
      <c r="J2972" s="68" t="str">
        <f>IF(B2972="","",IFERROR(INDEX('15 Base de Dados'!$F$6:$F$925,MATCH(B2972,'15 Base de Dados'!$C$6:$C$925,0)),"BRL"))</f>
        <v/>
      </c>
      <c r="K2972" s="70" t="str">
        <f>IF(H2972="","",I2972*IF(N(G2972)&gt;0,G2972,IFERROR(INDEX(moeda_fx,MATCH(J2972,moeda_cod,0)),1)))</f>
        <v/>
      </c>
      <c r="L2972" s="133" t="str">
        <f>IF(B2972="","",IFERROR(INDEX('15 Base de Dados'!$A$6:$A$925,MATCH(B2972,'15 Base de Dados'!$C$6:$C$925,0)),"Não encontrado"))</f>
        <v/>
      </c>
      <c r="M2972" s="122" t="str">
        <f>IF(A2972="","",EOMONTH(A2972,0))</f>
        <v/>
      </c>
      <c r="N2972" s="69" t="str">
        <f>IF(A2972="","",YEAR(A2972))</f>
        <v/>
      </c>
    </row>
    <row r="2973">
      <c r="A2973" s="116" t="n"/>
      <c r="B2973" s="97" t="n"/>
      <c r="C2973" s="97" t="n"/>
      <c r="D2973" s="132" t="n"/>
      <c r="E2973" s="99" t="n"/>
      <c r="F2973" s="117" t="n"/>
      <c r="G2973" s="101" t="n"/>
      <c r="H2973" s="109" t="str">
        <f>IF(OR(A2973="",B2973=""),"",N(D2973)*N(E2973))</f>
        <v/>
      </c>
      <c r="I2973" s="109" t="str">
        <f>IF(H2973="","",H2973-N(F2973))</f>
        <v/>
      </c>
      <c r="J2973" s="108" t="str">
        <f>IF(B2973="","",IFERROR(INDEX('15 Base de Dados'!$F$6:$F$925,MATCH(B2973,'15 Base de Dados'!$C$6:$C$925,0)),"BRL"))</f>
        <v/>
      </c>
      <c r="K2973" s="134" t="str">
        <f>IF(H2973="","",I2973*IF(N(G2973)&gt;0,G2973,IFERROR(INDEX(moeda_fx,MATCH(J2973,moeda_cod,0)),1)))</f>
        <v/>
      </c>
      <c r="L2973" s="135" t="str">
        <f>IF(B2973="","",IFERROR(INDEX('15 Base de Dados'!$A$6:$A$925,MATCH(B2973,'15 Base de Dados'!$C$6:$C$925,0)),"Não encontrado"))</f>
        <v/>
      </c>
      <c r="M2973" s="123" t="str">
        <f>IF(A2973="","",EOMONTH(A2973,0))</f>
        <v/>
      </c>
      <c r="N2973" s="113" t="str">
        <f>IF(A2973="","",YEAR(A2973))</f>
        <v/>
      </c>
    </row>
    <row r="2974">
      <c r="A2974" s="116" t="n"/>
      <c r="B2974" s="97" t="n"/>
      <c r="C2974" s="97" t="n"/>
      <c r="D2974" s="132" t="n"/>
      <c r="E2974" s="99" t="n"/>
      <c r="F2974" s="117" t="n"/>
      <c r="G2974" s="101" t="n"/>
      <c r="H2974" s="103" t="str">
        <f>IF(OR(A2974="",B2974=""),"",N(D2974)*N(E2974))</f>
        <v/>
      </c>
      <c r="I2974" s="103" t="str">
        <f>IF(H2974="","",H2974-N(F2974))</f>
        <v/>
      </c>
      <c r="J2974" s="68" t="str">
        <f>IF(B2974="","",IFERROR(INDEX('15 Base de Dados'!$F$6:$F$925,MATCH(B2974,'15 Base de Dados'!$C$6:$C$925,0)),"BRL"))</f>
        <v/>
      </c>
      <c r="K2974" s="70" t="str">
        <f>IF(H2974="","",I2974*IF(N(G2974)&gt;0,G2974,IFERROR(INDEX(moeda_fx,MATCH(J2974,moeda_cod,0)),1)))</f>
        <v/>
      </c>
      <c r="L2974" s="133" t="str">
        <f>IF(B2974="","",IFERROR(INDEX('15 Base de Dados'!$A$6:$A$925,MATCH(B2974,'15 Base de Dados'!$C$6:$C$925,0)),"Não encontrado"))</f>
        <v/>
      </c>
      <c r="M2974" s="122" t="str">
        <f>IF(A2974="","",EOMONTH(A2974,0))</f>
        <v/>
      </c>
      <c r="N2974" s="69" t="str">
        <f>IF(A2974="","",YEAR(A2974))</f>
        <v/>
      </c>
    </row>
    <row r="2975">
      <c r="A2975" s="116" t="n"/>
      <c r="B2975" s="97" t="n"/>
      <c r="C2975" s="97" t="n"/>
      <c r="D2975" s="132" t="n"/>
      <c r="E2975" s="99" t="n"/>
      <c r="F2975" s="117" t="n"/>
      <c r="G2975" s="101" t="n"/>
      <c r="H2975" s="109" t="str">
        <f>IF(OR(A2975="",B2975=""),"",N(D2975)*N(E2975))</f>
        <v/>
      </c>
      <c r="I2975" s="109" t="str">
        <f>IF(H2975="","",H2975-N(F2975))</f>
        <v/>
      </c>
      <c r="J2975" s="108" t="str">
        <f>IF(B2975="","",IFERROR(INDEX('15 Base de Dados'!$F$6:$F$925,MATCH(B2975,'15 Base de Dados'!$C$6:$C$925,0)),"BRL"))</f>
        <v/>
      </c>
      <c r="K2975" s="134" t="str">
        <f>IF(H2975="","",I2975*IF(N(G2975)&gt;0,G2975,IFERROR(INDEX(moeda_fx,MATCH(J2975,moeda_cod,0)),1)))</f>
        <v/>
      </c>
      <c r="L2975" s="135" t="str">
        <f>IF(B2975="","",IFERROR(INDEX('15 Base de Dados'!$A$6:$A$925,MATCH(B2975,'15 Base de Dados'!$C$6:$C$925,0)),"Não encontrado"))</f>
        <v/>
      </c>
      <c r="M2975" s="123" t="str">
        <f>IF(A2975="","",EOMONTH(A2975,0))</f>
        <v/>
      </c>
      <c r="N2975" s="113" t="str">
        <f>IF(A2975="","",YEAR(A2975))</f>
        <v/>
      </c>
    </row>
    <row r="2976">
      <c r="A2976" s="116" t="n"/>
      <c r="B2976" s="97" t="n"/>
      <c r="C2976" s="97" t="n"/>
      <c r="D2976" s="132" t="n"/>
      <c r="E2976" s="99" t="n"/>
      <c r="F2976" s="117" t="n"/>
      <c r="G2976" s="101" t="n"/>
      <c r="H2976" s="103" t="str">
        <f>IF(OR(A2976="",B2976=""),"",N(D2976)*N(E2976))</f>
        <v/>
      </c>
      <c r="I2976" s="103" t="str">
        <f>IF(H2976="","",H2976-N(F2976))</f>
        <v/>
      </c>
      <c r="J2976" s="68" t="str">
        <f>IF(B2976="","",IFERROR(INDEX('15 Base de Dados'!$F$6:$F$925,MATCH(B2976,'15 Base de Dados'!$C$6:$C$925,0)),"BRL"))</f>
        <v/>
      </c>
      <c r="K2976" s="70" t="str">
        <f>IF(H2976="","",I2976*IF(N(G2976)&gt;0,G2976,IFERROR(INDEX(moeda_fx,MATCH(J2976,moeda_cod,0)),1)))</f>
        <v/>
      </c>
      <c r="L2976" s="133" t="str">
        <f>IF(B2976="","",IFERROR(INDEX('15 Base de Dados'!$A$6:$A$925,MATCH(B2976,'15 Base de Dados'!$C$6:$C$925,0)),"Não encontrado"))</f>
        <v/>
      </c>
      <c r="M2976" s="122" t="str">
        <f>IF(A2976="","",EOMONTH(A2976,0))</f>
        <v/>
      </c>
      <c r="N2976" s="69" t="str">
        <f>IF(A2976="","",YEAR(A2976))</f>
        <v/>
      </c>
    </row>
    <row r="2977">
      <c r="A2977" s="116" t="n"/>
      <c r="B2977" s="97" t="n"/>
      <c r="C2977" s="97" t="n"/>
      <c r="D2977" s="132" t="n"/>
      <c r="E2977" s="99" t="n"/>
      <c r="F2977" s="117" t="n"/>
      <c r="G2977" s="101" t="n"/>
      <c r="H2977" s="109" t="str">
        <f>IF(OR(A2977="",B2977=""),"",N(D2977)*N(E2977))</f>
        <v/>
      </c>
      <c r="I2977" s="109" t="str">
        <f>IF(H2977="","",H2977-N(F2977))</f>
        <v/>
      </c>
      <c r="J2977" s="108" t="str">
        <f>IF(B2977="","",IFERROR(INDEX('15 Base de Dados'!$F$6:$F$925,MATCH(B2977,'15 Base de Dados'!$C$6:$C$925,0)),"BRL"))</f>
        <v/>
      </c>
      <c r="K2977" s="134" t="str">
        <f>IF(H2977="","",I2977*IF(N(G2977)&gt;0,G2977,IFERROR(INDEX(moeda_fx,MATCH(J2977,moeda_cod,0)),1)))</f>
        <v/>
      </c>
      <c r="L2977" s="135" t="str">
        <f>IF(B2977="","",IFERROR(INDEX('15 Base de Dados'!$A$6:$A$925,MATCH(B2977,'15 Base de Dados'!$C$6:$C$925,0)),"Não encontrado"))</f>
        <v/>
      </c>
      <c r="M2977" s="123" t="str">
        <f>IF(A2977="","",EOMONTH(A2977,0))</f>
        <v/>
      </c>
      <c r="N2977" s="113" t="str">
        <f>IF(A2977="","",YEAR(A2977))</f>
        <v/>
      </c>
    </row>
    <row r="2978">
      <c r="A2978" s="116" t="n"/>
      <c r="B2978" s="97" t="n"/>
      <c r="C2978" s="97" t="n"/>
      <c r="D2978" s="132" t="n"/>
      <c r="E2978" s="99" t="n"/>
      <c r="F2978" s="117" t="n"/>
      <c r="G2978" s="101" t="n"/>
      <c r="H2978" s="103" t="str">
        <f>IF(OR(A2978="",B2978=""),"",N(D2978)*N(E2978))</f>
        <v/>
      </c>
      <c r="I2978" s="103" t="str">
        <f>IF(H2978="","",H2978-N(F2978))</f>
        <v/>
      </c>
      <c r="J2978" s="68" t="str">
        <f>IF(B2978="","",IFERROR(INDEX('15 Base de Dados'!$F$6:$F$925,MATCH(B2978,'15 Base de Dados'!$C$6:$C$925,0)),"BRL"))</f>
        <v/>
      </c>
      <c r="K2978" s="70" t="str">
        <f>IF(H2978="","",I2978*IF(N(G2978)&gt;0,G2978,IFERROR(INDEX(moeda_fx,MATCH(J2978,moeda_cod,0)),1)))</f>
        <v/>
      </c>
      <c r="L2978" s="133" t="str">
        <f>IF(B2978="","",IFERROR(INDEX('15 Base de Dados'!$A$6:$A$925,MATCH(B2978,'15 Base de Dados'!$C$6:$C$925,0)),"Não encontrado"))</f>
        <v/>
      </c>
      <c r="M2978" s="122" t="str">
        <f>IF(A2978="","",EOMONTH(A2978,0))</f>
        <v/>
      </c>
      <c r="N2978" s="69" t="str">
        <f>IF(A2978="","",YEAR(A2978))</f>
        <v/>
      </c>
    </row>
    <row r="2979">
      <c r="A2979" s="116" t="n"/>
      <c r="B2979" s="97" t="n"/>
      <c r="C2979" s="97" t="n"/>
      <c r="D2979" s="132" t="n"/>
      <c r="E2979" s="99" t="n"/>
      <c r="F2979" s="117" t="n"/>
      <c r="G2979" s="101" t="n"/>
      <c r="H2979" s="109" t="str">
        <f>IF(OR(A2979="",B2979=""),"",N(D2979)*N(E2979))</f>
        <v/>
      </c>
      <c r="I2979" s="109" t="str">
        <f>IF(H2979="","",H2979-N(F2979))</f>
        <v/>
      </c>
      <c r="J2979" s="108" t="str">
        <f>IF(B2979="","",IFERROR(INDEX('15 Base de Dados'!$F$6:$F$925,MATCH(B2979,'15 Base de Dados'!$C$6:$C$925,0)),"BRL"))</f>
        <v/>
      </c>
      <c r="K2979" s="134" t="str">
        <f>IF(H2979="","",I2979*IF(N(G2979)&gt;0,G2979,IFERROR(INDEX(moeda_fx,MATCH(J2979,moeda_cod,0)),1)))</f>
        <v/>
      </c>
      <c r="L2979" s="135" t="str">
        <f>IF(B2979="","",IFERROR(INDEX('15 Base de Dados'!$A$6:$A$925,MATCH(B2979,'15 Base de Dados'!$C$6:$C$925,0)),"Não encontrado"))</f>
        <v/>
      </c>
      <c r="M2979" s="123" t="str">
        <f>IF(A2979="","",EOMONTH(A2979,0))</f>
        <v/>
      </c>
      <c r="N2979" s="113" t="str">
        <f>IF(A2979="","",YEAR(A2979))</f>
        <v/>
      </c>
    </row>
    <row r="2980">
      <c r="A2980" s="116" t="n"/>
      <c r="B2980" s="97" t="n"/>
      <c r="C2980" s="97" t="n"/>
      <c r="D2980" s="132" t="n"/>
      <c r="E2980" s="99" t="n"/>
      <c r="F2980" s="117" t="n"/>
      <c r="G2980" s="101" t="n"/>
      <c r="H2980" s="103" t="str">
        <f>IF(OR(A2980="",B2980=""),"",N(D2980)*N(E2980))</f>
        <v/>
      </c>
      <c r="I2980" s="103" t="str">
        <f>IF(H2980="","",H2980-N(F2980))</f>
        <v/>
      </c>
      <c r="J2980" s="68" t="str">
        <f>IF(B2980="","",IFERROR(INDEX('15 Base de Dados'!$F$6:$F$925,MATCH(B2980,'15 Base de Dados'!$C$6:$C$925,0)),"BRL"))</f>
        <v/>
      </c>
      <c r="K2980" s="70" t="str">
        <f>IF(H2980="","",I2980*IF(N(G2980)&gt;0,G2980,IFERROR(INDEX(moeda_fx,MATCH(J2980,moeda_cod,0)),1)))</f>
        <v/>
      </c>
      <c r="L2980" s="133" t="str">
        <f>IF(B2980="","",IFERROR(INDEX('15 Base de Dados'!$A$6:$A$925,MATCH(B2980,'15 Base de Dados'!$C$6:$C$925,0)),"Não encontrado"))</f>
        <v/>
      </c>
      <c r="M2980" s="122" t="str">
        <f>IF(A2980="","",EOMONTH(A2980,0))</f>
        <v/>
      </c>
      <c r="N2980" s="69" t="str">
        <f>IF(A2980="","",YEAR(A2980))</f>
        <v/>
      </c>
    </row>
    <row r="2981">
      <c r="A2981" s="116" t="n"/>
      <c r="B2981" s="97" t="n"/>
      <c r="C2981" s="97" t="n"/>
      <c r="D2981" s="132" t="n"/>
      <c r="E2981" s="99" t="n"/>
      <c r="F2981" s="117" t="n"/>
      <c r="G2981" s="101" t="n"/>
      <c r="H2981" s="109" t="str">
        <f>IF(OR(A2981="",B2981=""),"",N(D2981)*N(E2981))</f>
        <v/>
      </c>
      <c r="I2981" s="109" t="str">
        <f>IF(H2981="","",H2981-N(F2981))</f>
        <v/>
      </c>
      <c r="J2981" s="108" t="str">
        <f>IF(B2981="","",IFERROR(INDEX('15 Base de Dados'!$F$6:$F$925,MATCH(B2981,'15 Base de Dados'!$C$6:$C$925,0)),"BRL"))</f>
        <v/>
      </c>
      <c r="K2981" s="134" t="str">
        <f>IF(H2981="","",I2981*IF(N(G2981)&gt;0,G2981,IFERROR(INDEX(moeda_fx,MATCH(J2981,moeda_cod,0)),1)))</f>
        <v/>
      </c>
      <c r="L2981" s="135" t="str">
        <f>IF(B2981="","",IFERROR(INDEX('15 Base de Dados'!$A$6:$A$925,MATCH(B2981,'15 Base de Dados'!$C$6:$C$925,0)),"Não encontrado"))</f>
        <v/>
      </c>
      <c r="M2981" s="123" t="str">
        <f>IF(A2981="","",EOMONTH(A2981,0))</f>
        <v/>
      </c>
      <c r="N2981" s="113" t="str">
        <f>IF(A2981="","",YEAR(A2981))</f>
        <v/>
      </c>
    </row>
    <row r="2982">
      <c r="A2982" s="116" t="n"/>
      <c r="B2982" s="97" t="n"/>
      <c r="C2982" s="97" t="n"/>
      <c r="D2982" s="132" t="n"/>
      <c r="E2982" s="99" t="n"/>
      <c r="F2982" s="117" t="n"/>
      <c r="G2982" s="101" t="n"/>
      <c r="H2982" s="103" t="str">
        <f>IF(OR(A2982="",B2982=""),"",N(D2982)*N(E2982))</f>
        <v/>
      </c>
      <c r="I2982" s="103" t="str">
        <f>IF(H2982="","",H2982-N(F2982))</f>
        <v/>
      </c>
      <c r="J2982" s="68" t="str">
        <f>IF(B2982="","",IFERROR(INDEX('15 Base de Dados'!$F$6:$F$925,MATCH(B2982,'15 Base de Dados'!$C$6:$C$925,0)),"BRL"))</f>
        <v/>
      </c>
      <c r="K2982" s="70" t="str">
        <f>IF(H2982="","",I2982*IF(N(G2982)&gt;0,G2982,IFERROR(INDEX(moeda_fx,MATCH(J2982,moeda_cod,0)),1)))</f>
        <v/>
      </c>
      <c r="L2982" s="133" t="str">
        <f>IF(B2982="","",IFERROR(INDEX('15 Base de Dados'!$A$6:$A$925,MATCH(B2982,'15 Base de Dados'!$C$6:$C$925,0)),"Não encontrado"))</f>
        <v/>
      </c>
      <c r="M2982" s="122" t="str">
        <f>IF(A2982="","",EOMONTH(A2982,0))</f>
        <v/>
      </c>
      <c r="N2982" s="69" t="str">
        <f>IF(A2982="","",YEAR(A2982))</f>
        <v/>
      </c>
    </row>
    <row r="2983">
      <c r="A2983" s="116" t="n"/>
      <c r="B2983" s="97" t="n"/>
      <c r="C2983" s="97" t="n"/>
      <c r="D2983" s="132" t="n"/>
      <c r="E2983" s="99" t="n"/>
      <c r="F2983" s="117" t="n"/>
      <c r="G2983" s="101" t="n"/>
      <c r="H2983" s="109" t="str">
        <f>IF(OR(A2983="",B2983=""),"",N(D2983)*N(E2983))</f>
        <v/>
      </c>
      <c r="I2983" s="109" t="str">
        <f>IF(H2983="","",H2983-N(F2983))</f>
        <v/>
      </c>
      <c r="J2983" s="108" t="str">
        <f>IF(B2983="","",IFERROR(INDEX('15 Base de Dados'!$F$6:$F$925,MATCH(B2983,'15 Base de Dados'!$C$6:$C$925,0)),"BRL"))</f>
        <v/>
      </c>
      <c r="K2983" s="134" t="str">
        <f>IF(H2983="","",I2983*IF(N(G2983)&gt;0,G2983,IFERROR(INDEX(moeda_fx,MATCH(J2983,moeda_cod,0)),1)))</f>
        <v/>
      </c>
      <c r="L2983" s="135" t="str">
        <f>IF(B2983="","",IFERROR(INDEX('15 Base de Dados'!$A$6:$A$925,MATCH(B2983,'15 Base de Dados'!$C$6:$C$925,0)),"Não encontrado"))</f>
        <v/>
      </c>
      <c r="M2983" s="123" t="str">
        <f>IF(A2983="","",EOMONTH(A2983,0))</f>
        <v/>
      </c>
      <c r="N2983" s="113" t="str">
        <f>IF(A2983="","",YEAR(A2983))</f>
        <v/>
      </c>
    </row>
    <row r="2984">
      <c r="A2984" s="116" t="n"/>
      <c r="B2984" s="97" t="n"/>
      <c r="C2984" s="97" t="n"/>
      <c r="D2984" s="132" t="n"/>
      <c r="E2984" s="99" t="n"/>
      <c r="F2984" s="117" t="n"/>
      <c r="G2984" s="101" t="n"/>
      <c r="H2984" s="103" t="str">
        <f>IF(OR(A2984="",B2984=""),"",N(D2984)*N(E2984))</f>
        <v/>
      </c>
      <c r="I2984" s="103" t="str">
        <f>IF(H2984="","",H2984-N(F2984))</f>
        <v/>
      </c>
      <c r="J2984" s="68" t="str">
        <f>IF(B2984="","",IFERROR(INDEX('15 Base de Dados'!$F$6:$F$925,MATCH(B2984,'15 Base de Dados'!$C$6:$C$925,0)),"BRL"))</f>
        <v/>
      </c>
      <c r="K2984" s="70" t="str">
        <f>IF(H2984="","",I2984*IF(N(G2984)&gt;0,G2984,IFERROR(INDEX(moeda_fx,MATCH(J2984,moeda_cod,0)),1)))</f>
        <v/>
      </c>
      <c r="L2984" s="133" t="str">
        <f>IF(B2984="","",IFERROR(INDEX('15 Base de Dados'!$A$6:$A$925,MATCH(B2984,'15 Base de Dados'!$C$6:$C$925,0)),"Não encontrado"))</f>
        <v/>
      </c>
      <c r="M2984" s="122" t="str">
        <f>IF(A2984="","",EOMONTH(A2984,0))</f>
        <v/>
      </c>
      <c r="N2984" s="69" t="str">
        <f>IF(A2984="","",YEAR(A2984))</f>
        <v/>
      </c>
    </row>
    <row r="2985">
      <c r="A2985" s="116" t="n"/>
      <c r="B2985" s="97" t="n"/>
      <c r="C2985" s="97" t="n"/>
      <c r="D2985" s="132" t="n"/>
      <c r="E2985" s="99" t="n"/>
      <c r="F2985" s="117" t="n"/>
      <c r="G2985" s="101" t="n"/>
      <c r="H2985" s="109" t="str">
        <f>IF(OR(A2985="",B2985=""),"",N(D2985)*N(E2985))</f>
        <v/>
      </c>
      <c r="I2985" s="109" t="str">
        <f>IF(H2985="","",H2985-N(F2985))</f>
        <v/>
      </c>
      <c r="J2985" s="108" t="str">
        <f>IF(B2985="","",IFERROR(INDEX('15 Base de Dados'!$F$6:$F$925,MATCH(B2985,'15 Base de Dados'!$C$6:$C$925,0)),"BRL"))</f>
        <v/>
      </c>
      <c r="K2985" s="134" t="str">
        <f>IF(H2985="","",I2985*IF(N(G2985)&gt;0,G2985,IFERROR(INDEX(moeda_fx,MATCH(J2985,moeda_cod,0)),1)))</f>
        <v/>
      </c>
      <c r="L2985" s="135" t="str">
        <f>IF(B2985="","",IFERROR(INDEX('15 Base de Dados'!$A$6:$A$925,MATCH(B2985,'15 Base de Dados'!$C$6:$C$925,0)),"Não encontrado"))</f>
        <v/>
      </c>
      <c r="M2985" s="123" t="str">
        <f>IF(A2985="","",EOMONTH(A2985,0))</f>
        <v/>
      </c>
      <c r="N2985" s="113" t="str">
        <f>IF(A2985="","",YEAR(A2985))</f>
        <v/>
      </c>
    </row>
    <row r="2986">
      <c r="A2986" s="116" t="n"/>
      <c r="B2986" s="97" t="n"/>
      <c r="C2986" s="97" t="n"/>
      <c r="D2986" s="132" t="n"/>
      <c r="E2986" s="99" t="n"/>
      <c r="F2986" s="117" t="n"/>
      <c r="G2986" s="101" t="n"/>
      <c r="H2986" s="103" t="str">
        <f>IF(OR(A2986="",B2986=""),"",N(D2986)*N(E2986))</f>
        <v/>
      </c>
      <c r="I2986" s="103" t="str">
        <f>IF(H2986="","",H2986-N(F2986))</f>
        <v/>
      </c>
      <c r="J2986" s="68" t="str">
        <f>IF(B2986="","",IFERROR(INDEX('15 Base de Dados'!$F$6:$F$925,MATCH(B2986,'15 Base de Dados'!$C$6:$C$925,0)),"BRL"))</f>
        <v/>
      </c>
      <c r="K2986" s="70" t="str">
        <f>IF(H2986="","",I2986*IF(N(G2986)&gt;0,G2986,IFERROR(INDEX(moeda_fx,MATCH(J2986,moeda_cod,0)),1)))</f>
        <v/>
      </c>
      <c r="L2986" s="133" t="str">
        <f>IF(B2986="","",IFERROR(INDEX('15 Base de Dados'!$A$6:$A$925,MATCH(B2986,'15 Base de Dados'!$C$6:$C$925,0)),"Não encontrado"))</f>
        <v/>
      </c>
      <c r="M2986" s="122" t="str">
        <f>IF(A2986="","",EOMONTH(A2986,0))</f>
        <v/>
      </c>
      <c r="N2986" s="69" t="str">
        <f>IF(A2986="","",YEAR(A2986))</f>
        <v/>
      </c>
    </row>
    <row r="2987">
      <c r="A2987" s="116" t="n"/>
      <c r="B2987" s="97" t="n"/>
      <c r="C2987" s="97" t="n"/>
      <c r="D2987" s="132" t="n"/>
      <c r="E2987" s="99" t="n"/>
      <c r="F2987" s="117" t="n"/>
      <c r="G2987" s="101" t="n"/>
      <c r="H2987" s="109" t="str">
        <f>IF(OR(A2987="",B2987=""),"",N(D2987)*N(E2987))</f>
        <v/>
      </c>
      <c r="I2987" s="109" t="str">
        <f>IF(H2987="","",H2987-N(F2987))</f>
        <v/>
      </c>
      <c r="J2987" s="108" t="str">
        <f>IF(B2987="","",IFERROR(INDEX('15 Base de Dados'!$F$6:$F$925,MATCH(B2987,'15 Base de Dados'!$C$6:$C$925,0)),"BRL"))</f>
        <v/>
      </c>
      <c r="K2987" s="134" t="str">
        <f>IF(H2987="","",I2987*IF(N(G2987)&gt;0,G2987,IFERROR(INDEX(moeda_fx,MATCH(J2987,moeda_cod,0)),1)))</f>
        <v/>
      </c>
      <c r="L2987" s="135" t="str">
        <f>IF(B2987="","",IFERROR(INDEX('15 Base de Dados'!$A$6:$A$925,MATCH(B2987,'15 Base de Dados'!$C$6:$C$925,0)),"Não encontrado"))</f>
        <v/>
      </c>
      <c r="M2987" s="123" t="str">
        <f>IF(A2987="","",EOMONTH(A2987,0))</f>
        <v/>
      </c>
      <c r="N2987" s="113" t="str">
        <f>IF(A2987="","",YEAR(A2987))</f>
        <v/>
      </c>
    </row>
    <row r="2988">
      <c r="A2988" s="116" t="n"/>
      <c r="B2988" s="97" t="n"/>
      <c r="C2988" s="97" t="n"/>
      <c r="D2988" s="132" t="n"/>
      <c r="E2988" s="99" t="n"/>
      <c r="F2988" s="117" t="n"/>
      <c r="G2988" s="101" t="n"/>
      <c r="H2988" s="103" t="str">
        <f>IF(OR(A2988="",B2988=""),"",N(D2988)*N(E2988))</f>
        <v/>
      </c>
      <c r="I2988" s="103" t="str">
        <f>IF(H2988="","",H2988-N(F2988))</f>
        <v/>
      </c>
      <c r="J2988" s="68" t="str">
        <f>IF(B2988="","",IFERROR(INDEX('15 Base de Dados'!$F$6:$F$925,MATCH(B2988,'15 Base de Dados'!$C$6:$C$925,0)),"BRL"))</f>
        <v/>
      </c>
      <c r="K2988" s="70" t="str">
        <f>IF(H2988="","",I2988*IF(N(G2988)&gt;0,G2988,IFERROR(INDEX(moeda_fx,MATCH(J2988,moeda_cod,0)),1)))</f>
        <v/>
      </c>
      <c r="L2988" s="133" t="str">
        <f>IF(B2988="","",IFERROR(INDEX('15 Base de Dados'!$A$6:$A$925,MATCH(B2988,'15 Base de Dados'!$C$6:$C$925,0)),"Não encontrado"))</f>
        <v/>
      </c>
      <c r="M2988" s="122" t="str">
        <f>IF(A2988="","",EOMONTH(A2988,0))</f>
        <v/>
      </c>
      <c r="N2988" s="69" t="str">
        <f>IF(A2988="","",YEAR(A2988))</f>
        <v/>
      </c>
    </row>
    <row r="2989">
      <c r="A2989" s="116" t="n"/>
      <c r="B2989" s="97" t="n"/>
      <c r="C2989" s="97" t="n"/>
      <c r="D2989" s="132" t="n"/>
      <c r="E2989" s="99" t="n"/>
      <c r="F2989" s="117" t="n"/>
      <c r="G2989" s="101" t="n"/>
      <c r="H2989" s="109" t="str">
        <f>IF(OR(A2989="",B2989=""),"",N(D2989)*N(E2989))</f>
        <v/>
      </c>
      <c r="I2989" s="109" t="str">
        <f>IF(H2989="","",H2989-N(F2989))</f>
        <v/>
      </c>
      <c r="J2989" s="108" t="str">
        <f>IF(B2989="","",IFERROR(INDEX('15 Base de Dados'!$F$6:$F$925,MATCH(B2989,'15 Base de Dados'!$C$6:$C$925,0)),"BRL"))</f>
        <v/>
      </c>
      <c r="K2989" s="134" t="str">
        <f>IF(H2989="","",I2989*IF(N(G2989)&gt;0,G2989,IFERROR(INDEX(moeda_fx,MATCH(J2989,moeda_cod,0)),1)))</f>
        <v/>
      </c>
      <c r="L2989" s="135" t="str">
        <f>IF(B2989="","",IFERROR(INDEX('15 Base de Dados'!$A$6:$A$925,MATCH(B2989,'15 Base de Dados'!$C$6:$C$925,0)),"Não encontrado"))</f>
        <v/>
      </c>
      <c r="M2989" s="123" t="str">
        <f>IF(A2989="","",EOMONTH(A2989,0))</f>
        <v/>
      </c>
      <c r="N2989" s="113" t="str">
        <f>IF(A2989="","",YEAR(A2989))</f>
        <v/>
      </c>
    </row>
    <row r="2990">
      <c r="A2990" s="116" t="n"/>
      <c r="B2990" s="97" t="n"/>
      <c r="C2990" s="97" t="n"/>
      <c r="D2990" s="132" t="n"/>
      <c r="E2990" s="99" t="n"/>
      <c r="F2990" s="117" t="n"/>
      <c r="G2990" s="101" t="n"/>
      <c r="H2990" s="103" t="str">
        <f>IF(OR(A2990="",B2990=""),"",N(D2990)*N(E2990))</f>
        <v/>
      </c>
      <c r="I2990" s="103" t="str">
        <f>IF(H2990="","",H2990-N(F2990))</f>
        <v/>
      </c>
      <c r="J2990" s="68" t="str">
        <f>IF(B2990="","",IFERROR(INDEX('15 Base de Dados'!$F$6:$F$925,MATCH(B2990,'15 Base de Dados'!$C$6:$C$925,0)),"BRL"))</f>
        <v/>
      </c>
      <c r="K2990" s="70" t="str">
        <f>IF(H2990="","",I2990*IF(N(G2990)&gt;0,G2990,IFERROR(INDEX(moeda_fx,MATCH(J2990,moeda_cod,0)),1)))</f>
        <v/>
      </c>
      <c r="L2990" s="133" t="str">
        <f>IF(B2990="","",IFERROR(INDEX('15 Base de Dados'!$A$6:$A$925,MATCH(B2990,'15 Base de Dados'!$C$6:$C$925,0)),"Não encontrado"))</f>
        <v/>
      </c>
      <c r="M2990" s="122" t="str">
        <f>IF(A2990="","",EOMONTH(A2990,0))</f>
        <v/>
      </c>
      <c r="N2990" s="69" t="str">
        <f>IF(A2990="","",YEAR(A2990))</f>
        <v/>
      </c>
    </row>
    <row r="2991">
      <c r="A2991" s="116" t="n"/>
      <c r="B2991" s="97" t="n"/>
      <c r="C2991" s="97" t="n"/>
      <c r="D2991" s="132" t="n"/>
      <c r="E2991" s="99" t="n"/>
      <c r="F2991" s="117" t="n"/>
      <c r="G2991" s="101" t="n"/>
      <c r="H2991" s="109" t="str">
        <f>IF(OR(A2991="",B2991=""),"",N(D2991)*N(E2991))</f>
        <v/>
      </c>
      <c r="I2991" s="109" t="str">
        <f>IF(H2991="","",H2991-N(F2991))</f>
        <v/>
      </c>
      <c r="J2991" s="108" t="str">
        <f>IF(B2991="","",IFERROR(INDEX('15 Base de Dados'!$F$6:$F$925,MATCH(B2991,'15 Base de Dados'!$C$6:$C$925,0)),"BRL"))</f>
        <v/>
      </c>
      <c r="K2991" s="134" t="str">
        <f>IF(H2991="","",I2991*IF(N(G2991)&gt;0,G2991,IFERROR(INDEX(moeda_fx,MATCH(J2991,moeda_cod,0)),1)))</f>
        <v/>
      </c>
      <c r="L2991" s="135" t="str">
        <f>IF(B2991="","",IFERROR(INDEX('15 Base de Dados'!$A$6:$A$925,MATCH(B2991,'15 Base de Dados'!$C$6:$C$925,0)),"Não encontrado"))</f>
        <v/>
      </c>
      <c r="M2991" s="123" t="str">
        <f>IF(A2991="","",EOMONTH(A2991,0))</f>
        <v/>
      </c>
      <c r="N2991" s="113" t="str">
        <f>IF(A2991="","",YEAR(A2991))</f>
        <v/>
      </c>
    </row>
    <row r="2992">
      <c r="A2992" s="116" t="n"/>
      <c r="B2992" s="97" t="n"/>
      <c r="C2992" s="97" t="n"/>
      <c r="D2992" s="132" t="n"/>
      <c r="E2992" s="99" t="n"/>
      <c r="F2992" s="117" t="n"/>
      <c r="G2992" s="101" t="n"/>
      <c r="H2992" s="103" t="str">
        <f>IF(OR(A2992="",B2992=""),"",N(D2992)*N(E2992))</f>
        <v/>
      </c>
      <c r="I2992" s="103" t="str">
        <f>IF(H2992="","",H2992-N(F2992))</f>
        <v/>
      </c>
      <c r="J2992" s="68" t="str">
        <f>IF(B2992="","",IFERROR(INDEX('15 Base de Dados'!$F$6:$F$925,MATCH(B2992,'15 Base de Dados'!$C$6:$C$925,0)),"BRL"))</f>
        <v/>
      </c>
      <c r="K2992" s="70" t="str">
        <f>IF(H2992="","",I2992*IF(N(G2992)&gt;0,G2992,IFERROR(INDEX(moeda_fx,MATCH(J2992,moeda_cod,0)),1)))</f>
        <v/>
      </c>
      <c r="L2992" s="133" t="str">
        <f>IF(B2992="","",IFERROR(INDEX('15 Base de Dados'!$A$6:$A$925,MATCH(B2992,'15 Base de Dados'!$C$6:$C$925,0)),"Não encontrado"))</f>
        <v/>
      </c>
      <c r="M2992" s="122" t="str">
        <f>IF(A2992="","",EOMONTH(A2992,0))</f>
        <v/>
      </c>
      <c r="N2992" s="69" t="str">
        <f>IF(A2992="","",YEAR(A2992))</f>
        <v/>
      </c>
    </row>
    <row r="2993">
      <c r="A2993" s="116" t="n"/>
      <c r="B2993" s="97" t="n"/>
      <c r="C2993" s="97" t="n"/>
      <c r="D2993" s="132" t="n"/>
      <c r="E2993" s="99" t="n"/>
      <c r="F2993" s="117" t="n"/>
      <c r="G2993" s="101" t="n"/>
      <c r="H2993" s="109" t="str">
        <f>IF(OR(A2993="",B2993=""),"",N(D2993)*N(E2993))</f>
        <v/>
      </c>
      <c r="I2993" s="109" t="str">
        <f>IF(H2993="","",H2993-N(F2993))</f>
        <v/>
      </c>
      <c r="J2993" s="108" t="str">
        <f>IF(B2993="","",IFERROR(INDEX('15 Base de Dados'!$F$6:$F$925,MATCH(B2993,'15 Base de Dados'!$C$6:$C$925,0)),"BRL"))</f>
        <v/>
      </c>
      <c r="K2993" s="134" t="str">
        <f>IF(H2993="","",I2993*IF(N(G2993)&gt;0,G2993,IFERROR(INDEX(moeda_fx,MATCH(J2993,moeda_cod,0)),1)))</f>
        <v/>
      </c>
      <c r="L2993" s="135" t="str">
        <f>IF(B2993="","",IFERROR(INDEX('15 Base de Dados'!$A$6:$A$925,MATCH(B2993,'15 Base de Dados'!$C$6:$C$925,0)),"Não encontrado"))</f>
        <v/>
      </c>
      <c r="M2993" s="123" t="str">
        <f>IF(A2993="","",EOMONTH(A2993,0))</f>
        <v/>
      </c>
      <c r="N2993" s="113" t="str">
        <f>IF(A2993="","",YEAR(A2993))</f>
        <v/>
      </c>
    </row>
    <row r="2994">
      <c r="A2994" s="116" t="n"/>
      <c r="B2994" s="97" t="n"/>
      <c r="C2994" s="97" t="n"/>
      <c r="D2994" s="132" t="n"/>
      <c r="E2994" s="99" t="n"/>
      <c r="F2994" s="117" t="n"/>
      <c r="G2994" s="101" t="n"/>
      <c r="H2994" s="103" t="str">
        <f>IF(OR(A2994="",B2994=""),"",N(D2994)*N(E2994))</f>
        <v/>
      </c>
      <c r="I2994" s="103" t="str">
        <f>IF(H2994="","",H2994-N(F2994))</f>
        <v/>
      </c>
      <c r="J2994" s="68" t="str">
        <f>IF(B2994="","",IFERROR(INDEX('15 Base de Dados'!$F$6:$F$925,MATCH(B2994,'15 Base de Dados'!$C$6:$C$925,0)),"BRL"))</f>
        <v/>
      </c>
      <c r="K2994" s="70" t="str">
        <f>IF(H2994="","",I2994*IF(N(G2994)&gt;0,G2994,IFERROR(INDEX(moeda_fx,MATCH(J2994,moeda_cod,0)),1)))</f>
        <v/>
      </c>
      <c r="L2994" s="133" t="str">
        <f>IF(B2994="","",IFERROR(INDEX('15 Base de Dados'!$A$6:$A$925,MATCH(B2994,'15 Base de Dados'!$C$6:$C$925,0)),"Não encontrado"))</f>
        <v/>
      </c>
      <c r="M2994" s="122" t="str">
        <f>IF(A2994="","",EOMONTH(A2994,0))</f>
        <v/>
      </c>
      <c r="N2994" s="69" t="str">
        <f>IF(A2994="","",YEAR(A2994))</f>
        <v/>
      </c>
    </row>
    <row r="2995">
      <c r="A2995" s="116" t="n"/>
      <c r="B2995" s="97" t="n"/>
      <c r="C2995" s="97" t="n"/>
      <c r="D2995" s="132" t="n"/>
      <c r="E2995" s="99" t="n"/>
      <c r="F2995" s="117" t="n"/>
      <c r="G2995" s="101" t="n"/>
      <c r="H2995" s="109" t="str">
        <f>IF(OR(A2995="",B2995=""),"",N(D2995)*N(E2995))</f>
        <v/>
      </c>
      <c r="I2995" s="109" t="str">
        <f>IF(H2995="","",H2995-N(F2995))</f>
        <v/>
      </c>
      <c r="J2995" s="108" t="str">
        <f>IF(B2995="","",IFERROR(INDEX('15 Base de Dados'!$F$6:$F$925,MATCH(B2995,'15 Base de Dados'!$C$6:$C$925,0)),"BRL"))</f>
        <v/>
      </c>
      <c r="K2995" s="134" t="str">
        <f>IF(H2995="","",I2995*IF(N(G2995)&gt;0,G2995,IFERROR(INDEX(moeda_fx,MATCH(J2995,moeda_cod,0)),1)))</f>
        <v/>
      </c>
      <c r="L2995" s="135" t="str">
        <f>IF(B2995="","",IFERROR(INDEX('15 Base de Dados'!$A$6:$A$925,MATCH(B2995,'15 Base de Dados'!$C$6:$C$925,0)),"Não encontrado"))</f>
        <v/>
      </c>
      <c r="M2995" s="123" t="str">
        <f>IF(A2995="","",EOMONTH(A2995,0))</f>
        <v/>
      </c>
      <c r="N2995" s="113" t="str">
        <f>IF(A2995="","",YEAR(A2995))</f>
        <v/>
      </c>
    </row>
    <row r="2996">
      <c r="A2996" s="116" t="n"/>
      <c r="B2996" s="97" t="n"/>
      <c r="C2996" s="97" t="n"/>
      <c r="D2996" s="132" t="n"/>
      <c r="E2996" s="99" t="n"/>
      <c r="F2996" s="117" t="n"/>
      <c r="G2996" s="101" t="n"/>
      <c r="H2996" s="103" t="str">
        <f>IF(OR(A2996="",B2996=""),"",N(D2996)*N(E2996))</f>
        <v/>
      </c>
      <c r="I2996" s="103" t="str">
        <f>IF(H2996="","",H2996-N(F2996))</f>
        <v/>
      </c>
      <c r="J2996" s="68" t="str">
        <f>IF(B2996="","",IFERROR(INDEX('15 Base de Dados'!$F$6:$F$925,MATCH(B2996,'15 Base de Dados'!$C$6:$C$925,0)),"BRL"))</f>
        <v/>
      </c>
      <c r="K2996" s="70" t="str">
        <f>IF(H2996="","",I2996*IF(N(G2996)&gt;0,G2996,IFERROR(INDEX(moeda_fx,MATCH(J2996,moeda_cod,0)),1)))</f>
        <v/>
      </c>
      <c r="L2996" s="133" t="str">
        <f>IF(B2996="","",IFERROR(INDEX('15 Base de Dados'!$A$6:$A$925,MATCH(B2996,'15 Base de Dados'!$C$6:$C$925,0)),"Não encontrado"))</f>
        <v/>
      </c>
      <c r="M2996" s="122" t="str">
        <f>IF(A2996="","",EOMONTH(A2996,0))</f>
        <v/>
      </c>
      <c r="N2996" s="69" t="str">
        <f>IF(A2996="","",YEAR(A2996))</f>
        <v/>
      </c>
    </row>
    <row r="2997">
      <c r="A2997" s="116" t="n"/>
      <c r="B2997" s="97" t="n"/>
      <c r="C2997" s="97" t="n"/>
      <c r="D2997" s="132" t="n"/>
      <c r="E2997" s="99" t="n"/>
      <c r="F2997" s="117" t="n"/>
      <c r="G2997" s="101" t="n"/>
      <c r="H2997" s="109" t="str">
        <f>IF(OR(A2997="",B2997=""),"",N(D2997)*N(E2997))</f>
        <v/>
      </c>
      <c r="I2997" s="109" t="str">
        <f>IF(H2997="","",H2997-N(F2997))</f>
        <v/>
      </c>
      <c r="J2997" s="108" t="str">
        <f>IF(B2997="","",IFERROR(INDEX('15 Base de Dados'!$F$6:$F$925,MATCH(B2997,'15 Base de Dados'!$C$6:$C$925,0)),"BRL"))</f>
        <v/>
      </c>
      <c r="K2997" s="134" t="str">
        <f>IF(H2997="","",I2997*IF(N(G2997)&gt;0,G2997,IFERROR(INDEX(moeda_fx,MATCH(J2997,moeda_cod,0)),1)))</f>
        <v/>
      </c>
      <c r="L2997" s="135" t="str">
        <f>IF(B2997="","",IFERROR(INDEX('15 Base de Dados'!$A$6:$A$925,MATCH(B2997,'15 Base de Dados'!$C$6:$C$925,0)),"Não encontrado"))</f>
        <v/>
      </c>
      <c r="M2997" s="123" t="str">
        <f>IF(A2997="","",EOMONTH(A2997,0))</f>
        <v/>
      </c>
      <c r="N2997" s="113" t="str">
        <f>IF(A2997="","",YEAR(A2997))</f>
        <v/>
      </c>
    </row>
    <row r="2998">
      <c r="A2998" s="116" t="n"/>
      <c r="B2998" s="97" t="n"/>
      <c r="C2998" s="97" t="n"/>
      <c r="D2998" s="132" t="n"/>
      <c r="E2998" s="99" t="n"/>
      <c r="F2998" s="117" t="n"/>
      <c r="G2998" s="101" t="n"/>
      <c r="H2998" s="103" t="str">
        <f>IF(OR(A2998="",B2998=""),"",N(D2998)*N(E2998))</f>
        <v/>
      </c>
      <c r="I2998" s="103" t="str">
        <f>IF(H2998="","",H2998-N(F2998))</f>
        <v/>
      </c>
      <c r="J2998" s="68" t="str">
        <f>IF(B2998="","",IFERROR(INDEX('15 Base de Dados'!$F$6:$F$925,MATCH(B2998,'15 Base de Dados'!$C$6:$C$925,0)),"BRL"))</f>
        <v/>
      </c>
      <c r="K2998" s="70" t="str">
        <f>IF(H2998="","",I2998*IF(N(G2998)&gt;0,G2998,IFERROR(INDEX(moeda_fx,MATCH(J2998,moeda_cod,0)),1)))</f>
        <v/>
      </c>
      <c r="L2998" s="133" t="str">
        <f>IF(B2998="","",IFERROR(INDEX('15 Base de Dados'!$A$6:$A$925,MATCH(B2998,'15 Base de Dados'!$C$6:$C$925,0)),"Não encontrado"))</f>
        <v/>
      </c>
      <c r="M2998" s="122" t="str">
        <f>IF(A2998="","",EOMONTH(A2998,0))</f>
        <v/>
      </c>
      <c r="N2998" s="69" t="str">
        <f>IF(A2998="","",YEAR(A2998))</f>
        <v/>
      </c>
    </row>
    <row r="2999">
      <c r="A2999" s="116" t="n"/>
      <c r="B2999" s="97" t="n"/>
      <c r="C2999" s="97" t="n"/>
      <c r="D2999" s="132" t="n"/>
      <c r="E2999" s="99" t="n"/>
      <c r="F2999" s="117" t="n"/>
      <c r="G2999" s="101" t="n"/>
      <c r="H2999" s="109" t="str">
        <f>IF(OR(A2999="",B2999=""),"",N(D2999)*N(E2999))</f>
        <v/>
      </c>
      <c r="I2999" s="109" t="str">
        <f>IF(H2999="","",H2999-N(F2999))</f>
        <v/>
      </c>
      <c r="J2999" s="108" t="str">
        <f>IF(B2999="","",IFERROR(INDEX('15 Base de Dados'!$F$6:$F$925,MATCH(B2999,'15 Base de Dados'!$C$6:$C$925,0)),"BRL"))</f>
        <v/>
      </c>
      <c r="K2999" s="134" t="str">
        <f>IF(H2999="","",I2999*IF(N(G2999)&gt;0,G2999,IFERROR(INDEX(moeda_fx,MATCH(J2999,moeda_cod,0)),1)))</f>
        <v/>
      </c>
      <c r="L2999" s="135" t="str">
        <f>IF(B2999="","",IFERROR(INDEX('15 Base de Dados'!$A$6:$A$925,MATCH(B2999,'15 Base de Dados'!$C$6:$C$925,0)),"Não encontrado"))</f>
        <v/>
      </c>
      <c r="M2999" s="123" t="str">
        <f>IF(A2999="","",EOMONTH(A2999,0))</f>
        <v/>
      </c>
      <c r="N2999" s="113" t="str">
        <f>IF(A2999="","",YEAR(A2999))</f>
        <v/>
      </c>
    </row>
    <row r="3000">
      <c r="A3000" s="116" t="n"/>
      <c r="B3000" s="97" t="n"/>
      <c r="C3000" s="97" t="n"/>
      <c r="D3000" s="132" t="n"/>
      <c r="E3000" s="99" t="n"/>
      <c r="F3000" s="117" t="n"/>
      <c r="G3000" s="101" t="n"/>
      <c r="H3000" s="103" t="str">
        <f>IF(OR(A3000="",B3000=""),"",N(D3000)*N(E3000))</f>
        <v/>
      </c>
      <c r="I3000" s="103" t="str">
        <f>IF(H3000="","",H3000-N(F3000))</f>
        <v/>
      </c>
      <c r="J3000" s="68" t="str">
        <f>IF(B3000="","",IFERROR(INDEX('15 Base de Dados'!$F$6:$F$925,MATCH(B3000,'15 Base de Dados'!$C$6:$C$925,0)),"BRL"))</f>
        <v/>
      </c>
      <c r="K3000" s="70" t="str">
        <f>IF(H3000="","",I3000*IF(N(G3000)&gt;0,G3000,IFERROR(INDEX(moeda_fx,MATCH(J3000,moeda_cod,0)),1)))</f>
        <v/>
      </c>
      <c r="L3000" s="133" t="str">
        <f>IF(B3000="","",IFERROR(INDEX('15 Base de Dados'!$A$6:$A$925,MATCH(B3000,'15 Base de Dados'!$C$6:$C$925,0)),"Não encontrado"))</f>
        <v/>
      </c>
      <c r="M3000" s="122" t="str">
        <f>IF(A3000="","",EOMONTH(A3000,0))</f>
        <v/>
      </c>
      <c r="N3000" s="69" t="str">
        <f>IF(A3000="","",YEAR(A3000))</f>
        <v/>
      </c>
    </row>
    <row r="3001">
      <c r="A3001" s="116" t="n"/>
      <c r="B3001" s="97" t="n"/>
      <c r="C3001" s="97" t="n"/>
      <c r="D3001" s="132" t="n"/>
      <c r="E3001" s="99" t="n"/>
      <c r="F3001" s="117" t="n"/>
      <c r="G3001" s="101" t="n"/>
      <c r="H3001" s="109" t="str">
        <f>IF(OR(A3001="",B3001=""),"",N(D3001)*N(E3001))</f>
        <v/>
      </c>
      <c r="I3001" s="109" t="str">
        <f>IF(H3001="","",H3001-N(F3001))</f>
        <v/>
      </c>
      <c r="J3001" s="108" t="str">
        <f>IF(B3001="","",IFERROR(INDEX('15 Base de Dados'!$F$6:$F$925,MATCH(B3001,'15 Base de Dados'!$C$6:$C$925,0)),"BRL"))</f>
        <v/>
      </c>
      <c r="K3001" s="134" t="str">
        <f>IF(H3001="","",I3001*IF(N(G3001)&gt;0,G3001,IFERROR(INDEX(moeda_fx,MATCH(J3001,moeda_cod,0)),1)))</f>
        <v/>
      </c>
      <c r="L3001" s="135" t="str">
        <f>IF(B3001="","",IFERROR(INDEX('15 Base de Dados'!$A$6:$A$925,MATCH(B3001,'15 Base de Dados'!$C$6:$C$925,0)),"Não encontrado"))</f>
        <v/>
      </c>
      <c r="M3001" s="123" t="str">
        <f>IF(A3001="","",EOMONTH(A3001,0))</f>
        <v/>
      </c>
      <c r="N3001" s="113" t="str">
        <f>IF(A3001="","",YEAR(A3001))</f>
        <v/>
      </c>
    </row>
    <row r="3002">
      <c r="A3002" s="116" t="n"/>
      <c r="B3002" s="97" t="n"/>
      <c r="C3002" s="97" t="n"/>
      <c r="D3002" s="132" t="n"/>
      <c r="E3002" s="99" t="n"/>
      <c r="F3002" s="117" t="n"/>
      <c r="G3002" s="101" t="n"/>
      <c r="H3002" s="103" t="str">
        <f>IF(OR(A3002="",B3002=""),"",N(D3002)*N(E3002))</f>
        <v/>
      </c>
      <c r="I3002" s="103" t="str">
        <f>IF(H3002="","",H3002-N(F3002))</f>
        <v/>
      </c>
      <c r="J3002" s="68" t="str">
        <f>IF(B3002="","",IFERROR(INDEX('15 Base de Dados'!$F$6:$F$925,MATCH(B3002,'15 Base de Dados'!$C$6:$C$925,0)),"BRL"))</f>
        <v/>
      </c>
      <c r="K3002" s="70" t="str">
        <f>IF(H3002="","",I3002*IF(N(G3002)&gt;0,G3002,IFERROR(INDEX(moeda_fx,MATCH(J3002,moeda_cod,0)),1)))</f>
        <v/>
      </c>
      <c r="L3002" s="133" t="str">
        <f>IF(B3002="","",IFERROR(INDEX('15 Base de Dados'!$A$6:$A$925,MATCH(B3002,'15 Base de Dados'!$C$6:$C$925,0)),"Não encontrado"))</f>
        <v/>
      </c>
      <c r="M3002" s="122" t="str">
        <f>IF(A3002="","",EOMONTH(A3002,0))</f>
        <v/>
      </c>
      <c r="N3002" s="69" t="str">
        <f>IF(A3002="","",YEAR(A3002))</f>
        <v/>
      </c>
    </row>
    <row r="3003">
      <c r="A3003" s="116" t="n"/>
      <c r="B3003" s="97" t="n"/>
      <c r="C3003" s="97" t="n"/>
      <c r="D3003" s="132" t="n"/>
      <c r="E3003" s="99" t="n"/>
      <c r="F3003" s="117" t="n"/>
      <c r="G3003" s="101" t="n"/>
      <c r="H3003" s="109" t="str">
        <f>IF(OR(A3003="",B3003=""),"",N(D3003)*N(E3003))</f>
        <v/>
      </c>
      <c r="I3003" s="109" t="str">
        <f>IF(H3003="","",H3003-N(F3003))</f>
        <v/>
      </c>
      <c r="J3003" s="108" t="str">
        <f>IF(B3003="","",IFERROR(INDEX('15 Base de Dados'!$F$6:$F$925,MATCH(B3003,'15 Base de Dados'!$C$6:$C$925,0)),"BRL"))</f>
        <v/>
      </c>
      <c r="K3003" s="134" t="str">
        <f>IF(H3003="","",I3003*IF(N(G3003)&gt;0,G3003,IFERROR(INDEX(moeda_fx,MATCH(J3003,moeda_cod,0)),1)))</f>
        <v/>
      </c>
      <c r="L3003" s="135" t="str">
        <f>IF(B3003="","",IFERROR(INDEX('15 Base de Dados'!$A$6:$A$925,MATCH(B3003,'15 Base de Dados'!$C$6:$C$925,0)),"Não encontrado"))</f>
        <v/>
      </c>
      <c r="M3003" s="123" t="str">
        <f>IF(A3003="","",EOMONTH(A3003,0))</f>
        <v/>
      </c>
      <c r="N3003" s="113" t="str">
        <f>IF(A3003="","",YEAR(A3003))</f>
        <v/>
      </c>
    </row>
    <row r="3004">
      <c r="A3004" s="116" t="n"/>
      <c r="B3004" s="97" t="n"/>
      <c r="C3004" s="97" t="n"/>
      <c r="D3004" s="132" t="n"/>
      <c r="E3004" s="99" t="n"/>
      <c r="F3004" s="117" t="n"/>
      <c r="G3004" s="101" t="n"/>
      <c r="H3004" s="103" t="str">
        <f>IF(OR(A3004="",B3004=""),"",N(D3004)*N(E3004))</f>
        <v/>
      </c>
      <c r="I3004" s="103" t="str">
        <f>IF(H3004="","",H3004-N(F3004))</f>
        <v/>
      </c>
      <c r="J3004" s="68" t="str">
        <f>IF(B3004="","",IFERROR(INDEX('15 Base de Dados'!$F$6:$F$925,MATCH(B3004,'15 Base de Dados'!$C$6:$C$925,0)),"BRL"))</f>
        <v/>
      </c>
      <c r="K3004" s="70" t="str">
        <f>IF(H3004="","",I3004*IF(N(G3004)&gt;0,G3004,IFERROR(INDEX(moeda_fx,MATCH(J3004,moeda_cod,0)),1)))</f>
        <v/>
      </c>
      <c r="L3004" s="133" t="str">
        <f>IF(B3004="","",IFERROR(INDEX('15 Base de Dados'!$A$6:$A$925,MATCH(B3004,'15 Base de Dados'!$C$6:$C$925,0)),"Não encontrado"))</f>
        <v/>
      </c>
      <c r="M3004" s="122" t="str">
        <f>IF(A3004="","",EOMONTH(A3004,0))</f>
        <v/>
      </c>
      <c r="N3004" s="69" t="str">
        <f>IF(A3004="","",YEAR(A3004))</f>
        <v/>
      </c>
    </row>
    <row r="3005">
      <c r="A3005" s="116" t="n"/>
      <c r="B3005" s="97" t="n"/>
      <c r="C3005" s="97" t="n"/>
      <c r="D3005" s="132" t="n"/>
      <c r="E3005" s="99" t="n"/>
      <c r="F3005" s="117" t="n"/>
      <c r="G3005" s="101" t="n"/>
      <c r="H3005" s="109" t="str">
        <f>IF(OR(A3005="",B3005=""),"",N(D3005)*N(E3005))</f>
        <v/>
      </c>
      <c r="I3005" s="109" t="str">
        <f>IF(H3005="","",H3005-N(F3005))</f>
        <v/>
      </c>
      <c r="J3005" s="108" t="str">
        <f>IF(B3005="","",IFERROR(INDEX('15 Base de Dados'!$F$6:$F$925,MATCH(B3005,'15 Base de Dados'!$C$6:$C$925,0)),"BRL"))</f>
        <v/>
      </c>
      <c r="K3005" s="134" t="str">
        <f>IF(H3005="","",I3005*IF(N(G3005)&gt;0,G3005,IFERROR(INDEX(moeda_fx,MATCH(J3005,moeda_cod,0)),1)))</f>
        <v/>
      </c>
      <c r="L3005" s="135" t="str">
        <f>IF(B3005="","",IFERROR(INDEX('15 Base de Dados'!$A$6:$A$925,MATCH(B3005,'15 Base de Dados'!$C$6:$C$925,0)),"Não encontrado"))</f>
        <v/>
      </c>
      <c r="M3005" s="123" t="str">
        <f>IF(A3005="","",EOMONTH(A3005,0))</f>
        <v/>
      </c>
      <c r="N3005" s="113" t="str">
        <f>IF(A3005="","",YEAR(A3005))</f>
        <v/>
      </c>
    </row>
    <row r="3006">
      <c r="A3006" s="116" t="n"/>
      <c r="B3006" s="97" t="n"/>
      <c r="C3006" s="97" t="n"/>
      <c r="D3006" s="132" t="n"/>
      <c r="E3006" s="99" t="n"/>
      <c r="F3006" s="117" t="n"/>
      <c r="G3006" s="101" t="n"/>
      <c r="H3006" s="103" t="str">
        <f>IF(OR(A3006="",B3006=""),"",N(D3006)*N(E3006))</f>
        <v/>
      </c>
      <c r="I3006" s="103" t="str">
        <f>IF(H3006="","",H3006-N(F3006))</f>
        <v/>
      </c>
      <c r="J3006" s="68" t="str">
        <f>IF(B3006="","",IFERROR(INDEX('15 Base de Dados'!$F$6:$F$925,MATCH(B3006,'15 Base de Dados'!$C$6:$C$925,0)),"BRL"))</f>
        <v/>
      </c>
      <c r="K3006" s="70" t="str">
        <f>IF(H3006="","",I3006*IF(N(G3006)&gt;0,G3006,IFERROR(INDEX(moeda_fx,MATCH(J3006,moeda_cod,0)),1)))</f>
        <v/>
      </c>
      <c r="L3006" s="133" t="str">
        <f>IF(B3006="","",IFERROR(INDEX('15 Base de Dados'!$A$6:$A$925,MATCH(B3006,'15 Base de Dados'!$C$6:$C$925,0)),"Não encontrado"))</f>
        <v/>
      </c>
      <c r="M3006" s="122" t="str">
        <f>IF(A3006="","",EOMONTH(A3006,0))</f>
        <v/>
      </c>
      <c r="N3006" s="69" t="str">
        <f>IF(A3006="","",YEAR(A3006))</f>
        <v/>
      </c>
    </row>
    <row r="3007">
      <c r="A3007" s="116" t="n"/>
      <c r="B3007" s="97" t="n"/>
      <c r="C3007" s="97" t="n"/>
      <c r="D3007" s="132" t="n"/>
      <c r="E3007" s="99" t="n"/>
      <c r="F3007" s="117" t="n"/>
      <c r="G3007" s="101" t="n"/>
      <c r="H3007" s="109" t="str">
        <f>IF(OR(A3007="",B3007=""),"",N(D3007)*N(E3007))</f>
        <v/>
      </c>
      <c r="I3007" s="109" t="str">
        <f>IF(H3007="","",H3007-N(F3007))</f>
        <v/>
      </c>
      <c r="J3007" s="108" t="str">
        <f>IF(B3007="","",IFERROR(INDEX('15 Base de Dados'!$F$6:$F$925,MATCH(B3007,'15 Base de Dados'!$C$6:$C$925,0)),"BRL"))</f>
        <v/>
      </c>
      <c r="K3007" s="134" t="str">
        <f>IF(H3007="","",I3007*IF(N(G3007)&gt;0,G3007,IFERROR(INDEX(moeda_fx,MATCH(J3007,moeda_cod,0)),1)))</f>
        <v/>
      </c>
      <c r="L3007" s="135" t="str">
        <f>IF(B3007="","",IFERROR(INDEX('15 Base de Dados'!$A$6:$A$925,MATCH(B3007,'15 Base de Dados'!$C$6:$C$925,0)),"Não encontrado"))</f>
        <v/>
      </c>
      <c r="M3007" s="123" t="str">
        <f>IF(A3007="","",EOMONTH(A3007,0))</f>
        <v/>
      </c>
      <c r="N3007" s="113" t="str">
        <f>IF(A3007="","",YEAR(A3007))</f>
        <v/>
      </c>
    </row>
  </sheetData>
  <mergeCells count="32">
    <mergeCell ref="Q25:R25"/>
    <mergeCell ref="P11:R11"/>
    <mergeCell ref="P8:R8"/>
    <mergeCell ref="Q21:R21"/>
    <mergeCell ref="Q28:R28"/>
    <mergeCell ref="Q24:R24"/>
    <mergeCell ref="G3:I3"/>
    <mergeCell ref="Q18:R18"/>
    <mergeCell ref="L4:N4"/>
    <mergeCell ref="C4:D4"/>
    <mergeCell ref="P7:R7"/>
    <mergeCell ref="E4:F4"/>
    <mergeCell ref="C3:D3"/>
    <mergeCell ref="Q20:R20"/>
    <mergeCell ref="Q23:R23"/>
    <mergeCell ref="P13:R13"/>
    <mergeCell ref="G4:I4"/>
    <mergeCell ref="Q19:R19"/>
    <mergeCell ref="Q26:R26"/>
    <mergeCell ref="P12:R12"/>
    <mergeCell ref="A3:B3"/>
    <mergeCell ref="J4:K4"/>
    <mergeCell ref="P15:R15"/>
    <mergeCell ref="P14:R14"/>
    <mergeCell ref="Q22:R22"/>
    <mergeCell ref="Q27:R27"/>
    <mergeCell ref="A4:B4"/>
    <mergeCell ref="J3:K3"/>
    <mergeCell ref="P10:R10"/>
    <mergeCell ref="P9:R9"/>
    <mergeCell ref="L3:N3"/>
    <mergeCell ref="E3:F3"/>
  </mergeCells>
  <conditionalFormatting sqref="L8:L3007">
    <cfRule type="cellIs" priority="1" operator="equal" dxfId="4">
      <formula>"Não encontrado"</formula>
    </cfRule>
  </conditionalFormatting>
  <dataValidations count="3">
    <dataValidation sqref="A8:A3007" showDropDown="0" showInputMessage="0" showErrorMessage="0" allowBlank="1" errorTitle="Data inválida" error="Informe uma data válida (dd/mm/aaaa)." type="date" operator="greaterThan">
      <formula1>36526</formula1>
    </dataValidation>
    <dataValidation sqref="C8:C3007" showDropDown="0" showInputMessage="0" showErrorMessage="0" allowBlank="1" type="list" errorStyle="warning">
      <formula1>='14 Auxiliar'!$K$5:$K$10</formula1>
    </dataValidation>
    <dataValidation sqref="D8:G3007" showDropDown="0" showInputMessage="0" showErrorMessage="0" allowBlank="1" type="decimal" operator="greaterThanOrEqual">
      <formula1>0</formula1>
    </dataValidation>
  </dataValidations>
  <hyperlinks>
    <hyperlink ref="AC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O3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7" customWidth="1" style="1" min="2" max="2"/>
    <col width="11" customWidth="1" style="1" min="3" max="3"/>
    <col width="15" customWidth="1" style="1" min="4" max="4"/>
    <col width="15" customWidth="1" style="1" min="5" max="5"/>
    <col width="11" customWidth="1" style="1" min="6" max="6"/>
    <col width="13" customWidth="1" style="1" min="7" max="7"/>
    <col width="17" customWidth="1" style="1" min="8" max="8"/>
    <col width="3" customWidth="1" style="1" min="9" max="9"/>
    <col width="10" customWidth="1" style="1" min="10" max="10"/>
    <col width="14" customWidth="1" style="1" min="11" max="11"/>
    <col width="13" customWidth="1" style="1" min="12" max="12"/>
    <col width="15" customWidth="1" style="1" min="13" max="13"/>
    <col width="15" customWidth="1" style="1" min="14" max="14"/>
    <col width="17" customWidth="1" style="1" min="15" max="15"/>
    <col width="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PATRIMONIAL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57" t="inlineStr">
        <is>
          <t>◄ Dashboard</t>
        </is>
      </c>
    </row>
    <row r="2" ht="18" customHeight="1">
      <c r="A2" s="58" t="inlineStr">
        <is>
          <t>Um registro por mês: Data e Patrimônio (copie o Patrimônio Total do Dashboard como valor). Aportes, dividendos, rentabilidade mensal e acumulada são calculados automaticamente.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6" customHeight="1">
      <c r="A3" s="8" t="inlineStr">
        <is>
          <t>PATRIMÔNIO ATUAL (COPIAR)</t>
        </is>
      </c>
      <c r="B3" s="9" t="n"/>
      <c r="C3" s="8" t="inlineStr">
        <is>
          <t>ÚLTIMO REGISTRO</t>
        </is>
      </c>
      <c r="D3" s="9" t="n"/>
      <c r="E3" s="10" t="inlineStr">
        <is>
          <t>RENTAB. ACUMULADA</t>
        </is>
      </c>
      <c r="F3" s="11" t="n"/>
      <c r="G3" s="10" t="inlineStr">
        <is>
          <t>RENTAB. 12 MESES</t>
        </is>
      </c>
      <c r="H3" s="11" t="n"/>
    </row>
    <row r="4" ht="26" customHeight="1">
      <c r="A4" s="59">
        <f>'02 Macro Alocação'!$D$16</f>
        <v>0</v>
      </c>
      <c r="B4" s="1" t="n"/>
      <c r="C4" s="59">
        <f>IF(COUNT('12 Histórico Patrimonial'!$A$8:$A$307)&gt;0,INDEX('12 Histórico Patrimonial'!$B$8:$B$307,COUNT('12 Histórico Patrimonial'!$A$8:$A$307)),0)</f>
        <v>0</v>
      </c>
      <c r="D4" s="1" t="n"/>
      <c r="E4" s="83">
        <f>IF(COUNT('12 Histórico Patrimonial'!$A$8:$A$307)&gt;0,INDEX('12 Histórico Patrimonial'!$G$8:$G$307,COUNT('12 Histórico Patrimonial'!$A$8:$A$307)),0)</f>
        <v>0</v>
      </c>
      <c r="F4" s="1" t="n"/>
      <c r="G4" s="83" t="str">
        <f>IF(COUNT('12 Histórico Patrimonial'!$A$8:$A$307)&gt;12,(1+INDEX('12 Histórico Patrimonial'!$G$8:$G$307,COUNT('12 Histórico Patrimonial'!$A$8:$A$307)))/(1+INDEX('12 Histórico Patrimonial'!$G$8:$G$307,COUNT('12 Histórico Patrimonial'!$A$8:$A$307)-12))-1,"n/d")</f>
        <v>n/d</v>
      </c>
      <c r="H4" s="1" t="n"/>
    </row>
    <row r="5" ht="14" customHeight="1">
      <c r="A5" s="85" t="inlineStr">
        <is>
          <t>■ Azul = entrada (Data e Patrimônio)     ■ Registre em ordem cronológica, sem linhas em branco     ■ Rentab. mensal = (Pat − Pat anterior − Aportes + Dividendos) ÷ (Pat anterior + Aportes/2)</t>
        </is>
      </c>
    </row>
    <row r="6" ht="6" customHeight="1"/>
    <row r="7" ht="30" customHeight="1">
      <c r="A7" s="63" t="inlineStr">
        <is>
          <t>Data</t>
        </is>
      </c>
      <c r="B7" s="63" t="inlineStr">
        <is>
          <t>Patrimônio (R$)</t>
        </is>
      </c>
      <c r="C7" s="62" t="inlineStr">
        <is>
          <t>Mês Ref.</t>
        </is>
      </c>
      <c r="D7" s="62" t="inlineStr">
        <is>
          <t>Aportes do Mês</t>
        </is>
      </c>
      <c r="E7" s="62" t="inlineStr">
        <is>
          <t>Dividendos do Mês</t>
        </is>
      </c>
      <c r="F7" s="62" t="inlineStr">
        <is>
          <t>Rentab. Mês</t>
        </is>
      </c>
      <c r="G7" s="62" t="inlineStr">
        <is>
          <t>Rentab. Acumulada</t>
        </is>
      </c>
      <c r="H7" s="62" t="inlineStr">
        <is>
          <t>Aportes Acumulados</t>
        </is>
      </c>
      <c r="J7" s="18" t="inlineStr">
        <is>
          <t>ESTATÍSTICAS</t>
        </is>
      </c>
      <c r="K7" s="19" t="n"/>
      <c r="L7" s="19" t="n"/>
      <c r="M7" s="19" t="n"/>
      <c r="N7" s="19" t="n"/>
      <c r="O7" s="19" t="n"/>
    </row>
    <row r="8">
      <c r="A8" s="116" t="n"/>
      <c r="B8" s="121" t="n"/>
      <c r="C8" s="122" t="str">
        <f>IF(A8="","",EOMONTH(A8,0))</f>
        <v/>
      </c>
      <c r="D8" s="65" t="str">
        <f>IF(A8="","",SUMIFS('10 Histórico de Aportes'!$D$8:$D$2007,'10 Histórico de Aportes'!$F$8:$F$2007,C8))</f>
        <v/>
      </c>
      <c r="E8" s="65" t="str">
        <f>IF(A8="","",SUMIFS('11 Histórico de Dividendos'!$K$8:$K$3007,'11 Histórico de Dividendos'!$M$8:$M$3007,C8))</f>
        <v/>
      </c>
      <c r="F8" s="67" t="str">
        <f>IF(A8="","",0)</f>
        <v/>
      </c>
      <c r="G8" s="87" t="str">
        <f>IF(A8="","",F8)</f>
        <v/>
      </c>
      <c r="H8" s="65" t="str">
        <f>IF(A8="","",SUMIFS('10 Histórico de Aportes'!$D$8:$D$2007,'10 Histórico de Aportes'!$A$8:$A$2007,"&lt;="&amp;A8))</f>
        <v/>
      </c>
      <c r="J8" s="64" t="inlineStr">
        <is>
          <t>Registros</t>
        </is>
      </c>
      <c r="K8" s="26" t="n"/>
      <c r="L8" s="26" t="n"/>
      <c r="M8" s="53">
        <f>COUNT('12 Histórico Patrimonial'!$A$8:$A$307)</f>
        <v>0</v>
      </c>
      <c r="N8" s="1" t="n"/>
      <c r="O8" s="1" t="n"/>
    </row>
    <row r="9">
      <c r="A9" s="116" t="n"/>
      <c r="B9" s="121" t="n"/>
      <c r="C9" s="123" t="str">
        <f>IF(A9="","",EOMONTH(A9,0))</f>
        <v/>
      </c>
      <c r="D9" s="110" t="str">
        <f>IF(A9="","",SUMIFS('10 Histórico de Aportes'!$D$8:$D$2007,'10 Histórico de Aportes'!$F$8:$F$2007,C9))</f>
        <v/>
      </c>
      <c r="E9" s="110" t="str">
        <f>IF(A9="","",SUMIFS('11 Histórico de Dividendos'!$K$8:$K$3007,'11 Histórico de Dividendos'!$M$8:$M$3007,C9))</f>
        <v/>
      </c>
      <c r="F9" s="111" t="str">
        <f>IF(OR(A9="",B9=""),"",IF(N(B8)+N(D9)/2&gt;0,(B9-B8-D9+E9)/(B8+D9/2),0))</f>
        <v/>
      </c>
      <c r="G9" s="136" t="str">
        <f>IF(F9="","",(1+N(G8))*(1+F9)-1)</f>
        <v/>
      </c>
      <c r="H9" s="110" t="str">
        <f>IF(A9="","",SUMIFS('10 Histórico de Aportes'!$D$8:$D$2007,'10 Histórico de Aportes'!$A$8:$A$2007,"&lt;="&amp;A9))</f>
        <v/>
      </c>
      <c r="J9" s="64" t="inlineStr">
        <is>
          <t>Melhor mês</t>
        </is>
      </c>
      <c r="K9" s="26" t="n"/>
      <c r="L9" s="26" t="n"/>
      <c r="M9" s="87" t="str">
        <f>IF(COUNT('12 Histórico Patrimonial'!$A$8:$A$307)&gt;1,MAX('12 Histórico Patrimonial'!$F$8:$F$307),"n/d")</f>
        <v>n/d</v>
      </c>
      <c r="N9" s="1" t="n"/>
      <c r="O9" s="1" t="n"/>
    </row>
    <row r="10">
      <c r="A10" s="116" t="n"/>
      <c r="B10" s="121" t="n"/>
      <c r="C10" s="122" t="str">
        <f>IF(A10="","",EOMONTH(A10,0))</f>
        <v/>
      </c>
      <c r="D10" s="65" t="str">
        <f>IF(A10="","",SUMIFS('10 Histórico de Aportes'!$D$8:$D$2007,'10 Histórico de Aportes'!$F$8:$F$2007,C10))</f>
        <v/>
      </c>
      <c r="E10" s="65" t="str">
        <f>IF(A10="","",SUMIFS('11 Histórico de Dividendos'!$K$8:$K$3007,'11 Histórico de Dividendos'!$M$8:$M$3007,C10))</f>
        <v/>
      </c>
      <c r="F10" s="67" t="str">
        <f>IF(OR(A10="",B10=""),"",IF(N(B9)+N(D10)/2&gt;0,(B10-B9-D10+E10)/(B9+D10/2),0))</f>
        <v/>
      </c>
      <c r="G10" s="87" t="str">
        <f>IF(F10="","",(1+N(G9))*(1+F10)-1)</f>
        <v/>
      </c>
      <c r="H10" s="65" t="str">
        <f>IF(A10="","",SUMIFS('10 Histórico de Aportes'!$D$8:$D$2007,'10 Histórico de Aportes'!$A$8:$A$2007,"&lt;="&amp;A10))</f>
        <v/>
      </c>
      <c r="J10" s="64" t="inlineStr">
        <is>
          <t>Pior mês</t>
        </is>
      </c>
      <c r="K10" s="26" t="n"/>
      <c r="L10" s="26" t="n"/>
      <c r="M10" s="87" t="str">
        <f>IF(COUNT('12 Histórico Patrimonial'!$A$8:$A$307)&gt;1,MIN('12 Histórico Patrimonial'!$F$8:$F$307),"n/d")</f>
        <v>n/d</v>
      </c>
      <c r="N10" s="1" t="n"/>
      <c r="O10" s="1" t="n"/>
    </row>
    <row r="11">
      <c r="A11" s="116" t="n"/>
      <c r="B11" s="121" t="n"/>
      <c r="C11" s="123" t="str">
        <f>IF(A11="","",EOMONTH(A11,0))</f>
        <v/>
      </c>
      <c r="D11" s="110" t="str">
        <f>IF(A11="","",SUMIFS('10 Histórico de Aportes'!$D$8:$D$2007,'10 Histórico de Aportes'!$F$8:$F$2007,C11))</f>
        <v/>
      </c>
      <c r="E11" s="110" t="str">
        <f>IF(A11="","",SUMIFS('11 Histórico de Dividendos'!$K$8:$K$3007,'11 Histórico de Dividendos'!$M$8:$M$3007,C11))</f>
        <v/>
      </c>
      <c r="F11" s="111" t="str">
        <f>IF(OR(A11="",B11=""),"",IF(N(B10)+N(D11)/2&gt;0,(B11-B10-D11+E11)/(B10+D11/2),0))</f>
        <v/>
      </c>
      <c r="G11" s="136" t="str">
        <f>IF(F11="","",(1+N(G10))*(1+F11)-1)</f>
        <v/>
      </c>
      <c r="H11" s="110" t="str">
        <f>IF(A11="","",SUMIFS('10 Histórico de Aportes'!$D$8:$D$2007,'10 Histórico de Aportes'!$A$8:$A$2007,"&lt;="&amp;A11))</f>
        <v/>
      </c>
      <c r="J11" s="64" t="inlineStr">
        <is>
          <t>Rentab. média mensal</t>
        </is>
      </c>
      <c r="K11" s="26" t="n"/>
      <c r="L11" s="26" t="n"/>
      <c r="M11" s="137" t="str">
        <f>IF(COUNT('12 Histórico Patrimonial'!$A$8:$A$307)&gt;1,AVERAGE('12 Histórico Patrimonial'!$F$8:$F$307),"n/d")</f>
        <v>n/d</v>
      </c>
      <c r="N11" s="1" t="n"/>
      <c r="O11" s="1" t="n"/>
    </row>
    <row r="12">
      <c r="A12" s="116" t="n"/>
      <c r="B12" s="121" t="n"/>
      <c r="C12" s="122" t="str">
        <f>IF(A12="","",EOMONTH(A12,0))</f>
        <v/>
      </c>
      <c r="D12" s="65" t="str">
        <f>IF(A12="","",SUMIFS('10 Histórico de Aportes'!$D$8:$D$2007,'10 Histórico de Aportes'!$F$8:$F$2007,C12))</f>
        <v/>
      </c>
      <c r="E12" s="65" t="str">
        <f>IF(A12="","",SUMIFS('11 Histórico de Dividendos'!$K$8:$K$3007,'11 Histórico de Dividendos'!$M$8:$M$3007,C12))</f>
        <v/>
      </c>
      <c r="F12" s="67" t="str">
        <f>IF(OR(A12="",B12=""),"",IF(N(B11)+N(D12)/2&gt;0,(B12-B11-D12+E12)/(B11+D12/2),0))</f>
        <v/>
      </c>
      <c r="G12" s="87" t="str">
        <f>IF(F12="","",(1+N(G11))*(1+F12)-1)</f>
        <v/>
      </c>
      <c r="H12" s="65" t="str">
        <f>IF(A12="","",SUMIFS('10 Histórico de Aportes'!$D$8:$D$2007,'10 Histórico de Aportes'!$A$8:$A$2007,"&lt;="&amp;A12))</f>
        <v/>
      </c>
      <c r="J12" s="64" t="inlineStr">
        <is>
          <t>Rentab. anualizada</t>
        </is>
      </c>
      <c r="K12" s="26" t="n"/>
      <c r="L12" s="26" t="n"/>
      <c r="M12" s="87" t="str">
        <f>IF(COUNT('12 Histórico Patrimonial'!$A$8:$A$307)&gt;1,(1+INDEX('12 Histórico Patrimonial'!$G$8:$G$307,COUNT('12 Histórico Patrimonial'!$A$8:$A$307)))^(12/(COUNT('12 Histórico Patrimonial'!$A$8:$A$307)-1))-1,"n/d")</f>
        <v>n/d</v>
      </c>
      <c r="N12" s="1" t="n"/>
      <c r="O12" s="1" t="n"/>
    </row>
    <row r="13">
      <c r="A13" s="116" t="n"/>
      <c r="B13" s="121" t="n"/>
      <c r="C13" s="123" t="str">
        <f>IF(A13="","",EOMONTH(A13,0))</f>
        <v/>
      </c>
      <c r="D13" s="110" t="str">
        <f>IF(A13="","",SUMIFS('10 Histórico de Aportes'!$D$8:$D$2007,'10 Histórico de Aportes'!$F$8:$F$2007,C13))</f>
        <v/>
      </c>
      <c r="E13" s="110" t="str">
        <f>IF(A13="","",SUMIFS('11 Histórico de Dividendos'!$K$8:$K$3007,'11 Histórico de Dividendos'!$M$8:$M$3007,C13))</f>
        <v/>
      </c>
      <c r="F13" s="111" t="str">
        <f>IF(OR(A13="",B13=""),"",IF(N(B12)+N(D13)/2&gt;0,(B13-B12-D13+E13)/(B12+D13/2),0))</f>
        <v/>
      </c>
      <c r="G13" s="136" t="str">
        <f>IF(F13="","",(1+N(G12))*(1+F13)-1)</f>
        <v/>
      </c>
      <c r="H13" s="110" t="str">
        <f>IF(A13="","",SUMIFS('10 Histórico de Aportes'!$D$8:$D$2007,'10 Histórico de Aportes'!$A$8:$A$2007,"&lt;="&amp;A13))</f>
        <v/>
      </c>
      <c r="J13" s="64" t="inlineStr">
        <is>
          <t>Aportes acumulados</t>
        </is>
      </c>
      <c r="K13" s="26" t="n"/>
      <c r="L13" s="26" t="n"/>
      <c r="M13" s="70">
        <f>SUM('10 Histórico de Aportes'!$D$8:$D$2007)</f>
        <v>0</v>
      </c>
      <c r="N13" s="1" t="n"/>
      <c r="O13" s="1" t="n"/>
    </row>
    <row r="14">
      <c r="A14" s="116" t="n"/>
      <c r="B14" s="121" t="n"/>
      <c r="C14" s="122" t="str">
        <f>IF(A14="","",EOMONTH(A14,0))</f>
        <v/>
      </c>
      <c r="D14" s="65" t="str">
        <f>IF(A14="","",SUMIFS('10 Histórico de Aportes'!$D$8:$D$2007,'10 Histórico de Aportes'!$F$8:$F$2007,C14))</f>
        <v/>
      </c>
      <c r="E14" s="65" t="str">
        <f>IF(A14="","",SUMIFS('11 Histórico de Dividendos'!$K$8:$K$3007,'11 Histórico de Dividendos'!$M$8:$M$3007,C14))</f>
        <v/>
      </c>
      <c r="F14" s="67" t="str">
        <f>IF(OR(A14="",B14=""),"",IF(N(B13)+N(D14)/2&gt;0,(B14-B13-D14+E14)/(B13+D14/2),0))</f>
        <v/>
      </c>
      <c r="G14" s="87" t="str">
        <f>IF(F14="","",(1+N(G13))*(1+F14)-1)</f>
        <v/>
      </c>
      <c r="H14" s="65" t="str">
        <f>IF(A14="","",SUMIFS('10 Histórico de Aportes'!$D$8:$D$2007,'10 Histórico de Aportes'!$A$8:$A$2007,"&lt;="&amp;A14))</f>
        <v/>
      </c>
      <c r="J14" s="64" t="inlineStr">
        <is>
          <t>Dividendos acumulados</t>
        </is>
      </c>
      <c r="K14" s="26" t="n"/>
      <c r="L14" s="26" t="n"/>
      <c r="M14" s="70">
        <f>SUMIFS('11 Histórico de Dividendos'!$K$8:$K$3007,'11 Histórico de Dividendos'!$A$8:$A$3007,"&lt;="&amp;ref_data)</f>
        <v>0</v>
      </c>
      <c r="N14" s="1" t="n"/>
      <c r="O14" s="1" t="n"/>
    </row>
    <row r="15">
      <c r="A15" s="116" t="n"/>
      <c r="B15" s="121" t="n"/>
      <c r="C15" s="123" t="str">
        <f>IF(A15="","",EOMONTH(A15,0))</f>
        <v/>
      </c>
      <c r="D15" s="110" t="str">
        <f>IF(A15="","",SUMIFS('10 Histórico de Aportes'!$D$8:$D$2007,'10 Histórico de Aportes'!$F$8:$F$2007,C15))</f>
        <v/>
      </c>
      <c r="E15" s="110" t="str">
        <f>IF(A15="","",SUMIFS('11 Histórico de Dividendos'!$K$8:$K$3007,'11 Histórico de Dividendos'!$M$8:$M$3007,C15))</f>
        <v/>
      </c>
      <c r="F15" s="111" t="str">
        <f>IF(OR(A15="",B15=""),"",IF(N(B14)+N(D15)/2&gt;0,(B15-B14-D15+E15)/(B14+D15/2),0))</f>
        <v/>
      </c>
      <c r="G15" s="136" t="str">
        <f>IF(F15="","",(1+N(G14))*(1+F15)-1)</f>
        <v/>
      </c>
      <c r="H15" s="110" t="str">
        <f>IF(A15="","",SUMIFS('10 Histórico de Aportes'!$D$8:$D$2007,'10 Histórico de Aportes'!$A$8:$A$2007,"&lt;="&amp;A15))</f>
        <v/>
      </c>
    </row>
    <row r="16">
      <c r="A16" s="116" t="n"/>
      <c r="B16" s="121" t="n"/>
      <c r="C16" s="122" t="str">
        <f>IF(A16="","",EOMONTH(A16,0))</f>
        <v/>
      </c>
      <c r="D16" s="65" t="str">
        <f>IF(A16="","",SUMIFS('10 Histórico de Aportes'!$D$8:$D$2007,'10 Histórico de Aportes'!$F$8:$F$2007,C16))</f>
        <v/>
      </c>
      <c r="E16" s="65" t="str">
        <f>IF(A16="","",SUMIFS('11 Histórico de Dividendos'!$K$8:$K$3007,'11 Histórico de Dividendos'!$M$8:$M$3007,C16))</f>
        <v/>
      </c>
      <c r="F16" s="67" t="str">
        <f>IF(OR(A16="",B16=""),"",IF(N(B15)+N(D16)/2&gt;0,(B16-B15-D16+E16)/(B15+D16/2),0))</f>
        <v/>
      </c>
      <c r="G16" s="87" t="str">
        <f>IF(F16="","",(1+N(G15))*(1+F16)-1)</f>
        <v/>
      </c>
      <c r="H16" s="65" t="str">
        <f>IF(A16="","",SUMIFS('10 Histórico de Aportes'!$D$8:$D$2007,'10 Histórico de Aportes'!$A$8:$A$2007,"&lt;="&amp;A16))</f>
        <v/>
      </c>
    </row>
    <row r="17">
      <c r="A17" s="116" t="n"/>
      <c r="B17" s="121" t="n"/>
      <c r="C17" s="123" t="str">
        <f>IF(A17="","",EOMONTH(A17,0))</f>
        <v/>
      </c>
      <c r="D17" s="110" t="str">
        <f>IF(A17="","",SUMIFS('10 Histórico de Aportes'!$D$8:$D$2007,'10 Histórico de Aportes'!$F$8:$F$2007,C17))</f>
        <v/>
      </c>
      <c r="E17" s="110" t="str">
        <f>IF(A17="","",SUMIFS('11 Histórico de Dividendos'!$K$8:$K$3007,'11 Histórico de Dividendos'!$M$8:$M$3007,C17))</f>
        <v/>
      </c>
      <c r="F17" s="111" t="str">
        <f>IF(OR(A17="",B17=""),"",IF(N(B16)+N(D17)/2&gt;0,(B17-B16-D17+E17)/(B16+D17/2),0))</f>
        <v/>
      </c>
      <c r="G17" s="136" t="str">
        <f>IF(F17="","",(1+N(G16))*(1+F17)-1)</f>
        <v/>
      </c>
      <c r="H17" s="110" t="str">
        <f>IF(A17="","",SUMIFS('10 Histórico de Aportes'!$D$8:$D$2007,'10 Histórico de Aportes'!$A$8:$A$2007,"&lt;="&amp;A17))</f>
        <v/>
      </c>
      <c r="J17" s="18" t="inlineStr">
        <is>
          <t>RENTABILIDADE POR ANO</t>
        </is>
      </c>
      <c r="K17" s="19" t="n"/>
      <c r="L17" s="19" t="n"/>
      <c r="M17" s="19" t="n"/>
      <c r="N17" s="19" t="n"/>
      <c r="O17" s="19" t="n"/>
    </row>
    <row r="18">
      <c r="A18" s="116" t="n"/>
      <c r="B18" s="121" t="n"/>
      <c r="C18" s="122" t="str">
        <f>IF(A18="","",EOMONTH(A18,0))</f>
        <v/>
      </c>
      <c r="D18" s="65" t="str">
        <f>IF(A18="","",SUMIFS('10 Histórico de Aportes'!$D$8:$D$2007,'10 Histórico de Aportes'!$F$8:$F$2007,C18))</f>
        <v/>
      </c>
      <c r="E18" s="65" t="str">
        <f>IF(A18="","",SUMIFS('11 Histórico de Dividendos'!$K$8:$K$3007,'11 Histórico de Dividendos'!$M$8:$M$3007,C18))</f>
        <v/>
      </c>
      <c r="F18" s="67" t="str">
        <f>IF(OR(A18="",B18=""),"",IF(N(B17)+N(D18)/2&gt;0,(B18-B17-D18+E18)/(B17+D18/2),0))</f>
        <v/>
      </c>
      <c r="G18" s="87" t="str">
        <f>IF(F18="","",(1+N(G17))*(1+F18)-1)</f>
        <v/>
      </c>
      <c r="H18" s="65" t="str">
        <f>IF(A18="","",SUMIFS('10 Histórico de Aportes'!$D$8:$D$2007,'10 Histórico de Aportes'!$A$8:$A$2007,"&lt;="&amp;A18))</f>
        <v/>
      </c>
      <c r="J18" s="62" t="inlineStr">
        <is>
          <t>Ano</t>
        </is>
      </c>
      <c r="K18" s="62" t="inlineStr">
        <is>
          <t>Acum. fim ano</t>
        </is>
      </c>
      <c r="L18" s="62" t="inlineStr">
        <is>
          <t>Rentab. ano</t>
        </is>
      </c>
      <c r="M18" s="62" t="inlineStr">
        <is>
          <t>Aportes</t>
        </is>
      </c>
      <c r="N18" s="62" t="inlineStr">
        <is>
          <t>Dividendos</t>
        </is>
      </c>
      <c r="O18" s="62" t="inlineStr">
        <is>
          <t>Patrimônio final</t>
        </is>
      </c>
    </row>
    <row r="19">
      <c r="A19" s="116" t="n"/>
      <c r="B19" s="121" t="n"/>
      <c r="C19" s="123" t="str">
        <f>IF(A19="","",EOMONTH(A19,0))</f>
        <v/>
      </c>
      <c r="D19" s="110" t="str">
        <f>IF(A19="","",SUMIFS('10 Histórico de Aportes'!$D$8:$D$2007,'10 Histórico de Aportes'!$F$8:$F$2007,C19))</f>
        <v/>
      </c>
      <c r="E19" s="110" t="str">
        <f>IF(A19="","",SUMIFS('11 Histórico de Dividendos'!$K$8:$K$3007,'11 Histórico de Dividendos'!$M$8:$M$3007,C19))</f>
        <v/>
      </c>
      <c r="F19" s="111" t="str">
        <f>IF(OR(A19="",B19=""),"",IF(N(B18)+N(D19)/2&gt;0,(B19-B18-D19+E19)/(B18+D19/2),0))</f>
        <v/>
      </c>
      <c r="G19" s="136" t="str">
        <f>IF(F19="","",(1+N(G18))*(1+F19)-1)</f>
        <v/>
      </c>
      <c r="H19" s="110" t="str">
        <f>IF(A19="","",SUMIFS('10 Histórico de Aportes'!$D$8:$D$2007,'10 Histórico de Aportes'!$A$8:$A$2007,"&lt;="&amp;A19))</f>
        <v/>
      </c>
      <c r="J19" s="125">
        <f>YEAR(ref_data)-9</f>
        <v>2017</v>
      </c>
      <c r="K19" s="67" t="str">
        <f>IFERROR(INDEX('12 Histórico Patrimonial'!$G$8:$G$307,MATCH(_xlfn.MAXIFS('12 Histórico Patrimonial'!$A$8:$A$307,'12 Histórico Patrimonial'!$A$8:$A$307,"&gt;="&amp;DATE(J19,1,1),'12 Histórico Patrimonial'!$A$8:$A$307,"&lt;="&amp;DATE(J19,12,31)),'12 Histórico Patrimonial'!$A$8:$A$307,0)),"")</f>
        <v/>
      </c>
      <c r="L19" s="87" t="str">
        <f>IF(K19="","",IF(IFERROR(INDEX('12 Histórico Patrimonial'!$G$8:$G$307,MATCH(_xlfn.MAXIFS('12 Histórico Patrimonial'!$A$8:$A$307,'12 Histórico Patrimonial'!$A$8:$A$307,"&gt;="&amp;DATE(J19-1,1,1),'12 Histórico Patrimonial'!$A$8:$A$307,"&lt;="&amp;DATE(J19-1,12,31)),'12 Histórico Patrimonial'!$A$8:$A$307,0)),"")="",K19,(1+K19)/(1+IFERROR(INDEX('12 Histórico Patrimonial'!$G$8:$G$307,MATCH(_xlfn.MAXIFS('12 Histórico Patrimonial'!$A$8:$A$307,'12 Histórico Patrimonial'!$A$8:$A$307,"&gt;="&amp;DATE(J19-1,1,1),'12 Histórico Patrimonial'!$A$8:$A$307,"&lt;="&amp;DATE(J19-1,12,31)),'12 Histórico Patrimonial'!$A$8:$A$307,0)),""))-1))</f>
        <v/>
      </c>
      <c r="M19" s="65">
        <f>SUMIFS('10 Histórico de Aportes'!$D$8:$D$2007,'10 Histórico de Aportes'!$G$8:$G$2007,J19)</f>
        <v>0</v>
      </c>
      <c r="N19" s="65">
        <f>SUMIFS('11 Histórico de Dividendos'!$K$8:$K$3007,'11 Histórico de Dividendos'!$N$8:$N$3007,J19)</f>
        <v>0</v>
      </c>
      <c r="O19" s="65" t="str">
        <f>IFERROR(INDEX('12 Histórico Patrimonial'!$B$8:$B$307,MATCH(_xlfn.MAXIFS('12 Histórico Patrimonial'!$A$8:$A$307,'12 Histórico Patrimonial'!$A$8:$A$307,"&gt;="&amp;DATE(J19,1,1),'12 Histórico Patrimonial'!$A$8:$A$307,"&lt;="&amp;DATE(J19,12,31)),'12 Histórico Patrimonial'!$A$8:$A$307,0)),"")</f>
        <v/>
      </c>
    </row>
    <row r="20">
      <c r="A20" s="116" t="n"/>
      <c r="B20" s="121" t="n"/>
      <c r="C20" s="122" t="str">
        <f>IF(A20="","",EOMONTH(A20,0))</f>
        <v/>
      </c>
      <c r="D20" s="65" t="str">
        <f>IF(A20="","",SUMIFS('10 Histórico de Aportes'!$D$8:$D$2007,'10 Histórico de Aportes'!$F$8:$F$2007,C20))</f>
        <v/>
      </c>
      <c r="E20" s="65" t="str">
        <f>IF(A20="","",SUMIFS('11 Histórico de Dividendos'!$K$8:$K$3007,'11 Histórico de Dividendos'!$M$8:$M$3007,C20))</f>
        <v/>
      </c>
      <c r="F20" s="67" t="str">
        <f>IF(OR(A20="",B20=""),"",IF(N(B19)+N(D20)/2&gt;0,(B20-B19-D20+E20)/(B19+D20/2),0))</f>
        <v/>
      </c>
      <c r="G20" s="87" t="str">
        <f>IF(F20="","",(1+N(G19))*(1+F20)-1)</f>
        <v/>
      </c>
      <c r="H20" s="65" t="str">
        <f>IF(A20="","",SUMIFS('10 Histórico de Aportes'!$D$8:$D$2007,'10 Histórico de Aportes'!$A$8:$A$2007,"&lt;="&amp;A20))</f>
        <v/>
      </c>
      <c r="J20" s="128">
        <f>YEAR(ref_data)-8</f>
        <v>2018</v>
      </c>
      <c r="K20" s="111" t="str">
        <f>IFERROR(INDEX('12 Histórico Patrimonial'!$G$8:$G$307,MATCH(_xlfn.MAXIFS('12 Histórico Patrimonial'!$A$8:$A$307,'12 Histórico Patrimonial'!$A$8:$A$307,"&gt;="&amp;DATE(J20,1,1),'12 Histórico Patrimonial'!$A$8:$A$307,"&lt;="&amp;DATE(J20,12,31)),'12 Histórico Patrimonial'!$A$8:$A$307,0)),"")</f>
        <v/>
      </c>
      <c r="L20" s="136" t="str">
        <f>IF(K20="","",IF(IFERROR(INDEX('12 Histórico Patrimonial'!$G$8:$G$307,MATCH(_xlfn.MAXIFS('12 Histórico Patrimonial'!$A$8:$A$307,'12 Histórico Patrimonial'!$A$8:$A$307,"&gt;="&amp;DATE(J20-1,1,1),'12 Histórico Patrimonial'!$A$8:$A$307,"&lt;="&amp;DATE(J20-1,12,31)),'12 Histórico Patrimonial'!$A$8:$A$307,0)),"")="",K20,(1+K20)/(1+IFERROR(INDEX('12 Histórico Patrimonial'!$G$8:$G$307,MATCH(_xlfn.MAXIFS('12 Histórico Patrimonial'!$A$8:$A$307,'12 Histórico Patrimonial'!$A$8:$A$307,"&gt;="&amp;DATE(J20-1,1,1),'12 Histórico Patrimonial'!$A$8:$A$307,"&lt;="&amp;DATE(J20-1,12,31)),'12 Histórico Patrimonial'!$A$8:$A$307,0)),""))-1))</f>
        <v/>
      </c>
      <c r="M20" s="110">
        <f>SUMIFS('10 Histórico de Aportes'!$D$8:$D$2007,'10 Histórico de Aportes'!$G$8:$G$2007,J20)</f>
        <v>0</v>
      </c>
      <c r="N20" s="110">
        <f>SUMIFS('11 Histórico de Dividendos'!$K$8:$K$3007,'11 Histórico de Dividendos'!$N$8:$N$3007,J20)</f>
        <v>0</v>
      </c>
      <c r="O20" s="110" t="str">
        <f>IFERROR(INDEX('12 Histórico Patrimonial'!$B$8:$B$307,MATCH(_xlfn.MAXIFS('12 Histórico Patrimonial'!$A$8:$A$307,'12 Histórico Patrimonial'!$A$8:$A$307,"&gt;="&amp;DATE(J20,1,1),'12 Histórico Patrimonial'!$A$8:$A$307,"&lt;="&amp;DATE(J20,12,31)),'12 Histórico Patrimonial'!$A$8:$A$307,0)),"")</f>
        <v/>
      </c>
    </row>
    <row r="21">
      <c r="A21" s="116" t="n"/>
      <c r="B21" s="121" t="n"/>
      <c r="C21" s="123" t="str">
        <f>IF(A21="","",EOMONTH(A21,0))</f>
        <v/>
      </c>
      <c r="D21" s="110" t="str">
        <f>IF(A21="","",SUMIFS('10 Histórico de Aportes'!$D$8:$D$2007,'10 Histórico de Aportes'!$F$8:$F$2007,C21))</f>
        <v/>
      </c>
      <c r="E21" s="110" t="str">
        <f>IF(A21="","",SUMIFS('11 Histórico de Dividendos'!$K$8:$K$3007,'11 Histórico de Dividendos'!$M$8:$M$3007,C21))</f>
        <v/>
      </c>
      <c r="F21" s="111" t="str">
        <f>IF(OR(A21="",B21=""),"",IF(N(B20)+N(D21)/2&gt;0,(B21-B20-D21+E21)/(B20+D21/2),0))</f>
        <v/>
      </c>
      <c r="G21" s="136" t="str">
        <f>IF(F21="","",(1+N(G20))*(1+F21)-1)</f>
        <v/>
      </c>
      <c r="H21" s="110" t="str">
        <f>IF(A21="","",SUMIFS('10 Histórico de Aportes'!$D$8:$D$2007,'10 Histórico de Aportes'!$A$8:$A$2007,"&lt;="&amp;A21))</f>
        <v/>
      </c>
      <c r="J21" s="125">
        <f>YEAR(ref_data)-7</f>
        <v>2019</v>
      </c>
      <c r="K21" s="67" t="str">
        <f>IFERROR(INDEX('12 Histórico Patrimonial'!$G$8:$G$307,MATCH(_xlfn.MAXIFS('12 Histórico Patrimonial'!$A$8:$A$307,'12 Histórico Patrimonial'!$A$8:$A$307,"&gt;="&amp;DATE(J21,1,1),'12 Histórico Patrimonial'!$A$8:$A$307,"&lt;="&amp;DATE(J21,12,31)),'12 Histórico Patrimonial'!$A$8:$A$307,0)),"")</f>
        <v/>
      </c>
      <c r="L21" s="87" t="str">
        <f>IF(K21="","",IF(IFERROR(INDEX('12 Histórico Patrimonial'!$G$8:$G$307,MATCH(_xlfn.MAXIFS('12 Histórico Patrimonial'!$A$8:$A$307,'12 Histórico Patrimonial'!$A$8:$A$307,"&gt;="&amp;DATE(J21-1,1,1),'12 Histórico Patrimonial'!$A$8:$A$307,"&lt;="&amp;DATE(J21-1,12,31)),'12 Histórico Patrimonial'!$A$8:$A$307,0)),"")="",K21,(1+K21)/(1+IFERROR(INDEX('12 Histórico Patrimonial'!$G$8:$G$307,MATCH(_xlfn.MAXIFS('12 Histórico Patrimonial'!$A$8:$A$307,'12 Histórico Patrimonial'!$A$8:$A$307,"&gt;="&amp;DATE(J21-1,1,1),'12 Histórico Patrimonial'!$A$8:$A$307,"&lt;="&amp;DATE(J21-1,12,31)),'12 Histórico Patrimonial'!$A$8:$A$307,0)),""))-1))</f>
        <v/>
      </c>
      <c r="M21" s="65">
        <f>SUMIFS('10 Histórico de Aportes'!$D$8:$D$2007,'10 Histórico de Aportes'!$G$8:$G$2007,J21)</f>
        <v>0</v>
      </c>
      <c r="N21" s="65">
        <f>SUMIFS('11 Histórico de Dividendos'!$K$8:$K$3007,'11 Histórico de Dividendos'!$N$8:$N$3007,J21)</f>
        <v>0</v>
      </c>
      <c r="O21" s="65" t="str">
        <f>IFERROR(INDEX('12 Histórico Patrimonial'!$B$8:$B$307,MATCH(_xlfn.MAXIFS('12 Histórico Patrimonial'!$A$8:$A$307,'12 Histórico Patrimonial'!$A$8:$A$307,"&gt;="&amp;DATE(J21,1,1),'12 Histórico Patrimonial'!$A$8:$A$307,"&lt;="&amp;DATE(J21,12,31)),'12 Histórico Patrimonial'!$A$8:$A$307,0)),"")</f>
        <v/>
      </c>
    </row>
    <row r="22">
      <c r="A22" s="116" t="n"/>
      <c r="B22" s="121" t="n"/>
      <c r="C22" s="122" t="str">
        <f>IF(A22="","",EOMONTH(A22,0))</f>
        <v/>
      </c>
      <c r="D22" s="65" t="str">
        <f>IF(A22="","",SUMIFS('10 Histórico de Aportes'!$D$8:$D$2007,'10 Histórico de Aportes'!$F$8:$F$2007,C22))</f>
        <v/>
      </c>
      <c r="E22" s="65" t="str">
        <f>IF(A22="","",SUMIFS('11 Histórico de Dividendos'!$K$8:$K$3007,'11 Histórico de Dividendos'!$M$8:$M$3007,C22))</f>
        <v/>
      </c>
      <c r="F22" s="67" t="str">
        <f>IF(OR(A22="",B22=""),"",IF(N(B21)+N(D22)/2&gt;0,(B22-B21-D22+E22)/(B21+D22/2),0))</f>
        <v/>
      </c>
      <c r="G22" s="87" t="str">
        <f>IF(F22="","",(1+N(G21))*(1+F22)-1)</f>
        <v/>
      </c>
      <c r="H22" s="65" t="str">
        <f>IF(A22="","",SUMIFS('10 Histórico de Aportes'!$D$8:$D$2007,'10 Histórico de Aportes'!$A$8:$A$2007,"&lt;="&amp;A22))</f>
        <v/>
      </c>
      <c r="J22" s="128">
        <f>YEAR(ref_data)-6</f>
        <v>2020</v>
      </c>
      <c r="K22" s="111" t="str">
        <f>IFERROR(INDEX('12 Histórico Patrimonial'!$G$8:$G$307,MATCH(_xlfn.MAXIFS('12 Histórico Patrimonial'!$A$8:$A$307,'12 Histórico Patrimonial'!$A$8:$A$307,"&gt;="&amp;DATE(J22,1,1),'12 Histórico Patrimonial'!$A$8:$A$307,"&lt;="&amp;DATE(J22,12,31)),'12 Histórico Patrimonial'!$A$8:$A$307,0)),"")</f>
        <v/>
      </c>
      <c r="L22" s="136" t="str">
        <f>IF(K22="","",IF(IFERROR(INDEX('12 Histórico Patrimonial'!$G$8:$G$307,MATCH(_xlfn.MAXIFS('12 Histórico Patrimonial'!$A$8:$A$307,'12 Histórico Patrimonial'!$A$8:$A$307,"&gt;="&amp;DATE(J22-1,1,1),'12 Histórico Patrimonial'!$A$8:$A$307,"&lt;="&amp;DATE(J22-1,12,31)),'12 Histórico Patrimonial'!$A$8:$A$307,0)),"")="",K22,(1+K22)/(1+IFERROR(INDEX('12 Histórico Patrimonial'!$G$8:$G$307,MATCH(_xlfn.MAXIFS('12 Histórico Patrimonial'!$A$8:$A$307,'12 Histórico Patrimonial'!$A$8:$A$307,"&gt;="&amp;DATE(J22-1,1,1),'12 Histórico Patrimonial'!$A$8:$A$307,"&lt;="&amp;DATE(J22-1,12,31)),'12 Histórico Patrimonial'!$A$8:$A$307,0)),""))-1))</f>
        <v/>
      </c>
      <c r="M22" s="110">
        <f>SUMIFS('10 Histórico de Aportes'!$D$8:$D$2007,'10 Histórico de Aportes'!$G$8:$G$2007,J22)</f>
        <v>0</v>
      </c>
      <c r="N22" s="110">
        <f>SUMIFS('11 Histórico de Dividendos'!$K$8:$K$3007,'11 Histórico de Dividendos'!$N$8:$N$3007,J22)</f>
        <v>0</v>
      </c>
      <c r="O22" s="110" t="str">
        <f>IFERROR(INDEX('12 Histórico Patrimonial'!$B$8:$B$307,MATCH(_xlfn.MAXIFS('12 Histórico Patrimonial'!$A$8:$A$307,'12 Histórico Patrimonial'!$A$8:$A$307,"&gt;="&amp;DATE(J22,1,1),'12 Histórico Patrimonial'!$A$8:$A$307,"&lt;="&amp;DATE(J22,12,31)),'12 Histórico Patrimonial'!$A$8:$A$307,0)),"")</f>
        <v/>
      </c>
    </row>
    <row r="23">
      <c r="A23" s="116" t="n"/>
      <c r="B23" s="121" t="n"/>
      <c r="C23" s="123" t="str">
        <f>IF(A23="","",EOMONTH(A23,0))</f>
        <v/>
      </c>
      <c r="D23" s="110" t="str">
        <f>IF(A23="","",SUMIFS('10 Histórico de Aportes'!$D$8:$D$2007,'10 Histórico de Aportes'!$F$8:$F$2007,C23))</f>
        <v/>
      </c>
      <c r="E23" s="110" t="str">
        <f>IF(A23="","",SUMIFS('11 Histórico de Dividendos'!$K$8:$K$3007,'11 Histórico de Dividendos'!$M$8:$M$3007,C23))</f>
        <v/>
      </c>
      <c r="F23" s="111" t="str">
        <f>IF(OR(A23="",B23=""),"",IF(N(B22)+N(D23)/2&gt;0,(B23-B22-D23+E23)/(B22+D23/2),0))</f>
        <v/>
      </c>
      <c r="G23" s="136" t="str">
        <f>IF(F23="","",(1+N(G22))*(1+F23)-1)</f>
        <v/>
      </c>
      <c r="H23" s="110" t="str">
        <f>IF(A23="","",SUMIFS('10 Histórico de Aportes'!$D$8:$D$2007,'10 Histórico de Aportes'!$A$8:$A$2007,"&lt;="&amp;A23))</f>
        <v/>
      </c>
      <c r="J23" s="125">
        <f>YEAR(ref_data)-5</f>
        <v>2021</v>
      </c>
      <c r="K23" s="67" t="str">
        <f>IFERROR(INDEX('12 Histórico Patrimonial'!$G$8:$G$307,MATCH(_xlfn.MAXIFS('12 Histórico Patrimonial'!$A$8:$A$307,'12 Histórico Patrimonial'!$A$8:$A$307,"&gt;="&amp;DATE(J23,1,1),'12 Histórico Patrimonial'!$A$8:$A$307,"&lt;="&amp;DATE(J23,12,31)),'12 Histórico Patrimonial'!$A$8:$A$307,0)),"")</f>
        <v/>
      </c>
      <c r="L23" s="87" t="str">
        <f>IF(K23="","",IF(IFERROR(INDEX('12 Histórico Patrimonial'!$G$8:$G$307,MATCH(_xlfn.MAXIFS('12 Histórico Patrimonial'!$A$8:$A$307,'12 Histórico Patrimonial'!$A$8:$A$307,"&gt;="&amp;DATE(J23-1,1,1),'12 Histórico Patrimonial'!$A$8:$A$307,"&lt;="&amp;DATE(J23-1,12,31)),'12 Histórico Patrimonial'!$A$8:$A$307,0)),"")="",K23,(1+K23)/(1+IFERROR(INDEX('12 Histórico Patrimonial'!$G$8:$G$307,MATCH(_xlfn.MAXIFS('12 Histórico Patrimonial'!$A$8:$A$307,'12 Histórico Patrimonial'!$A$8:$A$307,"&gt;="&amp;DATE(J23-1,1,1),'12 Histórico Patrimonial'!$A$8:$A$307,"&lt;="&amp;DATE(J23-1,12,31)),'12 Histórico Patrimonial'!$A$8:$A$307,0)),""))-1))</f>
        <v/>
      </c>
      <c r="M23" s="65">
        <f>SUMIFS('10 Histórico de Aportes'!$D$8:$D$2007,'10 Histórico de Aportes'!$G$8:$G$2007,J23)</f>
        <v>0</v>
      </c>
      <c r="N23" s="65">
        <f>SUMIFS('11 Histórico de Dividendos'!$K$8:$K$3007,'11 Histórico de Dividendos'!$N$8:$N$3007,J23)</f>
        <v>0</v>
      </c>
      <c r="O23" s="65" t="str">
        <f>IFERROR(INDEX('12 Histórico Patrimonial'!$B$8:$B$307,MATCH(_xlfn.MAXIFS('12 Histórico Patrimonial'!$A$8:$A$307,'12 Histórico Patrimonial'!$A$8:$A$307,"&gt;="&amp;DATE(J23,1,1),'12 Histórico Patrimonial'!$A$8:$A$307,"&lt;="&amp;DATE(J23,12,31)),'12 Histórico Patrimonial'!$A$8:$A$307,0)),"")</f>
        <v/>
      </c>
    </row>
    <row r="24">
      <c r="A24" s="116" t="n"/>
      <c r="B24" s="121" t="n"/>
      <c r="C24" s="122" t="str">
        <f>IF(A24="","",EOMONTH(A24,0))</f>
        <v/>
      </c>
      <c r="D24" s="65" t="str">
        <f>IF(A24="","",SUMIFS('10 Histórico de Aportes'!$D$8:$D$2007,'10 Histórico de Aportes'!$F$8:$F$2007,C24))</f>
        <v/>
      </c>
      <c r="E24" s="65" t="str">
        <f>IF(A24="","",SUMIFS('11 Histórico de Dividendos'!$K$8:$K$3007,'11 Histórico de Dividendos'!$M$8:$M$3007,C24))</f>
        <v/>
      </c>
      <c r="F24" s="67" t="str">
        <f>IF(OR(A24="",B24=""),"",IF(N(B23)+N(D24)/2&gt;0,(B24-B23-D24+E24)/(B23+D24/2),0))</f>
        <v/>
      </c>
      <c r="G24" s="87" t="str">
        <f>IF(F24="","",(1+N(G23))*(1+F24)-1)</f>
        <v/>
      </c>
      <c r="H24" s="65" t="str">
        <f>IF(A24="","",SUMIFS('10 Histórico de Aportes'!$D$8:$D$2007,'10 Histórico de Aportes'!$A$8:$A$2007,"&lt;="&amp;A24))</f>
        <v/>
      </c>
      <c r="J24" s="128">
        <f>YEAR(ref_data)-4</f>
        <v>2022</v>
      </c>
      <c r="K24" s="111" t="str">
        <f>IFERROR(INDEX('12 Histórico Patrimonial'!$G$8:$G$307,MATCH(_xlfn.MAXIFS('12 Histórico Patrimonial'!$A$8:$A$307,'12 Histórico Patrimonial'!$A$8:$A$307,"&gt;="&amp;DATE(J24,1,1),'12 Histórico Patrimonial'!$A$8:$A$307,"&lt;="&amp;DATE(J24,12,31)),'12 Histórico Patrimonial'!$A$8:$A$307,0)),"")</f>
        <v/>
      </c>
      <c r="L24" s="136" t="str">
        <f>IF(K24="","",IF(IFERROR(INDEX('12 Histórico Patrimonial'!$G$8:$G$307,MATCH(_xlfn.MAXIFS('12 Histórico Patrimonial'!$A$8:$A$307,'12 Histórico Patrimonial'!$A$8:$A$307,"&gt;="&amp;DATE(J24-1,1,1),'12 Histórico Patrimonial'!$A$8:$A$307,"&lt;="&amp;DATE(J24-1,12,31)),'12 Histórico Patrimonial'!$A$8:$A$307,0)),"")="",K24,(1+K24)/(1+IFERROR(INDEX('12 Histórico Patrimonial'!$G$8:$G$307,MATCH(_xlfn.MAXIFS('12 Histórico Patrimonial'!$A$8:$A$307,'12 Histórico Patrimonial'!$A$8:$A$307,"&gt;="&amp;DATE(J24-1,1,1),'12 Histórico Patrimonial'!$A$8:$A$307,"&lt;="&amp;DATE(J24-1,12,31)),'12 Histórico Patrimonial'!$A$8:$A$307,0)),""))-1))</f>
        <v/>
      </c>
      <c r="M24" s="110">
        <f>SUMIFS('10 Histórico de Aportes'!$D$8:$D$2007,'10 Histórico de Aportes'!$G$8:$G$2007,J24)</f>
        <v>0</v>
      </c>
      <c r="N24" s="110">
        <f>SUMIFS('11 Histórico de Dividendos'!$K$8:$K$3007,'11 Histórico de Dividendos'!$N$8:$N$3007,J24)</f>
        <v>0</v>
      </c>
      <c r="O24" s="110" t="str">
        <f>IFERROR(INDEX('12 Histórico Patrimonial'!$B$8:$B$307,MATCH(_xlfn.MAXIFS('12 Histórico Patrimonial'!$A$8:$A$307,'12 Histórico Patrimonial'!$A$8:$A$307,"&gt;="&amp;DATE(J24,1,1),'12 Histórico Patrimonial'!$A$8:$A$307,"&lt;="&amp;DATE(J24,12,31)),'12 Histórico Patrimonial'!$A$8:$A$307,0)),"")</f>
        <v/>
      </c>
    </row>
    <row r="25">
      <c r="A25" s="116" t="n"/>
      <c r="B25" s="121" t="n"/>
      <c r="C25" s="123" t="str">
        <f>IF(A25="","",EOMONTH(A25,0))</f>
        <v/>
      </c>
      <c r="D25" s="110" t="str">
        <f>IF(A25="","",SUMIFS('10 Histórico de Aportes'!$D$8:$D$2007,'10 Histórico de Aportes'!$F$8:$F$2007,C25))</f>
        <v/>
      </c>
      <c r="E25" s="110" t="str">
        <f>IF(A25="","",SUMIFS('11 Histórico de Dividendos'!$K$8:$K$3007,'11 Histórico de Dividendos'!$M$8:$M$3007,C25))</f>
        <v/>
      </c>
      <c r="F25" s="111" t="str">
        <f>IF(OR(A25="",B25=""),"",IF(N(B24)+N(D25)/2&gt;0,(B25-B24-D25+E25)/(B24+D25/2),0))</f>
        <v/>
      </c>
      <c r="G25" s="136" t="str">
        <f>IF(F25="","",(1+N(G24))*(1+F25)-1)</f>
        <v/>
      </c>
      <c r="H25" s="110" t="str">
        <f>IF(A25="","",SUMIFS('10 Histórico de Aportes'!$D$8:$D$2007,'10 Histórico de Aportes'!$A$8:$A$2007,"&lt;="&amp;A25))</f>
        <v/>
      </c>
      <c r="J25" s="125">
        <f>YEAR(ref_data)-3</f>
        <v>2023</v>
      </c>
      <c r="K25" s="67" t="str">
        <f>IFERROR(INDEX('12 Histórico Patrimonial'!$G$8:$G$307,MATCH(_xlfn.MAXIFS('12 Histórico Patrimonial'!$A$8:$A$307,'12 Histórico Patrimonial'!$A$8:$A$307,"&gt;="&amp;DATE(J25,1,1),'12 Histórico Patrimonial'!$A$8:$A$307,"&lt;="&amp;DATE(J25,12,31)),'12 Histórico Patrimonial'!$A$8:$A$307,0)),"")</f>
        <v/>
      </c>
      <c r="L25" s="87" t="str">
        <f>IF(K25="","",IF(IFERROR(INDEX('12 Histórico Patrimonial'!$G$8:$G$307,MATCH(_xlfn.MAXIFS('12 Histórico Patrimonial'!$A$8:$A$307,'12 Histórico Patrimonial'!$A$8:$A$307,"&gt;="&amp;DATE(J25-1,1,1),'12 Histórico Patrimonial'!$A$8:$A$307,"&lt;="&amp;DATE(J25-1,12,31)),'12 Histórico Patrimonial'!$A$8:$A$307,0)),"")="",K25,(1+K25)/(1+IFERROR(INDEX('12 Histórico Patrimonial'!$G$8:$G$307,MATCH(_xlfn.MAXIFS('12 Histórico Patrimonial'!$A$8:$A$307,'12 Histórico Patrimonial'!$A$8:$A$307,"&gt;="&amp;DATE(J25-1,1,1),'12 Histórico Patrimonial'!$A$8:$A$307,"&lt;="&amp;DATE(J25-1,12,31)),'12 Histórico Patrimonial'!$A$8:$A$307,0)),""))-1))</f>
        <v/>
      </c>
      <c r="M25" s="65">
        <f>SUMIFS('10 Histórico de Aportes'!$D$8:$D$2007,'10 Histórico de Aportes'!$G$8:$G$2007,J25)</f>
        <v>0</v>
      </c>
      <c r="N25" s="65">
        <f>SUMIFS('11 Histórico de Dividendos'!$K$8:$K$3007,'11 Histórico de Dividendos'!$N$8:$N$3007,J25)</f>
        <v>0</v>
      </c>
      <c r="O25" s="65" t="str">
        <f>IFERROR(INDEX('12 Histórico Patrimonial'!$B$8:$B$307,MATCH(_xlfn.MAXIFS('12 Histórico Patrimonial'!$A$8:$A$307,'12 Histórico Patrimonial'!$A$8:$A$307,"&gt;="&amp;DATE(J25,1,1),'12 Histórico Patrimonial'!$A$8:$A$307,"&lt;="&amp;DATE(J25,12,31)),'12 Histórico Patrimonial'!$A$8:$A$307,0)),"")</f>
        <v/>
      </c>
    </row>
    <row r="26">
      <c r="A26" s="116" t="n"/>
      <c r="B26" s="121" t="n"/>
      <c r="C26" s="122" t="str">
        <f>IF(A26="","",EOMONTH(A26,0))</f>
        <v/>
      </c>
      <c r="D26" s="65" t="str">
        <f>IF(A26="","",SUMIFS('10 Histórico de Aportes'!$D$8:$D$2007,'10 Histórico de Aportes'!$F$8:$F$2007,C26))</f>
        <v/>
      </c>
      <c r="E26" s="65" t="str">
        <f>IF(A26="","",SUMIFS('11 Histórico de Dividendos'!$K$8:$K$3007,'11 Histórico de Dividendos'!$M$8:$M$3007,C26))</f>
        <v/>
      </c>
      <c r="F26" s="67" t="str">
        <f>IF(OR(A26="",B26=""),"",IF(N(B25)+N(D26)/2&gt;0,(B26-B25-D26+E26)/(B25+D26/2),0))</f>
        <v/>
      </c>
      <c r="G26" s="87" t="str">
        <f>IF(F26="","",(1+N(G25))*(1+F26)-1)</f>
        <v/>
      </c>
      <c r="H26" s="65" t="str">
        <f>IF(A26="","",SUMIFS('10 Histórico de Aportes'!$D$8:$D$2007,'10 Histórico de Aportes'!$A$8:$A$2007,"&lt;="&amp;A26))</f>
        <v/>
      </c>
      <c r="J26" s="128">
        <f>YEAR(ref_data)-2</f>
        <v>2024</v>
      </c>
      <c r="K26" s="111" t="str">
        <f>IFERROR(INDEX('12 Histórico Patrimonial'!$G$8:$G$307,MATCH(_xlfn.MAXIFS('12 Histórico Patrimonial'!$A$8:$A$307,'12 Histórico Patrimonial'!$A$8:$A$307,"&gt;="&amp;DATE(J26,1,1),'12 Histórico Patrimonial'!$A$8:$A$307,"&lt;="&amp;DATE(J26,12,31)),'12 Histórico Patrimonial'!$A$8:$A$307,0)),"")</f>
        <v/>
      </c>
      <c r="L26" s="136" t="str">
        <f>IF(K26="","",IF(IFERROR(INDEX('12 Histórico Patrimonial'!$G$8:$G$307,MATCH(_xlfn.MAXIFS('12 Histórico Patrimonial'!$A$8:$A$307,'12 Histórico Patrimonial'!$A$8:$A$307,"&gt;="&amp;DATE(J26-1,1,1),'12 Histórico Patrimonial'!$A$8:$A$307,"&lt;="&amp;DATE(J26-1,12,31)),'12 Histórico Patrimonial'!$A$8:$A$307,0)),"")="",K26,(1+K26)/(1+IFERROR(INDEX('12 Histórico Patrimonial'!$G$8:$G$307,MATCH(_xlfn.MAXIFS('12 Histórico Patrimonial'!$A$8:$A$307,'12 Histórico Patrimonial'!$A$8:$A$307,"&gt;="&amp;DATE(J26-1,1,1),'12 Histórico Patrimonial'!$A$8:$A$307,"&lt;="&amp;DATE(J26-1,12,31)),'12 Histórico Patrimonial'!$A$8:$A$307,0)),""))-1))</f>
        <v/>
      </c>
      <c r="M26" s="110">
        <f>SUMIFS('10 Histórico de Aportes'!$D$8:$D$2007,'10 Histórico de Aportes'!$G$8:$G$2007,J26)</f>
        <v>0</v>
      </c>
      <c r="N26" s="110">
        <f>SUMIFS('11 Histórico de Dividendos'!$K$8:$K$3007,'11 Histórico de Dividendos'!$N$8:$N$3007,J26)</f>
        <v>0</v>
      </c>
      <c r="O26" s="110" t="str">
        <f>IFERROR(INDEX('12 Histórico Patrimonial'!$B$8:$B$307,MATCH(_xlfn.MAXIFS('12 Histórico Patrimonial'!$A$8:$A$307,'12 Histórico Patrimonial'!$A$8:$A$307,"&gt;="&amp;DATE(J26,1,1),'12 Histórico Patrimonial'!$A$8:$A$307,"&lt;="&amp;DATE(J26,12,31)),'12 Histórico Patrimonial'!$A$8:$A$307,0)),"")</f>
        <v/>
      </c>
    </row>
    <row r="27">
      <c r="A27" s="116" t="n"/>
      <c r="B27" s="121" t="n"/>
      <c r="C27" s="123" t="str">
        <f>IF(A27="","",EOMONTH(A27,0))</f>
        <v/>
      </c>
      <c r="D27" s="110" t="str">
        <f>IF(A27="","",SUMIFS('10 Histórico de Aportes'!$D$8:$D$2007,'10 Histórico de Aportes'!$F$8:$F$2007,C27))</f>
        <v/>
      </c>
      <c r="E27" s="110" t="str">
        <f>IF(A27="","",SUMIFS('11 Histórico de Dividendos'!$K$8:$K$3007,'11 Histórico de Dividendos'!$M$8:$M$3007,C27))</f>
        <v/>
      </c>
      <c r="F27" s="111" t="str">
        <f>IF(OR(A27="",B27=""),"",IF(N(B26)+N(D27)/2&gt;0,(B27-B26-D27+E27)/(B26+D27/2),0))</f>
        <v/>
      </c>
      <c r="G27" s="136" t="str">
        <f>IF(F27="","",(1+N(G26))*(1+F27)-1)</f>
        <v/>
      </c>
      <c r="H27" s="110" t="str">
        <f>IF(A27="","",SUMIFS('10 Histórico de Aportes'!$D$8:$D$2007,'10 Histórico de Aportes'!$A$8:$A$2007,"&lt;="&amp;A27))</f>
        <v/>
      </c>
      <c r="J27" s="125">
        <f>YEAR(ref_data)-1</f>
        <v>2025</v>
      </c>
      <c r="K27" s="67" t="str">
        <f>IFERROR(INDEX('12 Histórico Patrimonial'!$G$8:$G$307,MATCH(_xlfn.MAXIFS('12 Histórico Patrimonial'!$A$8:$A$307,'12 Histórico Patrimonial'!$A$8:$A$307,"&gt;="&amp;DATE(J27,1,1),'12 Histórico Patrimonial'!$A$8:$A$307,"&lt;="&amp;DATE(J27,12,31)),'12 Histórico Patrimonial'!$A$8:$A$307,0)),"")</f>
        <v/>
      </c>
      <c r="L27" s="87" t="str">
        <f>IF(K27="","",IF(IFERROR(INDEX('12 Histórico Patrimonial'!$G$8:$G$307,MATCH(_xlfn.MAXIFS('12 Histórico Patrimonial'!$A$8:$A$307,'12 Histórico Patrimonial'!$A$8:$A$307,"&gt;="&amp;DATE(J27-1,1,1),'12 Histórico Patrimonial'!$A$8:$A$307,"&lt;="&amp;DATE(J27-1,12,31)),'12 Histórico Patrimonial'!$A$8:$A$307,0)),"")="",K27,(1+K27)/(1+IFERROR(INDEX('12 Histórico Patrimonial'!$G$8:$G$307,MATCH(_xlfn.MAXIFS('12 Histórico Patrimonial'!$A$8:$A$307,'12 Histórico Patrimonial'!$A$8:$A$307,"&gt;="&amp;DATE(J27-1,1,1),'12 Histórico Patrimonial'!$A$8:$A$307,"&lt;="&amp;DATE(J27-1,12,31)),'12 Histórico Patrimonial'!$A$8:$A$307,0)),""))-1))</f>
        <v/>
      </c>
      <c r="M27" s="65">
        <f>SUMIFS('10 Histórico de Aportes'!$D$8:$D$2007,'10 Histórico de Aportes'!$G$8:$G$2007,J27)</f>
        <v>0</v>
      </c>
      <c r="N27" s="65">
        <f>SUMIFS('11 Histórico de Dividendos'!$K$8:$K$3007,'11 Histórico de Dividendos'!$N$8:$N$3007,J27)</f>
        <v>0</v>
      </c>
      <c r="O27" s="65" t="str">
        <f>IFERROR(INDEX('12 Histórico Patrimonial'!$B$8:$B$307,MATCH(_xlfn.MAXIFS('12 Histórico Patrimonial'!$A$8:$A$307,'12 Histórico Patrimonial'!$A$8:$A$307,"&gt;="&amp;DATE(J27,1,1),'12 Histórico Patrimonial'!$A$8:$A$307,"&lt;="&amp;DATE(J27,12,31)),'12 Histórico Patrimonial'!$A$8:$A$307,0)),"")</f>
        <v/>
      </c>
    </row>
    <row r="28">
      <c r="A28" s="116" t="n"/>
      <c r="B28" s="121" t="n"/>
      <c r="C28" s="122" t="str">
        <f>IF(A28="","",EOMONTH(A28,0))</f>
        <v/>
      </c>
      <c r="D28" s="65" t="str">
        <f>IF(A28="","",SUMIFS('10 Histórico de Aportes'!$D$8:$D$2007,'10 Histórico de Aportes'!$F$8:$F$2007,C28))</f>
        <v/>
      </c>
      <c r="E28" s="65" t="str">
        <f>IF(A28="","",SUMIFS('11 Histórico de Dividendos'!$K$8:$K$3007,'11 Histórico de Dividendos'!$M$8:$M$3007,C28))</f>
        <v/>
      </c>
      <c r="F28" s="67" t="str">
        <f>IF(OR(A28="",B28=""),"",IF(N(B27)+N(D28)/2&gt;0,(B28-B27-D28+E28)/(B27+D28/2),0))</f>
        <v/>
      </c>
      <c r="G28" s="87" t="str">
        <f>IF(F28="","",(1+N(G27))*(1+F28)-1)</f>
        <v/>
      </c>
      <c r="H28" s="65" t="str">
        <f>IF(A28="","",SUMIFS('10 Histórico de Aportes'!$D$8:$D$2007,'10 Histórico de Aportes'!$A$8:$A$2007,"&lt;="&amp;A28))</f>
        <v/>
      </c>
      <c r="J28" s="128">
        <f>YEAR(ref_data)-0</f>
        <v>2026</v>
      </c>
      <c r="K28" s="111" t="str">
        <f>IFERROR(INDEX('12 Histórico Patrimonial'!$G$8:$G$307,MATCH(_xlfn.MAXIFS('12 Histórico Patrimonial'!$A$8:$A$307,'12 Histórico Patrimonial'!$A$8:$A$307,"&gt;="&amp;DATE(J28,1,1),'12 Histórico Patrimonial'!$A$8:$A$307,"&lt;="&amp;DATE(J28,12,31)),'12 Histórico Patrimonial'!$A$8:$A$307,0)),"")</f>
        <v/>
      </c>
      <c r="L28" s="136" t="str">
        <f>IF(K28="","",IF(IFERROR(INDEX('12 Histórico Patrimonial'!$G$8:$G$307,MATCH(_xlfn.MAXIFS('12 Histórico Patrimonial'!$A$8:$A$307,'12 Histórico Patrimonial'!$A$8:$A$307,"&gt;="&amp;DATE(J28-1,1,1),'12 Histórico Patrimonial'!$A$8:$A$307,"&lt;="&amp;DATE(J28-1,12,31)),'12 Histórico Patrimonial'!$A$8:$A$307,0)),"")="",K28,(1+K28)/(1+IFERROR(INDEX('12 Histórico Patrimonial'!$G$8:$G$307,MATCH(_xlfn.MAXIFS('12 Histórico Patrimonial'!$A$8:$A$307,'12 Histórico Patrimonial'!$A$8:$A$307,"&gt;="&amp;DATE(J28-1,1,1),'12 Histórico Patrimonial'!$A$8:$A$307,"&lt;="&amp;DATE(J28-1,12,31)),'12 Histórico Patrimonial'!$A$8:$A$307,0)),""))-1))</f>
        <v/>
      </c>
      <c r="M28" s="110">
        <f>SUMIFS('10 Histórico de Aportes'!$D$8:$D$2007,'10 Histórico de Aportes'!$G$8:$G$2007,J28)</f>
        <v>0</v>
      </c>
      <c r="N28" s="110">
        <f>SUMIFS('11 Histórico de Dividendos'!$K$8:$K$3007,'11 Histórico de Dividendos'!$N$8:$N$3007,J28)</f>
        <v>0</v>
      </c>
      <c r="O28" s="110" t="str">
        <f>IFERROR(INDEX('12 Histórico Patrimonial'!$B$8:$B$307,MATCH(_xlfn.MAXIFS('12 Histórico Patrimonial'!$A$8:$A$307,'12 Histórico Patrimonial'!$A$8:$A$307,"&gt;="&amp;DATE(J28,1,1),'12 Histórico Patrimonial'!$A$8:$A$307,"&lt;="&amp;DATE(J28,12,31)),'12 Histórico Patrimonial'!$A$8:$A$307,0)),"")</f>
        <v/>
      </c>
    </row>
    <row r="29">
      <c r="A29" s="116" t="n"/>
      <c r="B29" s="121" t="n"/>
      <c r="C29" s="123" t="str">
        <f>IF(A29="","",EOMONTH(A29,0))</f>
        <v/>
      </c>
      <c r="D29" s="110" t="str">
        <f>IF(A29="","",SUMIFS('10 Histórico de Aportes'!$D$8:$D$2007,'10 Histórico de Aportes'!$F$8:$F$2007,C29))</f>
        <v/>
      </c>
      <c r="E29" s="110" t="str">
        <f>IF(A29="","",SUMIFS('11 Histórico de Dividendos'!$K$8:$K$3007,'11 Histórico de Dividendos'!$M$8:$M$3007,C29))</f>
        <v/>
      </c>
      <c r="F29" s="111" t="str">
        <f>IF(OR(A29="",B29=""),"",IF(N(B28)+N(D29)/2&gt;0,(B29-B28-D29+E29)/(B28+D29/2),0))</f>
        <v/>
      </c>
      <c r="G29" s="136" t="str">
        <f>IF(F29="","",(1+N(G28))*(1+F29)-1)</f>
        <v/>
      </c>
      <c r="H29" s="110" t="str">
        <f>IF(A29="","",SUMIFS('10 Histórico de Aportes'!$D$8:$D$2007,'10 Histórico de Aportes'!$A$8:$A$2007,"&lt;="&amp;A29))</f>
        <v/>
      </c>
    </row>
    <row r="30">
      <c r="A30" s="116" t="n"/>
      <c r="B30" s="121" t="n"/>
      <c r="C30" s="122" t="str">
        <f>IF(A30="","",EOMONTH(A30,0))</f>
        <v/>
      </c>
      <c r="D30" s="65" t="str">
        <f>IF(A30="","",SUMIFS('10 Histórico de Aportes'!$D$8:$D$2007,'10 Histórico de Aportes'!$F$8:$F$2007,C30))</f>
        <v/>
      </c>
      <c r="E30" s="65" t="str">
        <f>IF(A30="","",SUMIFS('11 Histórico de Dividendos'!$K$8:$K$3007,'11 Histórico de Dividendos'!$M$8:$M$3007,C30))</f>
        <v/>
      </c>
      <c r="F30" s="67" t="str">
        <f>IF(OR(A30="",B30=""),"",IF(N(B29)+N(D30)/2&gt;0,(B30-B29-D30+E30)/(B29+D30/2),0))</f>
        <v/>
      </c>
      <c r="G30" s="87" t="str">
        <f>IF(F30="","",(1+N(G29))*(1+F30)-1)</f>
        <v/>
      </c>
      <c r="H30" s="65" t="str">
        <f>IF(A30="","",SUMIFS('10 Histórico de Aportes'!$D$8:$D$2007,'10 Histórico de Aportes'!$A$8:$A$2007,"&lt;="&amp;A30))</f>
        <v/>
      </c>
    </row>
    <row r="31">
      <c r="A31" s="116" t="n"/>
      <c r="B31" s="121" t="n"/>
      <c r="C31" s="123" t="str">
        <f>IF(A31="","",EOMONTH(A31,0))</f>
        <v/>
      </c>
      <c r="D31" s="110" t="str">
        <f>IF(A31="","",SUMIFS('10 Histórico de Aportes'!$D$8:$D$2007,'10 Histórico de Aportes'!$F$8:$F$2007,C31))</f>
        <v/>
      </c>
      <c r="E31" s="110" t="str">
        <f>IF(A31="","",SUMIFS('11 Histórico de Dividendos'!$K$8:$K$3007,'11 Histórico de Dividendos'!$M$8:$M$3007,C31))</f>
        <v/>
      </c>
      <c r="F31" s="111" t="str">
        <f>IF(OR(A31="",B31=""),"",IF(N(B30)+N(D31)/2&gt;0,(B31-B30-D31+E31)/(B30+D31/2),0))</f>
        <v/>
      </c>
      <c r="G31" s="136" t="str">
        <f>IF(F31="","",(1+N(G30))*(1+F31)-1)</f>
        <v/>
      </c>
      <c r="H31" s="110" t="str">
        <f>IF(A31="","",SUMIFS('10 Histórico de Aportes'!$D$8:$D$2007,'10 Histórico de Aportes'!$A$8:$A$2007,"&lt;="&amp;A31))</f>
        <v/>
      </c>
    </row>
    <row r="32">
      <c r="A32" s="116" t="n"/>
      <c r="B32" s="121" t="n"/>
      <c r="C32" s="122" t="str">
        <f>IF(A32="","",EOMONTH(A32,0))</f>
        <v/>
      </c>
      <c r="D32" s="65" t="str">
        <f>IF(A32="","",SUMIFS('10 Histórico de Aportes'!$D$8:$D$2007,'10 Histórico de Aportes'!$F$8:$F$2007,C32))</f>
        <v/>
      </c>
      <c r="E32" s="65" t="str">
        <f>IF(A32="","",SUMIFS('11 Histórico de Dividendos'!$K$8:$K$3007,'11 Histórico de Dividendos'!$M$8:$M$3007,C32))</f>
        <v/>
      </c>
      <c r="F32" s="67" t="str">
        <f>IF(OR(A32="",B32=""),"",IF(N(B31)+N(D32)/2&gt;0,(B32-B31-D32+E32)/(B31+D32/2),0))</f>
        <v/>
      </c>
      <c r="G32" s="87" t="str">
        <f>IF(F32="","",(1+N(G31))*(1+F32)-1)</f>
        <v/>
      </c>
      <c r="H32" s="65" t="str">
        <f>IF(A32="","",SUMIFS('10 Histórico de Aportes'!$D$8:$D$2007,'10 Histórico de Aportes'!$A$8:$A$2007,"&lt;="&amp;A32))</f>
        <v/>
      </c>
    </row>
    <row r="33">
      <c r="A33" s="116" t="n"/>
      <c r="B33" s="121" t="n"/>
      <c r="C33" s="123" t="str">
        <f>IF(A33="","",EOMONTH(A33,0))</f>
        <v/>
      </c>
      <c r="D33" s="110" t="str">
        <f>IF(A33="","",SUMIFS('10 Histórico de Aportes'!$D$8:$D$2007,'10 Histórico de Aportes'!$F$8:$F$2007,C33))</f>
        <v/>
      </c>
      <c r="E33" s="110" t="str">
        <f>IF(A33="","",SUMIFS('11 Histórico de Dividendos'!$K$8:$K$3007,'11 Histórico de Dividendos'!$M$8:$M$3007,C33))</f>
        <v/>
      </c>
      <c r="F33" s="111" t="str">
        <f>IF(OR(A33="",B33=""),"",IF(N(B32)+N(D33)/2&gt;0,(B33-B32-D33+E33)/(B32+D33/2),0))</f>
        <v/>
      </c>
      <c r="G33" s="136" t="str">
        <f>IF(F33="","",(1+N(G32))*(1+F33)-1)</f>
        <v/>
      </c>
      <c r="H33" s="110" t="str">
        <f>IF(A33="","",SUMIFS('10 Histórico de Aportes'!$D$8:$D$2007,'10 Histórico de Aportes'!$A$8:$A$2007,"&lt;="&amp;A33))</f>
        <v/>
      </c>
    </row>
    <row r="34">
      <c r="A34" s="116" t="n"/>
      <c r="B34" s="121" t="n"/>
      <c r="C34" s="122" t="str">
        <f>IF(A34="","",EOMONTH(A34,0))</f>
        <v/>
      </c>
      <c r="D34" s="65" t="str">
        <f>IF(A34="","",SUMIFS('10 Histórico de Aportes'!$D$8:$D$2007,'10 Histórico de Aportes'!$F$8:$F$2007,C34))</f>
        <v/>
      </c>
      <c r="E34" s="65" t="str">
        <f>IF(A34="","",SUMIFS('11 Histórico de Dividendos'!$K$8:$K$3007,'11 Histórico de Dividendos'!$M$8:$M$3007,C34))</f>
        <v/>
      </c>
      <c r="F34" s="67" t="str">
        <f>IF(OR(A34="",B34=""),"",IF(N(B33)+N(D34)/2&gt;0,(B34-B33-D34+E34)/(B33+D34/2),0))</f>
        <v/>
      </c>
      <c r="G34" s="87" t="str">
        <f>IF(F34="","",(1+N(G33))*(1+F34)-1)</f>
        <v/>
      </c>
      <c r="H34" s="65" t="str">
        <f>IF(A34="","",SUMIFS('10 Histórico de Aportes'!$D$8:$D$2007,'10 Histórico de Aportes'!$A$8:$A$2007,"&lt;="&amp;A34))</f>
        <v/>
      </c>
    </row>
    <row r="35">
      <c r="A35" s="116" t="n"/>
      <c r="B35" s="121" t="n"/>
      <c r="C35" s="123" t="str">
        <f>IF(A35="","",EOMONTH(A35,0))</f>
        <v/>
      </c>
      <c r="D35" s="110" t="str">
        <f>IF(A35="","",SUMIFS('10 Histórico de Aportes'!$D$8:$D$2007,'10 Histórico de Aportes'!$F$8:$F$2007,C35))</f>
        <v/>
      </c>
      <c r="E35" s="110" t="str">
        <f>IF(A35="","",SUMIFS('11 Histórico de Dividendos'!$K$8:$K$3007,'11 Histórico de Dividendos'!$M$8:$M$3007,C35))</f>
        <v/>
      </c>
      <c r="F35" s="111" t="str">
        <f>IF(OR(A35="",B35=""),"",IF(N(B34)+N(D35)/2&gt;0,(B35-B34-D35+E35)/(B34+D35/2),0))</f>
        <v/>
      </c>
      <c r="G35" s="136" t="str">
        <f>IF(F35="","",(1+N(G34))*(1+F35)-1)</f>
        <v/>
      </c>
      <c r="H35" s="110" t="str">
        <f>IF(A35="","",SUMIFS('10 Histórico de Aportes'!$D$8:$D$2007,'10 Histórico de Aportes'!$A$8:$A$2007,"&lt;="&amp;A35))</f>
        <v/>
      </c>
    </row>
    <row r="36">
      <c r="A36" s="116" t="n"/>
      <c r="B36" s="121" t="n"/>
      <c r="C36" s="122" t="str">
        <f>IF(A36="","",EOMONTH(A36,0))</f>
        <v/>
      </c>
      <c r="D36" s="65" t="str">
        <f>IF(A36="","",SUMIFS('10 Histórico de Aportes'!$D$8:$D$2007,'10 Histórico de Aportes'!$F$8:$F$2007,C36))</f>
        <v/>
      </c>
      <c r="E36" s="65" t="str">
        <f>IF(A36="","",SUMIFS('11 Histórico de Dividendos'!$K$8:$K$3007,'11 Histórico de Dividendos'!$M$8:$M$3007,C36))</f>
        <v/>
      </c>
      <c r="F36" s="67" t="str">
        <f>IF(OR(A36="",B36=""),"",IF(N(B35)+N(D36)/2&gt;0,(B36-B35-D36+E36)/(B35+D36/2),0))</f>
        <v/>
      </c>
      <c r="G36" s="87" t="str">
        <f>IF(F36="","",(1+N(G35))*(1+F36)-1)</f>
        <v/>
      </c>
      <c r="H36" s="65" t="str">
        <f>IF(A36="","",SUMIFS('10 Histórico de Aportes'!$D$8:$D$2007,'10 Histórico de Aportes'!$A$8:$A$2007,"&lt;="&amp;A36))</f>
        <v/>
      </c>
    </row>
    <row r="37">
      <c r="A37" s="116" t="n"/>
      <c r="B37" s="121" t="n"/>
      <c r="C37" s="123" t="str">
        <f>IF(A37="","",EOMONTH(A37,0))</f>
        <v/>
      </c>
      <c r="D37" s="110" t="str">
        <f>IF(A37="","",SUMIFS('10 Histórico de Aportes'!$D$8:$D$2007,'10 Histórico de Aportes'!$F$8:$F$2007,C37))</f>
        <v/>
      </c>
      <c r="E37" s="110" t="str">
        <f>IF(A37="","",SUMIFS('11 Histórico de Dividendos'!$K$8:$K$3007,'11 Histórico de Dividendos'!$M$8:$M$3007,C37))</f>
        <v/>
      </c>
      <c r="F37" s="111" t="str">
        <f>IF(OR(A37="",B37=""),"",IF(N(B36)+N(D37)/2&gt;0,(B37-B36-D37+E37)/(B36+D37/2),0))</f>
        <v/>
      </c>
      <c r="G37" s="136" t="str">
        <f>IF(F37="","",(1+N(G36))*(1+F37)-1)</f>
        <v/>
      </c>
      <c r="H37" s="110" t="str">
        <f>IF(A37="","",SUMIFS('10 Histórico de Aportes'!$D$8:$D$2007,'10 Histórico de Aportes'!$A$8:$A$2007,"&lt;="&amp;A37))</f>
        <v/>
      </c>
    </row>
    <row r="38">
      <c r="A38" s="116" t="n"/>
      <c r="B38" s="121" t="n"/>
      <c r="C38" s="122" t="str">
        <f>IF(A38="","",EOMONTH(A38,0))</f>
        <v/>
      </c>
      <c r="D38" s="65" t="str">
        <f>IF(A38="","",SUMIFS('10 Histórico de Aportes'!$D$8:$D$2007,'10 Histórico de Aportes'!$F$8:$F$2007,C38))</f>
        <v/>
      </c>
      <c r="E38" s="65" t="str">
        <f>IF(A38="","",SUMIFS('11 Histórico de Dividendos'!$K$8:$K$3007,'11 Histórico de Dividendos'!$M$8:$M$3007,C38))</f>
        <v/>
      </c>
      <c r="F38" s="67" t="str">
        <f>IF(OR(A38="",B38=""),"",IF(N(B37)+N(D38)/2&gt;0,(B38-B37-D38+E38)/(B37+D38/2),0))</f>
        <v/>
      </c>
      <c r="G38" s="87" t="str">
        <f>IF(F38="","",(1+N(G37))*(1+F38)-1)</f>
        <v/>
      </c>
      <c r="H38" s="65" t="str">
        <f>IF(A38="","",SUMIFS('10 Histórico de Aportes'!$D$8:$D$2007,'10 Histórico de Aportes'!$A$8:$A$2007,"&lt;="&amp;A38))</f>
        <v/>
      </c>
    </row>
    <row r="39">
      <c r="A39" s="116" t="n"/>
      <c r="B39" s="121" t="n"/>
      <c r="C39" s="123" t="str">
        <f>IF(A39="","",EOMONTH(A39,0))</f>
        <v/>
      </c>
      <c r="D39" s="110" t="str">
        <f>IF(A39="","",SUMIFS('10 Histórico de Aportes'!$D$8:$D$2007,'10 Histórico de Aportes'!$F$8:$F$2007,C39))</f>
        <v/>
      </c>
      <c r="E39" s="110" t="str">
        <f>IF(A39="","",SUMIFS('11 Histórico de Dividendos'!$K$8:$K$3007,'11 Histórico de Dividendos'!$M$8:$M$3007,C39))</f>
        <v/>
      </c>
      <c r="F39" s="111" t="str">
        <f>IF(OR(A39="",B39=""),"",IF(N(B38)+N(D39)/2&gt;0,(B39-B38-D39+E39)/(B38+D39/2),0))</f>
        <v/>
      </c>
      <c r="G39" s="136" t="str">
        <f>IF(F39="","",(1+N(G38))*(1+F39)-1)</f>
        <v/>
      </c>
      <c r="H39" s="110" t="str">
        <f>IF(A39="","",SUMIFS('10 Histórico de Aportes'!$D$8:$D$2007,'10 Histórico de Aportes'!$A$8:$A$2007,"&lt;="&amp;A39))</f>
        <v/>
      </c>
    </row>
    <row r="40">
      <c r="A40" s="116" t="n"/>
      <c r="B40" s="121" t="n"/>
      <c r="C40" s="122" t="str">
        <f>IF(A40="","",EOMONTH(A40,0))</f>
        <v/>
      </c>
      <c r="D40" s="65" t="str">
        <f>IF(A40="","",SUMIFS('10 Histórico de Aportes'!$D$8:$D$2007,'10 Histórico de Aportes'!$F$8:$F$2007,C40))</f>
        <v/>
      </c>
      <c r="E40" s="65" t="str">
        <f>IF(A40="","",SUMIFS('11 Histórico de Dividendos'!$K$8:$K$3007,'11 Histórico de Dividendos'!$M$8:$M$3007,C40))</f>
        <v/>
      </c>
      <c r="F40" s="67" t="str">
        <f>IF(OR(A40="",B40=""),"",IF(N(B39)+N(D40)/2&gt;0,(B40-B39-D40+E40)/(B39+D40/2),0))</f>
        <v/>
      </c>
      <c r="G40" s="87" t="str">
        <f>IF(F40="","",(1+N(G39))*(1+F40)-1)</f>
        <v/>
      </c>
      <c r="H40" s="65" t="str">
        <f>IF(A40="","",SUMIFS('10 Histórico de Aportes'!$D$8:$D$2007,'10 Histórico de Aportes'!$A$8:$A$2007,"&lt;="&amp;A40))</f>
        <v/>
      </c>
    </row>
    <row r="41">
      <c r="A41" s="116" t="n"/>
      <c r="B41" s="121" t="n"/>
      <c r="C41" s="123" t="str">
        <f>IF(A41="","",EOMONTH(A41,0))</f>
        <v/>
      </c>
      <c r="D41" s="110" t="str">
        <f>IF(A41="","",SUMIFS('10 Histórico de Aportes'!$D$8:$D$2007,'10 Histórico de Aportes'!$F$8:$F$2007,C41))</f>
        <v/>
      </c>
      <c r="E41" s="110" t="str">
        <f>IF(A41="","",SUMIFS('11 Histórico de Dividendos'!$K$8:$K$3007,'11 Histórico de Dividendos'!$M$8:$M$3007,C41))</f>
        <v/>
      </c>
      <c r="F41" s="111" t="str">
        <f>IF(OR(A41="",B41=""),"",IF(N(B40)+N(D41)/2&gt;0,(B41-B40-D41+E41)/(B40+D41/2),0))</f>
        <v/>
      </c>
      <c r="G41" s="136" t="str">
        <f>IF(F41="","",(1+N(G40))*(1+F41)-1)</f>
        <v/>
      </c>
      <c r="H41" s="110" t="str">
        <f>IF(A41="","",SUMIFS('10 Histórico de Aportes'!$D$8:$D$2007,'10 Histórico de Aportes'!$A$8:$A$2007,"&lt;="&amp;A41))</f>
        <v/>
      </c>
    </row>
    <row r="42">
      <c r="A42" s="116" t="n"/>
      <c r="B42" s="121" t="n"/>
      <c r="C42" s="122" t="str">
        <f>IF(A42="","",EOMONTH(A42,0))</f>
        <v/>
      </c>
      <c r="D42" s="65" t="str">
        <f>IF(A42="","",SUMIFS('10 Histórico de Aportes'!$D$8:$D$2007,'10 Histórico de Aportes'!$F$8:$F$2007,C42))</f>
        <v/>
      </c>
      <c r="E42" s="65" t="str">
        <f>IF(A42="","",SUMIFS('11 Histórico de Dividendos'!$K$8:$K$3007,'11 Histórico de Dividendos'!$M$8:$M$3007,C42))</f>
        <v/>
      </c>
      <c r="F42" s="67" t="str">
        <f>IF(OR(A42="",B42=""),"",IF(N(B41)+N(D42)/2&gt;0,(B42-B41-D42+E42)/(B41+D42/2),0))</f>
        <v/>
      </c>
      <c r="G42" s="87" t="str">
        <f>IF(F42="","",(1+N(G41))*(1+F42)-1)</f>
        <v/>
      </c>
      <c r="H42" s="65" t="str">
        <f>IF(A42="","",SUMIFS('10 Histórico de Aportes'!$D$8:$D$2007,'10 Histórico de Aportes'!$A$8:$A$2007,"&lt;="&amp;A42))</f>
        <v/>
      </c>
    </row>
    <row r="43">
      <c r="A43" s="116" t="n"/>
      <c r="B43" s="121" t="n"/>
      <c r="C43" s="123" t="str">
        <f>IF(A43="","",EOMONTH(A43,0))</f>
        <v/>
      </c>
      <c r="D43" s="110" t="str">
        <f>IF(A43="","",SUMIFS('10 Histórico de Aportes'!$D$8:$D$2007,'10 Histórico de Aportes'!$F$8:$F$2007,C43))</f>
        <v/>
      </c>
      <c r="E43" s="110" t="str">
        <f>IF(A43="","",SUMIFS('11 Histórico de Dividendos'!$K$8:$K$3007,'11 Histórico de Dividendos'!$M$8:$M$3007,C43))</f>
        <v/>
      </c>
      <c r="F43" s="111" t="str">
        <f>IF(OR(A43="",B43=""),"",IF(N(B42)+N(D43)/2&gt;0,(B43-B42-D43+E43)/(B42+D43/2),0))</f>
        <v/>
      </c>
      <c r="G43" s="136" t="str">
        <f>IF(F43="","",(1+N(G42))*(1+F43)-1)</f>
        <v/>
      </c>
      <c r="H43" s="110" t="str">
        <f>IF(A43="","",SUMIFS('10 Histórico de Aportes'!$D$8:$D$2007,'10 Histórico de Aportes'!$A$8:$A$2007,"&lt;="&amp;A43))</f>
        <v/>
      </c>
    </row>
    <row r="44">
      <c r="A44" s="116" t="n"/>
      <c r="B44" s="121" t="n"/>
      <c r="C44" s="122" t="str">
        <f>IF(A44="","",EOMONTH(A44,0))</f>
        <v/>
      </c>
      <c r="D44" s="65" t="str">
        <f>IF(A44="","",SUMIFS('10 Histórico de Aportes'!$D$8:$D$2007,'10 Histórico de Aportes'!$F$8:$F$2007,C44))</f>
        <v/>
      </c>
      <c r="E44" s="65" t="str">
        <f>IF(A44="","",SUMIFS('11 Histórico de Dividendos'!$K$8:$K$3007,'11 Histórico de Dividendos'!$M$8:$M$3007,C44))</f>
        <v/>
      </c>
      <c r="F44" s="67" t="str">
        <f>IF(OR(A44="",B44=""),"",IF(N(B43)+N(D44)/2&gt;0,(B44-B43-D44+E44)/(B43+D44/2),0))</f>
        <v/>
      </c>
      <c r="G44" s="87" t="str">
        <f>IF(F44="","",(1+N(G43))*(1+F44)-1)</f>
        <v/>
      </c>
      <c r="H44" s="65" t="str">
        <f>IF(A44="","",SUMIFS('10 Histórico de Aportes'!$D$8:$D$2007,'10 Histórico de Aportes'!$A$8:$A$2007,"&lt;="&amp;A44))</f>
        <v/>
      </c>
    </row>
    <row r="45">
      <c r="A45" s="116" t="n"/>
      <c r="B45" s="121" t="n"/>
      <c r="C45" s="123" t="str">
        <f>IF(A45="","",EOMONTH(A45,0))</f>
        <v/>
      </c>
      <c r="D45" s="110" t="str">
        <f>IF(A45="","",SUMIFS('10 Histórico de Aportes'!$D$8:$D$2007,'10 Histórico de Aportes'!$F$8:$F$2007,C45))</f>
        <v/>
      </c>
      <c r="E45" s="110" t="str">
        <f>IF(A45="","",SUMIFS('11 Histórico de Dividendos'!$K$8:$K$3007,'11 Histórico de Dividendos'!$M$8:$M$3007,C45))</f>
        <v/>
      </c>
      <c r="F45" s="111" t="str">
        <f>IF(OR(A45="",B45=""),"",IF(N(B44)+N(D45)/2&gt;0,(B45-B44-D45+E45)/(B44+D45/2),0))</f>
        <v/>
      </c>
      <c r="G45" s="136" t="str">
        <f>IF(F45="","",(1+N(G44))*(1+F45)-1)</f>
        <v/>
      </c>
      <c r="H45" s="110" t="str">
        <f>IF(A45="","",SUMIFS('10 Histórico de Aportes'!$D$8:$D$2007,'10 Histórico de Aportes'!$A$8:$A$2007,"&lt;="&amp;A45))</f>
        <v/>
      </c>
    </row>
    <row r="46">
      <c r="A46" s="116" t="n"/>
      <c r="B46" s="121" t="n"/>
      <c r="C46" s="122" t="str">
        <f>IF(A46="","",EOMONTH(A46,0))</f>
        <v/>
      </c>
      <c r="D46" s="65" t="str">
        <f>IF(A46="","",SUMIFS('10 Histórico de Aportes'!$D$8:$D$2007,'10 Histórico de Aportes'!$F$8:$F$2007,C46))</f>
        <v/>
      </c>
      <c r="E46" s="65" t="str">
        <f>IF(A46="","",SUMIFS('11 Histórico de Dividendos'!$K$8:$K$3007,'11 Histórico de Dividendos'!$M$8:$M$3007,C46))</f>
        <v/>
      </c>
      <c r="F46" s="67" t="str">
        <f>IF(OR(A46="",B46=""),"",IF(N(B45)+N(D46)/2&gt;0,(B46-B45-D46+E46)/(B45+D46/2),0))</f>
        <v/>
      </c>
      <c r="G46" s="87" t="str">
        <f>IF(F46="","",(1+N(G45))*(1+F46)-1)</f>
        <v/>
      </c>
      <c r="H46" s="65" t="str">
        <f>IF(A46="","",SUMIFS('10 Histórico de Aportes'!$D$8:$D$2007,'10 Histórico de Aportes'!$A$8:$A$2007,"&lt;="&amp;A46))</f>
        <v/>
      </c>
    </row>
    <row r="47">
      <c r="A47" s="116" t="n"/>
      <c r="B47" s="121" t="n"/>
      <c r="C47" s="123" t="str">
        <f>IF(A47="","",EOMONTH(A47,0))</f>
        <v/>
      </c>
      <c r="D47" s="110" t="str">
        <f>IF(A47="","",SUMIFS('10 Histórico de Aportes'!$D$8:$D$2007,'10 Histórico de Aportes'!$F$8:$F$2007,C47))</f>
        <v/>
      </c>
      <c r="E47" s="110" t="str">
        <f>IF(A47="","",SUMIFS('11 Histórico de Dividendos'!$K$8:$K$3007,'11 Histórico de Dividendos'!$M$8:$M$3007,C47))</f>
        <v/>
      </c>
      <c r="F47" s="111" t="str">
        <f>IF(OR(A47="",B47=""),"",IF(N(B46)+N(D47)/2&gt;0,(B47-B46-D47+E47)/(B46+D47/2),0))</f>
        <v/>
      </c>
      <c r="G47" s="136" t="str">
        <f>IF(F47="","",(1+N(G46))*(1+F47)-1)</f>
        <v/>
      </c>
      <c r="H47" s="110" t="str">
        <f>IF(A47="","",SUMIFS('10 Histórico de Aportes'!$D$8:$D$2007,'10 Histórico de Aportes'!$A$8:$A$2007,"&lt;="&amp;A47))</f>
        <v/>
      </c>
    </row>
    <row r="48">
      <c r="A48" s="116" t="n"/>
      <c r="B48" s="121" t="n"/>
      <c r="C48" s="122" t="str">
        <f>IF(A48="","",EOMONTH(A48,0))</f>
        <v/>
      </c>
      <c r="D48" s="65" t="str">
        <f>IF(A48="","",SUMIFS('10 Histórico de Aportes'!$D$8:$D$2007,'10 Histórico de Aportes'!$F$8:$F$2007,C48))</f>
        <v/>
      </c>
      <c r="E48" s="65" t="str">
        <f>IF(A48="","",SUMIFS('11 Histórico de Dividendos'!$K$8:$K$3007,'11 Histórico de Dividendos'!$M$8:$M$3007,C48))</f>
        <v/>
      </c>
      <c r="F48" s="67" t="str">
        <f>IF(OR(A48="",B48=""),"",IF(N(B47)+N(D48)/2&gt;0,(B48-B47-D48+E48)/(B47+D48/2),0))</f>
        <v/>
      </c>
      <c r="G48" s="87" t="str">
        <f>IF(F48="","",(1+N(G47))*(1+F48)-1)</f>
        <v/>
      </c>
      <c r="H48" s="65" t="str">
        <f>IF(A48="","",SUMIFS('10 Histórico de Aportes'!$D$8:$D$2007,'10 Histórico de Aportes'!$A$8:$A$2007,"&lt;="&amp;A48))</f>
        <v/>
      </c>
    </row>
    <row r="49">
      <c r="A49" s="116" t="n"/>
      <c r="B49" s="121" t="n"/>
      <c r="C49" s="123" t="str">
        <f>IF(A49="","",EOMONTH(A49,0))</f>
        <v/>
      </c>
      <c r="D49" s="110" t="str">
        <f>IF(A49="","",SUMIFS('10 Histórico de Aportes'!$D$8:$D$2007,'10 Histórico de Aportes'!$F$8:$F$2007,C49))</f>
        <v/>
      </c>
      <c r="E49" s="110" t="str">
        <f>IF(A49="","",SUMIFS('11 Histórico de Dividendos'!$K$8:$K$3007,'11 Histórico de Dividendos'!$M$8:$M$3007,C49))</f>
        <v/>
      </c>
      <c r="F49" s="111" t="str">
        <f>IF(OR(A49="",B49=""),"",IF(N(B48)+N(D49)/2&gt;0,(B49-B48-D49+E49)/(B48+D49/2),0))</f>
        <v/>
      </c>
      <c r="G49" s="136" t="str">
        <f>IF(F49="","",(1+N(G48))*(1+F49)-1)</f>
        <v/>
      </c>
      <c r="H49" s="110" t="str">
        <f>IF(A49="","",SUMIFS('10 Histórico de Aportes'!$D$8:$D$2007,'10 Histórico de Aportes'!$A$8:$A$2007,"&lt;="&amp;A49))</f>
        <v/>
      </c>
    </row>
    <row r="50">
      <c r="A50" s="116" t="n"/>
      <c r="B50" s="121" t="n"/>
      <c r="C50" s="122" t="str">
        <f>IF(A50="","",EOMONTH(A50,0))</f>
        <v/>
      </c>
      <c r="D50" s="65" t="str">
        <f>IF(A50="","",SUMIFS('10 Histórico de Aportes'!$D$8:$D$2007,'10 Histórico de Aportes'!$F$8:$F$2007,C50))</f>
        <v/>
      </c>
      <c r="E50" s="65" t="str">
        <f>IF(A50="","",SUMIFS('11 Histórico de Dividendos'!$K$8:$K$3007,'11 Histórico de Dividendos'!$M$8:$M$3007,C50))</f>
        <v/>
      </c>
      <c r="F50" s="67" t="str">
        <f>IF(OR(A50="",B50=""),"",IF(N(B49)+N(D50)/2&gt;0,(B50-B49-D50+E50)/(B49+D50/2),0))</f>
        <v/>
      </c>
      <c r="G50" s="87" t="str">
        <f>IF(F50="","",(1+N(G49))*(1+F50)-1)</f>
        <v/>
      </c>
      <c r="H50" s="65" t="str">
        <f>IF(A50="","",SUMIFS('10 Histórico de Aportes'!$D$8:$D$2007,'10 Histórico de Aportes'!$A$8:$A$2007,"&lt;="&amp;A50))</f>
        <v/>
      </c>
    </row>
    <row r="51">
      <c r="A51" s="116" t="n"/>
      <c r="B51" s="121" t="n"/>
      <c r="C51" s="123" t="str">
        <f>IF(A51="","",EOMONTH(A51,0))</f>
        <v/>
      </c>
      <c r="D51" s="110" t="str">
        <f>IF(A51="","",SUMIFS('10 Histórico de Aportes'!$D$8:$D$2007,'10 Histórico de Aportes'!$F$8:$F$2007,C51))</f>
        <v/>
      </c>
      <c r="E51" s="110" t="str">
        <f>IF(A51="","",SUMIFS('11 Histórico de Dividendos'!$K$8:$K$3007,'11 Histórico de Dividendos'!$M$8:$M$3007,C51))</f>
        <v/>
      </c>
      <c r="F51" s="111" t="str">
        <f>IF(OR(A51="",B51=""),"",IF(N(B50)+N(D51)/2&gt;0,(B51-B50-D51+E51)/(B50+D51/2),0))</f>
        <v/>
      </c>
      <c r="G51" s="136" t="str">
        <f>IF(F51="","",(1+N(G50))*(1+F51)-1)</f>
        <v/>
      </c>
      <c r="H51" s="110" t="str">
        <f>IF(A51="","",SUMIFS('10 Histórico de Aportes'!$D$8:$D$2007,'10 Histórico de Aportes'!$A$8:$A$2007,"&lt;="&amp;A51))</f>
        <v/>
      </c>
    </row>
    <row r="52">
      <c r="A52" s="116" t="n"/>
      <c r="B52" s="121" t="n"/>
      <c r="C52" s="122" t="str">
        <f>IF(A52="","",EOMONTH(A52,0))</f>
        <v/>
      </c>
      <c r="D52" s="65" t="str">
        <f>IF(A52="","",SUMIFS('10 Histórico de Aportes'!$D$8:$D$2007,'10 Histórico de Aportes'!$F$8:$F$2007,C52))</f>
        <v/>
      </c>
      <c r="E52" s="65" t="str">
        <f>IF(A52="","",SUMIFS('11 Histórico de Dividendos'!$K$8:$K$3007,'11 Histórico de Dividendos'!$M$8:$M$3007,C52))</f>
        <v/>
      </c>
      <c r="F52" s="67" t="str">
        <f>IF(OR(A52="",B52=""),"",IF(N(B51)+N(D52)/2&gt;0,(B52-B51-D52+E52)/(B51+D52/2),0))</f>
        <v/>
      </c>
      <c r="G52" s="87" t="str">
        <f>IF(F52="","",(1+N(G51))*(1+F52)-1)</f>
        <v/>
      </c>
      <c r="H52" s="65" t="str">
        <f>IF(A52="","",SUMIFS('10 Histórico de Aportes'!$D$8:$D$2007,'10 Histórico de Aportes'!$A$8:$A$2007,"&lt;="&amp;A52))</f>
        <v/>
      </c>
    </row>
    <row r="53">
      <c r="A53" s="116" t="n"/>
      <c r="B53" s="121" t="n"/>
      <c r="C53" s="123" t="str">
        <f>IF(A53="","",EOMONTH(A53,0))</f>
        <v/>
      </c>
      <c r="D53" s="110" t="str">
        <f>IF(A53="","",SUMIFS('10 Histórico de Aportes'!$D$8:$D$2007,'10 Histórico de Aportes'!$F$8:$F$2007,C53))</f>
        <v/>
      </c>
      <c r="E53" s="110" t="str">
        <f>IF(A53="","",SUMIFS('11 Histórico de Dividendos'!$K$8:$K$3007,'11 Histórico de Dividendos'!$M$8:$M$3007,C53))</f>
        <v/>
      </c>
      <c r="F53" s="111" t="str">
        <f>IF(OR(A53="",B53=""),"",IF(N(B52)+N(D53)/2&gt;0,(B53-B52-D53+E53)/(B52+D53/2),0))</f>
        <v/>
      </c>
      <c r="G53" s="136" t="str">
        <f>IF(F53="","",(1+N(G52))*(1+F53)-1)</f>
        <v/>
      </c>
      <c r="H53" s="110" t="str">
        <f>IF(A53="","",SUMIFS('10 Histórico de Aportes'!$D$8:$D$2007,'10 Histórico de Aportes'!$A$8:$A$2007,"&lt;="&amp;A53))</f>
        <v/>
      </c>
    </row>
    <row r="54">
      <c r="A54" s="116" t="n"/>
      <c r="B54" s="121" t="n"/>
      <c r="C54" s="122" t="str">
        <f>IF(A54="","",EOMONTH(A54,0))</f>
        <v/>
      </c>
      <c r="D54" s="65" t="str">
        <f>IF(A54="","",SUMIFS('10 Histórico de Aportes'!$D$8:$D$2007,'10 Histórico de Aportes'!$F$8:$F$2007,C54))</f>
        <v/>
      </c>
      <c r="E54" s="65" t="str">
        <f>IF(A54="","",SUMIFS('11 Histórico de Dividendos'!$K$8:$K$3007,'11 Histórico de Dividendos'!$M$8:$M$3007,C54))</f>
        <v/>
      </c>
      <c r="F54" s="67" t="str">
        <f>IF(OR(A54="",B54=""),"",IF(N(B53)+N(D54)/2&gt;0,(B54-B53-D54+E54)/(B53+D54/2),0))</f>
        <v/>
      </c>
      <c r="G54" s="87" t="str">
        <f>IF(F54="","",(1+N(G53))*(1+F54)-1)</f>
        <v/>
      </c>
      <c r="H54" s="65" t="str">
        <f>IF(A54="","",SUMIFS('10 Histórico de Aportes'!$D$8:$D$2007,'10 Histórico de Aportes'!$A$8:$A$2007,"&lt;="&amp;A54))</f>
        <v/>
      </c>
    </row>
    <row r="55">
      <c r="A55" s="116" t="n"/>
      <c r="B55" s="121" t="n"/>
      <c r="C55" s="123" t="str">
        <f>IF(A55="","",EOMONTH(A55,0))</f>
        <v/>
      </c>
      <c r="D55" s="110" t="str">
        <f>IF(A55="","",SUMIFS('10 Histórico de Aportes'!$D$8:$D$2007,'10 Histórico de Aportes'!$F$8:$F$2007,C55))</f>
        <v/>
      </c>
      <c r="E55" s="110" t="str">
        <f>IF(A55="","",SUMIFS('11 Histórico de Dividendos'!$K$8:$K$3007,'11 Histórico de Dividendos'!$M$8:$M$3007,C55))</f>
        <v/>
      </c>
      <c r="F55" s="111" t="str">
        <f>IF(OR(A55="",B55=""),"",IF(N(B54)+N(D55)/2&gt;0,(B55-B54-D55+E55)/(B54+D55/2),0))</f>
        <v/>
      </c>
      <c r="G55" s="136" t="str">
        <f>IF(F55="","",(1+N(G54))*(1+F55)-1)</f>
        <v/>
      </c>
      <c r="H55" s="110" t="str">
        <f>IF(A55="","",SUMIFS('10 Histórico de Aportes'!$D$8:$D$2007,'10 Histórico de Aportes'!$A$8:$A$2007,"&lt;="&amp;A55))</f>
        <v/>
      </c>
    </row>
    <row r="56">
      <c r="A56" s="116" t="n"/>
      <c r="B56" s="121" t="n"/>
      <c r="C56" s="122" t="str">
        <f>IF(A56="","",EOMONTH(A56,0))</f>
        <v/>
      </c>
      <c r="D56" s="65" t="str">
        <f>IF(A56="","",SUMIFS('10 Histórico de Aportes'!$D$8:$D$2007,'10 Histórico de Aportes'!$F$8:$F$2007,C56))</f>
        <v/>
      </c>
      <c r="E56" s="65" t="str">
        <f>IF(A56="","",SUMIFS('11 Histórico de Dividendos'!$K$8:$K$3007,'11 Histórico de Dividendos'!$M$8:$M$3007,C56))</f>
        <v/>
      </c>
      <c r="F56" s="67" t="str">
        <f>IF(OR(A56="",B56=""),"",IF(N(B55)+N(D56)/2&gt;0,(B56-B55-D56+E56)/(B55+D56/2),0))</f>
        <v/>
      </c>
      <c r="G56" s="87" t="str">
        <f>IF(F56="","",(1+N(G55))*(1+F56)-1)</f>
        <v/>
      </c>
      <c r="H56" s="65" t="str">
        <f>IF(A56="","",SUMIFS('10 Histórico de Aportes'!$D$8:$D$2007,'10 Histórico de Aportes'!$A$8:$A$2007,"&lt;="&amp;A56))</f>
        <v/>
      </c>
    </row>
    <row r="57">
      <c r="A57" s="116" t="n"/>
      <c r="B57" s="121" t="n"/>
      <c r="C57" s="123" t="str">
        <f>IF(A57="","",EOMONTH(A57,0))</f>
        <v/>
      </c>
      <c r="D57" s="110" t="str">
        <f>IF(A57="","",SUMIFS('10 Histórico de Aportes'!$D$8:$D$2007,'10 Histórico de Aportes'!$F$8:$F$2007,C57))</f>
        <v/>
      </c>
      <c r="E57" s="110" t="str">
        <f>IF(A57="","",SUMIFS('11 Histórico de Dividendos'!$K$8:$K$3007,'11 Histórico de Dividendos'!$M$8:$M$3007,C57))</f>
        <v/>
      </c>
      <c r="F57" s="111" t="str">
        <f>IF(OR(A57="",B57=""),"",IF(N(B56)+N(D57)/2&gt;0,(B57-B56-D57+E57)/(B56+D57/2),0))</f>
        <v/>
      </c>
      <c r="G57" s="136" t="str">
        <f>IF(F57="","",(1+N(G56))*(1+F57)-1)</f>
        <v/>
      </c>
      <c r="H57" s="110" t="str">
        <f>IF(A57="","",SUMIFS('10 Histórico de Aportes'!$D$8:$D$2007,'10 Histórico de Aportes'!$A$8:$A$2007,"&lt;="&amp;A57))</f>
        <v/>
      </c>
    </row>
    <row r="58">
      <c r="A58" s="116" t="n"/>
      <c r="B58" s="121" t="n"/>
      <c r="C58" s="122" t="str">
        <f>IF(A58="","",EOMONTH(A58,0))</f>
        <v/>
      </c>
      <c r="D58" s="65" t="str">
        <f>IF(A58="","",SUMIFS('10 Histórico de Aportes'!$D$8:$D$2007,'10 Histórico de Aportes'!$F$8:$F$2007,C58))</f>
        <v/>
      </c>
      <c r="E58" s="65" t="str">
        <f>IF(A58="","",SUMIFS('11 Histórico de Dividendos'!$K$8:$K$3007,'11 Histórico de Dividendos'!$M$8:$M$3007,C58))</f>
        <v/>
      </c>
      <c r="F58" s="67" t="str">
        <f>IF(OR(A58="",B58=""),"",IF(N(B57)+N(D58)/2&gt;0,(B58-B57-D58+E58)/(B57+D58/2),0))</f>
        <v/>
      </c>
      <c r="G58" s="87" t="str">
        <f>IF(F58="","",(1+N(G57))*(1+F58)-1)</f>
        <v/>
      </c>
      <c r="H58" s="65" t="str">
        <f>IF(A58="","",SUMIFS('10 Histórico de Aportes'!$D$8:$D$2007,'10 Histórico de Aportes'!$A$8:$A$2007,"&lt;="&amp;A58))</f>
        <v/>
      </c>
    </row>
    <row r="59">
      <c r="A59" s="116" t="n"/>
      <c r="B59" s="121" t="n"/>
      <c r="C59" s="123" t="str">
        <f>IF(A59="","",EOMONTH(A59,0))</f>
        <v/>
      </c>
      <c r="D59" s="110" t="str">
        <f>IF(A59="","",SUMIFS('10 Histórico de Aportes'!$D$8:$D$2007,'10 Histórico de Aportes'!$F$8:$F$2007,C59))</f>
        <v/>
      </c>
      <c r="E59" s="110" t="str">
        <f>IF(A59="","",SUMIFS('11 Histórico de Dividendos'!$K$8:$K$3007,'11 Histórico de Dividendos'!$M$8:$M$3007,C59))</f>
        <v/>
      </c>
      <c r="F59" s="111" t="str">
        <f>IF(OR(A59="",B59=""),"",IF(N(B58)+N(D59)/2&gt;0,(B59-B58-D59+E59)/(B58+D59/2),0))</f>
        <v/>
      </c>
      <c r="G59" s="136" t="str">
        <f>IF(F59="","",(1+N(G58))*(1+F59)-1)</f>
        <v/>
      </c>
      <c r="H59" s="110" t="str">
        <f>IF(A59="","",SUMIFS('10 Histórico de Aportes'!$D$8:$D$2007,'10 Histórico de Aportes'!$A$8:$A$2007,"&lt;="&amp;A59))</f>
        <v/>
      </c>
    </row>
    <row r="60">
      <c r="A60" s="116" t="n"/>
      <c r="B60" s="121" t="n"/>
      <c r="C60" s="122" t="str">
        <f>IF(A60="","",EOMONTH(A60,0))</f>
        <v/>
      </c>
      <c r="D60" s="65" t="str">
        <f>IF(A60="","",SUMIFS('10 Histórico de Aportes'!$D$8:$D$2007,'10 Histórico de Aportes'!$F$8:$F$2007,C60))</f>
        <v/>
      </c>
      <c r="E60" s="65" t="str">
        <f>IF(A60="","",SUMIFS('11 Histórico de Dividendos'!$K$8:$K$3007,'11 Histórico de Dividendos'!$M$8:$M$3007,C60))</f>
        <v/>
      </c>
      <c r="F60" s="67" t="str">
        <f>IF(OR(A60="",B60=""),"",IF(N(B59)+N(D60)/2&gt;0,(B60-B59-D60+E60)/(B59+D60/2),0))</f>
        <v/>
      </c>
      <c r="G60" s="87" t="str">
        <f>IF(F60="","",(1+N(G59))*(1+F60)-1)</f>
        <v/>
      </c>
      <c r="H60" s="65" t="str">
        <f>IF(A60="","",SUMIFS('10 Histórico de Aportes'!$D$8:$D$2007,'10 Histórico de Aportes'!$A$8:$A$2007,"&lt;="&amp;A60))</f>
        <v/>
      </c>
    </row>
    <row r="61">
      <c r="A61" s="116" t="n"/>
      <c r="B61" s="121" t="n"/>
      <c r="C61" s="123" t="str">
        <f>IF(A61="","",EOMONTH(A61,0))</f>
        <v/>
      </c>
      <c r="D61" s="110" t="str">
        <f>IF(A61="","",SUMIFS('10 Histórico de Aportes'!$D$8:$D$2007,'10 Histórico de Aportes'!$F$8:$F$2007,C61))</f>
        <v/>
      </c>
      <c r="E61" s="110" t="str">
        <f>IF(A61="","",SUMIFS('11 Histórico de Dividendos'!$K$8:$K$3007,'11 Histórico de Dividendos'!$M$8:$M$3007,C61))</f>
        <v/>
      </c>
      <c r="F61" s="111" t="str">
        <f>IF(OR(A61="",B61=""),"",IF(N(B60)+N(D61)/2&gt;0,(B61-B60-D61+E61)/(B60+D61/2),0))</f>
        <v/>
      </c>
      <c r="G61" s="136" t="str">
        <f>IF(F61="","",(1+N(G60))*(1+F61)-1)</f>
        <v/>
      </c>
      <c r="H61" s="110" t="str">
        <f>IF(A61="","",SUMIFS('10 Histórico de Aportes'!$D$8:$D$2007,'10 Histórico de Aportes'!$A$8:$A$2007,"&lt;="&amp;A61))</f>
        <v/>
      </c>
    </row>
    <row r="62">
      <c r="A62" s="116" t="n"/>
      <c r="B62" s="121" t="n"/>
      <c r="C62" s="122" t="str">
        <f>IF(A62="","",EOMONTH(A62,0))</f>
        <v/>
      </c>
      <c r="D62" s="65" t="str">
        <f>IF(A62="","",SUMIFS('10 Histórico de Aportes'!$D$8:$D$2007,'10 Histórico de Aportes'!$F$8:$F$2007,C62))</f>
        <v/>
      </c>
      <c r="E62" s="65" t="str">
        <f>IF(A62="","",SUMIFS('11 Histórico de Dividendos'!$K$8:$K$3007,'11 Histórico de Dividendos'!$M$8:$M$3007,C62))</f>
        <v/>
      </c>
      <c r="F62" s="67" t="str">
        <f>IF(OR(A62="",B62=""),"",IF(N(B61)+N(D62)/2&gt;0,(B62-B61-D62+E62)/(B61+D62/2),0))</f>
        <v/>
      </c>
      <c r="G62" s="87" t="str">
        <f>IF(F62="","",(1+N(G61))*(1+F62)-1)</f>
        <v/>
      </c>
      <c r="H62" s="65" t="str">
        <f>IF(A62="","",SUMIFS('10 Histórico de Aportes'!$D$8:$D$2007,'10 Histórico de Aportes'!$A$8:$A$2007,"&lt;="&amp;A62))</f>
        <v/>
      </c>
    </row>
    <row r="63">
      <c r="A63" s="116" t="n"/>
      <c r="B63" s="121" t="n"/>
      <c r="C63" s="123" t="str">
        <f>IF(A63="","",EOMONTH(A63,0))</f>
        <v/>
      </c>
      <c r="D63" s="110" t="str">
        <f>IF(A63="","",SUMIFS('10 Histórico de Aportes'!$D$8:$D$2007,'10 Histórico de Aportes'!$F$8:$F$2007,C63))</f>
        <v/>
      </c>
      <c r="E63" s="110" t="str">
        <f>IF(A63="","",SUMIFS('11 Histórico de Dividendos'!$K$8:$K$3007,'11 Histórico de Dividendos'!$M$8:$M$3007,C63))</f>
        <v/>
      </c>
      <c r="F63" s="111" t="str">
        <f>IF(OR(A63="",B63=""),"",IF(N(B62)+N(D63)/2&gt;0,(B63-B62-D63+E63)/(B62+D63/2),0))</f>
        <v/>
      </c>
      <c r="G63" s="136" t="str">
        <f>IF(F63="","",(1+N(G62))*(1+F63)-1)</f>
        <v/>
      </c>
      <c r="H63" s="110" t="str">
        <f>IF(A63="","",SUMIFS('10 Histórico de Aportes'!$D$8:$D$2007,'10 Histórico de Aportes'!$A$8:$A$2007,"&lt;="&amp;A63))</f>
        <v/>
      </c>
    </row>
    <row r="64">
      <c r="A64" s="116" t="n"/>
      <c r="B64" s="121" t="n"/>
      <c r="C64" s="122" t="str">
        <f>IF(A64="","",EOMONTH(A64,0))</f>
        <v/>
      </c>
      <c r="D64" s="65" t="str">
        <f>IF(A64="","",SUMIFS('10 Histórico de Aportes'!$D$8:$D$2007,'10 Histórico de Aportes'!$F$8:$F$2007,C64))</f>
        <v/>
      </c>
      <c r="E64" s="65" t="str">
        <f>IF(A64="","",SUMIFS('11 Histórico de Dividendos'!$K$8:$K$3007,'11 Histórico de Dividendos'!$M$8:$M$3007,C64))</f>
        <v/>
      </c>
      <c r="F64" s="67" t="str">
        <f>IF(OR(A64="",B64=""),"",IF(N(B63)+N(D64)/2&gt;0,(B64-B63-D64+E64)/(B63+D64/2),0))</f>
        <v/>
      </c>
      <c r="G64" s="87" t="str">
        <f>IF(F64="","",(1+N(G63))*(1+F64)-1)</f>
        <v/>
      </c>
      <c r="H64" s="65" t="str">
        <f>IF(A64="","",SUMIFS('10 Histórico de Aportes'!$D$8:$D$2007,'10 Histórico de Aportes'!$A$8:$A$2007,"&lt;="&amp;A64))</f>
        <v/>
      </c>
    </row>
    <row r="65">
      <c r="A65" s="116" t="n"/>
      <c r="B65" s="121" t="n"/>
      <c r="C65" s="123" t="str">
        <f>IF(A65="","",EOMONTH(A65,0))</f>
        <v/>
      </c>
      <c r="D65" s="110" t="str">
        <f>IF(A65="","",SUMIFS('10 Histórico de Aportes'!$D$8:$D$2007,'10 Histórico de Aportes'!$F$8:$F$2007,C65))</f>
        <v/>
      </c>
      <c r="E65" s="110" t="str">
        <f>IF(A65="","",SUMIFS('11 Histórico de Dividendos'!$K$8:$K$3007,'11 Histórico de Dividendos'!$M$8:$M$3007,C65))</f>
        <v/>
      </c>
      <c r="F65" s="111" t="str">
        <f>IF(OR(A65="",B65=""),"",IF(N(B64)+N(D65)/2&gt;0,(B65-B64-D65+E65)/(B64+D65/2),0))</f>
        <v/>
      </c>
      <c r="G65" s="136" t="str">
        <f>IF(F65="","",(1+N(G64))*(1+F65)-1)</f>
        <v/>
      </c>
      <c r="H65" s="110" t="str">
        <f>IF(A65="","",SUMIFS('10 Histórico de Aportes'!$D$8:$D$2007,'10 Histórico de Aportes'!$A$8:$A$2007,"&lt;="&amp;A65))</f>
        <v/>
      </c>
    </row>
    <row r="66">
      <c r="A66" s="116" t="n"/>
      <c r="B66" s="121" t="n"/>
      <c r="C66" s="122" t="str">
        <f>IF(A66="","",EOMONTH(A66,0))</f>
        <v/>
      </c>
      <c r="D66" s="65" t="str">
        <f>IF(A66="","",SUMIFS('10 Histórico de Aportes'!$D$8:$D$2007,'10 Histórico de Aportes'!$F$8:$F$2007,C66))</f>
        <v/>
      </c>
      <c r="E66" s="65" t="str">
        <f>IF(A66="","",SUMIFS('11 Histórico de Dividendos'!$K$8:$K$3007,'11 Histórico de Dividendos'!$M$8:$M$3007,C66))</f>
        <v/>
      </c>
      <c r="F66" s="67" t="str">
        <f>IF(OR(A66="",B66=""),"",IF(N(B65)+N(D66)/2&gt;0,(B66-B65-D66+E66)/(B65+D66/2),0))</f>
        <v/>
      </c>
      <c r="G66" s="87" t="str">
        <f>IF(F66="","",(1+N(G65))*(1+F66)-1)</f>
        <v/>
      </c>
      <c r="H66" s="65" t="str">
        <f>IF(A66="","",SUMIFS('10 Histórico de Aportes'!$D$8:$D$2007,'10 Histórico de Aportes'!$A$8:$A$2007,"&lt;="&amp;A66))</f>
        <v/>
      </c>
    </row>
    <row r="67">
      <c r="A67" s="116" t="n"/>
      <c r="B67" s="121" t="n"/>
      <c r="C67" s="123" t="str">
        <f>IF(A67="","",EOMONTH(A67,0))</f>
        <v/>
      </c>
      <c r="D67" s="110" t="str">
        <f>IF(A67="","",SUMIFS('10 Histórico de Aportes'!$D$8:$D$2007,'10 Histórico de Aportes'!$F$8:$F$2007,C67))</f>
        <v/>
      </c>
      <c r="E67" s="110" t="str">
        <f>IF(A67="","",SUMIFS('11 Histórico de Dividendos'!$K$8:$K$3007,'11 Histórico de Dividendos'!$M$8:$M$3007,C67))</f>
        <v/>
      </c>
      <c r="F67" s="111" t="str">
        <f>IF(OR(A67="",B67=""),"",IF(N(B66)+N(D67)/2&gt;0,(B67-B66-D67+E67)/(B66+D67/2),0))</f>
        <v/>
      </c>
      <c r="G67" s="136" t="str">
        <f>IF(F67="","",(1+N(G66))*(1+F67)-1)</f>
        <v/>
      </c>
      <c r="H67" s="110" t="str">
        <f>IF(A67="","",SUMIFS('10 Histórico de Aportes'!$D$8:$D$2007,'10 Histórico de Aportes'!$A$8:$A$2007,"&lt;="&amp;A67))</f>
        <v/>
      </c>
    </row>
    <row r="68">
      <c r="A68" s="116" t="n"/>
      <c r="B68" s="121" t="n"/>
      <c r="C68" s="122" t="str">
        <f>IF(A68="","",EOMONTH(A68,0))</f>
        <v/>
      </c>
      <c r="D68" s="65" t="str">
        <f>IF(A68="","",SUMIFS('10 Histórico de Aportes'!$D$8:$D$2007,'10 Histórico de Aportes'!$F$8:$F$2007,C68))</f>
        <v/>
      </c>
      <c r="E68" s="65" t="str">
        <f>IF(A68="","",SUMIFS('11 Histórico de Dividendos'!$K$8:$K$3007,'11 Histórico de Dividendos'!$M$8:$M$3007,C68))</f>
        <v/>
      </c>
      <c r="F68" s="67" t="str">
        <f>IF(OR(A68="",B68=""),"",IF(N(B67)+N(D68)/2&gt;0,(B68-B67-D68+E68)/(B67+D68/2),0))</f>
        <v/>
      </c>
      <c r="G68" s="87" t="str">
        <f>IF(F68="","",(1+N(G67))*(1+F68)-1)</f>
        <v/>
      </c>
      <c r="H68" s="65" t="str">
        <f>IF(A68="","",SUMIFS('10 Histórico de Aportes'!$D$8:$D$2007,'10 Histórico de Aportes'!$A$8:$A$2007,"&lt;="&amp;A68))</f>
        <v/>
      </c>
    </row>
    <row r="69">
      <c r="A69" s="116" t="n"/>
      <c r="B69" s="121" t="n"/>
      <c r="C69" s="123" t="str">
        <f>IF(A69="","",EOMONTH(A69,0))</f>
        <v/>
      </c>
      <c r="D69" s="110" t="str">
        <f>IF(A69="","",SUMIFS('10 Histórico de Aportes'!$D$8:$D$2007,'10 Histórico de Aportes'!$F$8:$F$2007,C69))</f>
        <v/>
      </c>
      <c r="E69" s="110" t="str">
        <f>IF(A69="","",SUMIFS('11 Histórico de Dividendos'!$K$8:$K$3007,'11 Histórico de Dividendos'!$M$8:$M$3007,C69))</f>
        <v/>
      </c>
      <c r="F69" s="111" t="str">
        <f>IF(OR(A69="",B69=""),"",IF(N(B68)+N(D69)/2&gt;0,(B69-B68-D69+E69)/(B68+D69/2),0))</f>
        <v/>
      </c>
      <c r="G69" s="136" t="str">
        <f>IF(F69="","",(1+N(G68))*(1+F69)-1)</f>
        <v/>
      </c>
      <c r="H69" s="110" t="str">
        <f>IF(A69="","",SUMIFS('10 Histórico de Aportes'!$D$8:$D$2007,'10 Histórico de Aportes'!$A$8:$A$2007,"&lt;="&amp;A69))</f>
        <v/>
      </c>
    </row>
    <row r="70">
      <c r="A70" s="116" t="n"/>
      <c r="B70" s="121" t="n"/>
      <c r="C70" s="122" t="str">
        <f>IF(A70="","",EOMONTH(A70,0))</f>
        <v/>
      </c>
      <c r="D70" s="65" t="str">
        <f>IF(A70="","",SUMIFS('10 Histórico de Aportes'!$D$8:$D$2007,'10 Histórico de Aportes'!$F$8:$F$2007,C70))</f>
        <v/>
      </c>
      <c r="E70" s="65" t="str">
        <f>IF(A70="","",SUMIFS('11 Histórico de Dividendos'!$K$8:$K$3007,'11 Histórico de Dividendos'!$M$8:$M$3007,C70))</f>
        <v/>
      </c>
      <c r="F70" s="67" t="str">
        <f>IF(OR(A70="",B70=""),"",IF(N(B69)+N(D70)/2&gt;0,(B70-B69-D70+E70)/(B69+D70/2),0))</f>
        <v/>
      </c>
      <c r="G70" s="87" t="str">
        <f>IF(F70="","",(1+N(G69))*(1+F70)-1)</f>
        <v/>
      </c>
      <c r="H70" s="65" t="str">
        <f>IF(A70="","",SUMIFS('10 Histórico de Aportes'!$D$8:$D$2007,'10 Histórico de Aportes'!$A$8:$A$2007,"&lt;="&amp;A70))</f>
        <v/>
      </c>
    </row>
    <row r="71">
      <c r="A71" s="116" t="n"/>
      <c r="B71" s="121" t="n"/>
      <c r="C71" s="123" t="str">
        <f>IF(A71="","",EOMONTH(A71,0))</f>
        <v/>
      </c>
      <c r="D71" s="110" t="str">
        <f>IF(A71="","",SUMIFS('10 Histórico de Aportes'!$D$8:$D$2007,'10 Histórico de Aportes'!$F$8:$F$2007,C71))</f>
        <v/>
      </c>
      <c r="E71" s="110" t="str">
        <f>IF(A71="","",SUMIFS('11 Histórico de Dividendos'!$K$8:$K$3007,'11 Histórico de Dividendos'!$M$8:$M$3007,C71))</f>
        <v/>
      </c>
      <c r="F71" s="111" t="str">
        <f>IF(OR(A71="",B71=""),"",IF(N(B70)+N(D71)/2&gt;0,(B71-B70-D71+E71)/(B70+D71/2),0))</f>
        <v/>
      </c>
      <c r="G71" s="136" t="str">
        <f>IF(F71="","",(1+N(G70))*(1+F71)-1)</f>
        <v/>
      </c>
      <c r="H71" s="110" t="str">
        <f>IF(A71="","",SUMIFS('10 Histórico de Aportes'!$D$8:$D$2007,'10 Histórico de Aportes'!$A$8:$A$2007,"&lt;="&amp;A71))</f>
        <v/>
      </c>
    </row>
    <row r="72">
      <c r="A72" s="116" t="n"/>
      <c r="B72" s="121" t="n"/>
      <c r="C72" s="122" t="str">
        <f>IF(A72="","",EOMONTH(A72,0))</f>
        <v/>
      </c>
      <c r="D72" s="65" t="str">
        <f>IF(A72="","",SUMIFS('10 Histórico de Aportes'!$D$8:$D$2007,'10 Histórico de Aportes'!$F$8:$F$2007,C72))</f>
        <v/>
      </c>
      <c r="E72" s="65" t="str">
        <f>IF(A72="","",SUMIFS('11 Histórico de Dividendos'!$K$8:$K$3007,'11 Histórico de Dividendos'!$M$8:$M$3007,C72))</f>
        <v/>
      </c>
      <c r="F72" s="67" t="str">
        <f>IF(OR(A72="",B72=""),"",IF(N(B71)+N(D72)/2&gt;0,(B72-B71-D72+E72)/(B71+D72/2),0))</f>
        <v/>
      </c>
      <c r="G72" s="87" t="str">
        <f>IF(F72="","",(1+N(G71))*(1+F72)-1)</f>
        <v/>
      </c>
      <c r="H72" s="65" t="str">
        <f>IF(A72="","",SUMIFS('10 Histórico de Aportes'!$D$8:$D$2007,'10 Histórico de Aportes'!$A$8:$A$2007,"&lt;="&amp;A72))</f>
        <v/>
      </c>
    </row>
    <row r="73">
      <c r="A73" s="116" t="n"/>
      <c r="B73" s="121" t="n"/>
      <c r="C73" s="123" t="str">
        <f>IF(A73="","",EOMONTH(A73,0))</f>
        <v/>
      </c>
      <c r="D73" s="110" t="str">
        <f>IF(A73="","",SUMIFS('10 Histórico de Aportes'!$D$8:$D$2007,'10 Histórico de Aportes'!$F$8:$F$2007,C73))</f>
        <v/>
      </c>
      <c r="E73" s="110" t="str">
        <f>IF(A73="","",SUMIFS('11 Histórico de Dividendos'!$K$8:$K$3007,'11 Histórico de Dividendos'!$M$8:$M$3007,C73))</f>
        <v/>
      </c>
      <c r="F73" s="111" t="str">
        <f>IF(OR(A73="",B73=""),"",IF(N(B72)+N(D73)/2&gt;0,(B73-B72-D73+E73)/(B72+D73/2),0))</f>
        <v/>
      </c>
      <c r="G73" s="136" t="str">
        <f>IF(F73="","",(1+N(G72))*(1+F73)-1)</f>
        <v/>
      </c>
      <c r="H73" s="110" t="str">
        <f>IF(A73="","",SUMIFS('10 Histórico de Aportes'!$D$8:$D$2007,'10 Histórico de Aportes'!$A$8:$A$2007,"&lt;="&amp;A73))</f>
        <v/>
      </c>
    </row>
    <row r="74">
      <c r="A74" s="116" t="n"/>
      <c r="B74" s="121" t="n"/>
      <c r="C74" s="122" t="str">
        <f>IF(A74="","",EOMONTH(A74,0))</f>
        <v/>
      </c>
      <c r="D74" s="65" t="str">
        <f>IF(A74="","",SUMIFS('10 Histórico de Aportes'!$D$8:$D$2007,'10 Histórico de Aportes'!$F$8:$F$2007,C74))</f>
        <v/>
      </c>
      <c r="E74" s="65" t="str">
        <f>IF(A74="","",SUMIFS('11 Histórico de Dividendos'!$K$8:$K$3007,'11 Histórico de Dividendos'!$M$8:$M$3007,C74))</f>
        <v/>
      </c>
      <c r="F74" s="67" t="str">
        <f>IF(OR(A74="",B74=""),"",IF(N(B73)+N(D74)/2&gt;0,(B74-B73-D74+E74)/(B73+D74/2),0))</f>
        <v/>
      </c>
      <c r="G74" s="87" t="str">
        <f>IF(F74="","",(1+N(G73))*(1+F74)-1)</f>
        <v/>
      </c>
      <c r="H74" s="65" t="str">
        <f>IF(A74="","",SUMIFS('10 Histórico de Aportes'!$D$8:$D$2007,'10 Histórico de Aportes'!$A$8:$A$2007,"&lt;="&amp;A74))</f>
        <v/>
      </c>
    </row>
    <row r="75">
      <c r="A75" s="116" t="n"/>
      <c r="B75" s="121" t="n"/>
      <c r="C75" s="123" t="str">
        <f>IF(A75="","",EOMONTH(A75,0))</f>
        <v/>
      </c>
      <c r="D75" s="110" t="str">
        <f>IF(A75="","",SUMIFS('10 Histórico de Aportes'!$D$8:$D$2007,'10 Histórico de Aportes'!$F$8:$F$2007,C75))</f>
        <v/>
      </c>
      <c r="E75" s="110" t="str">
        <f>IF(A75="","",SUMIFS('11 Histórico de Dividendos'!$K$8:$K$3007,'11 Histórico de Dividendos'!$M$8:$M$3007,C75))</f>
        <v/>
      </c>
      <c r="F75" s="111" t="str">
        <f>IF(OR(A75="",B75=""),"",IF(N(B74)+N(D75)/2&gt;0,(B75-B74-D75+E75)/(B74+D75/2),0))</f>
        <v/>
      </c>
      <c r="G75" s="136" t="str">
        <f>IF(F75="","",(1+N(G74))*(1+F75)-1)</f>
        <v/>
      </c>
      <c r="H75" s="110" t="str">
        <f>IF(A75="","",SUMIFS('10 Histórico de Aportes'!$D$8:$D$2007,'10 Histórico de Aportes'!$A$8:$A$2007,"&lt;="&amp;A75))</f>
        <v/>
      </c>
    </row>
    <row r="76">
      <c r="A76" s="116" t="n"/>
      <c r="B76" s="121" t="n"/>
      <c r="C76" s="122" t="str">
        <f>IF(A76="","",EOMONTH(A76,0))</f>
        <v/>
      </c>
      <c r="D76" s="65" t="str">
        <f>IF(A76="","",SUMIFS('10 Histórico de Aportes'!$D$8:$D$2007,'10 Histórico de Aportes'!$F$8:$F$2007,C76))</f>
        <v/>
      </c>
      <c r="E76" s="65" t="str">
        <f>IF(A76="","",SUMIFS('11 Histórico de Dividendos'!$K$8:$K$3007,'11 Histórico de Dividendos'!$M$8:$M$3007,C76))</f>
        <v/>
      </c>
      <c r="F76" s="67" t="str">
        <f>IF(OR(A76="",B76=""),"",IF(N(B75)+N(D76)/2&gt;0,(B76-B75-D76+E76)/(B75+D76/2),0))</f>
        <v/>
      </c>
      <c r="G76" s="87" t="str">
        <f>IF(F76="","",(1+N(G75))*(1+F76)-1)</f>
        <v/>
      </c>
      <c r="H76" s="65" t="str">
        <f>IF(A76="","",SUMIFS('10 Histórico de Aportes'!$D$8:$D$2007,'10 Histórico de Aportes'!$A$8:$A$2007,"&lt;="&amp;A76))</f>
        <v/>
      </c>
    </row>
    <row r="77">
      <c r="A77" s="116" t="n"/>
      <c r="B77" s="121" t="n"/>
      <c r="C77" s="123" t="str">
        <f>IF(A77="","",EOMONTH(A77,0))</f>
        <v/>
      </c>
      <c r="D77" s="110" t="str">
        <f>IF(A77="","",SUMIFS('10 Histórico de Aportes'!$D$8:$D$2007,'10 Histórico de Aportes'!$F$8:$F$2007,C77))</f>
        <v/>
      </c>
      <c r="E77" s="110" t="str">
        <f>IF(A77="","",SUMIFS('11 Histórico de Dividendos'!$K$8:$K$3007,'11 Histórico de Dividendos'!$M$8:$M$3007,C77))</f>
        <v/>
      </c>
      <c r="F77" s="111" t="str">
        <f>IF(OR(A77="",B77=""),"",IF(N(B76)+N(D77)/2&gt;0,(B77-B76-D77+E77)/(B76+D77/2),0))</f>
        <v/>
      </c>
      <c r="G77" s="136" t="str">
        <f>IF(F77="","",(1+N(G76))*(1+F77)-1)</f>
        <v/>
      </c>
      <c r="H77" s="110" t="str">
        <f>IF(A77="","",SUMIFS('10 Histórico de Aportes'!$D$8:$D$2007,'10 Histórico de Aportes'!$A$8:$A$2007,"&lt;="&amp;A77))</f>
        <v/>
      </c>
    </row>
    <row r="78">
      <c r="A78" s="116" t="n"/>
      <c r="B78" s="121" t="n"/>
      <c r="C78" s="122" t="str">
        <f>IF(A78="","",EOMONTH(A78,0))</f>
        <v/>
      </c>
      <c r="D78" s="65" t="str">
        <f>IF(A78="","",SUMIFS('10 Histórico de Aportes'!$D$8:$D$2007,'10 Histórico de Aportes'!$F$8:$F$2007,C78))</f>
        <v/>
      </c>
      <c r="E78" s="65" t="str">
        <f>IF(A78="","",SUMIFS('11 Histórico de Dividendos'!$K$8:$K$3007,'11 Histórico de Dividendos'!$M$8:$M$3007,C78))</f>
        <v/>
      </c>
      <c r="F78" s="67" t="str">
        <f>IF(OR(A78="",B78=""),"",IF(N(B77)+N(D78)/2&gt;0,(B78-B77-D78+E78)/(B77+D78/2),0))</f>
        <v/>
      </c>
      <c r="G78" s="87" t="str">
        <f>IF(F78="","",(1+N(G77))*(1+F78)-1)</f>
        <v/>
      </c>
      <c r="H78" s="65" t="str">
        <f>IF(A78="","",SUMIFS('10 Histórico de Aportes'!$D$8:$D$2007,'10 Histórico de Aportes'!$A$8:$A$2007,"&lt;="&amp;A78))</f>
        <v/>
      </c>
    </row>
    <row r="79">
      <c r="A79" s="116" t="n"/>
      <c r="B79" s="121" t="n"/>
      <c r="C79" s="123" t="str">
        <f>IF(A79="","",EOMONTH(A79,0))</f>
        <v/>
      </c>
      <c r="D79" s="110" t="str">
        <f>IF(A79="","",SUMIFS('10 Histórico de Aportes'!$D$8:$D$2007,'10 Histórico de Aportes'!$F$8:$F$2007,C79))</f>
        <v/>
      </c>
      <c r="E79" s="110" t="str">
        <f>IF(A79="","",SUMIFS('11 Histórico de Dividendos'!$K$8:$K$3007,'11 Histórico de Dividendos'!$M$8:$M$3007,C79))</f>
        <v/>
      </c>
      <c r="F79" s="111" t="str">
        <f>IF(OR(A79="",B79=""),"",IF(N(B78)+N(D79)/2&gt;0,(B79-B78-D79+E79)/(B78+D79/2),0))</f>
        <v/>
      </c>
      <c r="G79" s="136" t="str">
        <f>IF(F79="","",(1+N(G78))*(1+F79)-1)</f>
        <v/>
      </c>
      <c r="H79" s="110" t="str">
        <f>IF(A79="","",SUMIFS('10 Histórico de Aportes'!$D$8:$D$2007,'10 Histórico de Aportes'!$A$8:$A$2007,"&lt;="&amp;A79))</f>
        <v/>
      </c>
    </row>
    <row r="80">
      <c r="A80" s="116" t="n"/>
      <c r="B80" s="121" t="n"/>
      <c r="C80" s="122" t="str">
        <f>IF(A80="","",EOMONTH(A80,0))</f>
        <v/>
      </c>
      <c r="D80" s="65" t="str">
        <f>IF(A80="","",SUMIFS('10 Histórico de Aportes'!$D$8:$D$2007,'10 Histórico de Aportes'!$F$8:$F$2007,C80))</f>
        <v/>
      </c>
      <c r="E80" s="65" t="str">
        <f>IF(A80="","",SUMIFS('11 Histórico de Dividendos'!$K$8:$K$3007,'11 Histórico de Dividendos'!$M$8:$M$3007,C80))</f>
        <v/>
      </c>
      <c r="F80" s="67" t="str">
        <f>IF(OR(A80="",B80=""),"",IF(N(B79)+N(D80)/2&gt;0,(B80-B79-D80+E80)/(B79+D80/2),0))</f>
        <v/>
      </c>
      <c r="G80" s="87" t="str">
        <f>IF(F80="","",(1+N(G79))*(1+F80)-1)</f>
        <v/>
      </c>
      <c r="H80" s="65" t="str">
        <f>IF(A80="","",SUMIFS('10 Histórico de Aportes'!$D$8:$D$2007,'10 Histórico de Aportes'!$A$8:$A$2007,"&lt;="&amp;A80))</f>
        <v/>
      </c>
    </row>
    <row r="81">
      <c r="A81" s="116" t="n"/>
      <c r="B81" s="121" t="n"/>
      <c r="C81" s="123" t="str">
        <f>IF(A81="","",EOMONTH(A81,0))</f>
        <v/>
      </c>
      <c r="D81" s="110" t="str">
        <f>IF(A81="","",SUMIFS('10 Histórico de Aportes'!$D$8:$D$2007,'10 Histórico de Aportes'!$F$8:$F$2007,C81))</f>
        <v/>
      </c>
      <c r="E81" s="110" t="str">
        <f>IF(A81="","",SUMIFS('11 Histórico de Dividendos'!$K$8:$K$3007,'11 Histórico de Dividendos'!$M$8:$M$3007,C81))</f>
        <v/>
      </c>
      <c r="F81" s="111" t="str">
        <f>IF(OR(A81="",B81=""),"",IF(N(B80)+N(D81)/2&gt;0,(B81-B80-D81+E81)/(B80+D81/2),0))</f>
        <v/>
      </c>
      <c r="G81" s="136" t="str">
        <f>IF(F81="","",(1+N(G80))*(1+F81)-1)</f>
        <v/>
      </c>
      <c r="H81" s="110" t="str">
        <f>IF(A81="","",SUMIFS('10 Histórico de Aportes'!$D$8:$D$2007,'10 Histórico de Aportes'!$A$8:$A$2007,"&lt;="&amp;A81))</f>
        <v/>
      </c>
    </row>
    <row r="82">
      <c r="A82" s="116" t="n"/>
      <c r="B82" s="121" t="n"/>
      <c r="C82" s="122" t="str">
        <f>IF(A82="","",EOMONTH(A82,0))</f>
        <v/>
      </c>
      <c r="D82" s="65" t="str">
        <f>IF(A82="","",SUMIFS('10 Histórico de Aportes'!$D$8:$D$2007,'10 Histórico de Aportes'!$F$8:$F$2007,C82))</f>
        <v/>
      </c>
      <c r="E82" s="65" t="str">
        <f>IF(A82="","",SUMIFS('11 Histórico de Dividendos'!$K$8:$K$3007,'11 Histórico de Dividendos'!$M$8:$M$3007,C82))</f>
        <v/>
      </c>
      <c r="F82" s="67" t="str">
        <f>IF(OR(A82="",B82=""),"",IF(N(B81)+N(D82)/2&gt;0,(B82-B81-D82+E82)/(B81+D82/2),0))</f>
        <v/>
      </c>
      <c r="G82" s="87" t="str">
        <f>IF(F82="","",(1+N(G81))*(1+F82)-1)</f>
        <v/>
      </c>
      <c r="H82" s="65" t="str">
        <f>IF(A82="","",SUMIFS('10 Histórico de Aportes'!$D$8:$D$2007,'10 Histórico de Aportes'!$A$8:$A$2007,"&lt;="&amp;A82))</f>
        <v/>
      </c>
    </row>
    <row r="83">
      <c r="A83" s="116" t="n"/>
      <c r="B83" s="121" t="n"/>
      <c r="C83" s="123" t="str">
        <f>IF(A83="","",EOMONTH(A83,0))</f>
        <v/>
      </c>
      <c r="D83" s="110" t="str">
        <f>IF(A83="","",SUMIFS('10 Histórico de Aportes'!$D$8:$D$2007,'10 Histórico de Aportes'!$F$8:$F$2007,C83))</f>
        <v/>
      </c>
      <c r="E83" s="110" t="str">
        <f>IF(A83="","",SUMIFS('11 Histórico de Dividendos'!$K$8:$K$3007,'11 Histórico de Dividendos'!$M$8:$M$3007,C83))</f>
        <v/>
      </c>
      <c r="F83" s="111" t="str">
        <f>IF(OR(A83="",B83=""),"",IF(N(B82)+N(D83)/2&gt;0,(B83-B82-D83+E83)/(B82+D83/2),0))</f>
        <v/>
      </c>
      <c r="G83" s="136" t="str">
        <f>IF(F83="","",(1+N(G82))*(1+F83)-1)</f>
        <v/>
      </c>
      <c r="H83" s="110" t="str">
        <f>IF(A83="","",SUMIFS('10 Histórico de Aportes'!$D$8:$D$2007,'10 Histórico de Aportes'!$A$8:$A$2007,"&lt;="&amp;A83))</f>
        <v/>
      </c>
    </row>
    <row r="84">
      <c r="A84" s="116" t="n"/>
      <c r="B84" s="121" t="n"/>
      <c r="C84" s="122" t="str">
        <f>IF(A84="","",EOMONTH(A84,0))</f>
        <v/>
      </c>
      <c r="D84" s="65" t="str">
        <f>IF(A84="","",SUMIFS('10 Histórico de Aportes'!$D$8:$D$2007,'10 Histórico de Aportes'!$F$8:$F$2007,C84))</f>
        <v/>
      </c>
      <c r="E84" s="65" t="str">
        <f>IF(A84="","",SUMIFS('11 Histórico de Dividendos'!$K$8:$K$3007,'11 Histórico de Dividendos'!$M$8:$M$3007,C84))</f>
        <v/>
      </c>
      <c r="F84" s="67" t="str">
        <f>IF(OR(A84="",B84=""),"",IF(N(B83)+N(D84)/2&gt;0,(B84-B83-D84+E84)/(B83+D84/2),0))</f>
        <v/>
      </c>
      <c r="G84" s="87" t="str">
        <f>IF(F84="","",(1+N(G83))*(1+F84)-1)</f>
        <v/>
      </c>
      <c r="H84" s="65" t="str">
        <f>IF(A84="","",SUMIFS('10 Histórico de Aportes'!$D$8:$D$2007,'10 Histórico de Aportes'!$A$8:$A$2007,"&lt;="&amp;A84))</f>
        <v/>
      </c>
    </row>
    <row r="85">
      <c r="A85" s="116" t="n"/>
      <c r="B85" s="121" t="n"/>
      <c r="C85" s="123" t="str">
        <f>IF(A85="","",EOMONTH(A85,0))</f>
        <v/>
      </c>
      <c r="D85" s="110" t="str">
        <f>IF(A85="","",SUMIFS('10 Histórico de Aportes'!$D$8:$D$2007,'10 Histórico de Aportes'!$F$8:$F$2007,C85))</f>
        <v/>
      </c>
      <c r="E85" s="110" t="str">
        <f>IF(A85="","",SUMIFS('11 Histórico de Dividendos'!$K$8:$K$3007,'11 Histórico de Dividendos'!$M$8:$M$3007,C85))</f>
        <v/>
      </c>
      <c r="F85" s="111" t="str">
        <f>IF(OR(A85="",B85=""),"",IF(N(B84)+N(D85)/2&gt;0,(B85-B84-D85+E85)/(B84+D85/2),0))</f>
        <v/>
      </c>
      <c r="G85" s="136" t="str">
        <f>IF(F85="","",(1+N(G84))*(1+F85)-1)</f>
        <v/>
      </c>
      <c r="H85" s="110" t="str">
        <f>IF(A85="","",SUMIFS('10 Histórico de Aportes'!$D$8:$D$2007,'10 Histórico de Aportes'!$A$8:$A$2007,"&lt;="&amp;A85))</f>
        <v/>
      </c>
    </row>
    <row r="86">
      <c r="A86" s="116" t="n"/>
      <c r="B86" s="121" t="n"/>
      <c r="C86" s="122" t="str">
        <f>IF(A86="","",EOMONTH(A86,0))</f>
        <v/>
      </c>
      <c r="D86" s="65" t="str">
        <f>IF(A86="","",SUMIFS('10 Histórico de Aportes'!$D$8:$D$2007,'10 Histórico de Aportes'!$F$8:$F$2007,C86))</f>
        <v/>
      </c>
      <c r="E86" s="65" t="str">
        <f>IF(A86="","",SUMIFS('11 Histórico de Dividendos'!$K$8:$K$3007,'11 Histórico de Dividendos'!$M$8:$M$3007,C86))</f>
        <v/>
      </c>
      <c r="F86" s="67" t="str">
        <f>IF(OR(A86="",B86=""),"",IF(N(B85)+N(D86)/2&gt;0,(B86-B85-D86+E86)/(B85+D86/2),0))</f>
        <v/>
      </c>
      <c r="G86" s="87" t="str">
        <f>IF(F86="","",(1+N(G85))*(1+F86)-1)</f>
        <v/>
      </c>
      <c r="H86" s="65" t="str">
        <f>IF(A86="","",SUMIFS('10 Histórico de Aportes'!$D$8:$D$2007,'10 Histórico de Aportes'!$A$8:$A$2007,"&lt;="&amp;A86))</f>
        <v/>
      </c>
    </row>
    <row r="87">
      <c r="A87" s="116" t="n"/>
      <c r="B87" s="121" t="n"/>
      <c r="C87" s="123" t="str">
        <f>IF(A87="","",EOMONTH(A87,0))</f>
        <v/>
      </c>
      <c r="D87" s="110" t="str">
        <f>IF(A87="","",SUMIFS('10 Histórico de Aportes'!$D$8:$D$2007,'10 Histórico de Aportes'!$F$8:$F$2007,C87))</f>
        <v/>
      </c>
      <c r="E87" s="110" t="str">
        <f>IF(A87="","",SUMIFS('11 Histórico de Dividendos'!$K$8:$K$3007,'11 Histórico de Dividendos'!$M$8:$M$3007,C87))</f>
        <v/>
      </c>
      <c r="F87" s="111" t="str">
        <f>IF(OR(A87="",B87=""),"",IF(N(B86)+N(D87)/2&gt;0,(B87-B86-D87+E87)/(B86+D87/2),0))</f>
        <v/>
      </c>
      <c r="G87" s="136" t="str">
        <f>IF(F87="","",(1+N(G86))*(1+F87)-1)</f>
        <v/>
      </c>
      <c r="H87" s="110" t="str">
        <f>IF(A87="","",SUMIFS('10 Histórico de Aportes'!$D$8:$D$2007,'10 Histórico de Aportes'!$A$8:$A$2007,"&lt;="&amp;A87))</f>
        <v/>
      </c>
    </row>
    <row r="88">
      <c r="A88" s="116" t="n"/>
      <c r="B88" s="121" t="n"/>
      <c r="C88" s="122" t="str">
        <f>IF(A88="","",EOMONTH(A88,0))</f>
        <v/>
      </c>
      <c r="D88" s="65" t="str">
        <f>IF(A88="","",SUMIFS('10 Histórico de Aportes'!$D$8:$D$2007,'10 Histórico de Aportes'!$F$8:$F$2007,C88))</f>
        <v/>
      </c>
      <c r="E88" s="65" t="str">
        <f>IF(A88="","",SUMIFS('11 Histórico de Dividendos'!$K$8:$K$3007,'11 Histórico de Dividendos'!$M$8:$M$3007,C88))</f>
        <v/>
      </c>
      <c r="F88" s="67" t="str">
        <f>IF(OR(A88="",B88=""),"",IF(N(B87)+N(D88)/2&gt;0,(B88-B87-D88+E88)/(B87+D88/2),0))</f>
        <v/>
      </c>
      <c r="G88" s="87" t="str">
        <f>IF(F88="","",(1+N(G87))*(1+F88)-1)</f>
        <v/>
      </c>
      <c r="H88" s="65" t="str">
        <f>IF(A88="","",SUMIFS('10 Histórico de Aportes'!$D$8:$D$2007,'10 Histórico de Aportes'!$A$8:$A$2007,"&lt;="&amp;A88))</f>
        <v/>
      </c>
    </row>
    <row r="89">
      <c r="A89" s="116" t="n"/>
      <c r="B89" s="121" t="n"/>
      <c r="C89" s="123" t="str">
        <f>IF(A89="","",EOMONTH(A89,0))</f>
        <v/>
      </c>
      <c r="D89" s="110" t="str">
        <f>IF(A89="","",SUMIFS('10 Histórico de Aportes'!$D$8:$D$2007,'10 Histórico de Aportes'!$F$8:$F$2007,C89))</f>
        <v/>
      </c>
      <c r="E89" s="110" t="str">
        <f>IF(A89="","",SUMIFS('11 Histórico de Dividendos'!$K$8:$K$3007,'11 Histórico de Dividendos'!$M$8:$M$3007,C89))</f>
        <v/>
      </c>
      <c r="F89" s="111" t="str">
        <f>IF(OR(A89="",B89=""),"",IF(N(B88)+N(D89)/2&gt;0,(B89-B88-D89+E89)/(B88+D89/2),0))</f>
        <v/>
      </c>
      <c r="G89" s="136" t="str">
        <f>IF(F89="","",(1+N(G88))*(1+F89)-1)</f>
        <v/>
      </c>
      <c r="H89" s="110" t="str">
        <f>IF(A89="","",SUMIFS('10 Histórico de Aportes'!$D$8:$D$2007,'10 Histórico de Aportes'!$A$8:$A$2007,"&lt;="&amp;A89))</f>
        <v/>
      </c>
    </row>
    <row r="90">
      <c r="A90" s="116" t="n"/>
      <c r="B90" s="121" t="n"/>
      <c r="C90" s="122" t="str">
        <f>IF(A90="","",EOMONTH(A90,0))</f>
        <v/>
      </c>
      <c r="D90" s="65" t="str">
        <f>IF(A90="","",SUMIFS('10 Histórico de Aportes'!$D$8:$D$2007,'10 Histórico de Aportes'!$F$8:$F$2007,C90))</f>
        <v/>
      </c>
      <c r="E90" s="65" t="str">
        <f>IF(A90="","",SUMIFS('11 Histórico de Dividendos'!$K$8:$K$3007,'11 Histórico de Dividendos'!$M$8:$M$3007,C90))</f>
        <v/>
      </c>
      <c r="F90" s="67" t="str">
        <f>IF(OR(A90="",B90=""),"",IF(N(B89)+N(D90)/2&gt;0,(B90-B89-D90+E90)/(B89+D90/2),0))</f>
        <v/>
      </c>
      <c r="G90" s="87" t="str">
        <f>IF(F90="","",(1+N(G89))*(1+F90)-1)</f>
        <v/>
      </c>
      <c r="H90" s="65" t="str">
        <f>IF(A90="","",SUMIFS('10 Histórico de Aportes'!$D$8:$D$2007,'10 Histórico de Aportes'!$A$8:$A$2007,"&lt;="&amp;A90))</f>
        <v/>
      </c>
    </row>
    <row r="91">
      <c r="A91" s="116" t="n"/>
      <c r="B91" s="121" t="n"/>
      <c r="C91" s="123" t="str">
        <f>IF(A91="","",EOMONTH(A91,0))</f>
        <v/>
      </c>
      <c r="D91" s="110" t="str">
        <f>IF(A91="","",SUMIFS('10 Histórico de Aportes'!$D$8:$D$2007,'10 Histórico de Aportes'!$F$8:$F$2007,C91))</f>
        <v/>
      </c>
      <c r="E91" s="110" t="str">
        <f>IF(A91="","",SUMIFS('11 Histórico de Dividendos'!$K$8:$K$3007,'11 Histórico de Dividendos'!$M$8:$M$3007,C91))</f>
        <v/>
      </c>
      <c r="F91" s="111" t="str">
        <f>IF(OR(A91="",B91=""),"",IF(N(B90)+N(D91)/2&gt;0,(B91-B90-D91+E91)/(B90+D91/2),0))</f>
        <v/>
      </c>
      <c r="G91" s="136" t="str">
        <f>IF(F91="","",(1+N(G90))*(1+F91)-1)</f>
        <v/>
      </c>
      <c r="H91" s="110" t="str">
        <f>IF(A91="","",SUMIFS('10 Histórico de Aportes'!$D$8:$D$2007,'10 Histórico de Aportes'!$A$8:$A$2007,"&lt;="&amp;A91))</f>
        <v/>
      </c>
    </row>
    <row r="92">
      <c r="A92" s="116" t="n"/>
      <c r="B92" s="121" t="n"/>
      <c r="C92" s="122" t="str">
        <f>IF(A92="","",EOMONTH(A92,0))</f>
        <v/>
      </c>
      <c r="D92" s="65" t="str">
        <f>IF(A92="","",SUMIFS('10 Histórico de Aportes'!$D$8:$D$2007,'10 Histórico de Aportes'!$F$8:$F$2007,C92))</f>
        <v/>
      </c>
      <c r="E92" s="65" t="str">
        <f>IF(A92="","",SUMIFS('11 Histórico de Dividendos'!$K$8:$K$3007,'11 Histórico de Dividendos'!$M$8:$M$3007,C92))</f>
        <v/>
      </c>
      <c r="F92" s="67" t="str">
        <f>IF(OR(A92="",B92=""),"",IF(N(B91)+N(D92)/2&gt;0,(B92-B91-D92+E92)/(B91+D92/2),0))</f>
        <v/>
      </c>
      <c r="G92" s="87" t="str">
        <f>IF(F92="","",(1+N(G91))*(1+F92)-1)</f>
        <v/>
      </c>
      <c r="H92" s="65" t="str">
        <f>IF(A92="","",SUMIFS('10 Histórico de Aportes'!$D$8:$D$2007,'10 Histórico de Aportes'!$A$8:$A$2007,"&lt;="&amp;A92))</f>
        <v/>
      </c>
    </row>
    <row r="93">
      <c r="A93" s="116" t="n"/>
      <c r="B93" s="121" t="n"/>
      <c r="C93" s="123" t="str">
        <f>IF(A93="","",EOMONTH(A93,0))</f>
        <v/>
      </c>
      <c r="D93" s="110" t="str">
        <f>IF(A93="","",SUMIFS('10 Histórico de Aportes'!$D$8:$D$2007,'10 Histórico de Aportes'!$F$8:$F$2007,C93))</f>
        <v/>
      </c>
      <c r="E93" s="110" t="str">
        <f>IF(A93="","",SUMIFS('11 Histórico de Dividendos'!$K$8:$K$3007,'11 Histórico de Dividendos'!$M$8:$M$3007,C93))</f>
        <v/>
      </c>
      <c r="F93" s="111" t="str">
        <f>IF(OR(A93="",B93=""),"",IF(N(B92)+N(D93)/2&gt;0,(B93-B92-D93+E93)/(B92+D93/2),0))</f>
        <v/>
      </c>
      <c r="G93" s="136" t="str">
        <f>IF(F93="","",(1+N(G92))*(1+F93)-1)</f>
        <v/>
      </c>
      <c r="H93" s="110" t="str">
        <f>IF(A93="","",SUMIFS('10 Histórico de Aportes'!$D$8:$D$2007,'10 Histórico de Aportes'!$A$8:$A$2007,"&lt;="&amp;A93))</f>
        <v/>
      </c>
    </row>
    <row r="94">
      <c r="A94" s="116" t="n"/>
      <c r="B94" s="121" t="n"/>
      <c r="C94" s="122" t="str">
        <f>IF(A94="","",EOMONTH(A94,0))</f>
        <v/>
      </c>
      <c r="D94" s="65" t="str">
        <f>IF(A94="","",SUMIFS('10 Histórico de Aportes'!$D$8:$D$2007,'10 Histórico de Aportes'!$F$8:$F$2007,C94))</f>
        <v/>
      </c>
      <c r="E94" s="65" t="str">
        <f>IF(A94="","",SUMIFS('11 Histórico de Dividendos'!$K$8:$K$3007,'11 Histórico de Dividendos'!$M$8:$M$3007,C94))</f>
        <v/>
      </c>
      <c r="F94" s="67" t="str">
        <f>IF(OR(A94="",B94=""),"",IF(N(B93)+N(D94)/2&gt;0,(B94-B93-D94+E94)/(B93+D94/2),0))</f>
        <v/>
      </c>
      <c r="G94" s="87" t="str">
        <f>IF(F94="","",(1+N(G93))*(1+F94)-1)</f>
        <v/>
      </c>
      <c r="H94" s="65" t="str">
        <f>IF(A94="","",SUMIFS('10 Histórico de Aportes'!$D$8:$D$2007,'10 Histórico de Aportes'!$A$8:$A$2007,"&lt;="&amp;A94))</f>
        <v/>
      </c>
    </row>
    <row r="95">
      <c r="A95" s="116" t="n"/>
      <c r="B95" s="121" t="n"/>
      <c r="C95" s="123" t="str">
        <f>IF(A95="","",EOMONTH(A95,0))</f>
        <v/>
      </c>
      <c r="D95" s="110" t="str">
        <f>IF(A95="","",SUMIFS('10 Histórico de Aportes'!$D$8:$D$2007,'10 Histórico de Aportes'!$F$8:$F$2007,C95))</f>
        <v/>
      </c>
      <c r="E95" s="110" t="str">
        <f>IF(A95="","",SUMIFS('11 Histórico de Dividendos'!$K$8:$K$3007,'11 Histórico de Dividendos'!$M$8:$M$3007,C95))</f>
        <v/>
      </c>
      <c r="F95" s="111" t="str">
        <f>IF(OR(A95="",B95=""),"",IF(N(B94)+N(D95)/2&gt;0,(B95-B94-D95+E95)/(B94+D95/2),0))</f>
        <v/>
      </c>
      <c r="G95" s="136" t="str">
        <f>IF(F95="","",(1+N(G94))*(1+F95)-1)</f>
        <v/>
      </c>
      <c r="H95" s="110" t="str">
        <f>IF(A95="","",SUMIFS('10 Histórico de Aportes'!$D$8:$D$2007,'10 Histórico de Aportes'!$A$8:$A$2007,"&lt;="&amp;A95))</f>
        <v/>
      </c>
    </row>
    <row r="96">
      <c r="A96" s="116" t="n"/>
      <c r="B96" s="121" t="n"/>
      <c r="C96" s="122" t="str">
        <f>IF(A96="","",EOMONTH(A96,0))</f>
        <v/>
      </c>
      <c r="D96" s="65" t="str">
        <f>IF(A96="","",SUMIFS('10 Histórico de Aportes'!$D$8:$D$2007,'10 Histórico de Aportes'!$F$8:$F$2007,C96))</f>
        <v/>
      </c>
      <c r="E96" s="65" t="str">
        <f>IF(A96="","",SUMIFS('11 Histórico de Dividendos'!$K$8:$K$3007,'11 Histórico de Dividendos'!$M$8:$M$3007,C96))</f>
        <v/>
      </c>
      <c r="F96" s="67" t="str">
        <f>IF(OR(A96="",B96=""),"",IF(N(B95)+N(D96)/2&gt;0,(B96-B95-D96+E96)/(B95+D96/2),0))</f>
        <v/>
      </c>
      <c r="G96" s="87" t="str">
        <f>IF(F96="","",(1+N(G95))*(1+F96)-1)</f>
        <v/>
      </c>
      <c r="H96" s="65" t="str">
        <f>IF(A96="","",SUMIFS('10 Histórico de Aportes'!$D$8:$D$2007,'10 Histórico de Aportes'!$A$8:$A$2007,"&lt;="&amp;A96))</f>
        <v/>
      </c>
    </row>
    <row r="97">
      <c r="A97" s="116" t="n"/>
      <c r="B97" s="121" t="n"/>
      <c r="C97" s="123" t="str">
        <f>IF(A97="","",EOMONTH(A97,0))</f>
        <v/>
      </c>
      <c r="D97" s="110" t="str">
        <f>IF(A97="","",SUMIFS('10 Histórico de Aportes'!$D$8:$D$2007,'10 Histórico de Aportes'!$F$8:$F$2007,C97))</f>
        <v/>
      </c>
      <c r="E97" s="110" t="str">
        <f>IF(A97="","",SUMIFS('11 Histórico de Dividendos'!$K$8:$K$3007,'11 Histórico de Dividendos'!$M$8:$M$3007,C97))</f>
        <v/>
      </c>
      <c r="F97" s="111" t="str">
        <f>IF(OR(A97="",B97=""),"",IF(N(B96)+N(D97)/2&gt;0,(B97-B96-D97+E97)/(B96+D97/2),0))</f>
        <v/>
      </c>
      <c r="G97" s="136" t="str">
        <f>IF(F97="","",(1+N(G96))*(1+F97)-1)</f>
        <v/>
      </c>
      <c r="H97" s="110" t="str">
        <f>IF(A97="","",SUMIFS('10 Histórico de Aportes'!$D$8:$D$2007,'10 Histórico de Aportes'!$A$8:$A$2007,"&lt;="&amp;A97))</f>
        <v/>
      </c>
    </row>
    <row r="98">
      <c r="A98" s="116" t="n"/>
      <c r="B98" s="121" t="n"/>
      <c r="C98" s="122" t="str">
        <f>IF(A98="","",EOMONTH(A98,0))</f>
        <v/>
      </c>
      <c r="D98" s="65" t="str">
        <f>IF(A98="","",SUMIFS('10 Histórico de Aportes'!$D$8:$D$2007,'10 Histórico de Aportes'!$F$8:$F$2007,C98))</f>
        <v/>
      </c>
      <c r="E98" s="65" t="str">
        <f>IF(A98="","",SUMIFS('11 Histórico de Dividendos'!$K$8:$K$3007,'11 Histórico de Dividendos'!$M$8:$M$3007,C98))</f>
        <v/>
      </c>
      <c r="F98" s="67" t="str">
        <f>IF(OR(A98="",B98=""),"",IF(N(B97)+N(D98)/2&gt;0,(B98-B97-D98+E98)/(B97+D98/2),0))</f>
        <v/>
      </c>
      <c r="G98" s="87" t="str">
        <f>IF(F98="","",(1+N(G97))*(1+F98)-1)</f>
        <v/>
      </c>
      <c r="H98" s="65" t="str">
        <f>IF(A98="","",SUMIFS('10 Histórico de Aportes'!$D$8:$D$2007,'10 Histórico de Aportes'!$A$8:$A$2007,"&lt;="&amp;A98))</f>
        <v/>
      </c>
    </row>
    <row r="99">
      <c r="A99" s="116" t="n"/>
      <c r="B99" s="121" t="n"/>
      <c r="C99" s="123" t="str">
        <f>IF(A99="","",EOMONTH(A99,0))</f>
        <v/>
      </c>
      <c r="D99" s="110" t="str">
        <f>IF(A99="","",SUMIFS('10 Histórico de Aportes'!$D$8:$D$2007,'10 Histórico de Aportes'!$F$8:$F$2007,C99))</f>
        <v/>
      </c>
      <c r="E99" s="110" t="str">
        <f>IF(A99="","",SUMIFS('11 Histórico de Dividendos'!$K$8:$K$3007,'11 Histórico de Dividendos'!$M$8:$M$3007,C99))</f>
        <v/>
      </c>
      <c r="F99" s="111" t="str">
        <f>IF(OR(A99="",B99=""),"",IF(N(B98)+N(D99)/2&gt;0,(B99-B98-D99+E99)/(B98+D99/2),0))</f>
        <v/>
      </c>
      <c r="G99" s="136" t="str">
        <f>IF(F99="","",(1+N(G98))*(1+F99)-1)</f>
        <v/>
      </c>
      <c r="H99" s="110" t="str">
        <f>IF(A99="","",SUMIFS('10 Histórico de Aportes'!$D$8:$D$2007,'10 Histórico de Aportes'!$A$8:$A$2007,"&lt;="&amp;A99))</f>
        <v/>
      </c>
    </row>
    <row r="100">
      <c r="A100" s="116" t="n"/>
      <c r="B100" s="121" t="n"/>
      <c r="C100" s="122" t="str">
        <f>IF(A100="","",EOMONTH(A100,0))</f>
        <v/>
      </c>
      <c r="D100" s="65" t="str">
        <f>IF(A100="","",SUMIFS('10 Histórico de Aportes'!$D$8:$D$2007,'10 Histórico de Aportes'!$F$8:$F$2007,C100))</f>
        <v/>
      </c>
      <c r="E100" s="65" t="str">
        <f>IF(A100="","",SUMIFS('11 Histórico de Dividendos'!$K$8:$K$3007,'11 Histórico de Dividendos'!$M$8:$M$3007,C100))</f>
        <v/>
      </c>
      <c r="F100" s="67" t="str">
        <f>IF(OR(A100="",B100=""),"",IF(N(B99)+N(D100)/2&gt;0,(B100-B99-D100+E100)/(B99+D100/2),0))</f>
        <v/>
      </c>
      <c r="G100" s="87" t="str">
        <f>IF(F100="","",(1+N(G99))*(1+F100)-1)</f>
        <v/>
      </c>
      <c r="H100" s="65" t="str">
        <f>IF(A100="","",SUMIFS('10 Histórico de Aportes'!$D$8:$D$2007,'10 Histórico de Aportes'!$A$8:$A$2007,"&lt;="&amp;A100))</f>
        <v/>
      </c>
    </row>
    <row r="101">
      <c r="A101" s="116" t="n"/>
      <c r="B101" s="121" t="n"/>
      <c r="C101" s="123" t="str">
        <f>IF(A101="","",EOMONTH(A101,0))</f>
        <v/>
      </c>
      <c r="D101" s="110" t="str">
        <f>IF(A101="","",SUMIFS('10 Histórico de Aportes'!$D$8:$D$2007,'10 Histórico de Aportes'!$F$8:$F$2007,C101))</f>
        <v/>
      </c>
      <c r="E101" s="110" t="str">
        <f>IF(A101="","",SUMIFS('11 Histórico de Dividendos'!$K$8:$K$3007,'11 Histórico de Dividendos'!$M$8:$M$3007,C101))</f>
        <v/>
      </c>
      <c r="F101" s="111" t="str">
        <f>IF(OR(A101="",B101=""),"",IF(N(B100)+N(D101)/2&gt;0,(B101-B100-D101+E101)/(B100+D101/2),0))</f>
        <v/>
      </c>
      <c r="G101" s="136" t="str">
        <f>IF(F101="","",(1+N(G100))*(1+F101)-1)</f>
        <v/>
      </c>
      <c r="H101" s="110" t="str">
        <f>IF(A101="","",SUMIFS('10 Histórico de Aportes'!$D$8:$D$2007,'10 Histórico de Aportes'!$A$8:$A$2007,"&lt;="&amp;A101))</f>
        <v/>
      </c>
    </row>
    <row r="102">
      <c r="A102" s="116" t="n"/>
      <c r="B102" s="121" t="n"/>
      <c r="C102" s="122" t="str">
        <f>IF(A102="","",EOMONTH(A102,0))</f>
        <v/>
      </c>
      <c r="D102" s="65" t="str">
        <f>IF(A102="","",SUMIFS('10 Histórico de Aportes'!$D$8:$D$2007,'10 Histórico de Aportes'!$F$8:$F$2007,C102))</f>
        <v/>
      </c>
      <c r="E102" s="65" t="str">
        <f>IF(A102="","",SUMIFS('11 Histórico de Dividendos'!$K$8:$K$3007,'11 Histórico de Dividendos'!$M$8:$M$3007,C102))</f>
        <v/>
      </c>
      <c r="F102" s="67" t="str">
        <f>IF(OR(A102="",B102=""),"",IF(N(B101)+N(D102)/2&gt;0,(B102-B101-D102+E102)/(B101+D102/2),0))</f>
        <v/>
      </c>
      <c r="G102" s="87" t="str">
        <f>IF(F102="","",(1+N(G101))*(1+F102)-1)</f>
        <v/>
      </c>
      <c r="H102" s="65" t="str">
        <f>IF(A102="","",SUMIFS('10 Histórico de Aportes'!$D$8:$D$2007,'10 Histórico de Aportes'!$A$8:$A$2007,"&lt;="&amp;A102))</f>
        <v/>
      </c>
    </row>
    <row r="103">
      <c r="A103" s="116" t="n"/>
      <c r="B103" s="121" t="n"/>
      <c r="C103" s="123" t="str">
        <f>IF(A103="","",EOMONTH(A103,0))</f>
        <v/>
      </c>
      <c r="D103" s="110" t="str">
        <f>IF(A103="","",SUMIFS('10 Histórico de Aportes'!$D$8:$D$2007,'10 Histórico de Aportes'!$F$8:$F$2007,C103))</f>
        <v/>
      </c>
      <c r="E103" s="110" t="str">
        <f>IF(A103="","",SUMIFS('11 Histórico de Dividendos'!$K$8:$K$3007,'11 Histórico de Dividendos'!$M$8:$M$3007,C103))</f>
        <v/>
      </c>
      <c r="F103" s="111" t="str">
        <f>IF(OR(A103="",B103=""),"",IF(N(B102)+N(D103)/2&gt;0,(B103-B102-D103+E103)/(B102+D103/2),0))</f>
        <v/>
      </c>
      <c r="G103" s="136" t="str">
        <f>IF(F103="","",(1+N(G102))*(1+F103)-1)</f>
        <v/>
      </c>
      <c r="H103" s="110" t="str">
        <f>IF(A103="","",SUMIFS('10 Histórico de Aportes'!$D$8:$D$2007,'10 Histórico de Aportes'!$A$8:$A$2007,"&lt;="&amp;A103))</f>
        <v/>
      </c>
    </row>
    <row r="104">
      <c r="A104" s="116" t="n"/>
      <c r="B104" s="121" t="n"/>
      <c r="C104" s="122" t="str">
        <f>IF(A104="","",EOMONTH(A104,0))</f>
        <v/>
      </c>
      <c r="D104" s="65" t="str">
        <f>IF(A104="","",SUMIFS('10 Histórico de Aportes'!$D$8:$D$2007,'10 Histórico de Aportes'!$F$8:$F$2007,C104))</f>
        <v/>
      </c>
      <c r="E104" s="65" t="str">
        <f>IF(A104="","",SUMIFS('11 Histórico de Dividendos'!$K$8:$K$3007,'11 Histórico de Dividendos'!$M$8:$M$3007,C104))</f>
        <v/>
      </c>
      <c r="F104" s="67" t="str">
        <f>IF(OR(A104="",B104=""),"",IF(N(B103)+N(D104)/2&gt;0,(B104-B103-D104+E104)/(B103+D104/2),0))</f>
        <v/>
      </c>
      <c r="G104" s="87" t="str">
        <f>IF(F104="","",(1+N(G103))*(1+F104)-1)</f>
        <v/>
      </c>
      <c r="H104" s="65" t="str">
        <f>IF(A104="","",SUMIFS('10 Histórico de Aportes'!$D$8:$D$2007,'10 Histórico de Aportes'!$A$8:$A$2007,"&lt;="&amp;A104))</f>
        <v/>
      </c>
    </row>
    <row r="105">
      <c r="A105" s="116" t="n"/>
      <c r="B105" s="121" t="n"/>
      <c r="C105" s="123" t="str">
        <f>IF(A105="","",EOMONTH(A105,0))</f>
        <v/>
      </c>
      <c r="D105" s="110" t="str">
        <f>IF(A105="","",SUMIFS('10 Histórico de Aportes'!$D$8:$D$2007,'10 Histórico de Aportes'!$F$8:$F$2007,C105))</f>
        <v/>
      </c>
      <c r="E105" s="110" t="str">
        <f>IF(A105="","",SUMIFS('11 Histórico de Dividendos'!$K$8:$K$3007,'11 Histórico de Dividendos'!$M$8:$M$3007,C105))</f>
        <v/>
      </c>
      <c r="F105" s="111" t="str">
        <f>IF(OR(A105="",B105=""),"",IF(N(B104)+N(D105)/2&gt;0,(B105-B104-D105+E105)/(B104+D105/2),0))</f>
        <v/>
      </c>
      <c r="G105" s="136" t="str">
        <f>IF(F105="","",(1+N(G104))*(1+F105)-1)</f>
        <v/>
      </c>
      <c r="H105" s="110" t="str">
        <f>IF(A105="","",SUMIFS('10 Histórico de Aportes'!$D$8:$D$2007,'10 Histórico de Aportes'!$A$8:$A$2007,"&lt;="&amp;A105))</f>
        <v/>
      </c>
    </row>
    <row r="106">
      <c r="A106" s="116" t="n"/>
      <c r="B106" s="121" t="n"/>
      <c r="C106" s="122" t="str">
        <f>IF(A106="","",EOMONTH(A106,0))</f>
        <v/>
      </c>
      <c r="D106" s="65" t="str">
        <f>IF(A106="","",SUMIFS('10 Histórico de Aportes'!$D$8:$D$2007,'10 Histórico de Aportes'!$F$8:$F$2007,C106))</f>
        <v/>
      </c>
      <c r="E106" s="65" t="str">
        <f>IF(A106="","",SUMIFS('11 Histórico de Dividendos'!$K$8:$K$3007,'11 Histórico de Dividendos'!$M$8:$M$3007,C106))</f>
        <v/>
      </c>
      <c r="F106" s="67" t="str">
        <f>IF(OR(A106="",B106=""),"",IF(N(B105)+N(D106)/2&gt;0,(B106-B105-D106+E106)/(B105+D106/2),0))</f>
        <v/>
      </c>
      <c r="G106" s="87" t="str">
        <f>IF(F106="","",(1+N(G105))*(1+F106)-1)</f>
        <v/>
      </c>
      <c r="H106" s="65" t="str">
        <f>IF(A106="","",SUMIFS('10 Histórico de Aportes'!$D$8:$D$2007,'10 Histórico de Aportes'!$A$8:$A$2007,"&lt;="&amp;A106))</f>
        <v/>
      </c>
    </row>
    <row r="107">
      <c r="A107" s="116" t="n"/>
      <c r="B107" s="121" t="n"/>
      <c r="C107" s="123" t="str">
        <f>IF(A107="","",EOMONTH(A107,0))</f>
        <v/>
      </c>
      <c r="D107" s="110" t="str">
        <f>IF(A107="","",SUMIFS('10 Histórico de Aportes'!$D$8:$D$2007,'10 Histórico de Aportes'!$F$8:$F$2007,C107))</f>
        <v/>
      </c>
      <c r="E107" s="110" t="str">
        <f>IF(A107="","",SUMIFS('11 Histórico de Dividendos'!$K$8:$K$3007,'11 Histórico de Dividendos'!$M$8:$M$3007,C107))</f>
        <v/>
      </c>
      <c r="F107" s="111" t="str">
        <f>IF(OR(A107="",B107=""),"",IF(N(B106)+N(D107)/2&gt;0,(B107-B106-D107+E107)/(B106+D107/2),0))</f>
        <v/>
      </c>
      <c r="G107" s="136" t="str">
        <f>IF(F107="","",(1+N(G106))*(1+F107)-1)</f>
        <v/>
      </c>
      <c r="H107" s="110" t="str">
        <f>IF(A107="","",SUMIFS('10 Histórico de Aportes'!$D$8:$D$2007,'10 Histórico de Aportes'!$A$8:$A$2007,"&lt;="&amp;A107))</f>
        <v/>
      </c>
    </row>
    <row r="108">
      <c r="A108" s="116" t="n"/>
      <c r="B108" s="121" t="n"/>
      <c r="C108" s="122" t="str">
        <f>IF(A108="","",EOMONTH(A108,0))</f>
        <v/>
      </c>
      <c r="D108" s="65" t="str">
        <f>IF(A108="","",SUMIFS('10 Histórico de Aportes'!$D$8:$D$2007,'10 Histórico de Aportes'!$F$8:$F$2007,C108))</f>
        <v/>
      </c>
      <c r="E108" s="65" t="str">
        <f>IF(A108="","",SUMIFS('11 Histórico de Dividendos'!$K$8:$K$3007,'11 Histórico de Dividendos'!$M$8:$M$3007,C108))</f>
        <v/>
      </c>
      <c r="F108" s="67" t="str">
        <f>IF(OR(A108="",B108=""),"",IF(N(B107)+N(D108)/2&gt;0,(B108-B107-D108+E108)/(B107+D108/2),0))</f>
        <v/>
      </c>
      <c r="G108" s="87" t="str">
        <f>IF(F108="","",(1+N(G107))*(1+F108)-1)</f>
        <v/>
      </c>
      <c r="H108" s="65" t="str">
        <f>IF(A108="","",SUMIFS('10 Histórico de Aportes'!$D$8:$D$2007,'10 Histórico de Aportes'!$A$8:$A$2007,"&lt;="&amp;A108))</f>
        <v/>
      </c>
    </row>
    <row r="109">
      <c r="A109" s="116" t="n"/>
      <c r="B109" s="121" t="n"/>
      <c r="C109" s="123" t="str">
        <f>IF(A109="","",EOMONTH(A109,0))</f>
        <v/>
      </c>
      <c r="D109" s="110" t="str">
        <f>IF(A109="","",SUMIFS('10 Histórico de Aportes'!$D$8:$D$2007,'10 Histórico de Aportes'!$F$8:$F$2007,C109))</f>
        <v/>
      </c>
      <c r="E109" s="110" t="str">
        <f>IF(A109="","",SUMIFS('11 Histórico de Dividendos'!$K$8:$K$3007,'11 Histórico de Dividendos'!$M$8:$M$3007,C109))</f>
        <v/>
      </c>
      <c r="F109" s="111" t="str">
        <f>IF(OR(A109="",B109=""),"",IF(N(B108)+N(D109)/2&gt;0,(B109-B108-D109+E109)/(B108+D109/2),0))</f>
        <v/>
      </c>
      <c r="G109" s="136" t="str">
        <f>IF(F109="","",(1+N(G108))*(1+F109)-1)</f>
        <v/>
      </c>
      <c r="H109" s="110" t="str">
        <f>IF(A109="","",SUMIFS('10 Histórico de Aportes'!$D$8:$D$2007,'10 Histórico de Aportes'!$A$8:$A$2007,"&lt;="&amp;A109))</f>
        <v/>
      </c>
    </row>
    <row r="110">
      <c r="A110" s="116" t="n"/>
      <c r="B110" s="121" t="n"/>
      <c r="C110" s="122" t="str">
        <f>IF(A110="","",EOMONTH(A110,0))</f>
        <v/>
      </c>
      <c r="D110" s="65" t="str">
        <f>IF(A110="","",SUMIFS('10 Histórico de Aportes'!$D$8:$D$2007,'10 Histórico de Aportes'!$F$8:$F$2007,C110))</f>
        <v/>
      </c>
      <c r="E110" s="65" t="str">
        <f>IF(A110="","",SUMIFS('11 Histórico de Dividendos'!$K$8:$K$3007,'11 Histórico de Dividendos'!$M$8:$M$3007,C110))</f>
        <v/>
      </c>
      <c r="F110" s="67" t="str">
        <f>IF(OR(A110="",B110=""),"",IF(N(B109)+N(D110)/2&gt;0,(B110-B109-D110+E110)/(B109+D110/2),0))</f>
        <v/>
      </c>
      <c r="G110" s="87" t="str">
        <f>IF(F110="","",(1+N(G109))*(1+F110)-1)</f>
        <v/>
      </c>
      <c r="H110" s="65" t="str">
        <f>IF(A110="","",SUMIFS('10 Histórico de Aportes'!$D$8:$D$2007,'10 Histórico de Aportes'!$A$8:$A$2007,"&lt;="&amp;A110))</f>
        <v/>
      </c>
    </row>
    <row r="111">
      <c r="A111" s="116" t="n"/>
      <c r="B111" s="121" t="n"/>
      <c r="C111" s="123" t="str">
        <f>IF(A111="","",EOMONTH(A111,0))</f>
        <v/>
      </c>
      <c r="D111" s="110" t="str">
        <f>IF(A111="","",SUMIFS('10 Histórico de Aportes'!$D$8:$D$2007,'10 Histórico de Aportes'!$F$8:$F$2007,C111))</f>
        <v/>
      </c>
      <c r="E111" s="110" t="str">
        <f>IF(A111="","",SUMIFS('11 Histórico de Dividendos'!$K$8:$K$3007,'11 Histórico de Dividendos'!$M$8:$M$3007,C111))</f>
        <v/>
      </c>
      <c r="F111" s="111" t="str">
        <f>IF(OR(A111="",B111=""),"",IF(N(B110)+N(D111)/2&gt;0,(B111-B110-D111+E111)/(B110+D111/2),0))</f>
        <v/>
      </c>
      <c r="G111" s="136" t="str">
        <f>IF(F111="","",(1+N(G110))*(1+F111)-1)</f>
        <v/>
      </c>
      <c r="H111" s="110" t="str">
        <f>IF(A111="","",SUMIFS('10 Histórico de Aportes'!$D$8:$D$2007,'10 Histórico de Aportes'!$A$8:$A$2007,"&lt;="&amp;A111))</f>
        <v/>
      </c>
    </row>
    <row r="112">
      <c r="A112" s="116" t="n"/>
      <c r="B112" s="121" t="n"/>
      <c r="C112" s="122" t="str">
        <f>IF(A112="","",EOMONTH(A112,0))</f>
        <v/>
      </c>
      <c r="D112" s="65" t="str">
        <f>IF(A112="","",SUMIFS('10 Histórico de Aportes'!$D$8:$D$2007,'10 Histórico de Aportes'!$F$8:$F$2007,C112))</f>
        <v/>
      </c>
      <c r="E112" s="65" t="str">
        <f>IF(A112="","",SUMIFS('11 Histórico de Dividendos'!$K$8:$K$3007,'11 Histórico de Dividendos'!$M$8:$M$3007,C112))</f>
        <v/>
      </c>
      <c r="F112" s="67" t="str">
        <f>IF(OR(A112="",B112=""),"",IF(N(B111)+N(D112)/2&gt;0,(B112-B111-D112+E112)/(B111+D112/2),0))</f>
        <v/>
      </c>
      <c r="G112" s="87" t="str">
        <f>IF(F112="","",(1+N(G111))*(1+F112)-1)</f>
        <v/>
      </c>
      <c r="H112" s="65" t="str">
        <f>IF(A112="","",SUMIFS('10 Histórico de Aportes'!$D$8:$D$2007,'10 Histórico de Aportes'!$A$8:$A$2007,"&lt;="&amp;A112))</f>
        <v/>
      </c>
    </row>
    <row r="113">
      <c r="A113" s="116" t="n"/>
      <c r="B113" s="121" t="n"/>
      <c r="C113" s="123" t="str">
        <f>IF(A113="","",EOMONTH(A113,0))</f>
        <v/>
      </c>
      <c r="D113" s="110" t="str">
        <f>IF(A113="","",SUMIFS('10 Histórico de Aportes'!$D$8:$D$2007,'10 Histórico de Aportes'!$F$8:$F$2007,C113))</f>
        <v/>
      </c>
      <c r="E113" s="110" t="str">
        <f>IF(A113="","",SUMIFS('11 Histórico de Dividendos'!$K$8:$K$3007,'11 Histórico de Dividendos'!$M$8:$M$3007,C113))</f>
        <v/>
      </c>
      <c r="F113" s="111" t="str">
        <f>IF(OR(A113="",B113=""),"",IF(N(B112)+N(D113)/2&gt;0,(B113-B112-D113+E113)/(B112+D113/2),0))</f>
        <v/>
      </c>
      <c r="G113" s="136" t="str">
        <f>IF(F113="","",(1+N(G112))*(1+F113)-1)</f>
        <v/>
      </c>
      <c r="H113" s="110" t="str">
        <f>IF(A113="","",SUMIFS('10 Histórico de Aportes'!$D$8:$D$2007,'10 Histórico de Aportes'!$A$8:$A$2007,"&lt;="&amp;A113))</f>
        <v/>
      </c>
    </row>
    <row r="114">
      <c r="A114" s="116" t="n"/>
      <c r="B114" s="121" t="n"/>
      <c r="C114" s="122" t="str">
        <f>IF(A114="","",EOMONTH(A114,0))</f>
        <v/>
      </c>
      <c r="D114" s="65" t="str">
        <f>IF(A114="","",SUMIFS('10 Histórico de Aportes'!$D$8:$D$2007,'10 Histórico de Aportes'!$F$8:$F$2007,C114))</f>
        <v/>
      </c>
      <c r="E114" s="65" t="str">
        <f>IF(A114="","",SUMIFS('11 Histórico de Dividendos'!$K$8:$K$3007,'11 Histórico de Dividendos'!$M$8:$M$3007,C114))</f>
        <v/>
      </c>
      <c r="F114" s="67" t="str">
        <f>IF(OR(A114="",B114=""),"",IF(N(B113)+N(D114)/2&gt;0,(B114-B113-D114+E114)/(B113+D114/2),0))</f>
        <v/>
      </c>
      <c r="G114" s="87" t="str">
        <f>IF(F114="","",(1+N(G113))*(1+F114)-1)</f>
        <v/>
      </c>
      <c r="H114" s="65" t="str">
        <f>IF(A114="","",SUMIFS('10 Histórico de Aportes'!$D$8:$D$2007,'10 Histórico de Aportes'!$A$8:$A$2007,"&lt;="&amp;A114))</f>
        <v/>
      </c>
    </row>
    <row r="115">
      <c r="A115" s="116" t="n"/>
      <c r="B115" s="121" t="n"/>
      <c r="C115" s="123" t="str">
        <f>IF(A115="","",EOMONTH(A115,0))</f>
        <v/>
      </c>
      <c r="D115" s="110" t="str">
        <f>IF(A115="","",SUMIFS('10 Histórico de Aportes'!$D$8:$D$2007,'10 Histórico de Aportes'!$F$8:$F$2007,C115))</f>
        <v/>
      </c>
      <c r="E115" s="110" t="str">
        <f>IF(A115="","",SUMIFS('11 Histórico de Dividendos'!$K$8:$K$3007,'11 Histórico de Dividendos'!$M$8:$M$3007,C115))</f>
        <v/>
      </c>
      <c r="F115" s="111" t="str">
        <f>IF(OR(A115="",B115=""),"",IF(N(B114)+N(D115)/2&gt;0,(B115-B114-D115+E115)/(B114+D115/2),0))</f>
        <v/>
      </c>
      <c r="G115" s="136" t="str">
        <f>IF(F115="","",(1+N(G114))*(1+F115)-1)</f>
        <v/>
      </c>
      <c r="H115" s="110" t="str">
        <f>IF(A115="","",SUMIFS('10 Histórico de Aportes'!$D$8:$D$2007,'10 Histórico de Aportes'!$A$8:$A$2007,"&lt;="&amp;A115))</f>
        <v/>
      </c>
    </row>
    <row r="116">
      <c r="A116" s="116" t="n"/>
      <c r="B116" s="121" t="n"/>
      <c r="C116" s="122" t="str">
        <f>IF(A116="","",EOMONTH(A116,0))</f>
        <v/>
      </c>
      <c r="D116" s="65" t="str">
        <f>IF(A116="","",SUMIFS('10 Histórico de Aportes'!$D$8:$D$2007,'10 Histórico de Aportes'!$F$8:$F$2007,C116))</f>
        <v/>
      </c>
      <c r="E116" s="65" t="str">
        <f>IF(A116="","",SUMIFS('11 Histórico de Dividendos'!$K$8:$K$3007,'11 Histórico de Dividendos'!$M$8:$M$3007,C116))</f>
        <v/>
      </c>
      <c r="F116" s="67" t="str">
        <f>IF(OR(A116="",B116=""),"",IF(N(B115)+N(D116)/2&gt;0,(B116-B115-D116+E116)/(B115+D116/2),0))</f>
        <v/>
      </c>
      <c r="G116" s="87" t="str">
        <f>IF(F116="","",(1+N(G115))*(1+F116)-1)</f>
        <v/>
      </c>
      <c r="H116" s="65" t="str">
        <f>IF(A116="","",SUMIFS('10 Histórico de Aportes'!$D$8:$D$2007,'10 Histórico de Aportes'!$A$8:$A$2007,"&lt;="&amp;A116))</f>
        <v/>
      </c>
    </row>
    <row r="117">
      <c r="A117" s="116" t="n"/>
      <c r="B117" s="121" t="n"/>
      <c r="C117" s="123" t="str">
        <f>IF(A117="","",EOMONTH(A117,0))</f>
        <v/>
      </c>
      <c r="D117" s="110" t="str">
        <f>IF(A117="","",SUMIFS('10 Histórico de Aportes'!$D$8:$D$2007,'10 Histórico de Aportes'!$F$8:$F$2007,C117))</f>
        <v/>
      </c>
      <c r="E117" s="110" t="str">
        <f>IF(A117="","",SUMIFS('11 Histórico de Dividendos'!$K$8:$K$3007,'11 Histórico de Dividendos'!$M$8:$M$3007,C117))</f>
        <v/>
      </c>
      <c r="F117" s="111" t="str">
        <f>IF(OR(A117="",B117=""),"",IF(N(B116)+N(D117)/2&gt;0,(B117-B116-D117+E117)/(B116+D117/2),0))</f>
        <v/>
      </c>
      <c r="G117" s="136" t="str">
        <f>IF(F117="","",(1+N(G116))*(1+F117)-1)</f>
        <v/>
      </c>
      <c r="H117" s="110" t="str">
        <f>IF(A117="","",SUMIFS('10 Histórico de Aportes'!$D$8:$D$2007,'10 Histórico de Aportes'!$A$8:$A$2007,"&lt;="&amp;A117))</f>
        <v/>
      </c>
    </row>
    <row r="118">
      <c r="A118" s="116" t="n"/>
      <c r="B118" s="121" t="n"/>
      <c r="C118" s="122" t="str">
        <f>IF(A118="","",EOMONTH(A118,0))</f>
        <v/>
      </c>
      <c r="D118" s="65" t="str">
        <f>IF(A118="","",SUMIFS('10 Histórico de Aportes'!$D$8:$D$2007,'10 Histórico de Aportes'!$F$8:$F$2007,C118))</f>
        <v/>
      </c>
      <c r="E118" s="65" t="str">
        <f>IF(A118="","",SUMIFS('11 Histórico de Dividendos'!$K$8:$K$3007,'11 Histórico de Dividendos'!$M$8:$M$3007,C118))</f>
        <v/>
      </c>
      <c r="F118" s="67" t="str">
        <f>IF(OR(A118="",B118=""),"",IF(N(B117)+N(D118)/2&gt;0,(B118-B117-D118+E118)/(B117+D118/2),0))</f>
        <v/>
      </c>
      <c r="G118" s="87" t="str">
        <f>IF(F118="","",(1+N(G117))*(1+F118)-1)</f>
        <v/>
      </c>
      <c r="H118" s="65" t="str">
        <f>IF(A118="","",SUMIFS('10 Histórico de Aportes'!$D$8:$D$2007,'10 Histórico de Aportes'!$A$8:$A$2007,"&lt;="&amp;A118))</f>
        <v/>
      </c>
    </row>
    <row r="119">
      <c r="A119" s="116" t="n"/>
      <c r="B119" s="121" t="n"/>
      <c r="C119" s="123" t="str">
        <f>IF(A119="","",EOMONTH(A119,0))</f>
        <v/>
      </c>
      <c r="D119" s="110" t="str">
        <f>IF(A119="","",SUMIFS('10 Histórico de Aportes'!$D$8:$D$2007,'10 Histórico de Aportes'!$F$8:$F$2007,C119))</f>
        <v/>
      </c>
      <c r="E119" s="110" t="str">
        <f>IF(A119="","",SUMIFS('11 Histórico de Dividendos'!$K$8:$K$3007,'11 Histórico de Dividendos'!$M$8:$M$3007,C119))</f>
        <v/>
      </c>
      <c r="F119" s="111" t="str">
        <f>IF(OR(A119="",B119=""),"",IF(N(B118)+N(D119)/2&gt;0,(B119-B118-D119+E119)/(B118+D119/2),0))</f>
        <v/>
      </c>
      <c r="G119" s="136" t="str">
        <f>IF(F119="","",(1+N(G118))*(1+F119)-1)</f>
        <v/>
      </c>
      <c r="H119" s="110" t="str">
        <f>IF(A119="","",SUMIFS('10 Histórico de Aportes'!$D$8:$D$2007,'10 Histórico de Aportes'!$A$8:$A$2007,"&lt;="&amp;A119))</f>
        <v/>
      </c>
    </row>
    <row r="120">
      <c r="A120" s="116" t="n"/>
      <c r="B120" s="121" t="n"/>
      <c r="C120" s="122" t="str">
        <f>IF(A120="","",EOMONTH(A120,0))</f>
        <v/>
      </c>
      <c r="D120" s="65" t="str">
        <f>IF(A120="","",SUMIFS('10 Histórico de Aportes'!$D$8:$D$2007,'10 Histórico de Aportes'!$F$8:$F$2007,C120))</f>
        <v/>
      </c>
      <c r="E120" s="65" t="str">
        <f>IF(A120="","",SUMIFS('11 Histórico de Dividendos'!$K$8:$K$3007,'11 Histórico de Dividendos'!$M$8:$M$3007,C120))</f>
        <v/>
      </c>
      <c r="F120" s="67" t="str">
        <f>IF(OR(A120="",B120=""),"",IF(N(B119)+N(D120)/2&gt;0,(B120-B119-D120+E120)/(B119+D120/2),0))</f>
        <v/>
      </c>
      <c r="G120" s="87" t="str">
        <f>IF(F120="","",(1+N(G119))*(1+F120)-1)</f>
        <v/>
      </c>
      <c r="H120" s="65" t="str">
        <f>IF(A120="","",SUMIFS('10 Histórico de Aportes'!$D$8:$D$2007,'10 Histórico de Aportes'!$A$8:$A$2007,"&lt;="&amp;A120))</f>
        <v/>
      </c>
    </row>
    <row r="121">
      <c r="A121" s="116" t="n"/>
      <c r="B121" s="121" t="n"/>
      <c r="C121" s="123" t="str">
        <f>IF(A121="","",EOMONTH(A121,0))</f>
        <v/>
      </c>
      <c r="D121" s="110" t="str">
        <f>IF(A121="","",SUMIFS('10 Histórico de Aportes'!$D$8:$D$2007,'10 Histórico de Aportes'!$F$8:$F$2007,C121))</f>
        <v/>
      </c>
      <c r="E121" s="110" t="str">
        <f>IF(A121="","",SUMIFS('11 Histórico de Dividendos'!$K$8:$K$3007,'11 Histórico de Dividendos'!$M$8:$M$3007,C121))</f>
        <v/>
      </c>
      <c r="F121" s="111" t="str">
        <f>IF(OR(A121="",B121=""),"",IF(N(B120)+N(D121)/2&gt;0,(B121-B120-D121+E121)/(B120+D121/2),0))</f>
        <v/>
      </c>
      <c r="G121" s="136" t="str">
        <f>IF(F121="","",(1+N(G120))*(1+F121)-1)</f>
        <v/>
      </c>
      <c r="H121" s="110" t="str">
        <f>IF(A121="","",SUMIFS('10 Histórico de Aportes'!$D$8:$D$2007,'10 Histórico de Aportes'!$A$8:$A$2007,"&lt;="&amp;A121))</f>
        <v/>
      </c>
    </row>
    <row r="122">
      <c r="A122" s="116" t="n"/>
      <c r="B122" s="121" t="n"/>
      <c r="C122" s="122" t="str">
        <f>IF(A122="","",EOMONTH(A122,0))</f>
        <v/>
      </c>
      <c r="D122" s="65" t="str">
        <f>IF(A122="","",SUMIFS('10 Histórico de Aportes'!$D$8:$D$2007,'10 Histórico de Aportes'!$F$8:$F$2007,C122))</f>
        <v/>
      </c>
      <c r="E122" s="65" t="str">
        <f>IF(A122="","",SUMIFS('11 Histórico de Dividendos'!$K$8:$K$3007,'11 Histórico de Dividendos'!$M$8:$M$3007,C122))</f>
        <v/>
      </c>
      <c r="F122" s="67" t="str">
        <f>IF(OR(A122="",B122=""),"",IF(N(B121)+N(D122)/2&gt;0,(B122-B121-D122+E122)/(B121+D122/2),0))</f>
        <v/>
      </c>
      <c r="G122" s="87" t="str">
        <f>IF(F122="","",(1+N(G121))*(1+F122)-1)</f>
        <v/>
      </c>
      <c r="H122" s="65" t="str">
        <f>IF(A122="","",SUMIFS('10 Histórico de Aportes'!$D$8:$D$2007,'10 Histórico de Aportes'!$A$8:$A$2007,"&lt;="&amp;A122))</f>
        <v/>
      </c>
    </row>
    <row r="123">
      <c r="A123" s="116" t="n"/>
      <c r="B123" s="121" t="n"/>
      <c r="C123" s="123" t="str">
        <f>IF(A123="","",EOMONTH(A123,0))</f>
        <v/>
      </c>
      <c r="D123" s="110" t="str">
        <f>IF(A123="","",SUMIFS('10 Histórico de Aportes'!$D$8:$D$2007,'10 Histórico de Aportes'!$F$8:$F$2007,C123))</f>
        <v/>
      </c>
      <c r="E123" s="110" t="str">
        <f>IF(A123="","",SUMIFS('11 Histórico de Dividendos'!$K$8:$K$3007,'11 Histórico de Dividendos'!$M$8:$M$3007,C123))</f>
        <v/>
      </c>
      <c r="F123" s="111" t="str">
        <f>IF(OR(A123="",B123=""),"",IF(N(B122)+N(D123)/2&gt;0,(B123-B122-D123+E123)/(B122+D123/2),0))</f>
        <v/>
      </c>
      <c r="G123" s="136" t="str">
        <f>IF(F123="","",(1+N(G122))*(1+F123)-1)</f>
        <v/>
      </c>
      <c r="H123" s="110" t="str">
        <f>IF(A123="","",SUMIFS('10 Histórico de Aportes'!$D$8:$D$2007,'10 Histórico de Aportes'!$A$8:$A$2007,"&lt;="&amp;A123))</f>
        <v/>
      </c>
    </row>
    <row r="124">
      <c r="A124" s="116" t="n"/>
      <c r="B124" s="121" t="n"/>
      <c r="C124" s="122" t="str">
        <f>IF(A124="","",EOMONTH(A124,0))</f>
        <v/>
      </c>
      <c r="D124" s="65" t="str">
        <f>IF(A124="","",SUMIFS('10 Histórico de Aportes'!$D$8:$D$2007,'10 Histórico de Aportes'!$F$8:$F$2007,C124))</f>
        <v/>
      </c>
      <c r="E124" s="65" t="str">
        <f>IF(A124="","",SUMIFS('11 Histórico de Dividendos'!$K$8:$K$3007,'11 Histórico de Dividendos'!$M$8:$M$3007,C124))</f>
        <v/>
      </c>
      <c r="F124" s="67" t="str">
        <f>IF(OR(A124="",B124=""),"",IF(N(B123)+N(D124)/2&gt;0,(B124-B123-D124+E124)/(B123+D124/2),0))</f>
        <v/>
      </c>
      <c r="G124" s="87" t="str">
        <f>IF(F124="","",(1+N(G123))*(1+F124)-1)</f>
        <v/>
      </c>
      <c r="H124" s="65" t="str">
        <f>IF(A124="","",SUMIFS('10 Histórico de Aportes'!$D$8:$D$2007,'10 Histórico de Aportes'!$A$8:$A$2007,"&lt;="&amp;A124))</f>
        <v/>
      </c>
    </row>
    <row r="125">
      <c r="A125" s="116" t="n"/>
      <c r="B125" s="121" t="n"/>
      <c r="C125" s="123" t="str">
        <f>IF(A125="","",EOMONTH(A125,0))</f>
        <v/>
      </c>
      <c r="D125" s="110" t="str">
        <f>IF(A125="","",SUMIFS('10 Histórico de Aportes'!$D$8:$D$2007,'10 Histórico de Aportes'!$F$8:$F$2007,C125))</f>
        <v/>
      </c>
      <c r="E125" s="110" t="str">
        <f>IF(A125="","",SUMIFS('11 Histórico de Dividendos'!$K$8:$K$3007,'11 Histórico de Dividendos'!$M$8:$M$3007,C125))</f>
        <v/>
      </c>
      <c r="F125" s="111" t="str">
        <f>IF(OR(A125="",B125=""),"",IF(N(B124)+N(D125)/2&gt;0,(B125-B124-D125+E125)/(B124+D125/2),0))</f>
        <v/>
      </c>
      <c r="G125" s="136" t="str">
        <f>IF(F125="","",(1+N(G124))*(1+F125)-1)</f>
        <v/>
      </c>
      <c r="H125" s="110" t="str">
        <f>IF(A125="","",SUMIFS('10 Histórico de Aportes'!$D$8:$D$2007,'10 Histórico de Aportes'!$A$8:$A$2007,"&lt;="&amp;A125))</f>
        <v/>
      </c>
    </row>
    <row r="126">
      <c r="A126" s="116" t="n"/>
      <c r="B126" s="121" t="n"/>
      <c r="C126" s="122" t="str">
        <f>IF(A126="","",EOMONTH(A126,0))</f>
        <v/>
      </c>
      <c r="D126" s="65" t="str">
        <f>IF(A126="","",SUMIFS('10 Histórico de Aportes'!$D$8:$D$2007,'10 Histórico de Aportes'!$F$8:$F$2007,C126))</f>
        <v/>
      </c>
      <c r="E126" s="65" t="str">
        <f>IF(A126="","",SUMIFS('11 Histórico de Dividendos'!$K$8:$K$3007,'11 Histórico de Dividendos'!$M$8:$M$3007,C126))</f>
        <v/>
      </c>
      <c r="F126" s="67" t="str">
        <f>IF(OR(A126="",B126=""),"",IF(N(B125)+N(D126)/2&gt;0,(B126-B125-D126+E126)/(B125+D126/2),0))</f>
        <v/>
      </c>
      <c r="G126" s="87" t="str">
        <f>IF(F126="","",(1+N(G125))*(1+F126)-1)</f>
        <v/>
      </c>
      <c r="H126" s="65" t="str">
        <f>IF(A126="","",SUMIFS('10 Histórico de Aportes'!$D$8:$D$2007,'10 Histórico de Aportes'!$A$8:$A$2007,"&lt;="&amp;A126))</f>
        <v/>
      </c>
    </row>
    <row r="127">
      <c r="A127" s="116" t="n"/>
      <c r="B127" s="121" t="n"/>
      <c r="C127" s="123" t="str">
        <f>IF(A127="","",EOMONTH(A127,0))</f>
        <v/>
      </c>
      <c r="D127" s="110" t="str">
        <f>IF(A127="","",SUMIFS('10 Histórico de Aportes'!$D$8:$D$2007,'10 Histórico de Aportes'!$F$8:$F$2007,C127))</f>
        <v/>
      </c>
      <c r="E127" s="110" t="str">
        <f>IF(A127="","",SUMIFS('11 Histórico de Dividendos'!$K$8:$K$3007,'11 Histórico de Dividendos'!$M$8:$M$3007,C127))</f>
        <v/>
      </c>
      <c r="F127" s="111" t="str">
        <f>IF(OR(A127="",B127=""),"",IF(N(B126)+N(D127)/2&gt;0,(B127-B126-D127+E127)/(B126+D127/2),0))</f>
        <v/>
      </c>
      <c r="G127" s="136" t="str">
        <f>IF(F127="","",(1+N(G126))*(1+F127)-1)</f>
        <v/>
      </c>
      <c r="H127" s="110" t="str">
        <f>IF(A127="","",SUMIFS('10 Histórico de Aportes'!$D$8:$D$2007,'10 Histórico de Aportes'!$A$8:$A$2007,"&lt;="&amp;A127))</f>
        <v/>
      </c>
    </row>
    <row r="128">
      <c r="A128" s="116" t="n"/>
      <c r="B128" s="121" t="n"/>
      <c r="C128" s="122" t="str">
        <f>IF(A128="","",EOMONTH(A128,0))</f>
        <v/>
      </c>
      <c r="D128" s="65" t="str">
        <f>IF(A128="","",SUMIFS('10 Histórico de Aportes'!$D$8:$D$2007,'10 Histórico de Aportes'!$F$8:$F$2007,C128))</f>
        <v/>
      </c>
      <c r="E128" s="65" t="str">
        <f>IF(A128="","",SUMIFS('11 Histórico de Dividendos'!$K$8:$K$3007,'11 Histórico de Dividendos'!$M$8:$M$3007,C128))</f>
        <v/>
      </c>
      <c r="F128" s="67" t="str">
        <f>IF(OR(A128="",B128=""),"",IF(N(B127)+N(D128)/2&gt;0,(B128-B127-D128+E128)/(B127+D128/2),0))</f>
        <v/>
      </c>
      <c r="G128" s="87" t="str">
        <f>IF(F128="","",(1+N(G127))*(1+F128)-1)</f>
        <v/>
      </c>
      <c r="H128" s="65" t="str">
        <f>IF(A128="","",SUMIFS('10 Histórico de Aportes'!$D$8:$D$2007,'10 Histórico de Aportes'!$A$8:$A$2007,"&lt;="&amp;A128))</f>
        <v/>
      </c>
    </row>
    <row r="129">
      <c r="A129" s="116" t="n"/>
      <c r="B129" s="121" t="n"/>
      <c r="C129" s="123" t="str">
        <f>IF(A129="","",EOMONTH(A129,0))</f>
        <v/>
      </c>
      <c r="D129" s="110" t="str">
        <f>IF(A129="","",SUMIFS('10 Histórico de Aportes'!$D$8:$D$2007,'10 Histórico de Aportes'!$F$8:$F$2007,C129))</f>
        <v/>
      </c>
      <c r="E129" s="110" t="str">
        <f>IF(A129="","",SUMIFS('11 Histórico de Dividendos'!$K$8:$K$3007,'11 Histórico de Dividendos'!$M$8:$M$3007,C129))</f>
        <v/>
      </c>
      <c r="F129" s="111" t="str">
        <f>IF(OR(A129="",B129=""),"",IF(N(B128)+N(D129)/2&gt;0,(B129-B128-D129+E129)/(B128+D129/2),0))</f>
        <v/>
      </c>
      <c r="G129" s="136" t="str">
        <f>IF(F129="","",(1+N(G128))*(1+F129)-1)</f>
        <v/>
      </c>
      <c r="H129" s="110" t="str">
        <f>IF(A129="","",SUMIFS('10 Histórico de Aportes'!$D$8:$D$2007,'10 Histórico de Aportes'!$A$8:$A$2007,"&lt;="&amp;A129))</f>
        <v/>
      </c>
    </row>
    <row r="130">
      <c r="A130" s="116" t="n"/>
      <c r="B130" s="121" t="n"/>
      <c r="C130" s="122" t="str">
        <f>IF(A130="","",EOMONTH(A130,0))</f>
        <v/>
      </c>
      <c r="D130" s="65" t="str">
        <f>IF(A130="","",SUMIFS('10 Histórico de Aportes'!$D$8:$D$2007,'10 Histórico de Aportes'!$F$8:$F$2007,C130))</f>
        <v/>
      </c>
      <c r="E130" s="65" t="str">
        <f>IF(A130="","",SUMIFS('11 Histórico de Dividendos'!$K$8:$K$3007,'11 Histórico de Dividendos'!$M$8:$M$3007,C130))</f>
        <v/>
      </c>
      <c r="F130" s="67" t="str">
        <f>IF(OR(A130="",B130=""),"",IF(N(B129)+N(D130)/2&gt;0,(B130-B129-D130+E130)/(B129+D130/2),0))</f>
        <v/>
      </c>
      <c r="G130" s="87" t="str">
        <f>IF(F130="","",(1+N(G129))*(1+F130)-1)</f>
        <v/>
      </c>
      <c r="H130" s="65" t="str">
        <f>IF(A130="","",SUMIFS('10 Histórico de Aportes'!$D$8:$D$2007,'10 Histórico de Aportes'!$A$8:$A$2007,"&lt;="&amp;A130))</f>
        <v/>
      </c>
    </row>
    <row r="131">
      <c r="A131" s="116" t="n"/>
      <c r="B131" s="121" t="n"/>
      <c r="C131" s="123" t="str">
        <f>IF(A131="","",EOMONTH(A131,0))</f>
        <v/>
      </c>
      <c r="D131" s="110" t="str">
        <f>IF(A131="","",SUMIFS('10 Histórico de Aportes'!$D$8:$D$2007,'10 Histórico de Aportes'!$F$8:$F$2007,C131))</f>
        <v/>
      </c>
      <c r="E131" s="110" t="str">
        <f>IF(A131="","",SUMIFS('11 Histórico de Dividendos'!$K$8:$K$3007,'11 Histórico de Dividendos'!$M$8:$M$3007,C131))</f>
        <v/>
      </c>
      <c r="F131" s="111" t="str">
        <f>IF(OR(A131="",B131=""),"",IF(N(B130)+N(D131)/2&gt;0,(B131-B130-D131+E131)/(B130+D131/2),0))</f>
        <v/>
      </c>
      <c r="G131" s="136" t="str">
        <f>IF(F131="","",(1+N(G130))*(1+F131)-1)</f>
        <v/>
      </c>
      <c r="H131" s="110" t="str">
        <f>IF(A131="","",SUMIFS('10 Histórico de Aportes'!$D$8:$D$2007,'10 Histórico de Aportes'!$A$8:$A$2007,"&lt;="&amp;A131))</f>
        <v/>
      </c>
    </row>
    <row r="132">
      <c r="A132" s="116" t="n"/>
      <c r="B132" s="121" t="n"/>
      <c r="C132" s="122" t="str">
        <f>IF(A132="","",EOMONTH(A132,0))</f>
        <v/>
      </c>
      <c r="D132" s="65" t="str">
        <f>IF(A132="","",SUMIFS('10 Histórico de Aportes'!$D$8:$D$2007,'10 Histórico de Aportes'!$F$8:$F$2007,C132))</f>
        <v/>
      </c>
      <c r="E132" s="65" t="str">
        <f>IF(A132="","",SUMIFS('11 Histórico de Dividendos'!$K$8:$K$3007,'11 Histórico de Dividendos'!$M$8:$M$3007,C132))</f>
        <v/>
      </c>
      <c r="F132" s="67" t="str">
        <f>IF(OR(A132="",B132=""),"",IF(N(B131)+N(D132)/2&gt;0,(B132-B131-D132+E132)/(B131+D132/2),0))</f>
        <v/>
      </c>
      <c r="G132" s="87" t="str">
        <f>IF(F132="","",(1+N(G131))*(1+F132)-1)</f>
        <v/>
      </c>
      <c r="H132" s="65" t="str">
        <f>IF(A132="","",SUMIFS('10 Histórico de Aportes'!$D$8:$D$2007,'10 Histórico de Aportes'!$A$8:$A$2007,"&lt;="&amp;A132))</f>
        <v/>
      </c>
    </row>
    <row r="133">
      <c r="A133" s="116" t="n"/>
      <c r="B133" s="121" t="n"/>
      <c r="C133" s="123" t="str">
        <f>IF(A133="","",EOMONTH(A133,0))</f>
        <v/>
      </c>
      <c r="D133" s="110" t="str">
        <f>IF(A133="","",SUMIFS('10 Histórico de Aportes'!$D$8:$D$2007,'10 Histórico de Aportes'!$F$8:$F$2007,C133))</f>
        <v/>
      </c>
      <c r="E133" s="110" t="str">
        <f>IF(A133="","",SUMIFS('11 Histórico de Dividendos'!$K$8:$K$3007,'11 Histórico de Dividendos'!$M$8:$M$3007,C133))</f>
        <v/>
      </c>
      <c r="F133" s="111" t="str">
        <f>IF(OR(A133="",B133=""),"",IF(N(B132)+N(D133)/2&gt;0,(B133-B132-D133+E133)/(B132+D133/2),0))</f>
        <v/>
      </c>
      <c r="G133" s="136" t="str">
        <f>IF(F133="","",(1+N(G132))*(1+F133)-1)</f>
        <v/>
      </c>
      <c r="H133" s="110" t="str">
        <f>IF(A133="","",SUMIFS('10 Histórico de Aportes'!$D$8:$D$2007,'10 Histórico de Aportes'!$A$8:$A$2007,"&lt;="&amp;A133))</f>
        <v/>
      </c>
    </row>
    <row r="134">
      <c r="A134" s="116" t="n"/>
      <c r="B134" s="121" t="n"/>
      <c r="C134" s="122" t="str">
        <f>IF(A134="","",EOMONTH(A134,0))</f>
        <v/>
      </c>
      <c r="D134" s="65" t="str">
        <f>IF(A134="","",SUMIFS('10 Histórico de Aportes'!$D$8:$D$2007,'10 Histórico de Aportes'!$F$8:$F$2007,C134))</f>
        <v/>
      </c>
      <c r="E134" s="65" t="str">
        <f>IF(A134="","",SUMIFS('11 Histórico de Dividendos'!$K$8:$K$3007,'11 Histórico de Dividendos'!$M$8:$M$3007,C134))</f>
        <v/>
      </c>
      <c r="F134" s="67" t="str">
        <f>IF(OR(A134="",B134=""),"",IF(N(B133)+N(D134)/2&gt;0,(B134-B133-D134+E134)/(B133+D134/2),0))</f>
        <v/>
      </c>
      <c r="G134" s="87" t="str">
        <f>IF(F134="","",(1+N(G133))*(1+F134)-1)</f>
        <v/>
      </c>
      <c r="H134" s="65" t="str">
        <f>IF(A134="","",SUMIFS('10 Histórico de Aportes'!$D$8:$D$2007,'10 Histórico de Aportes'!$A$8:$A$2007,"&lt;="&amp;A134))</f>
        <v/>
      </c>
    </row>
    <row r="135">
      <c r="A135" s="116" t="n"/>
      <c r="B135" s="121" t="n"/>
      <c r="C135" s="123" t="str">
        <f>IF(A135="","",EOMONTH(A135,0))</f>
        <v/>
      </c>
      <c r="D135" s="110" t="str">
        <f>IF(A135="","",SUMIFS('10 Histórico de Aportes'!$D$8:$D$2007,'10 Histórico de Aportes'!$F$8:$F$2007,C135))</f>
        <v/>
      </c>
      <c r="E135" s="110" t="str">
        <f>IF(A135="","",SUMIFS('11 Histórico de Dividendos'!$K$8:$K$3007,'11 Histórico de Dividendos'!$M$8:$M$3007,C135))</f>
        <v/>
      </c>
      <c r="F135" s="111" t="str">
        <f>IF(OR(A135="",B135=""),"",IF(N(B134)+N(D135)/2&gt;0,(B135-B134-D135+E135)/(B134+D135/2),0))</f>
        <v/>
      </c>
      <c r="G135" s="136" t="str">
        <f>IF(F135="","",(1+N(G134))*(1+F135)-1)</f>
        <v/>
      </c>
      <c r="H135" s="110" t="str">
        <f>IF(A135="","",SUMIFS('10 Histórico de Aportes'!$D$8:$D$2007,'10 Histórico de Aportes'!$A$8:$A$2007,"&lt;="&amp;A135))</f>
        <v/>
      </c>
    </row>
    <row r="136">
      <c r="A136" s="116" t="n"/>
      <c r="B136" s="121" t="n"/>
      <c r="C136" s="122" t="str">
        <f>IF(A136="","",EOMONTH(A136,0))</f>
        <v/>
      </c>
      <c r="D136" s="65" t="str">
        <f>IF(A136="","",SUMIFS('10 Histórico de Aportes'!$D$8:$D$2007,'10 Histórico de Aportes'!$F$8:$F$2007,C136))</f>
        <v/>
      </c>
      <c r="E136" s="65" t="str">
        <f>IF(A136="","",SUMIFS('11 Histórico de Dividendos'!$K$8:$K$3007,'11 Histórico de Dividendos'!$M$8:$M$3007,C136))</f>
        <v/>
      </c>
      <c r="F136" s="67" t="str">
        <f>IF(OR(A136="",B136=""),"",IF(N(B135)+N(D136)/2&gt;0,(B136-B135-D136+E136)/(B135+D136/2),0))</f>
        <v/>
      </c>
      <c r="G136" s="87" t="str">
        <f>IF(F136="","",(1+N(G135))*(1+F136)-1)</f>
        <v/>
      </c>
      <c r="H136" s="65" t="str">
        <f>IF(A136="","",SUMIFS('10 Histórico de Aportes'!$D$8:$D$2007,'10 Histórico de Aportes'!$A$8:$A$2007,"&lt;="&amp;A136))</f>
        <v/>
      </c>
    </row>
    <row r="137">
      <c r="A137" s="116" t="n"/>
      <c r="B137" s="121" t="n"/>
      <c r="C137" s="123" t="str">
        <f>IF(A137="","",EOMONTH(A137,0))</f>
        <v/>
      </c>
      <c r="D137" s="110" t="str">
        <f>IF(A137="","",SUMIFS('10 Histórico de Aportes'!$D$8:$D$2007,'10 Histórico de Aportes'!$F$8:$F$2007,C137))</f>
        <v/>
      </c>
      <c r="E137" s="110" t="str">
        <f>IF(A137="","",SUMIFS('11 Histórico de Dividendos'!$K$8:$K$3007,'11 Histórico de Dividendos'!$M$8:$M$3007,C137))</f>
        <v/>
      </c>
      <c r="F137" s="111" t="str">
        <f>IF(OR(A137="",B137=""),"",IF(N(B136)+N(D137)/2&gt;0,(B137-B136-D137+E137)/(B136+D137/2),0))</f>
        <v/>
      </c>
      <c r="G137" s="136" t="str">
        <f>IF(F137="","",(1+N(G136))*(1+F137)-1)</f>
        <v/>
      </c>
      <c r="H137" s="110" t="str">
        <f>IF(A137="","",SUMIFS('10 Histórico de Aportes'!$D$8:$D$2007,'10 Histórico de Aportes'!$A$8:$A$2007,"&lt;="&amp;A137))</f>
        <v/>
      </c>
    </row>
    <row r="138">
      <c r="A138" s="116" t="n"/>
      <c r="B138" s="121" t="n"/>
      <c r="C138" s="122" t="str">
        <f>IF(A138="","",EOMONTH(A138,0))</f>
        <v/>
      </c>
      <c r="D138" s="65" t="str">
        <f>IF(A138="","",SUMIFS('10 Histórico de Aportes'!$D$8:$D$2007,'10 Histórico de Aportes'!$F$8:$F$2007,C138))</f>
        <v/>
      </c>
      <c r="E138" s="65" t="str">
        <f>IF(A138="","",SUMIFS('11 Histórico de Dividendos'!$K$8:$K$3007,'11 Histórico de Dividendos'!$M$8:$M$3007,C138))</f>
        <v/>
      </c>
      <c r="F138" s="67" t="str">
        <f>IF(OR(A138="",B138=""),"",IF(N(B137)+N(D138)/2&gt;0,(B138-B137-D138+E138)/(B137+D138/2),0))</f>
        <v/>
      </c>
      <c r="G138" s="87" t="str">
        <f>IF(F138="","",(1+N(G137))*(1+F138)-1)</f>
        <v/>
      </c>
      <c r="H138" s="65" t="str">
        <f>IF(A138="","",SUMIFS('10 Histórico de Aportes'!$D$8:$D$2007,'10 Histórico de Aportes'!$A$8:$A$2007,"&lt;="&amp;A138))</f>
        <v/>
      </c>
    </row>
    <row r="139">
      <c r="A139" s="116" t="n"/>
      <c r="B139" s="121" t="n"/>
      <c r="C139" s="123" t="str">
        <f>IF(A139="","",EOMONTH(A139,0))</f>
        <v/>
      </c>
      <c r="D139" s="110" t="str">
        <f>IF(A139="","",SUMIFS('10 Histórico de Aportes'!$D$8:$D$2007,'10 Histórico de Aportes'!$F$8:$F$2007,C139))</f>
        <v/>
      </c>
      <c r="E139" s="110" t="str">
        <f>IF(A139="","",SUMIFS('11 Histórico de Dividendos'!$K$8:$K$3007,'11 Histórico de Dividendos'!$M$8:$M$3007,C139))</f>
        <v/>
      </c>
      <c r="F139" s="111" t="str">
        <f>IF(OR(A139="",B139=""),"",IF(N(B138)+N(D139)/2&gt;0,(B139-B138-D139+E139)/(B138+D139/2),0))</f>
        <v/>
      </c>
      <c r="G139" s="136" t="str">
        <f>IF(F139="","",(1+N(G138))*(1+F139)-1)</f>
        <v/>
      </c>
      <c r="H139" s="110" t="str">
        <f>IF(A139="","",SUMIFS('10 Histórico de Aportes'!$D$8:$D$2007,'10 Histórico de Aportes'!$A$8:$A$2007,"&lt;="&amp;A139))</f>
        <v/>
      </c>
    </row>
    <row r="140">
      <c r="A140" s="116" t="n"/>
      <c r="B140" s="121" t="n"/>
      <c r="C140" s="122" t="str">
        <f>IF(A140="","",EOMONTH(A140,0))</f>
        <v/>
      </c>
      <c r="D140" s="65" t="str">
        <f>IF(A140="","",SUMIFS('10 Histórico de Aportes'!$D$8:$D$2007,'10 Histórico de Aportes'!$F$8:$F$2007,C140))</f>
        <v/>
      </c>
      <c r="E140" s="65" t="str">
        <f>IF(A140="","",SUMIFS('11 Histórico de Dividendos'!$K$8:$K$3007,'11 Histórico de Dividendos'!$M$8:$M$3007,C140))</f>
        <v/>
      </c>
      <c r="F140" s="67" t="str">
        <f>IF(OR(A140="",B140=""),"",IF(N(B139)+N(D140)/2&gt;0,(B140-B139-D140+E140)/(B139+D140/2),0))</f>
        <v/>
      </c>
      <c r="G140" s="87" t="str">
        <f>IF(F140="","",(1+N(G139))*(1+F140)-1)</f>
        <v/>
      </c>
      <c r="H140" s="65" t="str">
        <f>IF(A140="","",SUMIFS('10 Histórico de Aportes'!$D$8:$D$2007,'10 Histórico de Aportes'!$A$8:$A$2007,"&lt;="&amp;A140))</f>
        <v/>
      </c>
    </row>
    <row r="141">
      <c r="A141" s="116" t="n"/>
      <c r="B141" s="121" t="n"/>
      <c r="C141" s="123" t="str">
        <f>IF(A141="","",EOMONTH(A141,0))</f>
        <v/>
      </c>
      <c r="D141" s="110" t="str">
        <f>IF(A141="","",SUMIFS('10 Histórico de Aportes'!$D$8:$D$2007,'10 Histórico de Aportes'!$F$8:$F$2007,C141))</f>
        <v/>
      </c>
      <c r="E141" s="110" t="str">
        <f>IF(A141="","",SUMIFS('11 Histórico de Dividendos'!$K$8:$K$3007,'11 Histórico de Dividendos'!$M$8:$M$3007,C141))</f>
        <v/>
      </c>
      <c r="F141" s="111" t="str">
        <f>IF(OR(A141="",B141=""),"",IF(N(B140)+N(D141)/2&gt;0,(B141-B140-D141+E141)/(B140+D141/2),0))</f>
        <v/>
      </c>
      <c r="G141" s="136" t="str">
        <f>IF(F141="","",(1+N(G140))*(1+F141)-1)</f>
        <v/>
      </c>
      <c r="H141" s="110" t="str">
        <f>IF(A141="","",SUMIFS('10 Histórico de Aportes'!$D$8:$D$2007,'10 Histórico de Aportes'!$A$8:$A$2007,"&lt;="&amp;A141))</f>
        <v/>
      </c>
    </row>
    <row r="142">
      <c r="A142" s="116" t="n"/>
      <c r="B142" s="121" t="n"/>
      <c r="C142" s="122" t="str">
        <f>IF(A142="","",EOMONTH(A142,0))</f>
        <v/>
      </c>
      <c r="D142" s="65" t="str">
        <f>IF(A142="","",SUMIFS('10 Histórico de Aportes'!$D$8:$D$2007,'10 Histórico de Aportes'!$F$8:$F$2007,C142))</f>
        <v/>
      </c>
      <c r="E142" s="65" t="str">
        <f>IF(A142="","",SUMIFS('11 Histórico de Dividendos'!$K$8:$K$3007,'11 Histórico de Dividendos'!$M$8:$M$3007,C142))</f>
        <v/>
      </c>
      <c r="F142" s="67" t="str">
        <f>IF(OR(A142="",B142=""),"",IF(N(B141)+N(D142)/2&gt;0,(B142-B141-D142+E142)/(B141+D142/2),0))</f>
        <v/>
      </c>
      <c r="G142" s="87" t="str">
        <f>IF(F142="","",(1+N(G141))*(1+F142)-1)</f>
        <v/>
      </c>
      <c r="H142" s="65" t="str">
        <f>IF(A142="","",SUMIFS('10 Histórico de Aportes'!$D$8:$D$2007,'10 Histórico de Aportes'!$A$8:$A$2007,"&lt;="&amp;A142))</f>
        <v/>
      </c>
    </row>
    <row r="143">
      <c r="A143" s="116" t="n"/>
      <c r="B143" s="121" t="n"/>
      <c r="C143" s="123" t="str">
        <f>IF(A143="","",EOMONTH(A143,0))</f>
        <v/>
      </c>
      <c r="D143" s="110" t="str">
        <f>IF(A143="","",SUMIFS('10 Histórico de Aportes'!$D$8:$D$2007,'10 Histórico de Aportes'!$F$8:$F$2007,C143))</f>
        <v/>
      </c>
      <c r="E143" s="110" t="str">
        <f>IF(A143="","",SUMIFS('11 Histórico de Dividendos'!$K$8:$K$3007,'11 Histórico de Dividendos'!$M$8:$M$3007,C143))</f>
        <v/>
      </c>
      <c r="F143" s="111" t="str">
        <f>IF(OR(A143="",B143=""),"",IF(N(B142)+N(D143)/2&gt;0,(B143-B142-D143+E143)/(B142+D143/2),0))</f>
        <v/>
      </c>
      <c r="G143" s="136" t="str">
        <f>IF(F143="","",(1+N(G142))*(1+F143)-1)</f>
        <v/>
      </c>
      <c r="H143" s="110" t="str">
        <f>IF(A143="","",SUMIFS('10 Histórico de Aportes'!$D$8:$D$2007,'10 Histórico de Aportes'!$A$8:$A$2007,"&lt;="&amp;A143))</f>
        <v/>
      </c>
    </row>
    <row r="144">
      <c r="A144" s="116" t="n"/>
      <c r="B144" s="121" t="n"/>
      <c r="C144" s="122" t="str">
        <f>IF(A144="","",EOMONTH(A144,0))</f>
        <v/>
      </c>
      <c r="D144" s="65" t="str">
        <f>IF(A144="","",SUMIFS('10 Histórico de Aportes'!$D$8:$D$2007,'10 Histórico de Aportes'!$F$8:$F$2007,C144))</f>
        <v/>
      </c>
      <c r="E144" s="65" t="str">
        <f>IF(A144="","",SUMIFS('11 Histórico de Dividendos'!$K$8:$K$3007,'11 Histórico de Dividendos'!$M$8:$M$3007,C144))</f>
        <v/>
      </c>
      <c r="F144" s="67" t="str">
        <f>IF(OR(A144="",B144=""),"",IF(N(B143)+N(D144)/2&gt;0,(B144-B143-D144+E144)/(B143+D144/2),0))</f>
        <v/>
      </c>
      <c r="G144" s="87" t="str">
        <f>IF(F144="","",(1+N(G143))*(1+F144)-1)</f>
        <v/>
      </c>
      <c r="H144" s="65" t="str">
        <f>IF(A144="","",SUMIFS('10 Histórico de Aportes'!$D$8:$D$2007,'10 Histórico de Aportes'!$A$8:$A$2007,"&lt;="&amp;A144))</f>
        <v/>
      </c>
    </row>
    <row r="145">
      <c r="A145" s="116" t="n"/>
      <c r="B145" s="121" t="n"/>
      <c r="C145" s="123" t="str">
        <f>IF(A145="","",EOMONTH(A145,0))</f>
        <v/>
      </c>
      <c r="D145" s="110" t="str">
        <f>IF(A145="","",SUMIFS('10 Histórico de Aportes'!$D$8:$D$2007,'10 Histórico de Aportes'!$F$8:$F$2007,C145))</f>
        <v/>
      </c>
      <c r="E145" s="110" t="str">
        <f>IF(A145="","",SUMIFS('11 Histórico de Dividendos'!$K$8:$K$3007,'11 Histórico de Dividendos'!$M$8:$M$3007,C145))</f>
        <v/>
      </c>
      <c r="F145" s="111" t="str">
        <f>IF(OR(A145="",B145=""),"",IF(N(B144)+N(D145)/2&gt;0,(B145-B144-D145+E145)/(B144+D145/2),0))</f>
        <v/>
      </c>
      <c r="G145" s="136" t="str">
        <f>IF(F145="","",(1+N(G144))*(1+F145)-1)</f>
        <v/>
      </c>
      <c r="H145" s="110" t="str">
        <f>IF(A145="","",SUMIFS('10 Histórico de Aportes'!$D$8:$D$2007,'10 Histórico de Aportes'!$A$8:$A$2007,"&lt;="&amp;A145))</f>
        <v/>
      </c>
    </row>
    <row r="146">
      <c r="A146" s="116" t="n"/>
      <c r="B146" s="121" t="n"/>
      <c r="C146" s="122" t="str">
        <f>IF(A146="","",EOMONTH(A146,0))</f>
        <v/>
      </c>
      <c r="D146" s="65" t="str">
        <f>IF(A146="","",SUMIFS('10 Histórico de Aportes'!$D$8:$D$2007,'10 Histórico de Aportes'!$F$8:$F$2007,C146))</f>
        <v/>
      </c>
      <c r="E146" s="65" t="str">
        <f>IF(A146="","",SUMIFS('11 Histórico de Dividendos'!$K$8:$K$3007,'11 Histórico de Dividendos'!$M$8:$M$3007,C146))</f>
        <v/>
      </c>
      <c r="F146" s="67" t="str">
        <f>IF(OR(A146="",B146=""),"",IF(N(B145)+N(D146)/2&gt;0,(B146-B145-D146+E146)/(B145+D146/2),0))</f>
        <v/>
      </c>
      <c r="G146" s="87" t="str">
        <f>IF(F146="","",(1+N(G145))*(1+F146)-1)</f>
        <v/>
      </c>
      <c r="H146" s="65" t="str">
        <f>IF(A146="","",SUMIFS('10 Histórico de Aportes'!$D$8:$D$2007,'10 Histórico de Aportes'!$A$8:$A$2007,"&lt;="&amp;A146))</f>
        <v/>
      </c>
    </row>
    <row r="147">
      <c r="A147" s="116" t="n"/>
      <c r="B147" s="121" t="n"/>
      <c r="C147" s="123" t="str">
        <f>IF(A147="","",EOMONTH(A147,0))</f>
        <v/>
      </c>
      <c r="D147" s="110" t="str">
        <f>IF(A147="","",SUMIFS('10 Histórico de Aportes'!$D$8:$D$2007,'10 Histórico de Aportes'!$F$8:$F$2007,C147))</f>
        <v/>
      </c>
      <c r="E147" s="110" t="str">
        <f>IF(A147="","",SUMIFS('11 Histórico de Dividendos'!$K$8:$K$3007,'11 Histórico de Dividendos'!$M$8:$M$3007,C147))</f>
        <v/>
      </c>
      <c r="F147" s="111" t="str">
        <f>IF(OR(A147="",B147=""),"",IF(N(B146)+N(D147)/2&gt;0,(B147-B146-D147+E147)/(B146+D147/2),0))</f>
        <v/>
      </c>
      <c r="G147" s="136" t="str">
        <f>IF(F147="","",(1+N(G146))*(1+F147)-1)</f>
        <v/>
      </c>
      <c r="H147" s="110" t="str">
        <f>IF(A147="","",SUMIFS('10 Histórico de Aportes'!$D$8:$D$2007,'10 Histórico de Aportes'!$A$8:$A$2007,"&lt;="&amp;A147))</f>
        <v/>
      </c>
    </row>
    <row r="148">
      <c r="A148" s="116" t="n"/>
      <c r="B148" s="121" t="n"/>
      <c r="C148" s="122" t="str">
        <f>IF(A148="","",EOMONTH(A148,0))</f>
        <v/>
      </c>
      <c r="D148" s="65" t="str">
        <f>IF(A148="","",SUMIFS('10 Histórico de Aportes'!$D$8:$D$2007,'10 Histórico de Aportes'!$F$8:$F$2007,C148))</f>
        <v/>
      </c>
      <c r="E148" s="65" t="str">
        <f>IF(A148="","",SUMIFS('11 Histórico de Dividendos'!$K$8:$K$3007,'11 Histórico de Dividendos'!$M$8:$M$3007,C148))</f>
        <v/>
      </c>
      <c r="F148" s="67" t="str">
        <f>IF(OR(A148="",B148=""),"",IF(N(B147)+N(D148)/2&gt;0,(B148-B147-D148+E148)/(B147+D148/2),0))</f>
        <v/>
      </c>
      <c r="G148" s="87" t="str">
        <f>IF(F148="","",(1+N(G147))*(1+F148)-1)</f>
        <v/>
      </c>
      <c r="H148" s="65" t="str">
        <f>IF(A148="","",SUMIFS('10 Histórico de Aportes'!$D$8:$D$2007,'10 Histórico de Aportes'!$A$8:$A$2007,"&lt;="&amp;A148))</f>
        <v/>
      </c>
    </row>
    <row r="149">
      <c r="A149" s="116" t="n"/>
      <c r="B149" s="121" t="n"/>
      <c r="C149" s="123" t="str">
        <f>IF(A149="","",EOMONTH(A149,0))</f>
        <v/>
      </c>
      <c r="D149" s="110" t="str">
        <f>IF(A149="","",SUMIFS('10 Histórico de Aportes'!$D$8:$D$2007,'10 Histórico de Aportes'!$F$8:$F$2007,C149))</f>
        <v/>
      </c>
      <c r="E149" s="110" t="str">
        <f>IF(A149="","",SUMIFS('11 Histórico de Dividendos'!$K$8:$K$3007,'11 Histórico de Dividendos'!$M$8:$M$3007,C149))</f>
        <v/>
      </c>
      <c r="F149" s="111" t="str">
        <f>IF(OR(A149="",B149=""),"",IF(N(B148)+N(D149)/2&gt;0,(B149-B148-D149+E149)/(B148+D149/2),0))</f>
        <v/>
      </c>
      <c r="G149" s="136" t="str">
        <f>IF(F149="","",(1+N(G148))*(1+F149)-1)</f>
        <v/>
      </c>
      <c r="H149" s="110" t="str">
        <f>IF(A149="","",SUMIFS('10 Histórico de Aportes'!$D$8:$D$2007,'10 Histórico de Aportes'!$A$8:$A$2007,"&lt;="&amp;A149))</f>
        <v/>
      </c>
    </row>
    <row r="150">
      <c r="A150" s="116" t="n"/>
      <c r="B150" s="121" t="n"/>
      <c r="C150" s="122" t="str">
        <f>IF(A150="","",EOMONTH(A150,0))</f>
        <v/>
      </c>
      <c r="D150" s="65" t="str">
        <f>IF(A150="","",SUMIFS('10 Histórico de Aportes'!$D$8:$D$2007,'10 Histórico de Aportes'!$F$8:$F$2007,C150))</f>
        <v/>
      </c>
      <c r="E150" s="65" t="str">
        <f>IF(A150="","",SUMIFS('11 Histórico de Dividendos'!$K$8:$K$3007,'11 Histórico de Dividendos'!$M$8:$M$3007,C150))</f>
        <v/>
      </c>
      <c r="F150" s="67" t="str">
        <f>IF(OR(A150="",B150=""),"",IF(N(B149)+N(D150)/2&gt;0,(B150-B149-D150+E150)/(B149+D150/2),0))</f>
        <v/>
      </c>
      <c r="G150" s="87" t="str">
        <f>IF(F150="","",(1+N(G149))*(1+F150)-1)</f>
        <v/>
      </c>
      <c r="H150" s="65" t="str">
        <f>IF(A150="","",SUMIFS('10 Histórico de Aportes'!$D$8:$D$2007,'10 Histórico de Aportes'!$A$8:$A$2007,"&lt;="&amp;A150))</f>
        <v/>
      </c>
    </row>
    <row r="151">
      <c r="A151" s="116" t="n"/>
      <c r="B151" s="121" t="n"/>
      <c r="C151" s="123" t="str">
        <f>IF(A151="","",EOMONTH(A151,0))</f>
        <v/>
      </c>
      <c r="D151" s="110" t="str">
        <f>IF(A151="","",SUMIFS('10 Histórico de Aportes'!$D$8:$D$2007,'10 Histórico de Aportes'!$F$8:$F$2007,C151))</f>
        <v/>
      </c>
      <c r="E151" s="110" t="str">
        <f>IF(A151="","",SUMIFS('11 Histórico de Dividendos'!$K$8:$K$3007,'11 Histórico de Dividendos'!$M$8:$M$3007,C151))</f>
        <v/>
      </c>
      <c r="F151" s="111" t="str">
        <f>IF(OR(A151="",B151=""),"",IF(N(B150)+N(D151)/2&gt;0,(B151-B150-D151+E151)/(B150+D151/2),0))</f>
        <v/>
      </c>
      <c r="G151" s="136" t="str">
        <f>IF(F151="","",(1+N(G150))*(1+F151)-1)</f>
        <v/>
      </c>
      <c r="H151" s="110" t="str">
        <f>IF(A151="","",SUMIFS('10 Histórico de Aportes'!$D$8:$D$2007,'10 Histórico de Aportes'!$A$8:$A$2007,"&lt;="&amp;A151))</f>
        <v/>
      </c>
    </row>
    <row r="152">
      <c r="A152" s="116" t="n"/>
      <c r="B152" s="121" t="n"/>
      <c r="C152" s="122" t="str">
        <f>IF(A152="","",EOMONTH(A152,0))</f>
        <v/>
      </c>
      <c r="D152" s="65" t="str">
        <f>IF(A152="","",SUMIFS('10 Histórico de Aportes'!$D$8:$D$2007,'10 Histórico de Aportes'!$F$8:$F$2007,C152))</f>
        <v/>
      </c>
      <c r="E152" s="65" t="str">
        <f>IF(A152="","",SUMIFS('11 Histórico de Dividendos'!$K$8:$K$3007,'11 Histórico de Dividendos'!$M$8:$M$3007,C152))</f>
        <v/>
      </c>
      <c r="F152" s="67" t="str">
        <f>IF(OR(A152="",B152=""),"",IF(N(B151)+N(D152)/2&gt;0,(B152-B151-D152+E152)/(B151+D152/2),0))</f>
        <v/>
      </c>
      <c r="G152" s="87" t="str">
        <f>IF(F152="","",(1+N(G151))*(1+F152)-1)</f>
        <v/>
      </c>
      <c r="H152" s="65" t="str">
        <f>IF(A152="","",SUMIFS('10 Histórico de Aportes'!$D$8:$D$2007,'10 Histórico de Aportes'!$A$8:$A$2007,"&lt;="&amp;A152))</f>
        <v/>
      </c>
    </row>
    <row r="153">
      <c r="A153" s="116" t="n"/>
      <c r="B153" s="121" t="n"/>
      <c r="C153" s="123" t="str">
        <f>IF(A153="","",EOMONTH(A153,0))</f>
        <v/>
      </c>
      <c r="D153" s="110" t="str">
        <f>IF(A153="","",SUMIFS('10 Histórico de Aportes'!$D$8:$D$2007,'10 Histórico de Aportes'!$F$8:$F$2007,C153))</f>
        <v/>
      </c>
      <c r="E153" s="110" t="str">
        <f>IF(A153="","",SUMIFS('11 Histórico de Dividendos'!$K$8:$K$3007,'11 Histórico de Dividendos'!$M$8:$M$3007,C153))</f>
        <v/>
      </c>
      <c r="F153" s="111" t="str">
        <f>IF(OR(A153="",B153=""),"",IF(N(B152)+N(D153)/2&gt;0,(B153-B152-D153+E153)/(B152+D153/2),0))</f>
        <v/>
      </c>
      <c r="G153" s="136" t="str">
        <f>IF(F153="","",(1+N(G152))*(1+F153)-1)</f>
        <v/>
      </c>
      <c r="H153" s="110" t="str">
        <f>IF(A153="","",SUMIFS('10 Histórico de Aportes'!$D$8:$D$2007,'10 Histórico de Aportes'!$A$8:$A$2007,"&lt;="&amp;A153))</f>
        <v/>
      </c>
    </row>
    <row r="154">
      <c r="A154" s="116" t="n"/>
      <c r="B154" s="121" t="n"/>
      <c r="C154" s="122" t="str">
        <f>IF(A154="","",EOMONTH(A154,0))</f>
        <v/>
      </c>
      <c r="D154" s="65" t="str">
        <f>IF(A154="","",SUMIFS('10 Histórico de Aportes'!$D$8:$D$2007,'10 Histórico de Aportes'!$F$8:$F$2007,C154))</f>
        <v/>
      </c>
      <c r="E154" s="65" t="str">
        <f>IF(A154="","",SUMIFS('11 Histórico de Dividendos'!$K$8:$K$3007,'11 Histórico de Dividendos'!$M$8:$M$3007,C154))</f>
        <v/>
      </c>
      <c r="F154" s="67" t="str">
        <f>IF(OR(A154="",B154=""),"",IF(N(B153)+N(D154)/2&gt;0,(B154-B153-D154+E154)/(B153+D154/2),0))</f>
        <v/>
      </c>
      <c r="G154" s="87" t="str">
        <f>IF(F154="","",(1+N(G153))*(1+F154)-1)</f>
        <v/>
      </c>
      <c r="H154" s="65" t="str">
        <f>IF(A154="","",SUMIFS('10 Histórico de Aportes'!$D$8:$D$2007,'10 Histórico de Aportes'!$A$8:$A$2007,"&lt;="&amp;A154))</f>
        <v/>
      </c>
    </row>
    <row r="155">
      <c r="A155" s="116" t="n"/>
      <c r="B155" s="121" t="n"/>
      <c r="C155" s="123" t="str">
        <f>IF(A155="","",EOMONTH(A155,0))</f>
        <v/>
      </c>
      <c r="D155" s="110" t="str">
        <f>IF(A155="","",SUMIFS('10 Histórico de Aportes'!$D$8:$D$2007,'10 Histórico de Aportes'!$F$8:$F$2007,C155))</f>
        <v/>
      </c>
      <c r="E155" s="110" t="str">
        <f>IF(A155="","",SUMIFS('11 Histórico de Dividendos'!$K$8:$K$3007,'11 Histórico de Dividendos'!$M$8:$M$3007,C155))</f>
        <v/>
      </c>
      <c r="F155" s="111" t="str">
        <f>IF(OR(A155="",B155=""),"",IF(N(B154)+N(D155)/2&gt;0,(B155-B154-D155+E155)/(B154+D155/2),0))</f>
        <v/>
      </c>
      <c r="G155" s="136" t="str">
        <f>IF(F155="","",(1+N(G154))*(1+F155)-1)</f>
        <v/>
      </c>
      <c r="H155" s="110" t="str">
        <f>IF(A155="","",SUMIFS('10 Histórico de Aportes'!$D$8:$D$2007,'10 Histórico de Aportes'!$A$8:$A$2007,"&lt;="&amp;A155))</f>
        <v/>
      </c>
    </row>
    <row r="156">
      <c r="A156" s="116" t="n"/>
      <c r="B156" s="121" t="n"/>
      <c r="C156" s="122" t="str">
        <f>IF(A156="","",EOMONTH(A156,0))</f>
        <v/>
      </c>
      <c r="D156" s="65" t="str">
        <f>IF(A156="","",SUMIFS('10 Histórico de Aportes'!$D$8:$D$2007,'10 Histórico de Aportes'!$F$8:$F$2007,C156))</f>
        <v/>
      </c>
      <c r="E156" s="65" t="str">
        <f>IF(A156="","",SUMIFS('11 Histórico de Dividendos'!$K$8:$K$3007,'11 Histórico de Dividendos'!$M$8:$M$3007,C156))</f>
        <v/>
      </c>
      <c r="F156" s="67" t="str">
        <f>IF(OR(A156="",B156=""),"",IF(N(B155)+N(D156)/2&gt;0,(B156-B155-D156+E156)/(B155+D156/2),0))</f>
        <v/>
      </c>
      <c r="G156" s="87" t="str">
        <f>IF(F156="","",(1+N(G155))*(1+F156)-1)</f>
        <v/>
      </c>
      <c r="H156" s="65" t="str">
        <f>IF(A156="","",SUMIFS('10 Histórico de Aportes'!$D$8:$D$2007,'10 Histórico de Aportes'!$A$8:$A$2007,"&lt;="&amp;A156))</f>
        <v/>
      </c>
    </row>
    <row r="157">
      <c r="A157" s="116" t="n"/>
      <c r="B157" s="121" t="n"/>
      <c r="C157" s="123" t="str">
        <f>IF(A157="","",EOMONTH(A157,0))</f>
        <v/>
      </c>
      <c r="D157" s="110" t="str">
        <f>IF(A157="","",SUMIFS('10 Histórico de Aportes'!$D$8:$D$2007,'10 Histórico de Aportes'!$F$8:$F$2007,C157))</f>
        <v/>
      </c>
      <c r="E157" s="110" t="str">
        <f>IF(A157="","",SUMIFS('11 Histórico de Dividendos'!$K$8:$K$3007,'11 Histórico de Dividendos'!$M$8:$M$3007,C157))</f>
        <v/>
      </c>
      <c r="F157" s="111" t="str">
        <f>IF(OR(A157="",B157=""),"",IF(N(B156)+N(D157)/2&gt;0,(B157-B156-D157+E157)/(B156+D157/2),0))</f>
        <v/>
      </c>
      <c r="G157" s="136" t="str">
        <f>IF(F157="","",(1+N(G156))*(1+F157)-1)</f>
        <v/>
      </c>
      <c r="H157" s="110" t="str">
        <f>IF(A157="","",SUMIFS('10 Histórico de Aportes'!$D$8:$D$2007,'10 Histórico de Aportes'!$A$8:$A$2007,"&lt;="&amp;A157))</f>
        <v/>
      </c>
    </row>
    <row r="158">
      <c r="A158" s="116" t="n"/>
      <c r="B158" s="121" t="n"/>
      <c r="C158" s="122" t="str">
        <f>IF(A158="","",EOMONTH(A158,0))</f>
        <v/>
      </c>
      <c r="D158" s="65" t="str">
        <f>IF(A158="","",SUMIFS('10 Histórico de Aportes'!$D$8:$D$2007,'10 Histórico de Aportes'!$F$8:$F$2007,C158))</f>
        <v/>
      </c>
      <c r="E158" s="65" t="str">
        <f>IF(A158="","",SUMIFS('11 Histórico de Dividendos'!$K$8:$K$3007,'11 Histórico de Dividendos'!$M$8:$M$3007,C158))</f>
        <v/>
      </c>
      <c r="F158" s="67" t="str">
        <f>IF(OR(A158="",B158=""),"",IF(N(B157)+N(D158)/2&gt;0,(B158-B157-D158+E158)/(B157+D158/2),0))</f>
        <v/>
      </c>
      <c r="G158" s="87" t="str">
        <f>IF(F158="","",(1+N(G157))*(1+F158)-1)</f>
        <v/>
      </c>
      <c r="H158" s="65" t="str">
        <f>IF(A158="","",SUMIFS('10 Histórico de Aportes'!$D$8:$D$2007,'10 Histórico de Aportes'!$A$8:$A$2007,"&lt;="&amp;A158))</f>
        <v/>
      </c>
    </row>
    <row r="159">
      <c r="A159" s="116" t="n"/>
      <c r="B159" s="121" t="n"/>
      <c r="C159" s="123" t="str">
        <f>IF(A159="","",EOMONTH(A159,0))</f>
        <v/>
      </c>
      <c r="D159" s="110" t="str">
        <f>IF(A159="","",SUMIFS('10 Histórico de Aportes'!$D$8:$D$2007,'10 Histórico de Aportes'!$F$8:$F$2007,C159))</f>
        <v/>
      </c>
      <c r="E159" s="110" t="str">
        <f>IF(A159="","",SUMIFS('11 Histórico de Dividendos'!$K$8:$K$3007,'11 Histórico de Dividendos'!$M$8:$M$3007,C159))</f>
        <v/>
      </c>
      <c r="F159" s="111" t="str">
        <f>IF(OR(A159="",B159=""),"",IF(N(B158)+N(D159)/2&gt;0,(B159-B158-D159+E159)/(B158+D159/2),0))</f>
        <v/>
      </c>
      <c r="G159" s="136" t="str">
        <f>IF(F159="","",(1+N(G158))*(1+F159)-1)</f>
        <v/>
      </c>
      <c r="H159" s="110" t="str">
        <f>IF(A159="","",SUMIFS('10 Histórico de Aportes'!$D$8:$D$2007,'10 Histórico de Aportes'!$A$8:$A$2007,"&lt;="&amp;A159))</f>
        <v/>
      </c>
    </row>
    <row r="160">
      <c r="A160" s="116" t="n"/>
      <c r="B160" s="121" t="n"/>
      <c r="C160" s="122" t="str">
        <f>IF(A160="","",EOMONTH(A160,0))</f>
        <v/>
      </c>
      <c r="D160" s="65" t="str">
        <f>IF(A160="","",SUMIFS('10 Histórico de Aportes'!$D$8:$D$2007,'10 Histórico de Aportes'!$F$8:$F$2007,C160))</f>
        <v/>
      </c>
      <c r="E160" s="65" t="str">
        <f>IF(A160="","",SUMIFS('11 Histórico de Dividendos'!$K$8:$K$3007,'11 Histórico de Dividendos'!$M$8:$M$3007,C160))</f>
        <v/>
      </c>
      <c r="F160" s="67" t="str">
        <f>IF(OR(A160="",B160=""),"",IF(N(B159)+N(D160)/2&gt;0,(B160-B159-D160+E160)/(B159+D160/2),0))</f>
        <v/>
      </c>
      <c r="G160" s="87" t="str">
        <f>IF(F160="","",(1+N(G159))*(1+F160)-1)</f>
        <v/>
      </c>
      <c r="H160" s="65" t="str">
        <f>IF(A160="","",SUMIFS('10 Histórico de Aportes'!$D$8:$D$2007,'10 Histórico de Aportes'!$A$8:$A$2007,"&lt;="&amp;A160))</f>
        <v/>
      </c>
    </row>
    <row r="161">
      <c r="A161" s="116" t="n"/>
      <c r="B161" s="121" t="n"/>
      <c r="C161" s="123" t="str">
        <f>IF(A161="","",EOMONTH(A161,0))</f>
        <v/>
      </c>
      <c r="D161" s="110" t="str">
        <f>IF(A161="","",SUMIFS('10 Histórico de Aportes'!$D$8:$D$2007,'10 Histórico de Aportes'!$F$8:$F$2007,C161))</f>
        <v/>
      </c>
      <c r="E161" s="110" t="str">
        <f>IF(A161="","",SUMIFS('11 Histórico de Dividendos'!$K$8:$K$3007,'11 Histórico de Dividendos'!$M$8:$M$3007,C161))</f>
        <v/>
      </c>
      <c r="F161" s="111" t="str">
        <f>IF(OR(A161="",B161=""),"",IF(N(B160)+N(D161)/2&gt;0,(B161-B160-D161+E161)/(B160+D161/2),0))</f>
        <v/>
      </c>
      <c r="G161" s="136" t="str">
        <f>IF(F161="","",(1+N(G160))*(1+F161)-1)</f>
        <v/>
      </c>
      <c r="H161" s="110" t="str">
        <f>IF(A161="","",SUMIFS('10 Histórico de Aportes'!$D$8:$D$2007,'10 Histórico de Aportes'!$A$8:$A$2007,"&lt;="&amp;A161))</f>
        <v/>
      </c>
    </row>
    <row r="162">
      <c r="A162" s="116" t="n"/>
      <c r="B162" s="121" t="n"/>
      <c r="C162" s="122" t="str">
        <f>IF(A162="","",EOMONTH(A162,0))</f>
        <v/>
      </c>
      <c r="D162" s="65" t="str">
        <f>IF(A162="","",SUMIFS('10 Histórico de Aportes'!$D$8:$D$2007,'10 Histórico de Aportes'!$F$8:$F$2007,C162))</f>
        <v/>
      </c>
      <c r="E162" s="65" t="str">
        <f>IF(A162="","",SUMIFS('11 Histórico de Dividendos'!$K$8:$K$3007,'11 Histórico de Dividendos'!$M$8:$M$3007,C162))</f>
        <v/>
      </c>
      <c r="F162" s="67" t="str">
        <f>IF(OR(A162="",B162=""),"",IF(N(B161)+N(D162)/2&gt;0,(B162-B161-D162+E162)/(B161+D162/2),0))</f>
        <v/>
      </c>
      <c r="G162" s="87" t="str">
        <f>IF(F162="","",(1+N(G161))*(1+F162)-1)</f>
        <v/>
      </c>
      <c r="H162" s="65" t="str">
        <f>IF(A162="","",SUMIFS('10 Histórico de Aportes'!$D$8:$D$2007,'10 Histórico de Aportes'!$A$8:$A$2007,"&lt;="&amp;A162))</f>
        <v/>
      </c>
    </row>
    <row r="163">
      <c r="A163" s="116" t="n"/>
      <c r="B163" s="121" t="n"/>
      <c r="C163" s="123" t="str">
        <f>IF(A163="","",EOMONTH(A163,0))</f>
        <v/>
      </c>
      <c r="D163" s="110" t="str">
        <f>IF(A163="","",SUMIFS('10 Histórico de Aportes'!$D$8:$D$2007,'10 Histórico de Aportes'!$F$8:$F$2007,C163))</f>
        <v/>
      </c>
      <c r="E163" s="110" t="str">
        <f>IF(A163="","",SUMIFS('11 Histórico de Dividendos'!$K$8:$K$3007,'11 Histórico de Dividendos'!$M$8:$M$3007,C163))</f>
        <v/>
      </c>
      <c r="F163" s="111" t="str">
        <f>IF(OR(A163="",B163=""),"",IF(N(B162)+N(D163)/2&gt;0,(B163-B162-D163+E163)/(B162+D163/2),0))</f>
        <v/>
      </c>
      <c r="G163" s="136" t="str">
        <f>IF(F163="","",(1+N(G162))*(1+F163)-1)</f>
        <v/>
      </c>
      <c r="H163" s="110" t="str">
        <f>IF(A163="","",SUMIFS('10 Histórico de Aportes'!$D$8:$D$2007,'10 Histórico de Aportes'!$A$8:$A$2007,"&lt;="&amp;A163))</f>
        <v/>
      </c>
    </row>
    <row r="164">
      <c r="A164" s="116" t="n"/>
      <c r="B164" s="121" t="n"/>
      <c r="C164" s="122" t="str">
        <f>IF(A164="","",EOMONTH(A164,0))</f>
        <v/>
      </c>
      <c r="D164" s="65" t="str">
        <f>IF(A164="","",SUMIFS('10 Histórico de Aportes'!$D$8:$D$2007,'10 Histórico de Aportes'!$F$8:$F$2007,C164))</f>
        <v/>
      </c>
      <c r="E164" s="65" t="str">
        <f>IF(A164="","",SUMIFS('11 Histórico de Dividendos'!$K$8:$K$3007,'11 Histórico de Dividendos'!$M$8:$M$3007,C164))</f>
        <v/>
      </c>
      <c r="F164" s="67" t="str">
        <f>IF(OR(A164="",B164=""),"",IF(N(B163)+N(D164)/2&gt;0,(B164-B163-D164+E164)/(B163+D164/2),0))</f>
        <v/>
      </c>
      <c r="G164" s="87" t="str">
        <f>IF(F164="","",(1+N(G163))*(1+F164)-1)</f>
        <v/>
      </c>
      <c r="H164" s="65" t="str">
        <f>IF(A164="","",SUMIFS('10 Histórico de Aportes'!$D$8:$D$2007,'10 Histórico de Aportes'!$A$8:$A$2007,"&lt;="&amp;A164))</f>
        <v/>
      </c>
    </row>
    <row r="165">
      <c r="A165" s="116" t="n"/>
      <c r="B165" s="121" t="n"/>
      <c r="C165" s="123" t="str">
        <f>IF(A165="","",EOMONTH(A165,0))</f>
        <v/>
      </c>
      <c r="D165" s="110" t="str">
        <f>IF(A165="","",SUMIFS('10 Histórico de Aportes'!$D$8:$D$2007,'10 Histórico de Aportes'!$F$8:$F$2007,C165))</f>
        <v/>
      </c>
      <c r="E165" s="110" t="str">
        <f>IF(A165="","",SUMIFS('11 Histórico de Dividendos'!$K$8:$K$3007,'11 Histórico de Dividendos'!$M$8:$M$3007,C165))</f>
        <v/>
      </c>
      <c r="F165" s="111" t="str">
        <f>IF(OR(A165="",B165=""),"",IF(N(B164)+N(D165)/2&gt;0,(B165-B164-D165+E165)/(B164+D165/2),0))</f>
        <v/>
      </c>
      <c r="G165" s="136" t="str">
        <f>IF(F165="","",(1+N(G164))*(1+F165)-1)</f>
        <v/>
      </c>
      <c r="H165" s="110" t="str">
        <f>IF(A165="","",SUMIFS('10 Histórico de Aportes'!$D$8:$D$2007,'10 Histórico de Aportes'!$A$8:$A$2007,"&lt;="&amp;A165))</f>
        <v/>
      </c>
    </row>
    <row r="166">
      <c r="A166" s="116" t="n"/>
      <c r="B166" s="121" t="n"/>
      <c r="C166" s="122" t="str">
        <f>IF(A166="","",EOMONTH(A166,0))</f>
        <v/>
      </c>
      <c r="D166" s="65" t="str">
        <f>IF(A166="","",SUMIFS('10 Histórico de Aportes'!$D$8:$D$2007,'10 Histórico de Aportes'!$F$8:$F$2007,C166))</f>
        <v/>
      </c>
      <c r="E166" s="65" t="str">
        <f>IF(A166="","",SUMIFS('11 Histórico de Dividendos'!$K$8:$K$3007,'11 Histórico de Dividendos'!$M$8:$M$3007,C166))</f>
        <v/>
      </c>
      <c r="F166" s="67" t="str">
        <f>IF(OR(A166="",B166=""),"",IF(N(B165)+N(D166)/2&gt;0,(B166-B165-D166+E166)/(B165+D166/2),0))</f>
        <v/>
      </c>
      <c r="G166" s="87" t="str">
        <f>IF(F166="","",(1+N(G165))*(1+F166)-1)</f>
        <v/>
      </c>
      <c r="H166" s="65" t="str">
        <f>IF(A166="","",SUMIFS('10 Histórico de Aportes'!$D$8:$D$2007,'10 Histórico de Aportes'!$A$8:$A$2007,"&lt;="&amp;A166))</f>
        <v/>
      </c>
    </row>
    <row r="167">
      <c r="A167" s="116" t="n"/>
      <c r="B167" s="121" t="n"/>
      <c r="C167" s="123" t="str">
        <f>IF(A167="","",EOMONTH(A167,0))</f>
        <v/>
      </c>
      <c r="D167" s="110" t="str">
        <f>IF(A167="","",SUMIFS('10 Histórico de Aportes'!$D$8:$D$2007,'10 Histórico de Aportes'!$F$8:$F$2007,C167))</f>
        <v/>
      </c>
      <c r="E167" s="110" t="str">
        <f>IF(A167="","",SUMIFS('11 Histórico de Dividendos'!$K$8:$K$3007,'11 Histórico de Dividendos'!$M$8:$M$3007,C167))</f>
        <v/>
      </c>
      <c r="F167" s="111" t="str">
        <f>IF(OR(A167="",B167=""),"",IF(N(B166)+N(D167)/2&gt;0,(B167-B166-D167+E167)/(B166+D167/2),0))</f>
        <v/>
      </c>
      <c r="G167" s="136" t="str">
        <f>IF(F167="","",(1+N(G166))*(1+F167)-1)</f>
        <v/>
      </c>
      <c r="H167" s="110" t="str">
        <f>IF(A167="","",SUMIFS('10 Histórico de Aportes'!$D$8:$D$2007,'10 Histórico de Aportes'!$A$8:$A$2007,"&lt;="&amp;A167))</f>
        <v/>
      </c>
    </row>
    <row r="168">
      <c r="A168" s="116" t="n"/>
      <c r="B168" s="121" t="n"/>
      <c r="C168" s="122" t="str">
        <f>IF(A168="","",EOMONTH(A168,0))</f>
        <v/>
      </c>
      <c r="D168" s="65" t="str">
        <f>IF(A168="","",SUMIFS('10 Histórico de Aportes'!$D$8:$D$2007,'10 Histórico de Aportes'!$F$8:$F$2007,C168))</f>
        <v/>
      </c>
      <c r="E168" s="65" t="str">
        <f>IF(A168="","",SUMIFS('11 Histórico de Dividendos'!$K$8:$K$3007,'11 Histórico de Dividendos'!$M$8:$M$3007,C168))</f>
        <v/>
      </c>
      <c r="F168" s="67" t="str">
        <f>IF(OR(A168="",B168=""),"",IF(N(B167)+N(D168)/2&gt;0,(B168-B167-D168+E168)/(B167+D168/2),0))</f>
        <v/>
      </c>
      <c r="G168" s="87" t="str">
        <f>IF(F168="","",(1+N(G167))*(1+F168)-1)</f>
        <v/>
      </c>
      <c r="H168" s="65" t="str">
        <f>IF(A168="","",SUMIFS('10 Histórico de Aportes'!$D$8:$D$2007,'10 Histórico de Aportes'!$A$8:$A$2007,"&lt;="&amp;A168))</f>
        <v/>
      </c>
    </row>
    <row r="169">
      <c r="A169" s="116" t="n"/>
      <c r="B169" s="121" t="n"/>
      <c r="C169" s="123" t="str">
        <f>IF(A169="","",EOMONTH(A169,0))</f>
        <v/>
      </c>
      <c r="D169" s="110" t="str">
        <f>IF(A169="","",SUMIFS('10 Histórico de Aportes'!$D$8:$D$2007,'10 Histórico de Aportes'!$F$8:$F$2007,C169))</f>
        <v/>
      </c>
      <c r="E169" s="110" t="str">
        <f>IF(A169="","",SUMIFS('11 Histórico de Dividendos'!$K$8:$K$3007,'11 Histórico de Dividendos'!$M$8:$M$3007,C169))</f>
        <v/>
      </c>
      <c r="F169" s="111" t="str">
        <f>IF(OR(A169="",B169=""),"",IF(N(B168)+N(D169)/2&gt;0,(B169-B168-D169+E169)/(B168+D169/2),0))</f>
        <v/>
      </c>
      <c r="G169" s="136" t="str">
        <f>IF(F169="","",(1+N(G168))*(1+F169)-1)</f>
        <v/>
      </c>
      <c r="H169" s="110" t="str">
        <f>IF(A169="","",SUMIFS('10 Histórico de Aportes'!$D$8:$D$2007,'10 Histórico de Aportes'!$A$8:$A$2007,"&lt;="&amp;A169))</f>
        <v/>
      </c>
    </row>
    <row r="170">
      <c r="A170" s="116" t="n"/>
      <c r="B170" s="121" t="n"/>
      <c r="C170" s="122" t="str">
        <f>IF(A170="","",EOMONTH(A170,0))</f>
        <v/>
      </c>
      <c r="D170" s="65" t="str">
        <f>IF(A170="","",SUMIFS('10 Histórico de Aportes'!$D$8:$D$2007,'10 Histórico de Aportes'!$F$8:$F$2007,C170))</f>
        <v/>
      </c>
      <c r="E170" s="65" t="str">
        <f>IF(A170="","",SUMIFS('11 Histórico de Dividendos'!$K$8:$K$3007,'11 Histórico de Dividendos'!$M$8:$M$3007,C170))</f>
        <v/>
      </c>
      <c r="F170" s="67" t="str">
        <f>IF(OR(A170="",B170=""),"",IF(N(B169)+N(D170)/2&gt;0,(B170-B169-D170+E170)/(B169+D170/2),0))</f>
        <v/>
      </c>
      <c r="G170" s="87" t="str">
        <f>IF(F170="","",(1+N(G169))*(1+F170)-1)</f>
        <v/>
      </c>
      <c r="H170" s="65" t="str">
        <f>IF(A170="","",SUMIFS('10 Histórico de Aportes'!$D$8:$D$2007,'10 Histórico de Aportes'!$A$8:$A$2007,"&lt;="&amp;A170))</f>
        <v/>
      </c>
    </row>
    <row r="171">
      <c r="A171" s="116" t="n"/>
      <c r="B171" s="121" t="n"/>
      <c r="C171" s="123" t="str">
        <f>IF(A171="","",EOMONTH(A171,0))</f>
        <v/>
      </c>
      <c r="D171" s="110" t="str">
        <f>IF(A171="","",SUMIFS('10 Histórico de Aportes'!$D$8:$D$2007,'10 Histórico de Aportes'!$F$8:$F$2007,C171))</f>
        <v/>
      </c>
      <c r="E171" s="110" t="str">
        <f>IF(A171="","",SUMIFS('11 Histórico de Dividendos'!$K$8:$K$3007,'11 Histórico de Dividendos'!$M$8:$M$3007,C171))</f>
        <v/>
      </c>
      <c r="F171" s="111" t="str">
        <f>IF(OR(A171="",B171=""),"",IF(N(B170)+N(D171)/2&gt;0,(B171-B170-D171+E171)/(B170+D171/2),0))</f>
        <v/>
      </c>
      <c r="G171" s="136" t="str">
        <f>IF(F171="","",(1+N(G170))*(1+F171)-1)</f>
        <v/>
      </c>
      <c r="H171" s="110" t="str">
        <f>IF(A171="","",SUMIFS('10 Histórico de Aportes'!$D$8:$D$2007,'10 Histórico de Aportes'!$A$8:$A$2007,"&lt;="&amp;A171))</f>
        <v/>
      </c>
    </row>
    <row r="172">
      <c r="A172" s="116" t="n"/>
      <c r="B172" s="121" t="n"/>
      <c r="C172" s="122" t="str">
        <f>IF(A172="","",EOMONTH(A172,0))</f>
        <v/>
      </c>
      <c r="D172" s="65" t="str">
        <f>IF(A172="","",SUMIFS('10 Histórico de Aportes'!$D$8:$D$2007,'10 Histórico de Aportes'!$F$8:$F$2007,C172))</f>
        <v/>
      </c>
      <c r="E172" s="65" t="str">
        <f>IF(A172="","",SUMIFS('11 Histórico de Dividendos'!$K$8:$K$3007,'11 Histórico de Dividendos'!$M$8:$M$3007,C172))</f>
        <v/>
      </c>
      <c r="F172" s="67" t="str">
        <f>IF(OR(A172="",B172=""),"",IF(N(B171)+N(D172)/2&gt;0,(B172-B171-D172+E172)/(B171+D172/2),0))</f>
        <v/>
      </c>
      <c r="G172" s="87" t="str">
        <f>IF(F172="","",(1+N(G171))*(1+F172)-1)</f>
        <v/>
      </c>
      <c r="H172" s="65" t="str">
        <f>IF(A172="","",SUMIFS('10 Histórico de Aportes'!$D$8:$D$2007,'10 Histórico de Aportes'!$A$8:$A$2007,"&lt;="&amp;A172))</f>
        <v/>
      </c>
    </row>
    <row r="173">
      <c r="A173" s="116" t="n"/>
      <c r="B173" s="121" t="n"/>
      <c r="C173" s="123" t="str">
        <f>IF(A173="","",EOMONTH(A173,0))</f>
        <v/>
      </c>
      <c r="D173" s="110" t="str">
        <f>IF(A173="","",SUMIFS('10 Histórico de Aportes'!$D$8:$D$2007,'10 Histórico de Aportes'!$F$8:$F$2007,C173))</f>
        <v/>
      </c>
      <c r="E173" s="110" t="str">
        <f>IF(A173="","",SUMIFS('11 Histórico de Dividendos'!$K$8:$K$3007,'11 Histórico de Dividendos'!$M$8:$M$3007,C173))</f>
        <v/>
      </c>
      <c r="F173" s="111" t="str">
        <f>IF(OR(A173="",B173=""),"",IF(N(B172)+N(D173)/2&gt;0,(B173-B172-D173+E173)/(B172+D173/2),0))</f>
        <v/>
      </c>
      <c r="G173" s="136" t="str">
        <f>IF(F173="","",(1+N(G172))*(1+F173)-1)</f>
        <v/>
      </c>
      <c r="H173" s="110" t="str">
        <f>IF(A173="","",SUMIFS('10 Histórico de Aportes'!$D$8:$D$2007,'10 Histórico de Aportes'!$A$8:$A$2007,"&lt;="&amp;A173))</f>
        <v/>
      </c>
    </row>
    <row r="174">
      <c r="A174" s="116" t="n"/>
      <c r="B174" s="121" t="n"/>
      <c r="C174" s="122" t="str">
        <f>IF(A174="","",EOMONTH(A174,0))</f>
        <v/>
      </c>
      <c r="D174" s="65" t="str">
        <f>IF(A174="","",SUMIFS('10 Histórico de Aportes'!$D$8:$D$2007,'10 Histórico de Aportes'!$F$8:$F$2007,C174))</f>
        <v/>
      </c>
      <c r="E174" s="65" t="str">
        <f>IF(A174="","",SUMIFS('11 Histórico de Dividendos'!$K$8:$K$3007,'11 Histórico de Dividendos'!$M$8:$M$3007,C174))</f>
        <v/>
      </c>
      <c r="F174" s="67" t="str">
        <f>IF(OR(A174="",B174=""),"",IF(N(B173)+N(D174)/2&gt;0,(B174-B173-D174+E174)/(B173+D174/2),0))</f>
        <v/>
      </c>
      <c r="G174" s="87" t="str">
        <f>IF(F174="","",(1+N(G173))*(1+F174)-1)</f>
        <v/>
      </c>
      <c r="H174" s="65" t="str">
        <f>IF(A174="","",SUMIFS('10 Histórico de Aportes'!$D$8:$D$2007,'10 Histórico de Aportes'!$A$8:$A$2007,"&lt;="&amp;A174))</f>
        <v/>
      </c>
    </row>
    <row r="175">
      <c r="A175" s="116" t="n"/>
      <c r="B175" s="121" t="n"/>
      <c r="C175" s="123" t="str">
        <f>IF(A175="","",EOMONTH(A175,0))</f>
        <v/>
      </c>
      <c r="D175" s="110" t="str">
        <f>IF(A175="","",SUMIFS('10 Histórico de Aportes'!$D$8:$D$2007,'10 Histórico de Aportes'!$F$8:$F$2007,C175))</f>
        <v/>
      </c>
      <c r="E175" s="110" t="str">
        <f>IF(A175="","",SUMIFS('11 Histórico de Dividendos'!$K$8:$K$3007,'11 Histórico de Dividendos'!$M$8:$M$3007,C175))</f>
        <v/>
      </c>
      <c r="F175" s="111" t="str">
        <f>IF(OR(A175="",B175=""),"",IF(N(B174)+N(D175)/2&gt;0,(B175-B174-D175+E175)/(B174+D175/2),0))</f>
        <v/>
      </c>
      <c r="G175" s="136" t="str">
        <f>IF(F175="","",(1+N(G174))*(1+F175)-1)</f>
        <v/>
      </c>
      <c r="H175" s="110" t="str">
        <f>IF(A175="","",SUMIFS('10 Histórico de Aportes'!$D$8:$D$2007,'10 Histórico de Aportes'!$A$8:$A$2007,"&lt;="&amp;A175))</f>
        <v/>
      </c>
    </row>
    <row r="176">
      <c r="A176" s="116" t="n"/>
      <c r="B176" s="121" t="n"/>
      <c r="C176" s="122" t="str">
        <f>IF(A176="","",EOMONTH(A176,0))</f>
        <v/>
      </c>
      <c r="D176" s="65" t="str">
        <f>IF(A176="","",SUMIFS('10 Histórico de Aportes'!$D$8:$D$2007,'10 Histórico de Aportes'!$F$8:$F$2007,C176))</f>
        <v/>
      </c>
      <c r="E176" s="65" t="str">
        <f>IF(A176="","",SUMIFS('11 Histórico de Dividendos'!$K$8:$K$3007,'11 Histórico de Dividendos'!$M$8:$M$3007,C176))</f>
        <v/>
      </c>
      <c r="F176" s="67" t="str">
        <f>IF(OR(A176="",B176=""),"",IF(N(B175)+N(D176)/2&gt;0,(B176-B175-D176+E176)/(B175+D176/2),0))</f>
        <v/>
      </c>
      <c r="G176" s="87" t="str">
        <f>IF(F176="","",(1+N(G175))*(1+F176)-1)</f>
        <v/>
      </c>
      <c r="H176" s="65" t="str">
        <f>IF(A176="","",SUMIFS('10 Histórico de Aportes'!$D$8:$D$2007,'10 Histórico de Aportes'!$A$8:$A$2007,"&lt;="&amp;A176))</f>
        <v/>
      </c>
    </row>
    <row r="177">
      <c r="A177" s="116" t="n"/>
      <c r="B177" s="121" t="n"/>
      <c r="C177" s="123" t="str">
        <f>IF(A177="","",EOMONTH(A177,0))</f>
        <v/>
      </c>
      <c r="D177" s="110" t="str">
        <f>IF(A177="","",SUMIFS('10 Histórico de Aportes'!$D$8:$D$2007,'10 Histórico de Aportes'!$F$8:$F$2007,C177))</f>
        <v/>
      </c>
      <c r="E177" s="110" t="str">
        <f>IF(A177="","",SUMIFS('11 Histórico de Dividendos'!$K$8:$K$3007,'11 Histórico de Dividendos'!$M$8:$M$3007,C177))</f>
        <v/>
      </c>
      <c r="F177" s="111" t="str">
        <f>IF(OR(A177="",B177=""),"",IF(N(B176)+N(D177)/2&gt;0,(B177-B176-D177+E177)/(B176+D177/2),0))</f>
        <v/>
      </c>
      <c r="G177" s="136" t="str">
        <f>IF(F177="","",(1+N(G176))*(1+F177)-1)</f>
        <v/>
      </c>
      <c r="H177" s="110" t="str">
        <f>IF(A177="","",SUMIFS('10 Histórico de Aportes'!$D$8:$D$2007,'10 Histórico de Aportes'!$A$8:$A$2007,"&lt;="&amp;A177))</f>
        <v/>
      </c>
    </row>
    <row r="178">
      <c r="A178" s="116" t="n"/>
      <c r="B178" s="121" t="n"/>
      <c r="C178" s="122" t="str">
        <f>IF(A178="","",EOMONTH(A178,0))</f>
        <v/>
      </c>
      <c r="D178" s="65" t="str">
        <f>IF(A178="","",SUMIFS('10 Histórico de Aportes'!$D$8:$D$2007,'10 Histórico de Aportes'!$F$8:$F$2007,C178))</f>
        <v/>
      </c>
      <c r="E178" s="65" t="str">
        <f>IF(A178="","",SUMIFS('11 Histórico de Dividendos'!$K$8:$K$3007,'11 Histórico de Dividendos'!$M$8:$M$3007,C178))</f>
        <v/>
      </c>
      <c r="F178" s="67" t="str">
        <f>IF(OR(A178="",B178=""),"",IF(N(B177)+N(D178)/2&gt;0,(B178-B177-D178+E178)/(B177+D178/2),0))</f>
        <v/>
      </c>
      <c r="G178" s="87" t="str">
        <f>IF(F178="","",(1+N(G177))*(1+F178)-1)</f>
        <v/>
      </c>
      <c r="H178" s="65" t="str">
        <f>IF(A178="","",SUMIFS('10 Histórico de Aportes'!$D$8:$D$2007,'10 Histórico de Aportes'!$A$8:$A$2007,"&lt;="&amp;A178))</f>
        <v/>
      </c>
    </row>
    <row r="179">
      <c r="A179" s="116" t="n"/>
      <c r="B179" s="121" t="n"/>
      <c r="C179" s="123" t="str">
        <f>IF(A179="","",EOMONTH(A179,0))</f>
        <v/>
      </c>
      <c r="D179" s="110" t="str">
        <f>IF(A179="","",SUMIFS('10 Histórico de Aportes'!$D$8:$D$2007,'10 Histórico de Aportes'!$F$8:$F$2007,C179))</f>
        <v/>
      </c>
      <c r="E179" s="110" t="str">
        <f>IF(A179="","",SUMIFS('11 Histórico de Dividendos'!$K$8:$K$3007,'11 Histórico de Dividendos'!$M$8:$M$3007,C179))</f>
        <v/>
      </c>
      <c r="F179" s="111" t="str">
        <f>IF(OR(A179="",B179=""),"",IF(N(B178)+N(D179)/2&gt;0,(B179-B178-D179+E179)/(B178+D179/2),0))</f>
        <v/>
      </c>
      <c r="G179" s="136" t="str">
        <f>IF(F179="","",(1+N(G178))*(1+F179)-1)</f>
        <v/>
      </c>
      <c r="H179" s="110" t="str">
        <f>IF(A179="","",SUMIFS('10 Histórico de Aportes'!$D$8:$D$2007,'10 Histórico de Aportes'!$A$8:$A$2007,"&lt;="&amp;A179))</f>
        <v/>
      </c>
    </row>
    <row r="180">
      <c r="A180" s="116" t="n"/>
      <c r="B180" s="121" t="n"/>
      <c r="C180" s="122" t="str">
        <f>IF(A180="","",EOMONTH(A180,0))</f>
        <v/>
      </c>
      <c r="D180" s="65" t="str">
        <f>IF(A180="","",SUMIFS('10 Histórico de Aportes'!$D$8:$D$2007,'10 Histórico de Aportes'!$F$8:$F$2007,C180))</f>
        <v/>
      </c>
      <c r="E180" s="65" t="str">
        <f>IF(A180="","",SUMIFS('11 Histórico de Dividendos'!$K$8:$K$3007,'11 Histórico de Dividendos'!$M$8:$M$3007,C180))</f>
        <v/>
      </c>
      <c r="F180" s="67" t="str">
        <f>IF(OR(A180="",B180=""),"",IF(N(B179)+N(D180)/2&gt;0,(B180-B179-D180+E180)/(B179+D180/2),0))</f>
        <v/>
      </c>
      <c r="G180" s="87" t="str">
        <f>IF(F180="","",(1+N(G179))*(1+F180)-1)</f>
        <v/>
      </c>
      <c r="H180" s="65" t="str">
        <f>IF(A180="","",SUMIFS('10 Histórico de Aportes'!$D$8:$D$2007,'10 Histórico de Aportes'!$A$8:$A$2007,"&lt;="&amp;A180))</f>
        <v/>
      </c>
    </row>
    <row r="181">
      <c r="A181" s="116" t="n"/>
      <c r="B181" s="121" t="n"/>
      <c r="C181" s="123" t="str">
        <f>IF(A181="","",EOMONTH(A181,0))</f>
        <v/>
      </c>
      <c r="D181" s="110" t="str">
        <f>IF(A181="","",SUMIFS('10 Histórico de Aportes'!$D$8:$D$2007,'10 Histórico de Aportes'!$F$8:$F$2007,C181))</f>
        <v/>
      </c>
      <c r="E181" s="110" t="str">
        <f>IF(A181="","",SUMIFS('11 Histórico de Dividendos'!$K$8:$K$3007,'11 Histórico de Dividendos'!$M$8:$M$3007,C181))</f>
        <v/>
      </c>
      <c r="F181" s="111" t="str">
        <f>IF(OR(A181="",B181=""),"",IF(N(B180)+N(D181)/2&gt;0,(B181-B180-D181+E181)/(B180+D181/2),0))</f>
        <v/>
      </c>
      <c r="G181" s="136" t="str">
        <f>IF(F181="","",(1+N(G180))*(1+F181)-1)</f>
        <v/>
      </c>
      <c r="H181" s="110" t="str">
        <f>IF(A181="","",SUMIFS('10 Histórico de Aportes'!$D$8:$D$2007,'10 Histórico de Aportes'!$A$8:$A$2007,"&lt;="&amp;A181))</f>
        <v/>
      </c>
    </row>
    <row r="182">
      <c r="A182" s="116" t="n"/>
      <c r="B182" s="121" t="n"/>
      <c r="C182" s="122" t="str">
        <f>IF(A182="","",EOMONTH(A182,0))</f>
        <v/>
      </c>
      <c r="D182" s="65" t="str">
        <f>IF(A182="","",SUMIFS('10 Histórico de Aportes'!$D$8:$D$2007,'10 Histórico de Aportes'!$F$8:$F$2007,C182))</f>
        <v/>
      </c>
      <c r="E182" s="65" t="str">
        <f>IF(A182="","",SUMIFS('11 Histórico de Dividendos'!$K$8:$K$3007,'11 Histórico de Dividendos'!$M$8:$M$3007,C182))</f>
        <v/>
      </c>
      <c r="F182" s="67" t="str">
        <f>IF(OR(A182="",B182=""),"",IF(N(B181)+N(D182)/2&gt;0,(B182-B181-D182+E182)/(B181+D182/2),0))</f>
        <v/>
      </c>
      <c r="G182" s="87" t="str">
        <f>IF(F182="","",(1+N(G181))*(1+F182)-1)</f>
        <v/>
      </c>
      <c r="H182" s="65" t="str">
        <f>IF(A182="","",SUMIFS('10 Histórico de Aportes'!$D$8:$D$2007,'10 Histórico de Aportes'!$A$8:$A$2007,"&lt;="&amp;A182))</f>
        <v/>
      </c>
    </row>
    <row r="183">
      <c r="A183" s="116" t="n"/>
      <c r="B183" s="121" t="n"/>
      <c r="C183" s="123" t="str">
        <f>IF(A183="","",EOMONTH(A183,0))</f>
        <v/>
      </c>
      <c r="D183" s="110" t="str">
        <f>IF(A183="","",SUMIFS('10 Histórico de Aportes'!$D$8:$D$2007,'10 Histórico de Aportes'!$F$8:$F$2007,C183))</f>
        <v/>
      </c>
      <c r="E183" s="110" t="str">
        <f>IF(A183="","",SUMIFS('11 Histórico de Dividendos'!$K$8:$K$3007,'11 Histórico de Dividendos'!$M$8:$M$3007,C183))</f>
        <v/>
      </c>
      <c r="F183" s="111" t="str">
        <f>IF(OR(A183="",B183=""),"",IF(N(B182)+N(D183)/2&gt;0,(B183-B182-D183+E183)/(B182+D183/2),0))</f>
        <v/>
      </c>
      <c r="G183" s="136" t="str">
        <f>IF(F183="","",(1+N(G182))*(1+F183)-1)</f>
        <v/>
      </c>
      <c r="H183" s="110" t="str">
        <f>IF(A183="","",SUMIFS('10 Histórico de Aportes'!$D$8:$D$2007,'10 Histórico de Aportes'!$A$8:$A$2007,"&lt;="&amp;A183))</f>
        <v/>
      </c>
    </row>
    <row r="184">
      <c r="A184" s="116" t="n"/>
      <c r="B184" s="121" t="n"/>
      <c r="C184" s="122" t="str">
        <f>IF(A184="","",EOMONTH(A184,0))</f>
        <v/>
      </c>
      <c r="D184" s="65" t="str">
        <f>IF(A184="","",SUMIFS('10 Histórico de Aportes'!$D$8:$D$2007,'10 Histórico de Aportes'!$F$8:$F$2007,C184))</f>
        <v/>
      </c>
      <c r="E184" s="65" t="str">
        <f>IF(A184="","",SUMIFS('11 Histórico de Dividendos'!$K$8:$K$3007,'11 Histórico de Dividendos'!$M$8:$M$3007,C184))</f>
        <v/>
      </c>
      <c r="F184" s="67" t="str">
        <f>IF(OR(A184="",B184=""),"",IF(N(B183)+N(D184)/2&gt;0,(B184-B183-D184+E184)/(B183+D184/2),0))</f>
        <v/>
      </c>
      <c r="G184" s="87" t="str">
        <f>IF(F184="","",(1+N(G183))*(1+F184)-1)</f>
        <v/>
      </c>
      <c r="H184" s="65" t="str">
        <f>IF(A184="","",SUMIFS('10 Histórico de Aportes'!$D$8:$D$2007,'10 Histórico de Aportes'!$A$8:$A$2007,"&lt;="&amp;A184))</f>
        <v/>
      </c>
    </row>
    <row r="185">
      <c r="A185" s="116" t="n"/>
      <c r="B185" s="121" t="n"/>
      <c r="C185" s="123" t="str">
        <f>IF(A185="","",EOMONTH(A185,0))</f>
        <v/>
      </c>
      <c r="D185" s="110" t="str">
        <f>IF(A185="","",SUMIFS('10 Histórico de Aportes'!$D$8:$D$2007,'10 Histórico de Aportes'!$F$8:$F$2007,C185))</f>
        <v/>
      </c>
      <c r="E185" s="110" t="str">
        <f>IF(A185="","",SUMIFS('11 Histórico de Dividendos'!$K$8:$K$3007,'11 Histórico de Dividendos'!$M$8:$M$3007,C185))</f>
        <v/>
      </c>
      <c r="F185" s="111" t="str">
        <f>IF(OR(A185="",B185=""),"",IF(N(B184)+N(D185)/2&gt;0,(B185-B184-D185+E185)/(B184+D185/2),0))</f>
        <v/>
      </c>
      <c r="G185" s="136" t="str">
        <f>IF(F185="","",(1+N(G184))*(1+F185)-1)</f>
        <v/>
      </c>
      <c r="H185" s="110" t="str">
        <f>IF(A185="","",SUMIFS('10 Histórico de Aportes'!$D$8:$D$2007,'10 Histórico de Aportes'!$A$8:$A$2007,"&lt;="&amp;A185))</f>
        <v/>
      </c>
    </row>
    <row r="186">
      <c r="A186" s="116" t="n"/>
      <c r="B186" s="121" t="n"/>
      <c r="C186" s="122" t="str">
        <f>IF(A186="","",EOMONTH(A186,0))</f>
        <v/>
      </c>
      <c r="D186" s="65" t="str">
        <f>IF(A186="","",SUMIFS('10 Histórico de Aportes'!$D$8:$D$2007,'10 Histórico de Aportes'!$F$8:$F$2007,C186))</f>
        <v/>
      </c>
      <c r="E186" s="65" t="str">
        <f>IF(A186="","",SUMIFS('11 Histórico de Dividendos'!$K$8:$K$3007,'11 Histórico de Dividendos'!$M$8:$M$3007,C186))</f>
        <v/>
      </c>
      <c r="F186" s="67" t="str">
        <f>IF(OR(A186="",B186=""),"",IF(N(B185)+N(D186)/2&gt;0,(B186-B185-D186+E186)/(B185+D186/2),0))</f>
        <v/>
      </c>
      <c r="G186" s="87" t="str">
        <f>IF(F186="","",(1+N(G185))*(1+F186)-1)</f>
        <v/>
      </c>
      <c r="H186" s="65" t="str">
        <f>IF(A186="","",SUMIFS('10 Histórico de Aportes'!$D$8:$D$2007,'10 Histórico de Aportes'!$A$8:$A$2007,"&lt;="&amp;A186))</f>
        <v/>
      </c>
    </row>
    <row r="187">
      <c r="A187" s="116" t="n"/>
      <c r="B187" s="121" t="n"/>
      <c r="C187" s="123" t="str">
        <f>IF(A187="","",EOMONTH(A187,0))</f>
        <v/>
      </c>
      <c r="D187" s="110" t="str">
        <f>IF(A187="","",SUMIFS('10 Histórico de Aportes'!$D$8:$D$2007,'10 Histórico de Aportes'!$F$8:$F$2007,C187))</f>
        <v/>
      </c>
      <c r="E187" s="110" t="str">
        <f>IF(A187="","",SUMIFS('11 Histórico de Dividendos'!$K$8:$K$3007,'11 Histórico de Dividendos'!$M$8:$M$3007,C187))</f>
        <v/>
      </c>
      <c r="F187" s="111" t="str">
        <f>IF(OR(A187="",B187=""),"",IF(N(B186)+N(D187)/2&gt;0,(B187-B186-D187+E187)/(B186+D187/2),0))</f>
        <v/>
      </c>
      <c r="G187" s="136" t="str">
        <f>IF(F187="","",(1+N(G186))*(1+F187)-1)</f>
        <v/>
      </c>
      <c r="H187" s="110" t="str">
        <f>IF(A187="","",SUMIFS('10 Histórico de Aportes'!$D$8:$D$2007,'10 Histórico de Aportes'!$A$8:$A$2007,"&lt;="&amp;A187))</f>
        <v/>
      </c>
    </row>
    <row r="188">
      <c r="A188" s="116" t="n"/>
      <c r="B188" s="121" t="n"/>
      <c r="C188" s="122" t="str">
        <f>IF(A188="","",EOMONTH(A188,0))</f>
        <v/>
      </c>
      <c r="D188" s="65" t="str">
        <f>IF(A188="","",SUMIFS('10 Histórico de Aportes'!$D$8:$D$2007,'10 Histórico de Aportes'!$F$8:$F$2007,C188))</f>
        <v/>
      </c>
      <c r="E188" s="65" t="str">
        <f>IF(A188="","",SUMIFS('11 Histórico de Dividendos'!$K$8:$K$3007,'11 Histórico de Dividendos'!$M$8:$M$3007,C188))</f>
        <v/>
      </c>
      <c r="F188" s="67" t="str">
        <f>IF(OR(A188="",B188=""),"",IF(N(B187)+N(D188)/2&gt;0,(B188-B187-D188+E188)/(B187+D188/2),0))</f>
        <v/>
      </c>
      <c r="G188" s="87" t="str">
        <f>IF(F188="","",(1+N(G187))*(1+F188)-1)</f>
        <v/>
      </c>
      <c r="H188" s="65" t="str">
        <f>IF(A188="","",SUMIFS('10 Histórico de Aportes'!$D$8:$D$2007,'10 Histórico de Aportes'!$A$8:$A$2007,"&lt;="&amp;A188))</f>
        <v/>
      </c>
    </row>
    <row r="189">
      <c r="A189" s="116" t="n"/>
      <c r="B189" s="121" t="n"/>
      <c r="C189" s="123" t="str">
        <f>IF(A189="","",EOMONTH(A189,0))</f>
        <v/>
      </c>
      <c r="D189" s="110" t="str">
        <f>IF(A189="","",SUMIFS('10 Histórico de Aportes'!$D$8:$D$2007,'10 Histórico de Aportes'!$F$8:$F$2007,C189))</f>
        <v/>
      </c>
      <c r="E189" s="110" t="str">
        <f>IF(A189="","",SUMIFS('11 Histórico de Dividendos'!$K$8:$K$3007,'11 Histórico de Dividendos'!$M$8:$M$3007,C189))</f>
        <v/>
      </c>
      <c r="F189" s="111" t="str">
        <f>IF(OR(A189="",B189=""),"",IF(N(B188)+N(D189)/2&gt;0,(B189-B188-D189+E189)/(B188+D189/2),0))</f>
        <v/>
      </c>
      <c r="G189" s="136" t="str">
        <f>IF(F189="","",(1+N(G188))*(1+F189)-1)</f>
        <v/>
      </c>
      <c r="H189" s="110" t="str">
        <f>IF(A189="","",SUMIFS('10 Histórico de Aportes'!$D$8:$D$2007,'10 Histórico de Aportes'!$A$8:$A$2007,"&lt;="&amp;A189))</f>
        <v/>
      </c>
    </row>
    <row r="190">
      <c r="A190" s="116" t="n"/>
      <c r="B190" s="121" t="n"/>
      <c r="C190" s="122" t="str">
        <f>IF(A190="","",EOMONTH(A190,0))</f>
        <v/>
      </c>
      <c r="D190" s="65" t="str">
        <f>IF(A190="","",SUMIFS('10 Histórico de Aportes'!$D$8:$D$2007,'10 Histórico de Aportes'!$F$8:$F$2007,C190))</f>
        <v/>
      </c>
      <c r="E190" s="65" t="str">
        <f>IF(A190="","",SUMIFS('11 Histórico de Dividendos'!$K$8:$K$3007,'11 Histórico de Dividendos'!$M$8:$M$3007,C190))</f>
        <v/>
      </c>
      <c r="F190" s="67" t="str">
        <f>IF(OR(A190="",B190=""),"",IF(N(B189)+N(D190)/2&gt;0,(B190-B189-D190+E190)/(B189+D190/2),0))</f>
        <v/>
      </c>
      <c r="G190" s="87" t="str">
        <f>IF(F190="","",(1+N(G189))*(1+F190)-1)</f>
        <v/>
      </c>
      <c r="H190" s="65" t="str">
        <f>IF(A190="","",SUMIFS('10 Histórico de Aportes'!$D$8:$D$2007,'10 Histórico de Aportes'!$A$8:$A$2007,"&lt;="&amp;A190))</f>
        <v/>
      </c>
    </row>
    <row r="191">
      <c r="A191" s="116" t="n"/>
      <c r="B191" s="121" t="n"/>
      <c r="C191" s="123" t="str">
        <f>IF(A191="","",EOMONTH(A191,0))</f>
        <v/>
      </c>
      <c r="D191" s="110" t="str">
        <f>IF(A191="","",SUMIFS('10 Histórico de Aportes'!$D$8:$D$2007,'10 Histórico de Aportes'!$F$8:$F$2007,C191))</f>
        <v/>
      </c>
      <c r="E191" s="110" t="str">
        <f>IF(A191="","",SUMIFS('11 Histórico de Dividendos'!$K$8:$K$3007,'11 Histórico de Dividendos'!$M$8:$M$3007,C191))</f>
        <v/>
      </c>
      <c r="F191" s="111" t="str">
        <f>IF(OR(A191="",B191=""),"",IF(N(B190)+N(D191)/2&gt;0,(B191-B190-D191+E191)/(B190+D191/2),0))</f>
        <v/>
      </c>
      <c r="G191" s="136" t="str">
        <f>IF(F191="","",(1+N(G190))*(1+F191)-1)</f>
        <v/>
      </c>
      <c r="H191" s="110" t="str">
        <f>IF(A191="","",SUMIFS('10 Histórico de Aportes'!$D$8:$D$2007,'10 Histórico de Aportes'!$A$8:$A$2007,"&lt;="&amp;A191))</f>
        <v/>
      </c>
    </row>
    <row r="192">
      <c r="A192" s="116" t="n"/>
      <c r="B192" s="121" t="n"/>
      <c r="C192" s="122" t="str">
        <f>IF(A192="","",EOMONTH(A192,0))</f>
        <v/>
      </c>
      <c r="D192" s="65" t="str">
        <f>IF(A192="","",SUMIFS('10 Histórico de Aportes'!$D$8:$D$2007,'10 Histórico de Aportes'!$F$8:$F$2007,C192))</f>
        <v/>
      </c>
      <c r="E192" s="65" t="str">
        <f>IF(A192="","",SUMIFS('11 Histórico de Dividendos'!$K$8:$K$3007,'11 Histórico de Dividendos'!$M$8:$M$3007,C192))</f>
        <v/>
      </c>
      <c r="F192" s="67" t="str">
        <f>IF(OR(A192="",B192=""),"",IF(N(B191)+N(D192)/2&gt;0,(B192-B191-D192+E192)/(B191+D192/2),0))</f>
        <v/>
      </c>
      <c r="G192" s="87" t="str">
        <f>IF(F192="","",(1+N(G191))*(1+F192)-1)</f>
        <v/>
      </c>
      <c r="H192" s="65" t="str">
        <f>IF(A192="","",SUMIFS('10 Histórico de Aportes'!$D$8:$D$2007,'10 Histórico de Aportes'!$A$8:$A$2007,"&lt;="&amp;A192))</f>
        <v/>
      </c>
    </row>
    <row r="193">
      <c r="A193" s="116" t="n"/>
      <c r="B193" s="121" t="n"/>
      <c r="C193" s="123" t="str">
        <f>IF(A193="","",EOMONTH(A193,0))</f>
        <v/>
      </c>
      <c r="D193" s="110" t="str">
        <f>IF(A193="","",SUMIFS('10 Histórico de Aportes'!$D$8:$D$2007,'10 Histórico de Aportes'!$F$8:$F$2007,C193))</f>
        <v/>
      </c>
      <c r="E193" s="110" t="str">
        <f>IF(A193="","",SUMIFS('11 Histórico de Dividendos'!$K$8:$K$3007,'11 Histórico de Dividendos'!$M$8:$M$3007,C193))</f>
        <v/>
      </c>
      <c r="F193" s="111" t="str">
        <f>IF(OR(A193="",B193=""),"",IF(N(B192)+N(D193)/2&gt;0,(B193-B192-D193+E193)/(B192+D193/2),0))</f>
        <v/>
      </c>
      <c r="G193" s="136" t="str">
        <f>IF(F193="","",(1+N(G192))*(1+F193)-1)</f>
        <v/>
      </c>
      <c r="H193" s="110" t="str">
        <f>IF(A193="","",SUMIFS('10 Histórico de Aportes'!$D$8:$D$2007,'10 Histórico de Aportes'!$A$8:$A$2007,"&lt;="&amp;A193))</f>
        <v/>
      </c>
    </row>
    <row r="194">
      <c r="A194" s="116" t="n"/>
      <c r="B194" s="121" t="n"/>
      <c r="C194" s="122" t="str">
        <f>IF(A194="","",EOMONTH(A194,0))</f>
        <v/>
      </c>
      <c r="D194" s="65" t="str">
        <f>IF(A194="","",SUMIFS('10 Histórico de Aportes'!$D$8:$D$2007,'10 Histórico de Aportes'!$F$8:$F$2007,C194))</f>
        <v/>
      </c>
      <c r="E194" s="65" t="str">
        <f>IF(A194="","",SUMIFS('11 Histórico de Dividendos'!$K$8:$K$3007,'11 Histórico de Dividendos'!$M$8:$M$3007,C194))</f>
        <v/>
      </c>
      <c r="F194" s="67" t="str">
        <f>IF(OR(A194="",B194=""),"",IF(N(B193)+N(D194)/2&gt;0,(B194-B193-D194+E194)/(B193+D194/2),0))</f>
        <v/>
      </c>
      <c r="G194" s="87" t="str">
        <f>IF(F194="","",(1+N(G193))*(1+F194)-1)</f>
        <v/>
      </c>
      <c r="H194" s="65" t="str">
        <f>IF(A194="","",SUMIFS('10 Histórico de Aportes'!$D$8:$D$2007,'10 Histórico de Aportes'!$A$8:$A$2007,"&lt;="&amp;A194))</f>
        <v/>
      </c>
    </row>
    <row r="195">
      <c r="A195" s="116" t="n"/>
      <c r="B195" s="121" t="n"/>
      <c r="C195" s="123" t="str">
        <f>IF(A195="","",EOMONTH(A195,0))</f>
        <v/>
      </c>
      <c r="D195" s="110" t="str">
        <f>IF(A195="","",SUMIFS('10 Histórico de Aportes'!$D$8:$D$2007,'10 Histórico de Aportes'!$F$8:$F$2007,C195))</f>
        <v/>
      </c>
      <c r="E195" s="110" t="str">
        <f>IF(A195="","",SUMIFS('11 Histórico de Dividendos'!$K$8:$K$3007,'11 Histórico de Dividendos'!$M$8:$M$3007,C195))</f>
        <v/>
      </c>
      <c r="F195" s="111" t="str">
        <f>IF(OR(A195="",B195=""),"",IF(N(B194)+N(D195)/2&gt;0,(B195-B194-D195+E195)/(B194+D195/2),0))</f>
        <v/>
      </c>
      <c r="G195" s="136" t="str">
        <f>IF(F195="","",(1+N(G194))*(1+F195)-1)</f>
        <v/>
      </c>
      <c r="H195" s="110" t="str">
        <f>IF(A195="","",SUMIFS('10 Histórico de Aportes'!$D$8:$D$2007,'10 Histórico de Aportes'!$A$8:$A$2007,"&lt;="&amp;A195))</f>
        <v/>
      </c>
    </row>
    <row r="196">
      <c r="A196" s="116" t="n"/>
      <c r="B196" s="121" t="n"/>
      <c r="C196" s="122" t="str">
        <f>IF(A196="","",EOMONTH(A196,0))</f>
        <v/>
      </c>
      <c r="D196" s="65" t="str">
        <f>IF(A196="","",SUMIFS('10 Histórico de Aportes'!$D$8:$D$2007,'10 Histórico de Aportes'!$F$8:$F$2007,C196))</f>
        <v/>
      </c>
      <c r="E196" s="65" t="str">
        <f>IF(A196="","",SUMIFS('11 Histórico de Dividendos'!$K$8:$K$3007,'11 Histórico de Dividendos'!$M$8:$M$3007,C196))</f>
        <v/>
      </c>
      <c r="F196" s="67" t="str">
        <f>IF(OR(A196="",B196=""),"",IF(N(B195)+N(D196)/2&gt;0,(B196-B195-D196+E196)/(B195+D196/2),0))</f>
        <v/>
      </c>
      <c r="G196" s="87" t="str">
        <f>IF(F196="","",(1+N(G195))*(1+F196)-1)</f>
        <v/>
      </c>
      <c r="H196" s="65" t="str">
        <f>IF(A196="","",SUMIFS('10 Histórico de Aportes'!$D$8:$D$2007,'10 Histórico de Aportes'!$A$8:$A$2007,"&lt;="&amp;A196))</f>
        <v/>
      </c>
    </row>
    <row r="197">
      <c r="A197" s="116" t="n"/>
      <c r="B197" s="121" t="n"/>
      <c r="C197" s="123" t="str">
        <f>IF(A197="","",EOMONTH(A197,0))</f>
        <v/>
      </c>
      <c r="D197" s="110" t="str">
        <f>IF(A197="","",SUMIFS('10 Histórico de Aportes'!$D$8:$D$2007,'10 Histórico de Aportes'!$F$8:$F$2007,C197))</f>
        <v/>
      </c>
      <c r="E197" s="110" t="str">
        <f>IF(A197="","",SUMIFS('11 Histórico de Dividendos'!$K$8:$K$3007,'11 Histórico de Dividendos'!$M$8:$M$3007,C197))</f>
        <v/>
      </c>
      <c r="F197" s="111" t="str">
        <f>IF(OR(A197="",B197=""),"",IF(N(B196)+N(D197)/2&gt;0,(B197-B196-D197+E197)/(B196+D197/2),0))</f>
        <v/>
      </c>
      <c r="G197" s="136" t="str">
        <f>IF(F197="","",(1+N(G196))*(1+F197)-1)</f>
        <v/>
      </c>
      <c r="H197" s="110" t="str">
        <f>IF(A197="","",SUMIFS('10 Histórico de Aportes'!$D$8:$D$2007,'10 Histórico de Aportes'!$A$8:$A$2007,"&lt;="&amp;A197))</f>
        <v/>
      </c>
    </row>
    <row r="198">
      <c r="A198" s="116" t="n"/>
      <c r="B198" s="121" t="n"/>
      <c r="C198" s="122" t="str">
        <f>IF(A198="","",EOMONTH(A198,0))</f>
        <v/>
      </c>
      <c r="D198" s="65" t="str">
        <f>IF(A198="","",SUMIFS('10 Histórico de Aportes'!$D$8:$D$2007,'10 Histórico de Aportes'!$F$8:$F$2007,C198))</f>
        <v/>
      </c>
      <c r="E198" s="65" t="str">
        <f>IF(A198="","",SUMIFS('11 Histórico de Dividendos'!$K$8:$K$3007,'11 Histórico de Dividendos'!$M$8:$M$3007,C198))</f>
        <v/>
      </c>
      <c r="F198" s="67" t="str">
        <f>IF(OR(A198="",B198=""),"",IF(N(B197)+N(D198)/2&gt;0,(B198-B197-D198+E198)/(B197+D198/2),0))</f>
        <v/>
      </c>
      <c r="G198" s="87" t="str">
        <f>IF(F198="","",(1+N(G197))*(1+F198)-1)</f>
        <v/>
      </c>
      <c r="H198" s="65" t="str">
        <f>IF(A198="","",SUMIFS('10 Histórico de Aportes'!$D$8:$D$2007,'10 Histórico de Aportes'!$A$8:$A$2007,"&lt;="&amp;A198))</f>
        <v/>
      </c>
    </row>
    <row r="199">
      <c r="A199" s="116" t="n"/>
      <c r="B199" s="121" t="n"/>
      <c r="C199" s="123" t="str">
        <f>IF(A199="","",EOMONTH(A199,0))</f>
        <v/>
      </c>
      <c r="D199" s="110" t="str">
        <f>IF(A199="","",SUMIFS('10 Histórico de Aportes'!$D$8:$D$2007,'10 Histórico de Aportes'!$F$8:$F$2007,C199))</f>
        <v/>
      </c>
      <c r="E199" s="110" t="str">
        <f>IF(A199="","",SUMIFS('11 Histórico de Dividendos'!$K$8:$K$3007,'11 Histórico de Dividendos'!$M$8:$M$3007,C199))</f>
        <v/>
      </c>
      <c r="F199" s="111" t="str">
        <f>IF(OR(A199="",B199=""),"",IF(N(B198)+N(D199)/2&gt;0,(B199-B198-D199+E199)/(B198+D199/2),0))</f>
        <v/>
      </c>
      <c r="G199" s="136" t="str">
        <f>IF(F199="","",(1+N(G198))*(1+F199)-1)</f>
        <v/>
      </c>
      <c r="H199" s="110" t="str">
        <f>IF(A199="","",SUMIFS('10 Histórico de Aportes'!$D$8:$D$2007,'10 Histórico de Aportes'!$A$8:$A$2007,"&lt;="&amp;A199))</f>
        <v/>
      </c>
    </row>
    <row r="200">
      <c r="A200" s="116" t="n"/>
      <c r="B200" s="121" t="n"/>
      <c r="C200" s="122" t="str">
        <f>IF(A200="","",EOMONTH(A200,0))</f>
        <v/>
      </c>
      <c r="D200" s="65" t="str">
        <f>IF(A200="","",SUMIFS('10 Histórico de Aportes'!$D$8:$D$2007,'10 Histórico de Aportes'!$F$8:$F$2007,C200))</f>
        <v/>
      </c>
      <c r="E200" s="65" t="str">
        <f>IF(A200="","",SUMIFS('11 Histórico de Dividendos'!$K$8:$K$3007,'11 Histórico de Dividendos'!$M$8:$M$3007,C200))</f>
        <v/>
      </c>
      <c r="F200" s="67" t="str">
        <f>IF(OR(A200="",B200=""),"",IF(N(B199)+N(D200)/2&gt;0,(B200-B199-D200+E200)/(B199+D200/2),0))</f>
        <v/>
      </c>
      <c r="G200" s="87" t="str">
        <f>IF(F200="","",(1+N(G199))*(1+F200)-1)</f>
        <v/>
      </c>
      <c r="H200" s="65" t="str">
        <f>IF(A200="","",SUMIFS('10 Histórico de Aportes'!$D$8:$D$2007,'10 Histórico de Aportes'!$A$8:$A$2007,"&lt;="&amp;A200))</f>
        <v/>
      </c>
    </row>
    <row r="201">
      <c r="A201" s="116" t="n"/>
      <c r="B201" s="121" t="n"/>
      <c r="C201" s="123" t="str">
        <f>IF(A201="","",EOMONTH(A201,0))</f>
        <v/>
      </c>
      <c r="D201" s="110" t="str">
        <f>IF(A201="","",SUMIFS('10 Histórico de Aportes'!$D$8:$D$2007,'10 Histórico de Aportes'!$F$8:$F$2007,C201))</f>
        <v/>
      </c>
      <c r="E201" s="110" t="str">
        <f>IF(A201="","",SUMIFS('11 Histórico de Dividendos'!$K$8:$K$3007,'11 Histórico de Dividendos'!$M$8:$M$3007,C201))</f>
        <v/>
      </c>
      <c r="F201" s="111" t="str">
        <f>IF(OR(A201="",B201=""),"",IF(N(B200)+N(D201)/2&gt;0,(B201-B200-D201+E201)/(B200+D201/2),0))</f>
        <v/>
      </c>
      <c r="G201" s="136" t="str">
        <f>IF(F201="","",(1+N(G200))*(1+F201)-1)</f>
        <v/>
      </c>
      <c r="H201" s="110" t="str">
        <f>IF(A201="","",SUMIFS('10 Histórico de Aportes'!$D$8:$D$2007,'10 Histórico de Aportes'!$A$8:$A$2007,"&lt;="&amp;A201))</f>
        <v/>
      </c>
    </row>
    <row r="202">
      <c r="A202" s="116" t="n"/>
      <c r="B202" s="121" t="n"/>
      <c r="C202" s="122" t="str">
        <f>IF(A202="","",EOMONTH(A202,0))</f>
        <v/>
      </c>
      <c r="D202" s="65" t="str">
        <f>IF(A202="","",SUMIFS('10 Histórico de Aportes'!$D$8:$D$2007,'10 Histórico de Aportes'!$F$8:$F$2007,C202))</f>
        <v/>
      </c>
      <c r="E202" s="65" t="str">
        <f>IF(A202="","",SUMIFS('11 Histórico de Dividendos'!$K$8:$K$3007,'11 Histórico de Dividendos'!$M$8:$M$3007,C202))</f>
        <v/>
      </c>
      <c r="F202" s="67" t="str">
        <f>IF(OR(A202="",B202=""),"",IF(N(B201)+N(D202)/2&gt;0,(B202-B201-D202+E202)/(B201+D202/2),0))</f>
        <v/>
      </c>
      <c r="G202" s="87" t="str">
        <f>IF(F202="","",(1+N(G201))*(1+F202)-1)</f>
        <v/>
      </c>
      <c r="H202" s="65" t="str">
        <f>IF(A202="","",SUMIFS('10 Histórico de Aportes'!$D$8:$D$2007,'10 Histórico de Aportes'!$A$8:$A$2007,"&lt;="&amp;A202))</f>
        <v/>
      </c>
    </row>
    <row r="203">
      <c r="A203" s="116" t="n"/>
      <c r="B203" s="121" t="n"/>
      <c r="C203" s="123" t="str">
        <f>IF(A203="","",EOMONTH(A203,0))</f>
        <v/>
      </c>
      <c r="D203" s="110" t="str">
        <f>IF(A203="","",SUMIFS('10 Histórico de Aportes'!$D$8:$D$2007,'10 Histórico de Aportes'!$F$8:$F$2007,C203))</f>
        <v/>
      </c>
      <c r="E203" s="110" t="str">
        <f>IF(A203="","",SUMIFS('11 Histórico de Dividendos'!$K$8:$K$3007,'11 Histórico de Dividendos'!$M$8:$M$3007,C203))</f>
        <v/>
      </c>
      <c r="F203" s="111" t="str">
        <f>IF(OR(A203="",B203=""),"",IF(N(B202)+N(D203)/2&gt;0,(B203-B202-D203+E203)/(B202+D203/2),0))</f>
        <v/>
      </c>
      <c r="G203" s="136" t="str">
        <f>IF(F203="","",(1+N(G202))*(1+F203)-1)</f>
        <v/>
      </c>
      <c r="H203" s="110" t="str">
        <f>IF(A203="","",SUMIFS('10 Histórico de Aportes'!$D$8:$D$2007,'10 Histórico de Aportes'!$A$8:$A$2007,"&lt;="&amp;A203))</f>
        <v/>
      </c>
    </row>
    <row r="204">
      <c r="A204" s="116" t="n"/>
      <c r="B204" s="121" t="n"/>
      <c r="C204" s="122" t="str">
        <f>IF(A204="","",EOMONTH(A204,0))</f>
        <v/>
      </c>
      <c r="D204" s="65" t="str">
        <f>IF(A204="","",SUMIFS('10 Histórico de Aportes'!$D$8:$D$2007,'10 Histórico de Aportes'!$F$8:$F$2007,C204))</f>
        <v/>
      </c>
      <c r="E204" s="65" t="str">
        <f>IF(A204="","",SUMIFS('11 Histórico de Dividendos'!$K$8:$K$3007,'11 Histórico de Dividendos'!$M$8:$M$3007,C204))</f>
        <v/>
      </c>
      <c r="F204" s="67" t="str">
        <f>IF(OR(A204="",B204=""),"",IF(N(B203)+N(D204)/2&gt;0,(B204-B203-D204+E204)/(B203+D204/2),0))</f>
        <v/>
      </c>
      <c r="G204" s="87" t="str">
        <f>IF(F204="","",(1+N(G203))*(1+F204)-1)</f>
        <v/>
      </c>
      <c r="H204" s="65" t="str">
        <f>IF(A204="","",SUMIFS('10 Histórico de Aportes'!$D$8:$D$2007,'10 Histórico de Aportes'!$A$8:$A$2007,"&lt;="&amp;A204))</f>
        <v/>
      </c>
    </row>
    <row r="205">
      <c r="A205" s="116" t="n"/>
      <c r="B205" s="121" t="n"/>
      <c r="C205" s="123" t="str">
        <f>IF(A205="","",EOMONTH(A205,0))</f>
        <v/>
      </c>
      <c r="D205" s="110" t="str">
        <f>IF(A205="","",SUMIFS('10 Histórico de Aportes'!$D$8:$D$2007,'10 Histórico de Aportes'!$F$8:$F$2007,C205))</f>
        <v/>
      </c>
      <c r="E205" s="110" t="str">
        <f>IF(A205="","",SUMIFS('11 Histórico de Dividendos'!$K$8:$K$3007,'11 Histórico de Dividendos'!$M$8:$M$3007,C205))</f>
        <v/>
      </c>
      <c r="F205" s="111" t="str">
        <f>IF(OR(A205="",B205=""),"",IF(N(B204)+N(D205)/2&gt;0,(B205-B204-D205+E205)/(B204+D205/2),0))</f>
        <v/>
      </c>
      <c r="G205" s="136" t="str">
        <f>IF(F205="","",(1+N(G204))*(1+F205)-1)</f>
        <v/>
      </c>
      <c r="H205" s="110" t="str">
        <f>IF(A205="","",SUMIFS('10 Histórico de Aportes'!$D$8:$D$2007,'10 Histórico de Aportes'!$A$8:$A$2007,"&lt;="&amp;A205))</f>
        <v/>
      </c>
    </row>
    <row r="206">
      <c r="A206" s="116" t="n"/>
      <c r="B206" s="121" t="n"/>
      <c r="C206" s="122" t="str">
        <f>IF(A206="","",EOMONTH(A206,0))</f>
        <v/>
      </c>
      <c r="D206" s="65" t="str">
        <f>IF(A206="","",SUMIFS('10 Histórico de Aportes'!$D$8:$D$2007,'10 Histórico de Aportes'!$F$8:$F$2007,C206))</f>
        <v/>
      </c>
      <c r="E206" s="65" t="str">
        <f>IF(A206="","",SUMIFS('11 Histórico de Dividendos'!$K$8:$K$3007,'11 Histórico de Dividendos'!$M$8:$M$3007,C206))</f>
        <v/>
      </c>
      <c r="F206" s="67" t="str">
        <f>IF(OR(A206="",B206=""),"",IF(N(B205)+N(D206)/2&gt;0,(B206-B205-D206+E206)/(B205+D206/2),0))</f>
        <v/>
      </c>
      <c r="G206" s="87" t="str">
        <f>IF(F206="","",(1+N(G205))*(1+F206)-1)</f>
        <v/>
      </c>
      <c r="H206" s="65" t="str">
        <f>IF(A206="","",SUMIFS('10 Histórico de Aportes'!$D$8:$D$2007,'10 Histórico de Aportes'!$A$8:$A$2007,"&lt;="&amp;A206))</f>
        <v/>
      </c>
    </row>
    <row r="207">
      <c r="A207" s="116" t="n"/>
      <c r="B207" s="121" t="n"/>
      <c r="C207" s="123" t="str">
        <f>IF(A207="","",EOMONTH(A207,0))</f>
        <v/>
      </c>
      <c r="D207" s="110" t="str">
        <f>IF(A207="","",SUMIFS('10 Histórico de Aportes'!$D$8:$D$2007,'10 Histórico de Aportes'!$F$8:$F$2007,C207))</f>
        <v/>
      </c>
      <c r="E207" s="110" t="str">
        <f>IF(A207="","",SUMIFS('11 Histórico de Dividendos'!$K$8:$K$3007,'11 Histórico de Dividendos'!$M$8:$M$3007,C207))</f>
        <v/>
      </c>
      <c r="F207" s="111" t="str">
        <f>IF(OR(A207="",B207=""),"",IF(N(B206)+N(D207)/2&gt;0,(B207-B206-D207+E207)/(B206+D207/2),0))</f>
        <v/>
      </c>
      <c r="G207" s="136" t="str">
        <f>IF(F207="","",(1+N(G206))*(1+F207)-1)</f>
        <v/>
      </c>
      <c r="H207" s="110" t="str">
        <f>IF(A207="","",SUMIFS('10 Histórico de Aportes'!$D$8:$D$2007,'10 Histórico de Aportes'!$A$8:$A$2007,"&lt;="&amp;A207))</f>
        <v/>
      </c>
    </row>
    <row r="208">
      <c r="A208" s="116" t="n"/>
      <c r="B208" s="121" t="n"/>
      <c r="C208" s="122" t="str">
        <f>IF(A208="","",EOMONTH(A208,0))</f>
        <v/>
      </c>
      <c r="D208" s="65" t="str">
        <f>IF(A208="","",SUMIFS('10 Histórico de Aportes'!$D$8:$D$2007,'10 Histórico de Aportes'!$F$8:$F$2007,C208))</f>
        <v/>
      </c>
      <c r="E208" s="65" t="str">
        <f>IF(A208="","",SUMIFS('11 Histórico de Dividendos'!$K$8:$K$3007,'11 Histórico de Dividendos'!$M$8:$M$3007,C208))</f>
        <v/>
      </c>
      <c r="F208" s="67" t="str">
        <f>IF(OR(A208="",B208=""),"",IF(N(B207)+N(D208)/2&gt;0,(B208-B207-D208+E208)/(B207+D208/2),0))</f>
        <v/>
      </c>
      <c r="G208" s="87" t="str">
        <f>IF(F208="","",(1+N(G207))*(1+F208)-1)</f>
        <v/>
      </c>
      <c r="H208" s="65" t="str">
        <f>IF(A208="","",SUMIFS('10 Histórico de Aportes'!$D$8:$D$2007,'10 Histórico de Aportes'!$A$8:$A$2007,"&lt;="&amp;A208))</f>
        <v/>
      </c>
    </row>
    <row r="209">
      <c r="A209" s="116" t="n"/>
      <c r="B209" s="121" t="n"/>
      <c r="C209" s="123" t="str">
        <f>IF(A209="","",EOMONTH(A209,0))</f>
        <v/>
      </c>
      <c r="D209" s="110" t="str">
        <f>IF(A209="","",SUMIFS('10 Histórico de Aportes'!$D$8:$D$2007,'10 Histórico de Aportes'!$F$8:$F$2007,C209))</f>
        <v/>
      </c>
      <c r="E209" s="110" t="str">
        <f>IF(A209="","",SUMIFS('11 Histórico de Dividendos'!$K$8:$K$3007,'11 Histórico de Dividendos'!$M$8:$M$3007,C209))</f>
        <v/>
      </c>
      <c r="F209" s="111" t="str">
        <f>IF(OR(A209="",B209=""),"",IF(N(B208)+N(D209)/2&gt;0,(B209-B208-D209+E209)/(B208+D209/2),0))</f>
        <v/>
      </c>
      <c r="G209" s="136" t="str">
        <f>IF(F209="","",(1+N(G208))*(1+F209)-1)</f>
        <v/>
      </c>
      <c r="H209" s="110" t="str">
        <f>IF(A209="","",SUMIFS('10 Histórico de Aportes'!$D$8:$D$2007,'10 Histórico de Aportes'!$A$8:$A$2007,"&lt;="&amp;A209))</f>
        <v/>
      </c>
    </row>
    <row r="210">
      <c r="A210" s="116" t="n"/>
      <c r="B210" s="121" t="n"/>
      <c r="C210" s="122" t="str">
        <f>IF(A210="","",EOMONTH(A210,0))</f>
        <v/>
      </c>
      <c r="D210" s="65" t="str">
        <f>IF(A210="","",SUMIFS('10 Histórico de Aportes'!$D$8:$D$2007,'10 Histórico de Aportes'!$F$8:$F$2007,C210))</f>
        <v/>
      </c>
      <c r="E210" s="65" t="str">
        <f>IF(A210="","",SUMIFS('11 Histórico de Dividendos'!$K$8:$K$3007,'11 Histórico de Dividendos'!$M$8:$M$3007,C210))</f>
        <v/>
      </c>
      <c r="F210" s="67" t="str">
        <f>IF(OR(A210="",B210=""),"",IF(N(B209)+N(D210)/2&gt;0,(B210-B209-D210+E210)/(B209+D210/2),0))</f>
        <v/>
      </c>
      <c r="G210" s="87" t="str">
        <f>IF(F210="","",(1+N(G209))*(1+F210)-1)</f>
        <v/>
      </c>
      <c r="H210" s="65" t="str">
        <f>IF(A210="","",SUMIFS('10 Histórico de Aportes'!$D$8:$D$2007,'10 Histórico de Aportes'!$A$8:$A$2007,"&lt;="&amp;A210))</f>
        <v/>
      </c>
    </row>
    <row r="211">
      <c r="A211" s="116" t="n"/>
      <c r="B211" s="121" t="n"/>
      <c r="C211" s="123" t="str">
        <f>IF(A211="","",EOMONTH(A211,0))</f>
        <v/>
      </c>
      <c r="D211" s="110" t="str">
        <f>IF(A211="","",SUMIFS('10 Histórico de Aportes'!$D$8:$D$2007,'10 Histórico de Aportes'!$F$8:$F$2007,C211))</f>
        <v/>
      </c>
      <c r="E211" s="110" t="str">
        <f>IF(A211="","",SUMIFS('11 Histórico de Dividendos'!$K$8:$K$3007,'11 Histórico de Dividendos'!$M$8:$M$3007,C211))</f>
        <v/>
      </c>
      <c r="F211" s="111" t="str">
        <f>IF(OR(A211="",B211=""),"",IF(N(B210)+N(D211)/2&gt;0,(B211-B210-D211+E211)/(B210+D211/2),0))</f>
        <v/>
      </c>
      <c r="G211" s="136" t="str">
        <f>IF(F211="","",(1+N(G210))*(1+F211)-1)</f>
        <v/>
      </c>
      <c r="H211" s="110" t="str">
        <f>IF(A211="","",SUMIFS('10 Histórico de Aportes'!$D$8:$D$2007,'10 Histórico de Aportes'!$A$8:$A$2007,"&lt;="&amp;A211))</f>
        <v/>
      </c>
    </row>
    <row r="212">
      <c r="A212" s="116" t="n"/>
      <c r="B212" s="121" t="n"/>
      <c r="C212" s="122" t="str">
        <f>IF(A212="","",EOMONTH(A212,0))</f>
        <v/>
      </c>
      <c r="D212" s="65" t="str">
        <f>IF(A212="","",SUMIFS('10 Histórico de Aportes'!$D$8:$D$2007,'10 Histórico de Aportes'!$F$8:$F$2007,C212))</f>
        <v/>
      </c>
      <c r="E212" s="65" t="str">
        <f>IF(A212="","",SUMIFS('11 Histórico de Dividendos'!$K$8:$K$3007,'11 Histórico de Dividendos'!$M$8:$M$3007,C212))</f>
        <v/>
      </c>
      <c r="F212" s="67" t="str">
        <f>IF(OR(A212="",B212=""),"",IF(N(B211)+N(D212)/2&gt;0,(B212-B211-D212+E212)/(B211+D212/2),0))</f>
        <v/>
      </c>
      <c r="G212" s="87" t="str">
        <f>IF(F212="","",(1+N(G211))*(1+F212)-1)</f>
        <v/>
      </c>
      <c r="H212" s="65" t="str">
        <f>IF(A212="","",SUMIFS('10 Histórico de Aportes'!$D$8:$D$2007,'10 Histórico de Aportes'!$A$8:$A$2007,"&lt;="&amp;A212))</f>
        <v/>
      </c>
    </row>
    <row r="213">
      <c r="A213" s="116" t="n"/>
      <c r="B213" s="121" t="n"/>
      <c r="C213" s="123" t="str">
        <f>IF(A213="","",EOMONTH(A213,0))</f>
        <v/>
      </c>
      <c r="D213" s="110" t="str">
        <f>IF(A213="","",SUMIFS('10 Histórico de Aportes'!$D$8:$D$2007,'10 Histórico de Aportes'!$F$8:$F$2007,C213))</f>
        <v/>
      </c>
      <c r="E213" s="110" t="str">
        <f>IF(A213="","",SUMIFS('11 Histórico de Dividendos'!$K$8:$K$3007,'11 Histórico de Dividendos'!$M$8:$M$3007,C213))</f>
        <v/>
      </c>
      <c r="F213" s="111" t="str">
        <f>IF(OR(A213="",B213=""),"",IF(N(B212)+N(D213)/2&gt;0,(B213-B212-D213+E213)/(B212+D213/2),0))</f>
        <v/>
      </c>
      <c r="G213" s="136" t="str">
        <f>IF(F213="","",(1+N(G212))*(1+F213)-1)</f>
        <v/>
      </c>
      <c r="H213" s="110" t="str">
        <f>IF(A213="","",SUMIFS('10 Histórico de Aportes'!$D$8:$D$2007,'10 Histórico de Aportes'!$A$8:$A$2007,"&lt;="&amp;A213))</f>
        <v/>
      </c>
    </row>
    <row r="214">
      <c r="A214" s="116" t="n"/>
      <c r="B214" s="121" t="n"/>
      <c r="C214" s="122" t="str">
        <f>IF(A214="","",EOMONTH(A214,0))</f>
        <v/>
      </c>
      <c r="D214" s="65" t="str">
        <f>IF(A214="","",SUMIFS('10 Histórico de Aportes'!$D$8:$D$2007,'10 Histórico de Aportes'!$F$8:$F$2007,C214))</f>
        <v/>
      </c>
      <c r="E214" s="65" t="str">
        <f>IF(A214="","",SUMIFS('11 Histórico de Dividendos'!$K$8:$K$3007,'11 Histórico de Dividendos'!$M$8:$M$3007,C214))</f>
        <v/>
      </c>
      <c r="F214" s="67" t="str">
        <f>IF(OR(A214="",B214=""),"",IF(N(B213)+N(D214)/2&gt;0,(B214-B213-D214+E214)/(B213+D214/2),0))</f>
        <v/>
      </c>
      <c r="G214" s="87" t="str">
        <f>IF(F214="","",(1+N(G213))*(1+F214)-1)</f>
        <v/>
      </c>
      <c r="H214" s="65" t="str">
        <f>IF(A214="","",SUMIFS('10 Histórico de Aportes'!$D$8:$D$2007,'10 Histórico de Aportes'!$A$8:$A$2007,"&lt;="&amp;A214))</f>
        <v/>
      </c>
    </row>
    <row r="215">
      <c r="A215" s="116" t="n"/>
      <c r="B215" s="121" t="n"/>
      <c r="C215" s="123" t="str">
        <f>IF(A215="","",EOMONTH(A215,0))</f>
        <v/>
      </c>
      <c r="D215" s="110" t="str">
        <f>IF(A215="","",SUMIFS('10 Histórico de Aportes'!$D$8:$D$2007,'10 Histórico de Aportes'!$F$8:$F$2007,C215))</f>
        <v/>
      </c>
      <c r="E215" s="110" t="str">
        <f>IF(A215="","",SUMIFS('11 Histórico de Dividendos'!$K$8:$K$3007,'11 Histórico de Dividendos'!$M$8:$M$3007,C215))</f>
        <v/>
      </c>
      <c r="F215" s="111" t="str">
        <f>IF(OR(A215="",B215=""),"",IF(N(B214)+N(D215)/2&gt;0,(B215-B214-D215+E215)/(B214+D215/2),0))</f>
        <v/>
      </c>
      <c r="G215" s="136" t="str">
        <f>IF(F215="","",(1+N(G214))*(1+F215)-1)</f>
        <v/>
      </c>
      <c r="H215" s="110" t="str">
        <f>IF(A215="","",SUMIFS('10 Histórico de Aportes'!$D$8:$D$2007,'10 Histórico de Aportes'!$A$8:$A$2007,"&lt;="&amp;A215))</f>
        <v/>
      </c>
    </row>
    <row r="216">
      <c r="A216" s="116" t="n"/>
      <c r="B216" s="121" t="n"/>
      <c r="C216" s="122" t="str">
        <f>IF(A216="","",EOMONTH(A216,0))</f>
        <v/>
      </c>
      <c r="D216" s="65" t="str">
        <f>IF(A216="","",SUMIFS('10 Histórico de Aportes'!$D$8:$D$2007,'10 Histórico de Aportes'!$F$8:$F$2007,C216))</f>
        <v/>
      </c>
      <c r="E216" s="65" t="str">
        <f>IF(A216="","",SUMIFS('11 Histórico de Dividendos'!$K$8:$K$3007,'11 Histórico de Dividendos'!$M$8:$M$3007,C216))</f>
        <v/>
      </c>
      <c r="F216" s="67" t="str">
        <f>IF(OR(A216="",B216=""),"",IF(N(B215)+N(D216)/2&gt;0,(B216-B215-D216+E216)/(B215+D216/2),0))</f>
        <v/>
      </c>
      <c r="G216" s="87" t="str">
        <f>IF(F216="","",(1+N(G215))*(1+F216)-1)</f>
        <v/>
      </c>
      <c r="H216" s="65" t="str">
        <f>IF(A216="","",SUMIFS('10 Histórico de Aportes'!$D$8:$D$2007,'10 Histórico de Aportes'!$A$8:$A$2007,"&lt;="&amp;A216))</f>
        <v/>
      </c>
    </row>
    <row r="217">
      <c r="A217" s="116" t="n"/>
      <c r="B217" s="121" t="n"/>
      <c r="C217" s="123" t="str">
        <f>IF(A217="","",EOMONTH(A217,0))</f>
        <v/>
      </c>
      <c r="D217" s="110" t="str">
        <f>IF(A217="","",SUMIFS('10 Histórico de Aportes'!$D$8:$D$2007,'10 Histórico de Aportes'!$F$8:$F$2007,C217))</f>
        <v/>
      </c>
      <c r="E217" s="110" t="str">
        <f>IF(A217="","",SUMIFS('11 Histórico de Dividendos'!$K$8:$K$3007,'11 Histórico de Dividendos'!$M$8:$M$3007,C217))</f>
        <v/>
      </c>
      <c r="F217" s="111" t="str">
        <f>IF(OR(A217="",B217=""),"",IF(N(B216)+N(D217)/2&gt;0,(B217-B216-D217+E217)/(B216+D217/2),0))</f>
        <v/>
      </c>
      <c r="G217" s="136" t="str">
        <f>IF(F217="","",(1+N(G216))*(1+F217)-1)</f>
        <v/>
      </c>
      <c r="H217" s="110" t="str">
        <f>IF(A217="","",SUMIFS('10 Histórico de Aportes'!$D$8:$D$2007,'10 Histórico de Aportes'!$A$8:$A$2007,"&lt;="&amp;A217))</f>
        <v/>
      </c>
    </row>
    <row r="218">
      <c r="A218" s="116" t="n"/>
      <c r="B218" s="121" t="n"/>
      <c r="C218" s="122" t="str">
        <f>IF(A218="","",EOMONTH(A218,0))</f>
        <v/>
      </c>
      <c r="D218" s="65" t="str">
        <f>IF(A218="","",SUMIFS('10 Histórico de Aportes'!$D$8:$D$2007,'10 Histórico de Aportes'!$F$8:$F$2007,C218))</f>
        <v/>
      </c>
      <c r="E218" s="65" t="str">
        <f>IF(A218="","",SUMIFS('11 Histórico de Dividendos'!$K$8:$K$3007,'11 Histórico de Dividendos'!$M$8:$M$3007,C218))</f>
        <v/>
      </c>
      <c r="F218" s="67" t="str">
        <f>IF(OR(A218="",B218=""),"",IF(N(B217)+N(D218)/2&gt;0,(B218-B217-D218+E218)/(B217+D218/2),0))</f>
        <v/>
      </c>
      <c r="G218" s="87" t="str">
        <f>IF(F218="","",(1+N(G217))*(1+F218)-1)</f>
        <v/>
      </c>
      <c r="H218" s="65" t="str">
        <f>IF(A218="","",SUMIFS('10 Histórico de Aportes'!$D$8:$D$2007,'10 Histórico de Aportes'!$A$8:$A$2007,"&lt;="&amp;A218))</f>
        <v/>
      </c>
    </row>
    <row r="219">
      <c r="A219" s="116" t="n"/>
      <c r="B219" s="121" t="n"/>
      <c r="C219" s="123" t="str">
        <f>IF(A219="","",EOMONTH(A219,0))</f>
        <v/>
      </c>
      <c r="D219" s="110" t="str">
        <f>IF(A219="","",SUMIFS('10 Histórico de Aportes'!$D$8:$D$2007,'10 Histórico de Aportes'!$F$8:$F$2007,C219))</f>
        <v/>
      </c>
      <c r="E219" s="110" t="str">
        <f>IF(A219="","",SUMIFS('11 Histórico de Dividendos'!$K$8:$K$3007,'11 Histórico de Dividendos'!$M$8:$M$3007,C219))</f>
        <v/>
      </c>
      <c r="F219" s="111" t="str">
        <f>IF(OR(A219="",B219=""),"",IF(N(B218)+N(D219)/2&gt;0,(B219-B218-D219+E219)/(B218+D219/2),0))</f>
        <v/>
      </c>
      <c r="G219" s="136" t="str">
        <f>IF(F219="","",(1+N(G218))*(1+F219)-1)</f>
        <v/>
      </c>
      <c r="H219" s="110" t="str">
        <f>IF(A219="","",SUMIFS('10 Histórico de Aportes'!$D$8:$D$2007,'10 Histórico de Aportes'!$A$8:$A$2007,"&lt;="&amp;A219))</f>
        <v/>
      </c>
    </row>
    <row r="220">
      <c r="A220" s="116" t="n"/>
      <c r="B220" s="121" t="n"/>
      <c r="C220" s="122" t="str">
        <f>IF(A220="","",EOMONTH(A220,0))</f>
        <v/>
      </c>
      <c r="D220" s="65" t="str">
        <f>IF(A220="","",SUMIFS('10 Histórico de Aportes'!$D$8:$D$2007,'10 Histórico de Aportes'!$F$8:$F$2007,C220))</f>
        <v/>
      </c>
      <c r="E220" s="65" t="str">
        <f>IF(A220="","",SUMIFS('11 Histórico de Dividendos'!$K$8:$K$3007,'11 Histórico de Dividendos'!$M$8:$M$3007,C220))</f>
        <v/>
      </c>
      <c r="F220" s="67" t="str">
        <f>IF(OR(A220="",B220=""),"",IF(N(B219)+N(D220)/2&gt;0,(B220-B219-D220+E220)/(B219+D220/2),0))</f>
        <v/>
      </c>
      <c r="G220" s="87" t="str">
        <f>IF(F220="","",(1+N(G219))*(1+F220)-1)</f>
        <v/>
      </c>
      <c r="H220" s="65" t="str">
        <f>IF(A220="","",SUMIFS('10 Histórico de Aportes'!$D$8:$D$2007,'10 Histórico de Aportes'!$A$8:$A$2007,"&lt;="&amp;A220))</f>
        <v/>
      </c>
    </row>
    <row r="221">
      <c r="A221" s="116" t="n"/>
      <c r="B221" s="121" t="n"/>
      <c r="C221" s="123" t="str">
        <f>IF(A221="","",EOMONTH(A221,0))</f>
        <v/>
      </c>
      <c r="D221" s="110" t="str">
        <f>IF(A221="","",SUMIFS('10 Histórico de Aportes'!$D$8:$D$2007,'10 Histórico de Aportes'!$F$8:$F$2007,C221))</f>
        <v/>
      </c>
      <c r="E221" s="110" t="str">
        <f>IF(A221="","",SUMIFS('11 Histórico de Dividendos'!$K$8:$K$3007,'11 Histórico de Dividendos'!$M$8:$M$3007,C221))</f>
        <v/>
      </c>
      <c r="F221" s="111" t="str">
        <f>IF(OR(A221="",B221=""),"",IF(N(B220)+N(D221)/2&gt;0,(B221-B220-D221+E221)/(B220+D221/2),0))</f>
        <v/>
      </c>
      <c r="G221" s="136" t="str">
        <f>IF(F221="","",(1+N(G220))*(1+F221)-1)</f>
        <v/>
      </c>
      <c r="H221" s="110" t="str">
        <f>IF(A221="","",SUMIFS('10 Histórico de Aportes'!$D$8:$D$2007,'10 Histórico de Aportes'!$A$8:$A$2007,"&lt;="&amp;A221))</f>
        <v/>
      </c>
    </row>
    <row r="222">
      <c r="A222" s="116" t="n"/>
      <c r="B222" s="121" t="n"/>
      <c r="C222" s="122" t="str">
        <f>IF(A222="","",EOMONTH(A222,0))</f>
        <v/>
      </c>
      <c r="D222" s="65" t="str">
        <f>IF(A222="","",SUMIFS('10 Histórico de Aportes'!$D$8:$D$2007,'10 Histórico de Aportes'!$F$8:$F$2007,C222))</f>
        <v/>
      </c>
      <c r="E222" s="65" t="str">
        <f>IF(A222="","",SUMIFS('11 Histórico de Dividendos'!$K$8:$K$3007,'11 Histórico de Dividendos'!$M$8:$M$3007,C222))</f>
        <v/>
      </c>
      <c r="F222" s="67" t="str">
        <f>IF(OR(A222="",B222=""),"",IF(N(B221)+N(D222)/2&gt;0,(B222-B221-D222+E222)/(B221+D222/2),0))</f>
        <v/>
      </c>
      <c r="G222" s="87" t="str">
        <f>IF(F222="","",(1+N(G221))*(1+F222)-1)</f>
        <v/>
      </c>
      <c r="H222" s="65" t="str">
        <f>IF(A222="","",SUMIFS('10 Histórico de Aportes'!$D$8:$D$2007,'10 Histórico de Aportes'!$A$8:$A$2007,"&lt;="&amp;A222))</f>
        <v/>
      </c>
    </row>
    <row r="223">
      <c r="A223" s="116" t="n"/>
      <c r="B223" s="121" t="n"/>
      <c r="C223" s="123" t="str">
        <f>IF(A223="","",EOMONTH(A223,0))</f>
        <v/>
      </c>
      <c r="D223" s="110" t="str">
        <f>IF(A223="","",SUMIFS('10 Histórico de Aportes'!$D$8:$D$2007,'10 Histórico de Aportes'!$F$8:$F$2007,C223))</f>
        <v/>
      </c>
      <c r="E223" s="110" t="str">
        <f>IF(A223="","",SUMIFS('11 Histórico de Dividendos'!$K$8:$K$3007,'11 Histórico de Dividendos'!$M$8:$M$3007,C223))</f>
        <v/>
      </c>
      <c r="F223" s="111" t="str">
        <f>IF(OR(A223="",B223=""),"",IF(N(B222)+N(D223)/2&gt;0,(B223-B222-D223+E223)/(B222+D223/2),0))</f>
        <v/>
      </c>
      <c r="G223" s="136" t="str">
        <f>IF(F223="","",(1+N(G222))*(1+F223)-1)</f>
        <v/>
      </c>
      <c r="H223" s="110" t="str">
        <f>IF(A223="","",SUMIFS('10 Histórico de Aportes'!$D$8:$D$2007,'10 Histórico de Aportes'!$A$8:$A$2007,"&lt;="&amp;A223))</f>
        <v/>
      </c>
    </row>
    <row r="224">
      <c r="A224" s="116" t="n"/>
      <c r="B224" s="121" t="n"/>
      <c r="C224" s="122" t="str">
        <f>IF(A224="","",EOMONTH(A224,0))</f>
        <v/>
      </c>
      <c r="D224" s="65" t="str">
        <f>IF(A224="","",SUMIFS('10 Histórico de Aportes'!$D$8:$D$2007,'10 Histórico de Aportes'!$F$8:$F$2007,C224))</f>
        <v/>
      </c>
      <c r="E224" s="65" t="str">
        <f>IF(A224="","",SUMIFS('11 Histórico de Dividendos'!$K$8:$K$3007,'11 Histórico de Dividendos'!$M$8:$M$3007,C224))</f>
        <v/>
      </c>
      <c r="F224" s="67" t="str">
        <f>IF(OR(A224="",B224=""),"",IF(N(B223)+N(D224)/2&gt;0,(B224-B223-D224+E224)/(B223+D224/2),0))</f>
        <v/>
      </c>
      <c r="G224" s="87" t="str">
        <f>IF(F224="","",(1+N(G223))*(1+F224)-1)</f>
        <v/>
      </c>
      <c r="H224" s="65" t="str">
        <f>IF(A224="","",SUMIFS('10 Histórico de Aportes'!$D$8:$D$2007,'10 Histórico de Aportes'!$A$8:$A$2007,"&lt;="&amp;A224))</f>
        <v/>
      </c>
    </row>
    <row r="225">
      <c r="A225" s="116" t="n"/>
      <c r="B225" s="121" t="n"/>
      <c r="C225" s="123" t="str">
        <f>IF(A225="","",EOMONTH(A225,0))</f>
        <v/>
      </c>
      <c r="D225" s="110" t="str">
        <f>IF(A225="","",SUMIFS('10 Histórico de Aportes'!$D$8:$D$2007,'10 Histórico de Aportes'!$F$8:$F$2007,C225))</f>
        <v/>
      </c>
      <c r="E225" s="110" t="str">
        <f>IF(A225="","",SUMIFS('11 Histórico de Dividendos'!$K$8:$K$3007,'11 Histórico de Dividendos'!$M$8:$M$3007,C225))</f>
        <v/>
      </c>
      <c r="F225" s="111" t="str">
        <f>IF(OR(A225="",B225=""),"",IF(N(B224)+N(D225)/2&gt;0,(B225-B224-D225+E225)/(B224+D225/2),0))</f>
        <v/>
      </c>
      <c r="G225" s="136" t="str">
        <f>IF(F225="","",(1+N(G224))*(1+F225)-1)</f>
        <v/>
      </c>
      <c r="H225" s="110" t="str">
        <f>IF(A225="","",SUMIFS('10 Histórico de Aportes'!$D$8:$D$2007,'10 Histórico de Aportes'!$A$8:$A$2007,"&lt;="&amp;A225))</f>
        <v/>
      </c>
    </row>
    <row r="226">
      <c r="A226" s="116" t="n"/>
      <c r="B226" s="121" t="n"/>
      <c r="C226" s="122" t="str">
        <f>IF(A226="","",EOMONTH(A226,0))</f>
        <v/>
      </c>
      <c r="D226" s="65" t="str">
        <f>IF(A226="","",SUMIFS('10 Histórico de Aportes'!$D$8:$D$2007,'10 Histórico de Aportes'!$F$8:$F$2007,C226))</f>
        <v/>
      </c>
      <c r="E226" s="65" t="str">
        <f>IF(A226="","",SUMIFS('11 Histórico de Dividendos'!$K$8:$K$3007,'11 Histórico de Dividendos'!$M$8:$M$3007,C226))</f>
        <v/>
      </c>
      <c r="F226" s="67" t="str">
        <f>IF(OR(A226="",B226=""),"",IF(N(B225)+N(D226)/2&gt;0,(B226-B225-D226+E226)/(B225+D226/2),0))</f>
        <v/>
      </c>
      <c r="G226" s="87" t="str">
        <f>IF(F226="","",(1+N(G225))*(1+F226)-1)</f>
        <v/>
      </c>
      <c r="H226" s="65" t="str">
        <f>IF(A226="","",SUMIFS('10 Histórico de Aportes'!$D$8:$D$2007,'10 Histórico de Aportes'!$A$8:$A$2007,"&lt;="&amp;A226))</f>
        <v/>
      </c>
    </row>
    <row r="227">
      <c r="A227" s="116" t="n"/>
      <c r="B227" s="121" t="n"/>
      <c r="C227" s="123" t="str">
        <f>IF(A227="","",EOMONTH(A227,0))</f>
        <v/>
      </c>
      <c r="D227" s="110" t="str">
        <f>IF(A227="","",SUMIFS('10 Histórico de Aportes'!$D$8:$D$2007,'10 Histórico de Aportes'!$F$8:$F$2007,C227))</f>
        <v/>
      </c>
      <c r="E227" s="110" t="str">
        <f>IF(A227="","",SUMIFS('11 Histórico de Dividendos'!$K$8:$K$3007,'11 Histórico de Dividendos'!$M$8:$M$3007,C227))</f>
        <v/>
      </c>
      <c r="F227" s="111" t="str">
        <f>IF(OR(A227="",B227=""),"",IF(N(B226)+N(D227)/2&gt;0,(B227-B226-D227+E227)/(B226+D227/2),0))</f>
        <v/>
      </c>
      <c r="G227" s="136" t="str">
        <f>IF(F227="","",(1+N(G226))*(1+F227)-1)</f>
        <v/>
      </c>
      <c r="H227" s="110" t="str">
        <f>IF(A227="","",SUMIFS('10 Histórico de Aportes'!$D$8:$D$2007,'10 Histórico de Aportes'!$A$8:$A$2007,"&lt;="&amp;A227))</f>
        <v/>
      </c>
    </row>
    <row r="228">
      <c r="A228" s="116" t="n"/>
      <c r="B228" s="121" t="n"/>
      <c r="C228" s="122" t="str">
        <f>IF(A228="","",EOMONTH(A228,0))</f>
        <v/>
      </c>
      <c r="D228" s="65" t="str">
        <f>IF(A228="","",SUMIFS('10 Histórico de Aportes'!$D$8:$D$2007,'10 Histórico de Aportes'!$F$8:$F$2007,C228))</f>
        <v/>
      </c>
      <c r="E228" s="65" t="str">
        <f>IF(A228="","",SUMIFS('11 Histórico de Dividendos'!$K$8:$K$3007,'11 Histórico de Dividendos'!$M$8:$M$3007,C228))</f>
        <v/>
      </c>
      <c r="F228" s="67" t="str">
        <f>IF(OR(A228="",B228=""),"",IF(N(B227)+N(D228)/2&gt;0,(B228-B227-D228+E228)/(B227+D228/2),0))</f>
        <v/>
      </c>
      <c r="G228" s="87" t="str">
        <f>IF(F228="","",(1+N(G227))*(1+F228)-1)</f>
        <v/>
      </c>
      <c r="H228" s="65" t="str">
        <f>IF(A228="","",SUMIFS('10 Histórico de Aportes'!$D$8:$D$2007,'10 Histórico de Aportes'!$A$8:$A$2007,"&lt;="&amp;A228))</f>
        <v/>
      </c>
    </row>
    <row r="229">
      <c r="A229" s="116" t="n"/>
      <c r="B229" s="121" t="n"/>
      <c r="C229" s="123" t="str">
        <f>IF(A229="","",EOMONTH(A229,0))</f>
        <v/>
      </c>
      <c r="D229" s="110" t="str">
        <f>IF(A229="","",SUMIFS('10 Histórico de Aportes'!$D$8:$D$2007,'10 Histórico de Aportes'!$F$8:$F$2007,C229))</f>
        <v/>
      </c>
      <c r="E229" s="110" t="str">
        <f>IF(A229="","",SUMIFS('11 Histórico de Dividendos'!$K$8:$K$3007,'11 Histórico de Dividendos'!$M$8:$M$3007,C229))</f>
        <v/>
      </c>
      <c r="F229" s="111" t="str">
        <f>IF(OR(A229="",B229=""),"",IF(N(B228)+N(D229)/2&gt;0,(B229-B228-D229+E229)/(B228+D229/2),0))</f>
        <v/>
      </c>
      <c r="G229" s="136" t="str">
        <f>IF(F229="","",(1+N(G228))*(1+F229)-1)</f>
        <v/>
      </c>
      <c r="H229" s="110" t="str">
        <f>IF(A229="","",SUMIFS('10 Histórico de Aportes'!$D$8:$D$2007,'10 Histórico de Aportes'!$A$8:$A$2007,"&lt;="&amp;A229))</f>
        <v/>
      </c>
    </row>
    <row r="230">
      <c r="A230" s="116" t="n"/>
      <c r="B230" s="121" t="n"/>
      <c r="C230" s="122" t="str">
        <f>IF(A230="","",EOMONTH(A230,0))</f>
        <v/>
      </c>
      <c r="D230" s="65" t="str">
        <f>IF(A230="","",SUMIFS('10 Histórico de Aportes'!$D$8:$D$2007,'10 Histórico de Aportes'!$F$8:$F$2007,C230))</f>
        <v/>
      </c>
      <c r="E230" s="65" t="str">
        <f>IF(A230="","",SUMIFS('11 Histórico de Dividendos'!$K$8:$K$3007,'11 Histórico de Dividendos'!$M$8:$M$3007,C230))</f>
        <v/>
      </c>
      <c r="F230" s="67" t="str">
        <f>IF(OR(A230="",B230=""),"",IF(N(B229)+N(D230)/2&gt;0,(B230-B229-D230+E230)/(B229+D230/2),0))</f>
        <v/>
      </c>
      <c r="G230" s="87" t="str">
        <f>IF(F230="","",(1+N(G229))*(1+F230)-1)</f>
        <v/>
      </c>
      <c r="H230" s="65" t="str">
        <f>IF(A230="","",SUMIFS('10 Histórico de Aportes'!$D$8:$D$2007,'10 Histórico de Aportes'!$A$8:$A$2007,"&lt;="&amp;A230))</f>
        <v/>
      </c>
    </row>
    <row r="231">
      <c r="A231" s="116" t="n"/>
      <c r="B231" s="121" t="n"/>
      <c r="C231" s="123" t="str">
        <f>IF(A231="","",EOMONTH(A231,0))</f>
        <v/>
      </c>
      <c r="D231" s="110" t="str">
        <f>IF(A231="","",SUMIFS('10 Histórico de Aportes'!$D$8:$D$2007,'10 Histórico de Aportes'!$F$8:$F$2007,C231))</f>
        <v/>
      </c>
      <c r="E231" s="110" t="str">
        <f>IF(A231="","",SUMIFS('11 Histórico de Dividendos'!$K$8:$K$3007,'11 Histórico de Dividendos'!$M$8:$M$3007,C231))</f>
        <v/>
      </c>
      <c r="F231" s="111" t="str">
        <f>IF(OR(A231="",B231=""),"",IF(N(B230)+N(D231)/2&gt;0,(B231-B230-D231+E231)/(B230+D231/2),0))</f>
        <v/>
      </c>
      <c r="G231" s="136" t="str">
        <f>IF(F231="","",(1+N(G230))*(1+F231)-1)</f>
        <v/>
      </c>
      <c r="H231" s="110" t="str">
        <f>IF(A231="","",SUMIFS('10 Histórico de Aportes'!$D$8:$D$2007,'10 Histórico de Aportes'!$A$8:$A$2007,"&lt;="&amp;A231))</f>
        <v/>
      </c>
    </row>
    <row r="232">
      <c r="A232" s="116" t="n"/>
      <c r="B232" s="121" t="n"/>
      <c r="C232" s="122" t="str">
        <f>IF(A232="","",EOMONTH(A232,0))</f>
        <v/>
      </c>
      <c r="D232" s="65" t="str">
        <f>IF(A232="","",SUMIFS('10 Histórico de Aportes'!$D$8:$D$2007,'10 Histórico de Aportes'!$F$8:$F$2007,C232))</f>
        <v/>
      </c>
      <c r="E232" s="65" t="str">
        <f>IF(A232="","",SUMIFS('11 Histórico de Dividendos'!$K$8:$K$3007,'11 Histórico de Dividendos'!$M$8:$M$3007,C232))</f>
        <v/>
      </c>
      <c r="F232" s="67" t="str">
        <f>IF(OR(A232="",B232=""),"",IF(N(B231)+N(D232)/2&gt;0,(B232-B231-D232+E232)/(B231+D232/2),0))</f>
        <v/>
      </c>
      <c r="G232" s="87" t="str">
        <f>IF(F232="","",(1+N(G231))*(1+F232)-1)</f>
        <v/>
      </c>
      <c r="H232" s="65" t="str">
        <f>IF(A232="","",SUMIFS('10 Histórico de Aportes'!$D$8:$D$2007,'10 Histórico de Aportes'!$A$8:$A$2007,"&lt;="&amp;A232))</f>
        <v/>
      </c>
    </row>
    <row r="233">
      <c r="A233" s="116" t="n"/>
      <c r="B233" s="121" t="n"/>
      <c r="C233" s="123" t="str">
        <f>IF(A233="","",EOMONTH(A233,0))</f>
        <v/>
      </c>
      <c r="D233" s="110" t="str">
        <f>IF(A233="","",SUMIFS('10 Histórico de Aportes'!$D$8:$D$2007,'10 Histórico de Aportes'!$F$8:$F$2007,C233))</f>
        <v/>
      </c>
      <c r="E233" s="110" t="str">
        <f>IF(A233="","",SUMIFS('11 Histórico de Dividendos'!$K$8:$K$3007,'11 Histórico de Dividendos'!$M$8:$M$3007,C233))</f>
        <v/>
      </c>
      <c r="F233" s="111" t="str">
        <f>IF(OR(A233="",B233=""),"",IF(N(B232)+N(D233)/2&gt;0,(B233-B232-D233+E233)/(B232+D233/2),0))</f>
        <v/>
      </c>
      <c r="G233" s="136" t="str">
        <f>IF(F233="","",(1+N(G232))*(1+F233)-1)</f>
        <v/>
      </c>
      <c r="H233" s="110" t="str">
        <f>IF(A233="","",SUMIFS('10 Histórico de Aportes'!$D$8:$D$2007,'10 Histórico de Aportes'!$A$8:$A$2007,"&lt;="&amp;A233))</f>
        <v/>
      </c>
    </row>
    <row r="234">
      <c r="A234" s="116" t="n"/>
      <c r="B234" s="121" t="n"/>
      <c r="C234" s="122" t="str">
        <f>IF(A234="","",EOMONTH(A234,0))</f>
        <v/>
      </c>
      <c r="D234" s="65" t="str">
        <f>IF(A234="","",SUMIFS('10 Histórico de Aportes'!$D$8:$D$2007,'10 Histórico de Aportes'!$F$8:$F$2007,C234))</f>
        <v/>
      </c>
      <c r="E234" s="65" t="str">
        <f>IF(A234="","",SUMIFS('11 Histórico de Dividendos'!$K$8:$K$3007,'11 Histórico de Dividendos'!$M$8:$M$3007,C234))</f>
        <v/>
      </c>
      <c r="F234" s="67" t="str">
        <f>IF(OR(A234="",B234=""),"",IF(N(B233)+N(D234)/2&gt;0,(B234-B233-D234+E234)/(B233+D234/2),0))</f>
        <v/>
      </c>
      <c r="G234" s="87" t="str">
        <f>IF(F234="","",(1+N(G233))*(1+F234)-1)</f>
        <v/>
      </c>
      <c r="H234" s="65" t="str">
        <f>IF(A234="","",SUMIFS('10 Histórico de Aportes'!$D$8:$D$2007,'10 Histórico de Aportes'!$A$8:$A$2007,"&lt;="&amp;A234))</f>
        <v/>
      </c>
    </row>
    <row r="235">
      <c r="A235" s="116" t="n"/>
      <c r="B235" s="121" t="n"/>
      <c r="C235" s="123" t="str">
        <f>IF(A235="","",EOMONTH(A235,0))</f>
        <v/>
      </c>
      <c r="D235" s="110" t="str">
        <f>IF(A235="","",SUMIFS('10 Histórico de Aportes'!$D$8:$D$2007,'10 Histórico de Aportes'!$F$8:$F$2007,C235))</f>
        <v/>
      </c>
      <c r="E235" s="110" t="str">
        <f>IF(A235="","",SUMIFS('11 Histórico de Dividendos'!$K$8:$K$3007,'11 Histórico de Dividendos'!$M$8:$M$3007,C235))</f>
        <v/>
      </c>
      <c r="F235" s="111" t="str">
        <f>IF(OR(A235="",B235=""),"",IF(N(B234)+N(D235)/2&gt;0,(B235-B234-D235+E235)/(B234+D235/2),0))</f>
        <v/>
      </c>
      <c r="G235" s="136" t="str">
        <f>IF(F235="","",(1+N(G234))*(1+F235)-1)</f>
        <v/>
      </c>
      <c r="H235" s="110" t="str">
        <f>IF(A235="","",SUMIFS('10 Histórico de Aportes'!$D$8:$D$2007,'10 Histórico de Aportes'!$A$8:$A$2007,"&lt;="&amp;A235))</f>
        <v/>
      </c>
    </row>
    <row r="236">
      <c r="A236" s="116" t="n"/>
      <c r="B236" s="121" t="n"/>
      <c r="C236" s="122" t="str">
        <f>IF(A236="","",EOMONTH(A236,0))</f>
        <v/>
      </c>
      <c r="D236" s="65" t="str">
        <f>IF(A236="","",SUMIFS('10 Histórico de Aportes'!$D$8:$D$2007,'10 Histórico de Aportes'!$F$8:$F$2007,C236))</f>
        <v/>
      </c>
      <c r="E236" s="65" t="str">
        <f>IF(A236="","",SUMIFS('11 Histórico de Dividendos'!$K$8:$K$3007,'11 Histórico de Dividendos'!$M$8:$M$3007,C236))</f>
        <v/>
      </c>
      <c r="F236" s="67" t="str">
        <f>IF(OR(A236="",B236=""),"",IF(N(B235)+N(D236)/2&gt;0,(B236-B235-D236+E236)/(B235+D236/2),0))</f>
        <v/>
      </c>
      <c r="G236" s="87" t="str">
        <f>IF(F236="","",(1+N(G235))*(1+F236)-1)</f>
        <v/>
      </c>
      <c r="H236" s="65" t="str">
        <f>IF(A236="","",SUMIFS('10 Histórico de Aportes'!$D$8:$D$2007,'10 Histórico de Aportes'!$A$8:$A$2007,"&lt;="&amp;A236))</f>
        <v/>
      </c>
    </row>
    <row r="237">
      <c r="A237" s="116" t="n"/>
      <c r="B237" s="121" t="n"/>
      <c r="C237" s="123" t="str">
        <f>IF(A237="","",EOMONTH(A237,0))</f>
        <v/>
      </c>
      <c r="D237" s="110" t="str">
        <f>IF(A237="","",SUMIFS('10 Histórico de Aportes'!$D$8:$D$2007,'10 Histórico de Aportes'!$F$8:$F$2007,C237))</f>
        <v/>
      </c>
      <c r="E237" s="110" t="str">
        <f>IF(A237="","",SUMIFS('11 Histórico de Dividendos'!$K$8:$K$3007,'11 Histórico de Dividendos'!$M$8:$M$3007,C237))</f>
        <v/>
      </c>
      <c r="F237" s="111" t="str">
        <f>IF(OR(A237="",B237=""),"",IF(N(B236)+N(D237)/2&gt;0,(B237-B236-D237+E237)/(B236+D237/2),0))</f>
        <v/>
      </c>
      <c r="G237" s="136" t="str">
        <f>IF(F237="","",(1+N(G236))*(1+F237)-1)</f>
        <v/>
      </c>
      <c r="H237" s="110" t="str">
        <f>IF(A237="","",SUMIFS('10 Histórico de Aportes'!$D$8:$D$2007,'10 Histórico de Aportes'!$A$8:$A$2007,"&lt;="&amp;A237))</f>
        <v/>
      </c>
    </row>
    <row r="238">
      <c r="A238" s="116" t="n"/>
      <c r="B238" s="121" t="n"/>
      <c r="C238" s="122" t="str">
        <f>IF(A238="","",EOMONTH(A238,0))</f>
        <v/>
      </c>
      <c r="D238" s="65" t="str">
        <f>IF(A238="","",SUMIFS('10 Histórico de Aportes'!$D$8:$D$2007,'10 Histórico de Aportes'!$F$8:$F$2007,C238))</f>
        <v/>
      </c>
      <c r="E238" s="65" t="str">
        <f>IF(A238="","",SUMIFS('11 Histórico de Dividendos'!$K$8:$K$3007,'11 Histórico de Dividendos'!$M$8:$M$3007,C238))</f>
        <v/>
      </c>
      <c r="F238" s="67" t="str">
        <f>IF(OR(A238="",B238=""),"",IF(N(B237)+N(D238)/2&gt;0,(B238-B237-D238+E238)/(B237+D238/2),0))</f>
        <v/>
      </c>
      <c r="G238" s="87" t="str">
        <f>IF(F238="","",(1+N(G237))*(1+F238)-1)</f>
        <v/>
      </c>
      <c r="H238" s="65" t="str">
        <f>IF(A238="","",SUMIFS('10 Histórico de Aportes'!$D$8:$D$2007,'10 Histórico de Aportes'!$A$8:$A$2007,"&lt;="&amp;A238))</f>
        <v/>
      </c>
    </row>
    <row r="239">
      <c r="A239" s="116" t="n"/>
      <c r="B239" s="121" t="n"/>
      <c r="C239" s="123" t="str">
        <f>IF(A239="","",EOMONTH(A239,0))</f>
        <v/>
      </c>
      <c r="D239" s="110" t="str">
        <f>IF(A239="","",SUMIFS('10 Histórico de Aportes'!$D$8:$D$2007,'10 Histórico de Aportes'!$F$8:$F$2007,C239))</f>
        <v/>
      </c>
      <c r="E239" s="110" t="str">
        <f>IF(A239="","",SUMIFS('11 Histórico de Dividendos'!$K$8:$K$3007,'11 Histórico de Dividendos'!$M$8:$M$3007,C239))</f>
        <v/>
      </c>
      <c r="F239" s="111" t="str">
        <f>IF(OR(A239="",B239=""),"",IF(N(B238)+N(D239)/2&gt;0,(B239-B238-D239+E239)/(B238+D239/2),0))</f>
        <v/>
      </c>
      <c r="G239" s="136" t="str">
        <f>IF(F239="","",(1+N(G238))*(1+F239)-1)</f>
        <v/>
      </c>
      <c r="H239" s="110" t="str">
        <f>IF(A239="","",SUMIFS('10 Histórico de Aportes'!$D$8:$D$2007,'10 Histórico de Aportes'!$A$8:$A$2007,"&lt;="&amp;A239))</f>
        <v/>
      </c>
    </row>
    <row r="240">
      <c r="A240" s="116" t="n"/>
      <c r="B240" s="121" t="n"/>
      <c r="C240" s="122" t="str">
        <f>IF(A240="","",EOMONTH(A240,0))</f>
        <v/>
      </c>
      <c r="D240" s="65" t="str">
        <f>IF(A240="","",SUMIFS('10 Histórico de Aportes'!$D$8:$D$2007,'10 Histórico de Aportes'!$F$8:$F$2007,C240))</f>
        <v/>
      </c>
      <c r="E240" s="65" t="str">
        <f>IF(A240="","",SUMIFS('11 Histórico de Dividendos'!$K$8:$K$3007,'11 Histórico de Dividendos'!$M$8:$M$3007,C240))</f>
        <v/>
      </c>
      <c r="F240" s="67" t="str">
        <f>IF(OR(A240="",B240=""),"",IF(N(B239)+N(D240)/2&gt;0,(B240-B239-D240+E240)/(B239+D240/2),0))</f>
        <v/>
      </c>
      <c r="G240" s="87" t="str">
        <f>IF(F240="","",(1+N(G239))*(1+F240)-1)</f>
        <v/>
      </c>
      <c r="H240" s="65" t="str">
        <f>IF(A240="","",SUMIFS('10 Histórico de Aportes'!$D$8:$D$2007,'10 Histórico de Aportes'!$A$8:$A$2007,"&lt;="&amp;A240))</f>
        <v/>
      </c>
    </row>
    <row r="241">
      <c r="A241" s="116" t="n"/>
      <c r="B241" s="121" t="n"/>
      <c r="C241" s="123" t="str">
        <f>IF(A241="","",EOMONTH(A241,0))</f>
        <v/>
      </c>
      <c r="D241" s="110" t="str">
        <f>IF(A241="","",SUMIFS('10 Histórico de Aportes'!$D$8:$D$2007,'10 Histórico de Aportes'!$F$8:$F$2007,C241))</f>
        <v/>
      </c>
      <c r="E241" s="110" t="str">
        <f>IF(A241="","",SUMIFS('11 Histórico de Dividendos'!$K$8:$K$3007,'11 Histórico de Dividendos'!$M$8:$M$3007,C241))</f>
        <v/>
      </c>
      <c r="F241" s="111" t="str">
        <f>IF(OR(A241="",B241=""),"",IF(N(B240)+N(D241)/2&gt;0,(B241-B240-D241+E241)/(B240+D241/2),0))</f>
        <v/>
      </c>
      <c r="G241" s="136" t="str">
        <f>IF(F241="","",(1+N(G240))*(1+F241)-1)</f>
        <v/>
      </c>
      <c r="H241" s="110" t="str">
        <f>IF(A241="","",SUMIFS('10 Histórico de Aportes'!$D$8:$D$2007,'10 Histórico de Aportes'!$A$8:$A$2007,"&lt;="&amp;A241))</f>
        <v/>
      </c>
    </row>
    <row r="242">
      <c r="A242" s="116" t="n"/>
      <c r="B242" s="121" t="n"/>
      <c r="C242" s="122" t="str">
        <f>IF(A242="","",EOMONTH(A242,0))</f>
        <v/>
      </c>
      <c r="D242" s="65" t="str">
        <f>IF(A242="","",SUMIFS('10 Histórico de Aportes'!$D$8:$D$2007,'10 Histórico de Aportes'!$F$8:$F$2007,C242))</f>
        <v/>
      </c>
      <c r="E242" s="65" t="str">
        <f>IF(A242="","",SUMIFS('11 Histórico de Dividendos'!$K$8:$K$3007,'11 Histórico de Dividendos'!$M$8:$M$3007,C242))</f>
        <v/>
      </c>
      <c r="F242" s="67" t="str">
        <f>IF(OR(A242="",B242=""),"",IF(N(B241)+N(D242)/2&gt;0,(B242-B241-D242+E242)/(B241+D242/2),0))</f>
        <v/>
      </c>
      <c r="G242" s="87" t="str">
        <f>IF(F242="","",(1+N(G241))*(1+F242)-1)</f>
        <v/>
      </c>
      <c r="H242" s="65" t="str">
        <f>IF(A242="","",SUMIFS('10 Histórico de Aportes'!$D$8:$D$2007,'10 Histórico de Aportes'!$A$8:$A$2007,"&lt;="&amp;A242))</f>
        <v/>
      </c>
    </row>
    <row r="243">
      <c r="A243" s="116" t="n"/>
      <c r="B243" s="121" t="n"/>
      <c r="C243" s="123" t="str">
        <f>IF(A243="","",EOMONTH(A243,0))</f>
        <v/>
      </c>
      <c r="D243" s="110" t="str">
        <f>IF(A243="","",SUMIFS('10 Histórico de Aportes'!$D$8:$D$2007,'10 Histórico de Aportes'!$F$8:$F$2007,C243))</f>
        <v/>
      </c>
      <c r="E243" s="110" t="str">
        <f>IF(A243="","",SUMIFS('11 Histórico de Dividendos'!$K$8:$K$3007,'11 Histórico de Dividendos'!$M$8:$M$3007,C243))</f>
        <v/>
      </c>
      <c r="F243" s="111" t="str">
        <f>IF(OR(A243="",B243=""),"",IF(N(B242)+N(D243)/2&gt;0,(B243-B242-D243+E243)/(B242+D243/2),0))</f>
        <v/>
      </c>
      <c r="G243" s="136" t="str">
        <f>IF(F243="","",(1+N(G242))*(1+F243)-1)</f>
        <v/>
      </c>
      <c r="H243" s="110" t="str">
        <f>IF(A243="","",SUMIFS('10 Histórico de Aportes'!$D$8:$D$2007,'10 Histórico de Aportes'!$A$8:$A$2007,"&lt;="&amp;A243))</f>
        <v/>
      </c>
    </row>
    <row r="244">
      <c r="A244" s="116" t="n"/>
      <c r="B244" s="121" t="n"/>
      <c r="C244" s="122" t="str">
        <f>IF(A244="","",EOMONTH(A244,0))</f>
        <v/>
      </c>
      <c r="D244" s="65" t="str">
        <f>IF(A244="","",SUMIFS('10 Histórico de Aportes'!$D$8:$D$2007,'10 Histórico de Aportes'!$F$8:$F$2007,C244))</f>
        <v/>
      </c>
      <c r="E244" s="65" t="str">
        <f>IF(A244="","",SUMIFS('11 Histórico de Dividendos'!$K$8:$K$3007,'11 Histórico de Dividendos'!$M$8:$M$3007,C244))</f>
        <v/>
      </c>
      <c r="F244" s="67" t="str">
        <f>IF(OR(A244="",B244=""),"",IF(N(B243)+N(D244)/2&gt;0,(B244-B243-D244+E244)/(B243+D244/2),0))</f>
        <v/>
      </c>
      <c r="G244" s="87" t="str">
        <f>IF(F244="","",(1+N(G243))*(1+F244)-1)</f>
        <v/>
      </c>
      <c r="H244" s="65" t="str">
        <f>IF(A244="","",SUMIFS('10 Histórico de Aportes'!$D$8:$D$2007,'10 Histórico de Aportes'!$A$8:$A$2007,"&lt;="&amp;A244))</f>
        <v/>
      </c>
    </row>
    <row r="245">
      <c r="A245" s="116" t="n"/>
      <c r="B245" s="121" t="n"/>
      <c r="C245" s="123" t="str">
        <f>IF(A245="","",EOMONTH(A245,0))</f>
        <v/>
      </c>
      <c r="D245" s="110" t="str">
        <f>IF(A245="","",SUMIFS('10 Histórico de Aportes'!$D$8:$D$2007,'10 Histórico de Aportes'!$F$8:$F$2007,C245))</f>
        <v/>
      </c>
      <c r="E245" s="110" t="str">
        <f>IF(A245="","",SUMIFS('11 Histórico de Dividendos'!$K$8:$K$3007,'11 Histórico de Dividendos'!$M$8:$M$3007,C245))</f>
        <v/>
      </c>
      <c r="F245" s="111" t="str">
        <f>IF(OR(A245="",B245=""),"",IF(N(B244)+N(D245)/2&gt;0,(B245-B244-D245+E245)/(B244+D245/2),0))</f>
        <v/>
      </c>
      <c r="G245" s="136" t="str">
        <f>IF(F245="","",(1+N(G244))*(1+F245)-1)</f>
        <v/>
      </c>
      <c r="H245" s="110" t="str">
        <f>IF(A245="","",SUMIFS('10 Histórico de Aportes'!$D$8:$D$2007,'10 Histórico de Aportes'!$A$8:$A$2007,"&lt;="&amp;A245))</f>
        <v/>
      </c>
    </row>
    <row r="246">
      <c r="A246" s="116" t="n"/>
      <c r="B246" s="121" t="n"/>
      <c r="C246" s="122" t="str">
        <f>IF(A246="","",EOMONTH(A246,0))</f>
        <v/>
      </c>
      <c r="D246" s="65" t="str">
        <f>IF(A246="","",SUMIFS('10 Histórico de Aportes'!$D$8:$D$2007,'10 Histórico de Aportes'!$F$8:$F$2007,C246))</f>
        <v/>
      </c>
      <c r="E246" s="65" t="str">
        <f>IF(A246="","",SUMIFS('11 Histórico de Dividendos'!$K$8:$K$3007,'11 Histórico de Dividendos'!$M$8:$M$3007,C246))</f>
        <v/>
      </c>
      <c r="F246" s="67" t="str">
        <f>IF(OR(A246="",B246=""),"",IF(N(B245)+N(D246)/2&gt;0,(B246-B245-D246+E246)/(B245+D246/2),0))</f>
        <v/>
      </c>
      <c r="G246" s="87" t="str">
        <f>IF(F246="","",(1+N(G245))*(1+F246)-1)</f>
        <v/>
      </c>
      <c r="H246" s="65" t="str">
        <f>IF(A246="","",SUMIFS('10 Histórico de Aportes'!$D$8:$D$2007,'10 Histórico de Aportes'!$A$8:$A$2007,"&lt;="&amp;A246))</f>
        <v/>
      </c>
    </row>
    <row r="247">
      <c r="A247" s="116" t="n"/>
      <c r="B247" s="121" t="n"/>
      <c r="C247" s="123" t="str">
        <f>IF(A247="","",EOMONTH(A247,0))</f>
        <v/>
      </c>
      <c r="D247" s="110" t="str">
        <f>IF(A247="","",SUMIFS('10 Histórico de Aportes'!$D$8:$D$2007,'10 Histórico de Aportes'!$F$8:$F$2007,C247))</f>
        <v/>
      </c>
      <c r="E247" s="110" t="str">
        <f>IF(A247="","",SUMIFS('11 Histórico de Dividendos'!$K$8:$K$3007,'11 Histórico de Dividendos'!$M$8:$M$3007,C247))</f>
        <v/>
      </c>
      <c r="F247" s="111" t="str">
        <f>IF(OR(A247="",B247=""),"",IF(N(B246)+N(D247)/2&gt;0,(B247-B246-D247+E247)/(B246+D247/2),0))</f>
        <v/>
      </c>
      <c r="G247" s="136" t="str">
        <f>IF(F247="","",(1+N(G246))*(1+F247)-1)</f>
        <v/>
      </c>
      <c r="H247" s="110" t="str">
        <f>IF(A247="","",SUMIFS('10 Histórico de Aportes'!$D$8:$D$2007,'10 Histórico de Aportes'!$A$8:$A$2007,"&lt;="&amp;A247))</f>
        <v/>
      </c>
    </row>
    <row r="248">
      <c r="A248" s="116" t="n"/>
      <c r="B248" s="121" t="n"/>
      <c r="C248" s="122" t="str">
        <f>IF(A248="","",EOMONTH(A248,0))</f>
        <v/>
      </c>
      <c r="D248" s="65" t="str">
        <f>IF(A248="","",SUMIFS('10 Histórico de Aportes'!$D$8:$D$2007,'10 Histórico de Aportes'!$F$8:$F$2007,C248))</f>
        <v/>
      </c>
      <c r="E248" s="65" t="str">
        <f>IF(A248="","",SUMIFS('11 Histórico de Dividendos'!$K$8:$K$3007,'11 Histórico de Dividendos'!$M$8:$M$3007,C248))</f>
        <v/>
      </c>
      <c r="F248" s="67" t="str">
        <f>IF(OR(A248="",B248=""),"",IF(N(B247)+N(D248)/2&gt;0,(B248-B247-D248+E248)/(B247+D248/2),0))</f>
        <v/>
      </c>
      <c r="G248" s="87" t="str">
        <f>IF(F248="","",(1+N(G247))*(1+F248)-1)</f>
        <v/>
      </c>
      <c r="H248" s="65" t="str">
        <f>IF(A248="","",SUMIFS('10 Histórico de Aportes'!$D$8:$D$2007,'10 Histórico de Aportes'!$A$8:$A$2007,"&lt;="&amp;A248))</f>
        <v/>
      </c>
    </row>
    <row r="249">
      <c r="A249" s="116" t="n"/>
      <c r="B249" s="121" t="n"/>
      <c r="C249" s="123" t="str">
        <f>IF(A249="","",EOMONTH(A249,0))</f>
        <v/>
      </c>
      <c r="D249" s="110" t="str">
        <f>IF(A249="","",SUMIFS('10 Histórico de Aportes'!$D$8:$D$2007,'10 Histórico de Aportes'!$F$8:$F$2007,C249))</f>
        <v/>
      </c>
      <c r="E249" s="110" t="str">
        <f>IF(A249="","",SUMIFS('11 Histórico de Dividendos'!$K$8:$K$3007,'11 Histórico de Dividendos'!$M$8:$M$3007,C249))</f>
        <v/>
      </c>
      <c r="F249" s="111" t="str">
        <f>IF(OR(A249="",B249=""),"",IF(N(B248)+N(D249)/2&gt;0,(B249-B248-D249+E249)/(B248+D249/2),0))</f>
        <v/>
      </c>
      <c r="G249" s="136" t="str">
        <f>IF(F249="","",(1+N(G248))*(1+F249)-1)</f>
        <v/>
      </c>
      <c r="H249" s="110" t="str">
        <f>IF(A249="","",SUMIFS('10 Histórico de Aportes'!$D$8:$D$2007,'10 Histórico de Aportes'!$A$8:$A$2007,"&lt;="&amp;A249))</f>
        <v/>
      </c>
    </row>
    <row r="250">
      <c r="A250" s="116" t="n"/>
      <c r="B250" s="121" t="n"/>
      <c r="C250" s="122" t="str">
        <f>IF(A250="","",EOMONTH(A250,0))</f>
        <v/>
      </c>
      <c r="D250" s="65" t="str">
        <f>IF(A250="","",SUMIFS('10 Histórico de Aportes'!$D$8:$D$2007,'10 Histórico de Aportes'!$F$8:$F$2007,C250))</f>
        <v/>
      </c>
      <c r="E250" s="65" t="str">
        <f>IF(A250="","",SUMIFS('11 Histórico de Dividendos'!$K$8:$K$3007,'11 Histórico de Dividendos'!$M$8:$M$3007,C250))</f>
        <v/>
      </c>
      <c r="F250" s="67" t="str">
        <f>IF(OR(A250="",B250=""),"",IF(N(B249)+N(D250)/2&gt;0,(B250-B249-D250+E250)/(B249+D250/2),0))</f>
        <v/>
      </c>
      <c r="G250" s="87" t="str">
        <f>IF(F250="","",(1+N(G249))*(1+F250)-1)</f>
        <v/>
      </c>
      <c r="H250" s="65" t="str">
        <f>IF(A250="","",SUMIFS('10 Histórico de Aportes'!$D$8:$D$2007,'10 Histórico de Aportes'!$A$8:$A$2007,"&lt;="&amp;A250))</f>
        <v/>
      </c>
    </row>
    <row r="251">
      <c r="A251" s="116" t="n"/>
      <c r="B251" s="121" t="n"/>
      <c r="C251" s="123" t="str">
        <f>IF(A251="","",EOMONTH(A251,0))</f>
        <v/>
      </c>
      <c r="D251" s="110" t="str">
        <f>IF(A251="","",SUMIFS('10 Histórico de Aportes'!$D$8:$D$2007,'10 Histórico de Aportes'!$F$8:$F$2007,C251))</f>
        <v/>
      </c>
      <c r="E251" s="110" t="str">
        <f>IF(A251="","",SUMIFS('11 Histórico de Dividendos'!$K$8:$K$3007,'11 Histórico de Dividendos'!$M$8:$M$3007,C251))</f>
        <v/>
      </c>
      <c r="F251" s="111" t="str">
        <f>IF(OR(A251="",B251=""),"",IF(N(B250)+N(D251)/2&gt;0,(B251-B250-D251+E251)/(B250+D251/2),0))</f>
        <v/>
      </c>
      <c r="G251" s="136" t="str">
        <f>IF(F251="","",(1+N(G250))*(1+F251)-1)</f>
        <v/>
      </c>
      <c r="H251" s="110" t="str">
        <f>IF(A251="","",SUMIFS('10 Histórico de Aportes'!$D$8:$D$2007,'10 Histórico de Aportes'!$A$8:$A$2007,"&lt;="&amp;A251))</f>
        <v/>
      </c>
    </row>
    <row r="252">
      <c r="A252" s="116" t="n"/>
      <c r="B252" s="121" t="n"/>
      <c r="C252" s="122" t="str">
        <f>IF(A252="","",EOMONTH(A252,0))</f>
        <v/>
      </c>
      <c r="D252" s="65" t="str">
        <f>IF(A252="","",SUMIFS('10 Histórico de Aportes'!$D$8:$D$2007,'10 Histórico de Aportes'!$F$8:$F$2007,C252))</f>
        <v/>
      </c>
      <c r="E252" s="65" t="str">
        <f>IF(A252="","",SUMIFS('11 Histórico de Dividendos'!$K$8:$K$3007,'11 Histórico de Dividendos'!$M$8:$M$3007,C252))</f>
        <v/>
      </c>
      <c r="F252" s="67" t="str">
        <f>IF(OR(A252="",B252=""),"",IF(N(B251)+N(D252)/2&gt;0,(B252-B251-D252+E252)/(B251+D252/2),0))</f>
        <v/>
      </c>
      <c r="G252" s="87" t="str">
        <f>IF(F252="","",(1+N(G251))*(1+F252)-1)</f>
        <v/>
      </c>
      <c r="H252" s="65" t="str">
        <f>IF(A252="","",SUMIFS('10 Histórico de Aportes'!$D$8:$D$2007,'10 Histórico de Aportes'!$A$8:$A$2007,"&lt;="&amp;A252))</f>
        <v/>
      </c>
    </row>
    <row r="253">
      <c r="A253" s="116" t="n"/>
      <c r="B253" s="121" t="n"/>
      <c r="C253" s="123" t="str">
        <f>IF(A253="","",EOMONTH(A253,0))</f>
        <v/>
      </c>
      <c r="D253" s="110" t="str">
        <f>IF(A253="","",SUMIFS('10 Histórico de Aportes'!$D$8:$D$2007,'10 Histórico de Aportes'!$F$8:$F$2007,C253))</f>
        <v/>
      </c>
      <c r="E253" s="110" t="str">
        <f>IF(A253="","",SUMIFS('11 Histórico de Dividendos'!$K$8:$K$3007,'11 Histórico de Dividendos'!$M$8:$M$3007,C253))</f>
        <v/>
      </c>
      <c r="F253" s="111" t="str">
        <f>IF(OR(A253="",B253=""),"",IF(N(B252)+N(D253)/2&gt;0,(B253-B252-D253+E253)/(B252+D253/2),0))</f>
        <v/>
      </c>
      <c r="G253" s="136" t="str">
        <f>IF(F253="","",(1+N(G252))*(1+F253)-1)</f>
        <v/>
      </c>
      <c r="H253" s="110" t="str">
        <f>IF(A253="","",SUMIFS('10 Histórico de Aportes'!$D$8:$D$2007,'10 Histórico de Aportes'!$A$8:$A$2007,"&lt;="&amp;A253))</f>
        <v/>
      </c>
    </row>
    <row r="254">
      <c r="A254" s="116" t="n"/>
      <c r="B254" s="121" t="n"/>
      <c r="C254" s="122" t="str">
        <f>IF(A254="","",EOMONTH(A254,0))</f>
        <v/>
      </c>
      <c r="D254" s="65" t="str">
        <f>IF(A254="","",SUMIFS('10 Histórico de Aportes'!$D$8:$D$2007,'10 Histórico de Aportes'!$F$8:$F$2007,C254))</f>
        <v/>
      </c>
      <c r="E254" s="65" t="str">
        <f>IF(A254="","",SUMIFS('11 Histórico de Dividendos'!$K$8:$K$3007,'11 Histórico de Dividendos'!$M$8:$M$3007,C254))</f>
        <v/>
      </c>
      <c r="F254" s="67" t="str">
        <f>IF(OR(A254="",B254=""),"",IF(N(B253)+N(D254)/2&gt;0,(B254-B253-D254+E254)/(B253+D254/2),0))</f>
        <v/>
      </c>
      <c r="G254" s="87" t="str">
        <f>IF(F254="","",(1+N(G253))*(1+F254)-1)</f>
        <v/>
      </c>
      <c r="H254" s="65" t="str">
        <f>IF(A254="","",SUMIFS('10 Histórico de Aportes'!$D$8:$D$2007,'10 Histórico de Aportes'!$A$8:$A$2007,"&lt;="&amp;A254))</f>
        <v/>
      </c>
    </row>
    <row r="255">
      <c r="A255" s="116" t="n"/>
      <c r="B255" s="121" t="n"/>
      <c r="C255" s="123" t="str">
        <f>IF(A255="","",EOMONTH(A255,0))</f>
        <v/>
      </c>
      <c r="D255" s="110" t="str">
        <f>IF(A255="","",SUMIFS('10 Histórico de Aportes'!$D$8:$D$2007,'10 Histórico de Aportes'!$F$8:$F$2007,C255))</f>
        <v/>
      </c>
      <c r="E255" s="110" t="str">
        <f>IF(A255="","",SUMIFS('11 Histórico de Dividendos'!$K$8:$K$3007,'11 Histórico de Dividendos'!$M$8:$M$3007,C255))</f>
        <v/>
      </c>
      <c r="F255" s="111" t="str">
        <f>IF(OR(A255="",B255=""),"",IF(N(B254)+N(D255)/2&gt;0,(B255-B254-D255+E255)/(B254+D255/2),0))</f>
        <v/>
      </c>
      <c r="G255" s="136" t="str">
        <f>IF(F255="","",(1+N(G254))*(1+F255)-1)</f>
        <v/>
      </c>
      <c r="H255" s="110" t="str">
        <f>IF(A255="","",SUMIFS('10 Histórico de Aportes'!$D$8:$D$2007,'10 Histórico de Aportes'!$A$8:$A$2007,"&lt;="&amp;A255))</f>
        <v/>
      </c>
    </row>
    <row r="256">
      <c r="A256" s="116" t="n"/>
      <c r="B256" s="121" t="n"/>
      <c r="C256" s="122" t="str">
        <f>IF(A256="","",EOMONTH(A256,0))</f>
        <v/>
      </c>
      <c r="D256" s="65" t="str">
        <f>IF(A256="","",SUMIFS('10 Histórico de Aportes'!$D$8:$D$2007,'10 Histórico de Aportes'!$F$8:$F$2007,C256))</f>
        <v/>
      </c>
      <c r="E256" s="65" t="str">
        <f>IF(A256="","",SUMIFS('11 Histórico de Dividendos'!$K$8:$K$3007,'11 Histórico de Dividendos'!$M$8:$M$3007,C256))</f>
        <v/>
      </c>
      <c r="F256" s="67" t="str">
        <f>IF(OR(A256="",B256=""),"",IF(N(B255)+N(D256)/2&gt;0,(B256-B255-D256+E256)/(B255+D256/2),0))</f>
        <v/>
      </c>
      <c r="G256" s="87" t="str">
        <f>IF(F256="","",(1+N(G255))*(1+F256)-1)</f>
        <v/>
      </c>
      <c r="H256" s="65" t="str">
        <f>IF(A256="","",SUMIFS('10 Histórico de Aportes'!$D$8:$D$2007,'10 Histórico de Aportes'!$A$8:$A$2007,"&lt;="&amp;A256))</f>
        <v/>
      </c>
    </row>
    <row r="257">
      <c r="A257" s="116" t="n"/>
      <c r="B257" s="121" t="n"/>
      <c r="C257" s="123" t="str">
        <f>IF(A257="","",EOMONTH(A257,0))</f>
        <v/>
      </c>
      <c r="D257" s="110" t="str">
        <f>IF(A257="","",SUMIFS('10 Histórico de Aportes'!$D$8:$D$2007,'10 Histórico de Aportes'!$F$8:$F$2007,C257))</f>
        <v/>
      </c>
      <c r="E257" s="110" t="str">
        <f>IF(A257="","",SUMIFS('11 Histórico de Dividendos'!$K$8:$K$3007,'11 Histórico de Dividendos'!$M$8:$M$3007,C257))</f>
        <v/>
      </c>
      <c r="F257" s="111" t="str">
        <f>IF(OR(A257="",B257=""),"",IF(N(B256)+N(D257)/2&gt;0,(B257-B256-D257+E257)/(B256+D257/2),0))</f>
        <v/>
      </c>
      <c r="G257" s="136" t="str">
        <f>IF(F257="","",(1+N(G256))*(1+F257)-1)</f>
        <v/>
      </c>
      <c r="H257" s="110" t="str">
        <f>IF(A257="","",SUMIFS('10 Histórico de Aportes'!$D$8:$D$2007,'10 Histórico de Aportes'!$A$8:$A$2007,"&lt;="&amp;A257))</f>
        <v/>
      </c>
    </row>
    <row r="258">
      <c r="A258" s="116" t="n"/>
      <c r="B258" s="121" t="n"/>
      <c r="C258" s="122" t="str">
        <f>IF(A258="","",EOMONTH(A258,0))</f>
        <v/>
      </c>
      <c r="D258" s="65" t="str">
        <f>IF(A258="","",SUMIFS('10 Histórico de Aportes'!$D$8:$D$2007,'10 Histórico de Aportes'!$F$8:$F$2007,C258))</f>
        <v/>
      </c>
      <c r="E258" s="65" t="str">
        <f>IF(A258="","",SUMIFS('11 Histórico de Dividendos'!$K$8:$K$3007,'11 Histórico de Dividendos'!$M$8:$M$3007,C258))</f>
        <v/>
      </c>
      <c r="F258" s="67" t="str">
        <f>IF(OR(A258="",B258=""),"",IF(N(B257)+N(D258)/2&gt;0,(B258-B257-D258+E258)/(B257+D258/2),0))</f>
        <v/>
      </c>
      <c r="G258" s="87" t="str">
        <f>IF(F258="","",(1+N(G257))*(1+F258)-1)</f>
        <v/>
      </c>
      <c r="H258" s="65" t="str">
        <f>IF(A258="","",SUMIFS('10 Histórico de Aportes'!$D$8:$D$2007,'10 Histórico de Aportes'!$A$8:$A$2007,"&lt;="&amp;A258))</f>
        <v/>
      </c>
    </row>
    <row r="259">
      <c r="A259" s="116" t="n"/>
      <c r="B259" s="121" t="n"/>
      <c r="C259" s="123" t="str">
        <f>IF(A259="","",EOMONTH(A259,0))</f>
        <v/>
      </c>
      <c r="D259" s="110" t="str">
        <f>IF(A259="","",SUMIFS('10 Histórico de Aportes'!$D$8:$D$2007,'10 Histórico de Aportes'!$F$8:$F$2007,C259))</f>
        <v/>
      </c>
      <c r="E259" s="110" t="str">
        <f>IF(A259="","",SUMIFS('11 Histórico de Dividendos'!$K$8:$K$3007,'11 Histórico de Dividendos'!$M$8:$M$3007,C259))</f>
        <v/>
      </c>
      <c r="F259" s="111" t="str">
        <f>IF(OR(A259="",B259=""),"",IF(N(B258)+N(D259)/2&gt;0,(B259-B258-D259+E259)/(B258+D259/2),0))</f>
        <v/>
      </c>
      <c r="G259" s="136" t="str">
        <f>IF(F259="","",(1+N(G258))*(1+F259)-1)</f>
        <v/>
      </c>
      <c r="H259" s="110" t="str">
        <f>IF(A259="","",SUMIFS('10 Histórico de Aportes'!$D$8:$D$2007,'10 Histórico de Aportes'!$A$8:$A$2007,"&lt;="&amp;A259))</f>
        <v/>
      </c>
    </row>
    <row r="260">
      <c r="A260" s="116" t="n"/>
      <c r="B260" s="121" t="n"/>
      <c r="C260" s="122" t="str">
        <f>IF(A260="","",EOMONTH(A260,0))</f>
        <v/>
      </c>
      <c r="D260" s="65" t="str">
        <f>IF(A260="","",SUMIFS('10 Histórico de Aportes'!$D$8:$D$2007,'10 Histórico de Aportes'!$F$8:$F$2007,C260))</f>
        <v/>
      </c>
      <c r="E260" s="65" t="str">
        <f>IF(A260="","",SUMIFS('11 Histórico de Dividendos'!$K$8:$K$3007,'11 Histórico de Dividendos'!$M$8:$M$3007,C260))</f>
        <v/>
      </c>
      <c r="F260" s="67" t="str">
        <f>IF(OR(A260="",B260=""),"",IF(N(B259)+N(D260)/2&gt;0,(B260-B259-D260+E260)/(B259+D260/2),0))</f>
        <v/>
      </c>
      <c r="G260" s="87" t="str">
        <f>IF(F260="","",(1+N(G259))*(1+F260)-1)</f>
        <v/>
      </c>
      <c r="H260" s="65" t="str">
        <f>IF(A260="","",SUMIFS('10 Histórico de Aportes'!$D$8:$D$2007,'10 Histórico de Aportes'!$A$8:$A$2007,"&lt;="&amp;A260))</f>
        <v/>
      </c>
    </row>
    <row r="261">
      <c r="A261" s="116" t="n"/>
      <c r="B261" s="121" t="n"/>
      <c r="C261" s="123" t="str">
        <f>IF(A261="","",EOMONTH(A261,0))</f>
        <v/>
      </c>
      <c r="D261" s="110" t="str">
        <f>IF(A261="","",SUMIFS('10 Histórico de Aportes'!$D$8:$D$2007,'10 Histórico de Aportes'!$F$8:$F$2007,C261))</f>
        <v/>
      </c>
      <c r="E261" s="110" t="str">
        <f>IF(A261="","",SUMIFS('11 Histórico de Dividendos'!$K$8:$K$3007,'11 Histórico de Dividendos'!$M$8:$M$3007,C261))</f>
        <v/>
      </c>
      <c r="F261" s="111" t="str">
        <f>IF(OR(A261="",B261=""),"",IF(N(B260)+N(D261)/2&gt;0,(B261-B260-D261+E261)/(B260+D261/2),0))</f>
        <v/>
      </c>
      <c r="G261" s="136" t="str">
        <f>IF(F261="","",(1+N(G260))*(1+F261)-1)</f>
        <v/>
      </c>
      <c r="H261" s="110" t="str">
        <f>IF(A261="","",SUMIFS('10 Histórico de Aportes'!$D$8:$D$2007,'10 Histórico de Aportes'!$A$8:$A$2007,"&lt;="&amp;A261))</f>
        <v/>
      </c>
    </row>
    <row r="262">
      <c r="A262" s="116" t="n"/>
      <c r="B262" s="121" t="n"/>
      <c r="C262" s="122" t="str">
        <f>IF(A262="","",EOMONTH(A262,0))</f>
        <v/>
      </c>
      <c r="D262" s="65" t="str">
        <f>IF(A262="","",SUMIFS('10 Histórico de Aportes'!$D$8:$D$2007,'10 Histórico de Aportes'!$F$8:$F$2007,C262))</f>
        <v/>
      </c>
      <c r="E262" s="65" t="str">
        <f>IF(A262="","",SUMIFS('11 Histórico de Dividendos'!$K$8:$K$3007,'11 Histórico de Dividendos'!$M$8:$M$3007,C262))</f>
        <v/>
      </c>
      <c r="F262" s="67" t="str">
        <f>IF(OR(A262="",B262=""),"",IF(N(B261)+N(D262)/2&gt;0,(B262-B261-D262+E262)/(B261+D262/2),0))</f>
        <v/>
      </c>
      <c r="G262" s="87" t="str">
        <f>IF(F262="","",(1+N(G261))*(1+F262)-1)</f>
        <v/>
      </c>
      <c r="H262" s="65" t="str">
        <f>IF(A262="","",SUMIFS('10 Histórico de Aportes'!$D$8:$D$2007,'10 Histórico de Aportes'!$A$8:$A$2007,"&lt;="&amp;A262))</f>
        <v/>
      </c>
    </row>
    <row r="263">
      <c r="A263" s="116" t="n"/>
      <c r="B263" s="121" t="n"/>
      <c r="C263" s="123" t="str">
        <f>IF(A263="","",EOMONTH(A263,0))</f>
        <v/>
      </c>
      <c r="D263" s="110" t="str">
        <f>IF(A263="","",SUMIFS('10 Histórico de Aportes'!$D$8:$D$2007,'10 Histórico de Aportes'!$F$8:$F$2007,C263))</f>
        <v/>
      </c>
      <c r="E263" s="110" t="str">
        <f>IF(A263="","",SUMIFS('11 Histórico de Dividendos'!$K$8:$K$3007,'11 Histórico de Dividendos'!$M$8:$M$3007,C263))</f>
        <v/>
      </c>
      <c r="F263" s="111" t="str">
        <f>IF(OR(A263="",B263=""),"",IF(N(B262)+N(D263)/2&gt;0,(B263-B262-D263+E263)/(B262+D263/2),0))</f>
        <v/>
      </c>
      <c r="G263" s="136" t="str">
        <f>IF(F263="","",(1+N(G262))*(1+F263)-1)</f>
        <v/>
      </c>
      <c r="H263" s="110" t="str">
        <f>IF(A263="","",SUMIFS('10 Histórico de Aportes'!$D$8:$D$2007,'10 Histórico de Aportes'!$A$8:$A$2007,"&lt;="&amp;A263))</f>
        <v/>
      </c>
    </row>
    <row r="264">
      <c r="A264" s="116" t="n"/>
      <c r="B264" s="121" t="n"/>
      <c r="C264" s="122" t="str">
        <f>IF(A264="","",EOMONTH(A264,0))</f>
        <v/>
      </c>
      <c r="D264" s="65" t="str">
        <f>IF(A264="","",SUMIFS('10 Histórico de Aportes'!$D$8:$D$2007,'10 Histórico de Aportes'!$F$8:$F$2007,C264))</f>
        <v/>
      </c>
      <c r="E264" s="65" t="str">
        <f>IF(A264="","",SUMIFS('11 Histórico de Dividendos'!$K$8:$K$3007,'11 Histórico de Dividendos'!$M$8:$M$3007,C264))</f>
        <v/>
      </c>
      <c r="F264" s="67" t="str">
        <f>IF(OR(A264="",B264=""),"",IF(N(B263)+N(D264)/2&gt;0,(B264-B263-D264+E264)/(B263+D264/2),0))</f>
        <v/>
      </c>
      <c r="G264" s="87" t="str">
        <f>IF(F264="","",(1+N(G263))*(1+F264)-1)</f>
        <v/>
      </c>
      <c r="H264" s="65" t="str">
        <f>IF(A264="","",SUMIFS('10 Histórico de Aportes'!$D$8:$D$2007,'10 Histórico de Aportes'!$A$8:$A$2007,"&lt;="&amp;A264))</f>
        <v/>
      </c>
    </row>
    <row r="265">
      <c r="A265" s="116" t="n"/>
      <c r="B265" s="121" t="n"/>
      <c r="C265" s="123" t="str">
        <f>IF(A265="","",EOMONTH(A265,0))</f>
        <v/>
      </c>
      <c r="D265" s="110" t="str">
        <f>IF(A265="","",SUMIFS('10 Histórico de Aportes'!$D$8:$D$2007,'10 Histórico de Aportes'!$F$8:$F$2007,C265))</f>
        <v/>
      </c>
      <c r="E265" s="110" t="str">
        <f>IF(A265="","",SUMIFS('11 Histórico de Dividendos'!$K$8:$K$3007,'11 Histórico de Dividendos'!$M$8:$M$3007,C265))</f>
        <v/>
      </c>
      <c r="F265" s="111" t="str">
        <f>IF(OR(A265="",B265=""),"",IF(N(B264)+N(D265)/2&gt;0,(B265-B264-D265+E265)/(B264+D265/2),0))</f>
        <v/>
      </c>
      <c r="G265" s="136" t="str">
        <f>IF(F265="","",(1+N(G264))*(1+F265)-1)</f>
        <v/>
      </c>
      <c r="H265" s="110" t="str">
        <f>IF(A265="","",SUMIFS('10 Histórico de Aportes'!$D$8:$D$2007,'10 Histórico de Aportes'!$A$8:$A$2007,"&lt;="&amp;A265))</f>
        <v/>
      </c>
    </row>
    <row r="266">
      <c r="A266" s="116" t="n"/>
      <c r="B266" s="121" t="n"/>
      <c r="C266" s="122" t="str">
        <f>IF(A266="","",EOMONTH(A266,0))</f>
        <v/>
      </c>
      <c r="D266" s="65" t="str">
        <f>IF(A266="","",SUMIFS('10 Histórico de Aportes'!$D$8:$D$2007,'10 Histórico de Aportes'!$F$8:$F$2007,C266))</f>
        <v/>
      </c>
      <c r="E266" s="65" t="str">
        <f>IF(A266="","",SUMIFS('11 Histórico de Dividendos'!$K$8:$K$3007,'11 Histórico de Dividendos'!$M$8:$M$3007,C266))</f>
        <v/>
      </c>
      <c r="F266" s="67" t="str">
        <f>IF(OR(A266="",B266=""),"",IF(N(B265)+N(D266)/2&gt;0,(B266-B265-D266+E266)/(B265+D266/2),0))</f>
        <v/>
      </c>
      <c r="G266" s="87" t="str">
        <f>IF(F266="","",(1+N(G265))*(1+F266)-1)</f>
        <v/>
      </c>
      <c r="H266" s="65" t="str">
        <f>IF(A266="","",SUMIFS('10 Histórico de Aportes'!$D$8:$D$2007,'10 Histórico de Aportes'!$A$8:$A$2007,"&lt;="&amp;A266))</f>
        <v/>
      </c>
    </row>
    <row r="267">
      <c r="A267" s="116" t="n"/>
      <c r="B267" s="121" t="n"/>
      <c r="C267" s="123" t="str">
        <f>IF(A267="","",EOMONTH(A267,0))</f>
        <v/>
      </c>
      <c r="D267" s="110" t="str">
        <f>IF(A267="","",SUMIFS('10 Histórico de Aportes'!$D$8:$D$2007,'10 Histórico de Aportes'!$F$8:$F$2007,C267))</f>
        <v/>
      </c>
      <c r="E267" s="110" t="str">
        <f>IF(A267="","",SUMIFS('11 Histórico de Dividendos'!$K$8:$K$3007,'11 Histórico de Dividendos'!$M$8:$M$3007,C267))</f>
        <v/>
      </c>
      <c r="F267" s="111" t="str">
        <f>IF(OR(A267="",B267=""),"",IF(N(B266)+N(D267)/2&gt;0,(B267-B266-D267+E267)/(B266+D267/2),0))</f>
        <v/>
      </c>
      <c r="G267" s="136" t="str">
        <f>IF(F267="","",(1+N(G266))*(1+F267)-1)</f>
        <v/>
      </c>
      <c r="H267" s="110" t="str">
        <f>IF(A267="","",SUMIFS('10 Histórico de Aportes'!$D$8:$D$2007,'10 Histórico de Aportes'!$A$8:$A$2007,"&lt;="&amp;A267))</f>
        <v/>
      </c>
    </row>
    <row r="268">
      <c r="A268" s="116" t="n"/>
      <c r="B268" s="121" t="n"/>
      <c r="C268" s="122" t="str">
        <f>IF(A268="","",EOMONTH(A268,0))</f>
        <v/>
      </c>
      <c r="D268" s="65" t="str">
        <f>IF(A268="","",SUMIFS('10 Histórico de Aportes'!$D$8:$D$2007,'10 Histórico de Aportes'!$F$8:$F$2007,C268))</f>
        <v/>
      </c>
      <c r="E268" s="65" t="str">
        <f>IF(A268="","",SUMIFS('11 Histórico de Dividendos'!$K$8:$K$3007,'11 Histórico de Dividendos'!$M$8:$M$3007,C268))</f>
        <v/>
      </c>
      <c r="F268" s="67" t="str">
        <f>IF(OR(A268="",B268=""),"",IF(N(B267)+N(D268)/2&gt;0,(B268-B267-D268+E268)/(B267+D268/2),0))</f>
        <v/>
      </c>
      <c r="G268" s="87" t="str">
        <f>IF(F268="","",(1+N(G267))*(1+F268)-1)</f>
        <v/>
      </c>
      <c r="H268" s="65" t="str">
        <f>IF(A268="","",SUMIFS('10 Histórico de Aportes'!$D$8:$D$2007,'10 Histórico de Aportes'!$A$8:$A$2007,"&lt;="&amp;A268))</f>
        <v/>
      </c>
    </row>
    <row r="269">
      <c r="A269" s="116" t="n"/>
      <c r="B269" s="121" t="n"/>
      <c r="C269" s="123" t="str">
        <f>IF(A269="","",EOMONTH(A269,0))</f>
        <v/>
      </c>
      <c r="D269" s="110" t="str">
        <f>IF(A269="","",SUMIFS('10 Histórico de Aportes'!$D$8:$D$2007,'10 Histórico de Aportes'!$F$8:$F$2007,C269))</f>
        <v/>
      </c>
      <c r="E269" s="110" t="str">
        <f>IF(A269="","",SUMIFS('11 Histórico de Dividendos'!$K$8:$K$3007,'11 Histórico de Dividendos'!$M$8:$M$3007,C269))</f>
        <v/>
      </c>
      <c r="F269" s="111" t="str">
        <f>IF(OR(A269="",B269=""),"",IF(N(B268)+N(D269)/2&gt;0,(B269-B268-D269+E269)/(B268+D269/2),0))</f>
        <v/>
      </c>
      <c r="G269" s="136" t="str">
        <f>IF(F269="","",(1+N(G268))*(1+F269)-1)</f>
        <v/>
      </c>
      <c r="H269" s="110" t="str">
        <f>IF(A269="","",SUMIFS('10 Histórico de Aportes'!$D$8:$D$2007,'10 Histórico de Aportes'!$A$8:$A$2007,"&lt;="&amp;A269))</f>
        <v/>
      </c>
    </row>
    <row r="270">
      <c r="A270" s="116" t="n"/>
      <c r="B270" s="121" t="n"/>
      <c r="C270" s="122" t="str">
        <f>IF(A270="","",EOMONTH(A270,0))</f>
        <v/>
      </c>
      <c r="D270" s="65" t="str">
        <f>IF(A270="","",SUMIFS('10 Histórico de Aportes'!$D$8:$D$2007,'10 Histórico de Aportes'!$F$8:$F$2007,C270))</f>
        <v/>
      </c>
      <c r="E270" s="65" t="str">
        <f>IF(A270="","",SUMIFS('11 Histórico de Dividendos'!$K$8:$K$3007,'11 Histórico de Dividendos'!$M$8:$M$3007,C270))</f>
        <v/>
      </c>
      <c r="F270" s="67" t="str">
        <f>IF(OR(A270="",B270=""),"",IF(N(B269)+N(D270)/2&gt;0,(B270-B269-D270+E270)/(B269+D270/2),0))</f>
        <v/>
      </c>
      <c r="G270" s="87" t="str">
        <f>IF(F270="","",(1+N(G269))*(1+F270)-1)</f>
        <v/>
      </c>
      <c r="H270" s="65" t="str">
        <f>IF(A270="","",SUMIFS('10 Histórico de Aportes'!$D$8:$D$2007,'10 Histórico de Aportes'!$A$8:$A$2007,"&lt;="&amp;A270))</f>
        <v/>
      </c>
    </row>
    <row r="271">
      <c r="A271" s="116" t="n"/>
      <c r="B271" s="121" t="n"/>
      <c r="C271" s="123" t="str">
        <f>IF(A271="","",EOMONTH(A271,0))</f>
        <v/>
      </c>
      <c r="D271" s="110" t="str">
        <f>IF(A271="","",SUMIFS('10 Histórico de Aportes'!$D$8:$D$2007,'10 Histórico de Aportes'!$F$8:$F$2007,C271))</f>
        <v/>
      </c>
      <c r="E271" s="110" t="str">
        <f>IF(A271="","",SUMIFS('11 Histórico de Dividendos'!$K$8:$K$3007,'11 Histórico de Dividendos'!$M$8:$M$3007,C271))</f>
        <v/>
      </c>
      <c r="F271" s="111" t="str">
        <f>IF(OR(A271="",B271=""),"",IF(N(B270)+N(D271)/2&gt;0,(B271-B270-D271+E271)/(B270+D271/2),0))</f>
        <v/>
      </c>
      <c r="G271" s="136" t="str">
        <f>IF(F271="","",(1+N(G270))*(1+F271)-1)</f>
        <v/>
      </c>
      <c r="H271" s="110" t="str">
        <f>IF(A271="","",SUMIFS('10 Histórico de Aportes'!$D$8:$D$2007,'10 Histórico de Aportes'!$A$8:$A$2007,"&lt;="&amp;A271))</f>
        <v/>
      </c>
    </row>
    <row r="272">
      <c r="A272" s="116" t="n"/>
      <c r="B272" s="121" t="n"/>
      <c r="C272" s="122" t="str">
        <f>IF(A272="","",EOMONTH(A272,0))</f>
        <v/>
      </c>
      <c r="D272" s="65" t="str">
        <f>IF(A272="","",SUMIFS('10 Histórico de Aportes'!$D$8:$D$2007,'10 Histórico de Aportes'!$F$8:$F$2007,C272))</f>
        <v/>
      </c>
      <c r="E272" s="65" t="str">
        <f>IF(A272="","",SUMIFS('11 Histórico de Dividendos'!$K$8:$K$3007,'11 Histórico de Dividendos'!$M$8:$M$3007,C272))</f>
        <v/>
      </c>
      <c r="F272" s="67" t="str">
        <f>IF(OR(A272="",B272=""),"",IF(N(B271)+N(D272)/2&gt;0,(B272-B271-D272+E272)/(B271+D272/2),0))</f>
        <v/>
      </c>
      <c r="G272" s="87" t="str">
        <f>IF(F272="","",(1+N(G271))*(1+F272)-1)</f>
        <v/>
      </c>
      <c r="H272" s="65" t="str">
        <f>IF(A272="","",SUMIFS('10 Histórico de Aportes'!$D$8:$D$2007,'10 Histórico de Aportes'!$A$8:$A$2007,"&lt;="&amp;A272))</f>
        <v/>
      </c>
    </row>
    <row r="273">
      <c r="A273" s="116" t="n"/>
      <c r="B273" s="121" t="n"/>
      <c r="C273" s="123" t="str">
        <f>IF(A273="","",EOMONTH(A273,0))</f>
        <v/>
      </c>
      <c r="D273" s="110" t="str">
        <f>IF(A273="","",SUMIFS('10 Histórico de Aportes'!$D$8:$D$2007,'10 Histórico de Aportes'!$F$8:$F$2007,C273))</f>
        <v/>
      </c>
      <c r="E273" s="110" t="str">
        <f>IF(A273="","",SUMIFS('11 Histórico de Dividendos'!$K$8:$K$3007,'11 Histórico de Dividendos'!$M$8:$M$3007,C273))</f>
        <v/>
      </c>
      <c r="F273" s="111" t="str">
        <f>IF(OR(A273="",B273=""),"",IF(N(B272)+N(D273)/2&gt;0,(B273-B272-D273+E273)/(B272+D273/2),0))</f>
        <v/>
      </c>
      <c r="G273" s="136" t="str">
        <f>IF(F273="","",(1+N(G272))*(1+F273)-1)</f>
        <v/>
      </c>
      <c r="H273" s="110" t="str">
        <f>IF(A273="","",SUMIFS('10 Histórico de Aportes'!$D$8:$D$2007,'10 Histórico de Aportes'!$A$8:$A$2007,"&lt;="&amp;A273))</f>
        <v/>
      </c>
    </row>
    <row r="274">
      <c r="A274" s="116" t="n"/>
      <c r="B274" s="121" t="n"/>
      <c r="C274" s="122" t="str">
        <f>IF(A274="","",EOMONTH(A274,0))</f>
        <v/>
      </c>
      <c r="D274" s="65" t="str">
        <f>IF(A274="","",SUMIFS('10 Histórico de Aportes'!$D$8:$D$2007,'10 Histórico de Aportes'!$F$8:$F$2007,C274))</f>
        <v/>
      </c>
      <c r="E274" s="65" t="str">
        <f>IF(A274="","",SUMIFS('11 Histórico de Dividendos'!$K$8:$K$3007,'11 Histórico de Dividendos'!$M$8:$M$3007,C274))</f>
        <v/>
      </c>
      <c r="F274" s="67" t="str">
        <f>IF(OR(A274="",B274=""),"",IF(N(B273)+N(D274)/2&gt;0,(B274-B273-D274+E274)/(B273+D274/2),0))</f>
        <v/>
      </c>
      <c r="G274" s="87" t="str">
        <f>IF(F274="","",(1+N(G273))*(1+F274)-1)</f>
        <v/>
      </c>
      <c r="H274" s="65" t="str">
        <f>IF(A274="","",SUMIFS('10 Histórico de Aportes'!$D$8:$D$2007,'10 Histórico de Aportes'!$A$8:$A$2007,"&lt;="&amp;A274))</f>
        <v/>
      </c>
    </row>
    <row r="275">
      <c r="A275" s="116" t="n"/>
      <c r="B275" s="121" t="n"/>
      <c r="C275" s="123" t="str">
        <f>IF(A275="","",EOMONTH(A275,0))</f>
        <v/>
      </c>
      <c r="D275" s="110" t="str">
        <f>IF(A275="","",SUMIFS('10 Histórico de Aportes'!$D$8:$D$2007,'10 Histórico de Aportes'!$F$8:$F$2007,C275))</f>
        <v/>
      </c>
      <c r="E275" s="110" t="str">
        <f>IF(A275="","",SUMIFS('11 Histórico de Dividendos'!$K$8:$K$3007,'11 Histórico de Dividendos'!$M$8:$M$3007,C275))</f>
        <v/>
      </c>
      <c r="F275" s="111" t="str">
        <f>IF(OR(A275="",B275=""),"",IF(N(B274)+N(D275)/2&gt;0,(B275-B274-D275+E275)/(B274+D275/2),0))</f>
        <v/>
      </c>
      <c r="G275" s="136" t="str">
        <f>IF(F275="","",(1+N(G274))*(1+F275)-1)</f>
        <v/>
      </c>
      <c r="H275" s="110" t="str">
        <f>IF(A275="","",SUMIFS('10 Histórico de Aportes'!$D$8:$D$2007,'10 Histórico de Aportes'!$A$8:$A$2007,"&lt;="&amp;A275))</f>
        <v/>
      </c>
    </row>
    <row r="276">
      <c r="A276" s="116" t="n"/>
      <c r="B276" s="121" t="n"/>
      <c r="C276" s="122" t="str">
        <f>IF(A276="","",EOMONTH(A276,0))</f>
        <v/>
      </c>
      <c r="D276" s="65" t="str">
        <f>IF(A276="","",SUMIFS('10 Histórico de Aportes'!$D$8:$D$2007,'10 Histórico de Aportes'!$F$8:$F$2007,C276))</f>
        <v/>
      </c>
      <c r="E276" s="65" t="str">
        <f>IF(A276="","",SUMIFS('11 Histórico de Dividendos'!$K$8:$K$3007,'11 Histórico de Dividendos'!$M$8:$M$3007,C276))</f>
        <v/>
      </c>
      <c r="F276" s="67" t="str">
        <f>IF(OR(A276="",B276=""),"",IF(N(B275)+N(D276)/2&gt;0,(B276-B275-D276+E276)/(B275+D276/2),0))</f>
        <v/>
      </c>
      <c r="G276" s="87" t="str">
        <f>IF(F276="","",(1+N(G275))*(1+F276)-1)</f>
        <v/>
      </c>
      <c r="H276" s="65" t="str">
        <f>IF(A276="","",SUMIFS('10 Histórico de Aportes'!$D$8:$D$2007,'10 Histórico de Aportes'!$A$8:$A$2007,"&lt;="&amp;A276))</f>
        <v/>
      </c>
    </row>
    <row r="277">
      <c r="A277" s="116" t="n"/>
      <c r="B277" s="121" t="n"/>
      <c r="C277" s="123" t="str">
        <f>IF(A277="","",EOMONTH(A277,0))</f>
        <v/>
      </c>
      <c r="D277" s="110" t="str">
        <f>IF(A277="","",SUMIFS('10 Histórico de Aportes'!$D$8:$D$2007,'10 Histórico de Aportes'!$F$8:$F$2007,C277))</f>
        <v/>
      </c>
      <c r="E277" s="110" t="str">
        <f>IF(A277="","",SUMIFS('11 Histórico de Dividendos'!$K$8:$K$3007,'11 Histórico de Dividendos'!$M$8:$M$3007,C277))</f>
        <v/>
      </c>
      <c r="F277" s="111" t="str">
        <f>IF(OR(A277="",B277=""),"",IF(N(B276)+N(D277)/2&gt;0,(B277-B276-D277+E277)/(B276+D277/2),0))</f>
        <v/>
      </c>
      <c r="G277" s="136" t="str">
        <f>IF(F277="","",(1+N(G276))*(1+F277)-1)</f>
        <v/>
      </c>
      <c r="H277" s="110" t="str">
        <f>IF(A277="","",SUMIFS('10 Histórico de Aportes'!$D$8:$D$2007,'10 Histórico de Aportes'!$A$8:$A$2007,"&lt;="&amp;A277))</f>
        <v/>
      </c>
    </row>
    <row r="278">
      <c r="A278" s="116" t="n"/>
      <c r="B278" s="121" t="n"/>
      <c r="C278" s="122" t="str">
        <f>IF(A278="","",EOMONTH(A278,0))</f>
        <v/>
      </c>
      <c r="D278" s="65" t="str">
        <f>IF(A278="","",SUMIFS('10 Histórico de Aportes'!$D$8:$D$2007,'10 Histórico de Aportes'!$F$8:$F$2007,C278))</f>
        <v/>
      </c>
      <c r="E278" s="65" t="str">
        <f>IF(A278="","",SUMIFS('11 Histórico de Dividendos'!$K$8:$K$3007,'11 Histórico de Dividendos'!$M$8:$M$3007,C278))</f>
        <v/>
      </c>
      <c r="F278" s="67" t="str">
        <f>IF(OR(A278="",B278=""),"",IF(N(B277)+N(D278)/2&gt;0,(B278-B277-D278+E278)/(B277+D278/2),0))</f>
        <v/>
      </c>
      <c r="G278" s="87" t="str">
        <f>IF(F278="","",(1+N(G277))*(1+F278)-1)</f>
        <v/>
      </c>
      <c r="H278" s="65" t="str">
        <f>IF(A278="","",SUMIFS('10 Histórico de Aportes'!$D$8:$D$2007,'10 Histórico de Aportes'!$A$8:$A$2007,"&lt;="&amp;A278))</f>
        <v/>
      </c>
    </row>
    <row r="279">
      <c r="A279" s="116" t="n"/>
      <c r="B279" s="121" t="n"/>
      <c r="C279" s="123" t="str">
        <f>IF(A279="","",EOMONTH(A279,0))</f>
        <v/>
      </c>
      <c r="D279" s="110" t="str">
        <f>IF(A279="","",SUMIFS('10 Histórico de Aportes'!$D$8:$D$2007,'10 Histórico de Aportes'!$F$8:$F$2007,C279))</f>
        <v/>
      </c>
      <c r="E279" s="110" t="str">
        <f>IF(A279="","",SUMIFS('11 Histórico de Dividendos'!$K$8:$K$3007,'11 Histórico de Dividendos'!$M$8:$M$3007,C279))</f>
        <v/>
      </c>
      <c r="F279" s="111" t="str">
        <f>IF(OR(A279="",B279=""),"",IF(N(B278)+N(D279)/2&gt;0,(B279-B278-D279+E279)/(B278+D279/2),0))</f>
        <v/>
      </c>
      <c r="G279" s="136" t="str">
        <f>IF(F279="","",(1+N(G278))*(1+F279)-1)</f>
        <v/>
      </c>
      <c r="H279" s="110" t="str">
        <f>IF(A279="","",SUMIFS('10 Histórico de Aportes'!$D$8:$D$2007,'10 Histórico de Aportes'!$A$8:$A$2007,"&lt;="&amp;A279))</f>
        <v/>
      </c>
    </row>
    <row r="280">
      <c r="A280" s="116" t="n"/>
      <c r="B280" s="121" t="n"/>
      <c r="C280" s="122" t="str">
        <f>IF(A280="","",EOMONTH(A280,0))</f>
        <v/>
      </c>
      <c r="D280" s="65" t="str">
        <f>IF(A280="","",SUMIFS('10 Histórico de Aportes'!$D$8:$D$2007,'10 Histórico de Aportes'!$F$8:$F$2007,C280))</f>
        <v/>
      </c>
      <c r="E280" s="65" t="str">
        <f>IF(A280="","",SUMIFS('11 Histórico de Dividendos'!$K$8:$K$3007,'11 Histórico de Dividendos'!$M$8:$M$3007,C280))</f>
        <v/>
      </c>
      <c r="F280" s="67" t="str">
        <f>IF(OR(A280="",B280=""),"",IF(N(B279)+N(D280)/2&gt;0,(B280-B279-D280+E280)/(B279+D280/2),0))</f>
        <v/>
      </c>
      <c r="G280" s="87" t="str">
        <f>IF(F280="","",(1+N(G279))*(1+F280)-1)</f>
        <v/>
      </c>
      <c r="H280" s="65" t="str">
        <f>IF(A280="","",SUMIFS('10 Histórico de Aportes'!$D$8:$D$2007,'10 Histórico de Aportes'!$A$8:$A$2007,"&lt;="&amp;A280))</f>
        <v/>
      </c>
    </row>
    <row r="281">
      <c r="A281" s="116" t="n"/>
      <c r="B281" s="121" t="n"/>
      <c r="C281" s="123" t="str">
        <f>IF(A281="","",EOMONTH(A281,0))</f>
        <v/>
      </c>
      <c r="D281" s="110" t="str">
        <f>IF(A281="","",SUMIFS('10 Histórico de Aportes'!$D$8:$D$2007,'10 Histórico de Aportes'!$F$8:$F$2007,C281))</f>
        <v/>
      </c>
      <c r="E281" s="110" t="str">
        <f>IF(A281="","",SUMIFS('11 Histórico de Dividendos'!$K$8:$K$3007,'11 Histórico de Dividendos'!$M$8:$M$3007,C281))</f>
        <v/>
      </c>
      <c r="F281" s="111" t="str">
        <f>IF(OR(A281="",B281=""),"",IF(N(B280)+N(D281)/2&gt;0,(B281-B280-D281+E281)/(B280+D281/2),0))</f>
        <v/>
      </c>
      <c r="G281" s="136" t="str">
        <f>IF(F281="","",(1+N(G280))*(1+F281)-1)</f>
        <v/>
      </c>
      <c r="H281" s="110" t="str">
        <f>IF(A281="","",SUMIFS('10 Histórico de Aportes'!$D$8:$D$2007,'10 Histórico de Aportes'!$A$8:$A$2007,"&lt;="&amp;A281))</f>
        <v/>
      </c>
    </row>
    <row r="282">
      <c r="A282" s="116" t="n"/>
      <c r="B282" s="121" t="n"/>
      <c r="C282" s="122" t="str">
        <f>IF(A282="","",EOMONTH(A282,0))</f>
        <v/>
      </c>
      <c r="D282" s="65" t="str">
        <f>IF(A282="","",SUMIFS('10 Histórico de Aportes'!$D$8:$D$2007,'10 Histórico de Aportes'!$F$8:$F$2007,C282))</f>
        <v/>
      </c>
      <c r="E282" s="65" t="str">
        <f>IF(A282="","",SUMIFS('11 Histórico de Dividendos'!$K$8:$K$3007,'11 Histórico de Dividendos'!$M$8:$M$3007,C282))</f>
        <v/>
      </c>
      <c r="F282" s="67" t="str">
        <f>IF(OR(A282="",B282=""),"",IF(N(B281)+N(D282)/2&gt;0,(B282-B281-D282+E282)/(B281+D282/2),0))</f>
        <v/>
      </c>
      <c r="G282" s="87" t="str">
        <f>IF(F282="","",(1+N(G281))*(1+F282)-1)</f>
        <v/>
      </c>
      <c r="H282" s="65" t="str">
        <f>IF(A282="","",SUMIFS('10 Histórico de Aportes'!$D$8:$D$2007,'10 Histórico de Aportes'!$A$8:$A$2007,"&lt;="&amp;A282))</f>
        <v/>
      </c>
    </row>
    <row r="283">
      <c r="A283" s="116" t="n"/>
      <c r="B283" s="121" t="n"/>
      <c r="C283" s="123" t="str">
        <f>IF(A283="","",EOMONTH(A283,0))</f>
        <v/>
      </c>
      <c r="D283" s="110" t="str">
        <f>IF(A283="","",SUMIFS('10 Histórico de Aportes'!$D$8:$D$2007,'10 Histórico de Aportes'!$F$8:$F$2007,C283))</f>
        <v/>
      </c>
      <c r="E283" s="110" t="str">
        <f>IF(A283="","",SUMIFS('11 Histórico de Dividendos'!$K$8:$K$3007,'11 Histórico de Dividendos'!$M$8:$M$3007,C283))</f>
        <v/>
      </c>
      <c r="F283" s="111" t="str">
        <f>IF(OR(A283="",B283=""),"",IF(N(B282)+N(D283)/2&gt;0,(B283-B282-D283+E283)/(B282+D283/2),0))</f>
        <v/>
      </c>
      <c r="G283" s="136" t="str">
        <f>IF(F283="","",(1+N(G282))*(1+F283)-1)</f>
        <v/>
      </c>
      <c r="H283" s="110" t="str">
        <f>IF(A283="","",SUMIFS('10 Histórico de Aportes'!$D$8:$D$2007,'10 Histórico de Aportes'!$A$8:$A$2007,"&lt;="&amp;A283))</f>
        <v/>
      </c>
    </row>
    <row r="284">
      <c r="A284" s="116" t="n"/>
      <c r="B284" s="121" t="n"/>
      <c r="C284" s="122" t="str">
        <f>IF(A284="","",EOMONTH(A284,0))</f>
        <v/>
      </c>
      <c r="D284" s="65" t="str">
        <f>IF(A284="","",SUMIFS('10 Histórico de Aportes'!$D$8:$D$2007,'10 Histórico de Aportes'!$F$8:$F$2007,C284))</f>
        <v/>
      </c>
      <c r="E284" s="65" t="str">
        <f>IF(A284="","",SUMIFS('11 Histórico de Dividendos'!$K$8:$K$3007,'11 Histórico de Dividendos'!$M$8:$M$3007,C284))</f>
        <v/>
      </c>
      <c r="F284" s="67" t="str">
        <f>IF(OR(A284="",B284=""),"",IF(N(B283)+N(D284)/2&gt;0,(B284-B283-D284+E284)/(B283+D284/2),0))</f>
        <v/>
      </c>
      <c r="G284" s="87" t="str">
        <f>IF(F284="","",(1+N(G283))*(1+F284)-1)</f>
        <v/>
      </c>
      <c r="H284" s="65" t="str">
        <f>IF(A284="","",SUMIFS('10 Histórico de Aportes'!$D$8:$D$2007,'10 Histórico de Aportes'!$A$8:$A$2007,"&lt;="&amp;A284))</f>
        <v/>
      </c>
    </row>
    <row r="285">
      <c r="A285" s="116" t="n"/>
      <c r="B285" s="121" t="n"/>
      <c r="C285" s="123" t="str">
        <f>IF(A285="","",EOMONTH(A285,0))</f>
        <v/>
      </c>
      <c r="D285" s="110" t="str">
        <f>IF(A285="","",SUMIFS('10 Histórico de Aportes'!$D$8:$D$2007,'10 Histórico de Aportes'!$F$8:$F$2007,C285))</f>
        <v/>
      </c>
      <c r="E285" s="110" t="str">
        <f>IF(A285="","",SUMIFS('11 Histórico de Dividendos'!$K$8:$K$3007,'11 Histórico de Dividendos'!$M$8:$M$3007,C285))</f>
        <v/>
      </c>
      <c r="F285" s="111" t="str">
        <f>IF(OR(A285="",B285=""),"",IF(N(B284)+N(D285)/2&gt;0,(B285-B284-D285+E285)/(B284+D285/2),0))</f>
        <v/>
      </c>
      <c r="G285" s="136" t="str">
        <f>IF(F285="","",(1+N(G284))*(1+F285)-1)</f>
        <v/>
      </c>
      <c r="H285" s="110" t="str">
        <f>IF(A285="","",SUMIFS('10 Histórico de Aportes'!$D$8:$D$2007,'10 Histórico de Aportes'!$A$8:$A$2007,"&lt;="&amp;A285))</f>
        <v/>
      </c>
    </row>
    <row r="286">
      <c r="A286" s="116" t="n"/>
      <c r="B286" s="121" t="n"/>
      <c r="C286" s="122" t="str">
        <f>IF(A286="","",EOMONTH(A286,0))</f>
        <v/>
      </c>
      <c r="D286" s="65" t="str">
        <f>IF(A286="","",SUMIFS('10 Histórico de Aportes'!$D$8:$D$2007,'10 Histórico de Aportes'!$F$8:$F$2007,C286))</f>
        <v/>
      </c>
      <c r="E286" s="65" t="str">
        <f>IF(A286="","",SUMIFS('11 Histórico de Dividendos'!$K$8:$K$3007,'11 Histórico de Dividendos'!$M$8:$M$3007,C286))</f>
        <v/>
      </c>
      <c r="F286" s="67" t="str">
        <f>IF(OR(A286="",B286=""),"",IF(N(B285)+N(D286)/2&gt;0,(B286-B285-D286+E286)/(B285+D286/2),0))</f>
        <v/>
      </c>
      <c r="G286" s="87" t="str">
        <f>IF(F286="","",(1+N(G285))*(1+F286)-1)</f>
        <v/>
      </c>
      <c r="H286" s="65" t="str">
        <f>IF(A286="","",SUMIFS('10 Histórico de Aportes'!$D$8:$D$2007,'10 Histórico de Aportes'!$A$8:$A$2007,"&lt;="&amp;A286))</f>
        <v/>
      </c>
    </row>
    <row r="287">
      <c r="A287" s="116" t="n"/>
      <c r="B287" s="121" t="n"/>
      <c r="C287" s="123" t="str">
        <f>IF(A287="","",EOMONTH(A287,0))</f>
        <v/>
      </c>
      <c r="D287" s="110" t="str">
        <f>IF(A287="","",SUMIFS('10 Histórico de Aportes'!$D$8:$D$2007,'10 Histórico de Aportes'!$F$8:$F$2007,C287))</f>
        <v/>
      </c>
      <c r="E287" s="110" t="str">
        <f>IF(A287="","",SUMIFS('11 Histórico de Dividendos'!$K$8:$K$3007,'11 Histórico de Dividendos'!$M$8:$M$3007,C287))</f>
        <v/>
      </c>
      <c r="F287" s="111" t="str">
        <f>IF(OR(A287="",B287=""),"",IF(N(B286)+N(D287)/2&gt;0,(B287-B286-D287+E287)/(B286+D287/2),0))</f>
        <v/>
      </c>
      <c r="G287" s="136" t="str">
        <f>IF(F287="","",(1+N(G286))*(1+F287)-1)</f>
        <v/>
      </c>
      <c r="H287" s="110" t="str">
        <f>IF(A287="","",SUMIFS('10 Histórico de Aportes'!$D$8:$D$2007,'10 Histórico de Aportes'!$A$8:$A$2007,"&lt;="&amp;A287))</f>
        <v/>
      </c>
    </row>
    <row r="288">
      <c r="A288" s="116" t="n"/>
      <c r="B288" s="121" t="n"/>
      <c r="C288" s="122" t="str">
        <f>IF(A288="","",EOMONTH(A288,0))</f>
        <v/>
      </c>
      <c r="D288" s="65" t="str">
        <f>IF(A288="","",SUMIFS('10 Histórico de Aportes'!$D$8:$D$2007,'10 Histórico de Aportes'!$F$8:$F$2007,C288))</f>
        <v/>
      </c>
      <c r="E288" s="65" t="str">
        <f>IF(A288="","",SUMIFS('11 Histórico de Dividendos'!$K$8:$K$3007,'11 Histórico de Dividendos'!$M$8:$M$3007,C288))</f>
        <v/>
      </c>
      <c r="F288" s="67" t="str">
        <f>IF(OR(A288="",B288=""),"",IF(N(B287)+N(D288)/2&gt;0,(B288-B287-D288+E288)/(B287+D288/2),0))</f>
        <v/>
      </c>
      <c r="G288" s="87" t="str">
        <f>IF(F288="","",(1+N(G287))*(1+F288)-1)</f>
        <v/>
      </c>
      <c r="H288" s="65" t="str">
        <f>IF(A288="","",SUMIFS('10 Histórico de Aportes'!$D$8:$D$2007,'10 Histórico de Aportes'!$A$8:$A$2007,"&lt;="&amp;A288))</f>
        <v/>
      </c>
    </row>
    <row r="289">
      <c r="A289" s="116" t="n"/>
      <c r="B289" s="121" t="n"/>
      <c r="C289" s="123" t="str">
        <f>IF(A289="","",EOMONTH(A289,0))</f>
        <v/>
      </c>
      <c r="D289" s="110" t="str">
        <f>IF(A289="","",SUMIFS('10 Histórico de Aportes'!$D$8:$D$2007,'10 Histórico de Aportes'!$F$8:$F$2007,C289))</f>
        <v/>
      </c>
      <c r="E289" s="110" t="str">
        <f>IF(A289="","",SUMIFS('11 Histórico de Dividendos'!$K$8:$K$3007,'11 Histórico de Dividendos'!$M$8:$M$3007,C289))</f>
        <v/>
      </c>
      <c r="F289" s="111" t="str">
        <f>IF(OR(A289="",B289=""),"",IF(N(B288)+N(D289)/2&gt;0,(B289-B288-D289+E289)/(B288+D289/2),0))</f>
        <v/>
      </c>
      <c r="G289" s="136" t="str">
        <f>IF(F289="","",(1+N(G288))*(1+F289)-1)</f>
        <v/>
      </c>
      <c r="H289" s="110" t="str">
        <f>IF(A289="","",SUMIFS('10 Histórico de Aportes'!$D$8:$D$2007,'10 Histórico de Aportes'!$A$8:$A$2007,"&lt;="&amp;A289))</f>
        <v/>
      </c>
    </row>
    <row r="290">
      <c r="A290" s="116" t="n"/>
      <c r="B290" s="121" t="n"/>
      <c r="C290" s="122" t="str">
        <f>IF(A290="","",EOMONTH(A290,0))</f>
        <v/>
      </c>
      <c r="D290" s="65" t="str">
        <f>IF(A290="","",SUMIFS('10 Histórico de Aportes'!$D$8:$D$2007,'10 Histórico de Aportes'!$F$8:$F$2007,C290))</f>
        <v/>
      </c>
      <c r="E290" s="65" t="str">
        <f>IF(A290="","",SUMIFS('11 Histórico de Dividendos'!$K$8:$K$3007,'11 Histórico de Dividendos'!$M$8:$M$3007,C290))</f>
        <v/>
      </c>
      <c r="F290" s="67" t="str">
        <f>IF(OR(A290="",B290=""),"",IF(N(B289)+N(D290)/2&gt;0,(B290-B289-D290+E290)/(B289+D290/2),0))</f>
        <v/>
      </c>
      <c r="G290" s="87" t="str">
        <f>IF(F290="","",(1+N(G289))*(1+F290)-1)</f>
        <v/>
      </c>
      <c r="H290" s="65" t="str">
        <f>IF(A290="","",SUMIFS('10 Histórico de Aportes'!$D$8:$D$2007,'10 Histórico de Aportes'!$A$8:$A$2007,"&lt;="&amp;A290))</f>
        <v/>
      </c>
    </row>
    <row r="291">
      <c r="A291" s="116" t="n"/>
      <c r="B291" s="121" t="n"/>
      <c r="C291" s="123" t="str">
        <f>IF(A291="","",EOMONTH(A291,0))</f>
        <v/>
      </c>
      <c r="D291" s="110" t="str">
        <f>IF(A291="","",SUMIFS('10 Histórico de Aportes'!$D$8:$D$2007,'10 Histórico de Aportes'!$F$8:$F$2007,C291))</f>
        <v/>
      </c>
      <c r="E291" s="110" t="str">
        <f>IF(A291="","",SUMIFS('11 Histórico de Dividendos'!$K$8:$K$3007,'11 Histórico de Dividendos'!$M$8:$M$3007,C291))</f>
        <v/>
      </c>
      <c r="F291" s="111" t="str">
        <f>IF(OR(A291="",B291=""),"",IF(N(B290)+N(D291)/2&gt;0,(B291-B290-D291+E291)/(B290+D291/2),0))</f>
        <v/>
      </c>
      <c r="G291" s="136" t="str">
        <f>IF(F291="","",(1+N(G290))*(1+F291)-1)</f>
        <v/>
      </c>
      <c r="H291" s="110" t="str">
        <f>IF(A291="","",SUMIFS('10 Histórico de Aportes'!$D$8:$D$2007,'10 Histórico de Aportes'!$A$8:$A$2007,"&lt;="&amp;A291))</f>
        <v/>
      </c>
    </row>
    <row r="292">
      <c r="A292" s="116" t="n"/>
      <c r="B292" s="121" t="n"/>
      <c r="C292" s="122" t="str">
        <f>IF(A292="","",EOMONTH(A292,0))</f>
        <v/>
      </c>
      <c r="D292" s="65" t="str">
        <f>IF(A292="","",SUMIFS('10 Histórico de Aportes'!$D$8:$D$2007,'10 Histórico de Aportes'!$F$8:$F$2007,C292))</f>
        <v/>
      </c>
      <c r="E292" s="65" t="str">
        <f>IF(A292="","",SUMIFS('11 Histórico de Dividendos'!$K$8:$K$3007,'11 Histórico de Dividendos'!$M$8:$M$3007,C292))</f>
        <v/>
      </c>
      <c r="F292" s="67" t="str">
        <f>IF(OR(A292="",B292=""),"",IF(N(B291)+N(D292)/2&gt;0,(B292-B291-D292+E292)/(B291+D292/2),0))</f>
        <v/>
      </c>
      <c r="G292" s="87" t="str">
        <f>IF(F292="","",(1+N(G291))*(1+F292)-1)</f>
        <v/>
      </c>
      <c r="H292" s="65" t="str">
        <f>IF(A292="","",SUMIFS('10 Histórico de Aportes'!$D$8:$D$2007,'10 Histórico de Aportes'!$A$8:$A$2007,"&lt;="&amp;A292))</f>
        <v/>
      </c>
    </row>
    <row r="293">
      <c r="A293" s="116" t="n"/>
      <c r="B293" s="121" t="n"/>
      <c r="C293" s="123" t="str">
        <f>IF(A293="","",EOMONTH(A293,0))</f>
        <v/>
      </c>
      <c r="D293" s="110" t="str">
        <f>IF(A293="","",SUMIFS('10 Histórico de Aportes'!$D$8:$D$2007,'10 Histórico de Aportes'!$F$8:$F$2007,C293))</f>
        <v/>
      </c>
      <c r="E293" s="110" t="str">
        <f>IF(A293="","",SUMIFS('11 Histórico de Dividendos'!$K$8:$K$3007,'11 Histórico de Dividendos'!$M$8:$M$3007,C293))</f>
        <v/>
      </c>
      <c r="F293" s="111" t="str">
        <f>IF(OR(A293="",B293=""),"",IF(N(B292)+N(D293)/2&gt;0,(B293-B292-D293+E293)/(B292+D293/2),0))</f>
        <v/>
      </c>
      <c r="G293" s="136" t="str">
        <f>IF(F293="","",(1+N(G292))*(1+F293)-1)</f>
        <v/>
      </c>
      <c r="H293" s="110" t="str">
        <f>IF(A293="","",SUMIFS('10 Histórico de Aportes'!$D$8:$D$2007,'10 Histórico de Aportes'!$A$8:$A$2007,"&lt;="&amp;A293))</f>
        <v/>
      </c>
    </row>
    <row r="294">
      <c r="A294" s="116" t="n"/>
      <c r="B294" s="121" t="n"/>
      <c r="C294" s="122" t="str">
        <f>IF(A294="","",EOMONTH(A294,0))</f>
        <v/>
      </c>
      <c r="D294" s="65" t="str">
        <f>IF(A294="","",SUMIFS('10 Histórico de Aportes'!$D$8:$D$2007,'10 Histórico de Aportes'!$F$8:$F$2007,C294))</f>
        <v/>
      </c>
      <c r="E294" s="65" t="str">
        <f>IF(A294="","",SUMIFS('11 Histórico de Dividendos'!$K$8:$K$3007,'11 Histórico de Dividendos'!$M$8:$M$3007,C294))</f>
        <v/>
      </c>
      <c r="F294" s="67" t="str">
        <f>IF(OR(A294="",B294=""),"",IF(N(B293)+N(D294)/2&gt;0,(B294-B293-D294+E294)/(B293+D294/2),0))</f>
        <v/>
      </c>
      <c r="G294" s="87" t="str">
        <f>IF(F294="","",(1+N(G293))*(1+F294)-1)</f>
        <v/>
      </c>
      <c r="H294" s="65" t="str">
        <f>IF(A294="","",SUMIFS('10 Histórico de Aportes'!$D$8:$D$2007,'10 Histórico de Aportes'!$A$8:$A$2007,"&lt;="&amp;A294))</f>
        <v/>
      </c>
    </row>
    <row r="295">
      <c r="A295" s="116" t="n"/>
      <c r="B295" s="121" t="n"/>
      <c r="C295" s="123" t="str">
        <f>IF(A295="","",EOMONTH(A295,0))</f>
        <v/>
      </c>
      <c r="D295" s="110" t="str">
        <f>IF(A295="","",SUMIFS('10 Histórico de Aportes'!$D$8:$D$2007,'10 Histórico de Aportes'!$F$8:$F$2007,C295))</f>
        <v/>
      </c>
      <c r="E295" s="110" t="str">
        <f>IF(A295="","",SUMIFS('11 Histórico de Dividendos'!$K$8:$K$3007,'11 Histórico de Dividendos'!$M$8:$M$3007,C295))</f>
        <v/>
      </c>
      <c r="F295" s="111" t="str">
        <f>IF(OR(A295="",B295=""),"",IF(N(B294)+N(D295)/2&gt;0,(B295-B294-D295+E295)/(B294+D295/2),0))</f>
        <v/>
      </c>
      <c r="G295" s="136" t="str">
        <f>IF(F295="","",(1+N(G294))*(1+F295)-1)</f>
        <v/>
      </c>
      <c r="H295" s="110" t="str">
        <f>IF(A295="","",SUMIFS('10 Histórico de Aportes'!$D$8:$D$2007,'10 Histórico de Aportes'!$A$8:$A$2007,"&lt;="&amp;A295))</f>
        <v/>
      </c>
    </row>
    <row r="296">
      <c r="A296" s="116" t="n"/>
      <c r="B296" s="121" t="n"/>
      <c r="C296" s="122" t="str">
        <f>IF(A296="","",EOMONTH(A296,0))</f>
        <v/>
      </c>
      <c r="D296" s="65" t="str">
        <f>IF(A296="","",SUMIFS('10 Histórico de Aportes'!$D$8:$D$2007,'10 Histórico de Aportes'!$F$8:$F$2007,C296))</f>
        <v/>
      </c>
      <c r="E296" s="65" t="str">
        <f>IF(A296="","",SUMIFS('11 Histórico de Dividendos'!$K$8:$K$3007,'11 Histórico de Dividendos'!$M$8:$M$3007,C296))</f>
        <v/>
      </c>
      <c r="F296" s="67" t="str">
        <f>IF(OR(A296="",B296=""),"",IF(N(B295)+N(D296)/2&gt;0,(B296-B295-D296+E296)/(B295+D296/2),0))</f>
        <v/>
      </c>
      <c r="G296" s="87" t="str">
        <f>IF(F296="","",(1+N(G295))*(1+F296)-1)</f>
        <v/>
      </c>
      <c r="H296" s="65" t="str">
        <f>IF(A296="","",SUMIFS('10 Histórico de Aportes'!$D$8:$D$2007,'10 Histórico de Aportes'!$A$8:$A$2007,"&lt;="&amp;A296))</f>
        <v/>
      </c>
    </row>
    <row r="297">
      <c r="A297" s="116" t="n"/>
      <c r="B297" s="121" t="n"/>
      <c r="C297" s="123" t="str">
        <f>IF(A297="","",EOMONTH(A297,0))</f>
        <v/>
      </c>
      <c r="D297" s="110" t="str">
        <f>IF(A297="","",SUMIFS('10 Histórico de Aportes'!$D$8:$D$2007,'10 Histórico de Aportes'!$F$8:$F$2007,C297))</f>
        <v/>
      </c>
      <c r="E297" s="110" t="str">
        <f>IF(A297="","",SUMIFS('11 Histórico de Dividendos'!$K$8:$K$3007,'11 Histórico de Dividendos'!$M$8:$M$3007,C297))</f>
        <v/>
      </c>
      <c r="F297" s="111" t="str">
        <f>IF(OR(A297="",B297=""),"",IF(N(B296)+N(D297)/2&gt;0,(B297-B296-D297+E297)/(B296+D297/2),0))</f>
        <v/>
      </c>
      <c r="G297" s="136" t="str">
        <f>IF(F297="","",(1+N(G296))*(1+F297)-1)</f>
        <v/>
      </c>
      <c r="H297" s="110" t="str">
        <f>IF(A297="","",SUMIFS('10 Histórico de Aportes'!$D$8:$D$2007,'10 Histórico de Aportes'!$A$8:$A$2007,"&lt;="&amp;A297))</f>
        <v/>
      </c>
    </row>
    <row r="298">
      <c r="A298" s="116" t="n"/>
      <c r="B298" s="121" t="n"/>
      <c r="C298" s="122" t="str">
        <f>IF(A298="","",EOMONTH(A298,0))</f>
        <v/>
      </c>
      <c r="D298" s="65" t="str">
        <f>IF(A298="","",SUMIFS('10 Histórico de Aportes'!$D$8:$D$2007,'10 Histórico de Aportes'!$F$8:$F$2007,C298))</f>
        <v/>
      </c>
      <c r="E298" s="65" t="str">
        <f>IF(A298="","",SUMIFS('11 Histórico de Dividendos'!$K$8:$K$3007,'11 Histórico de Dividendos'!$M$8:$M$3007,C298))</f>
        <v/>
      </c>
      <c r="F298" s="67" t="str">
        <f>IF(OR(A298="",B298=""),"",IF(N(B297)+N(D298)/2&gt;0,(B298-B297-D298+E298)/(B297+D298/2),0))</f>
        <v/>
      </c>
      <c r="G298" s="87" t="str">
        <f>IF(F298="","",(1+N(G297))*(1+F298)-1)</f>
        <v/>
      </c>
      <c r="H298" s="65" t="str">
        <f>IF(A298="","",SUMIFS('10 Histórico de Aportes'!$D$8:$D$2007,'10 Histórico de Aportes'!$A$8:$A$2007,"&lt;="&amp;A298))</f>
        <v/>
      </c>
    </row>
    <row r="299">
      <c r="A299" s="116" t="n"/>
      <c r="B299" s="121" t="n"/>
      <c r="C299" s="123" t="str">
        <f>IF(A299="","",EOMONTH(A299,0))</f>
        <v/>
      </c>
      <c r="D299" s="110" t="str">
        <f>IF(A299="","",SUMIFS('10 Histórico de Aportes'!$D$8:$D$2007,'10 Histórico de Aportes'!$F$8:$F$2007,C299))</f>
        <v/>
      </c>
      <c r="E299" s="110" t="str">
        <f>IF(A299="","",SUMIFS('11 Histórico de Dividendos'!$K$8:$K$3007,'11 Histórico de Dividendos'!$M$8:$M$3007,C299))</f>
        <v/>
      </c>
      <c r="F299" s="111" t="str">
        <f>IF(OR(A299="",B299=""),"",IF(N(B298)+N(D299)/2&gt;0,(B299-B298-D299+E299)/(B298+D299/2),0))</f>
        <v/>
      </c>
      <c r="G299" s="136" t="str">
        <f>IF(F299="","",(1+N(G298))*(1+F299)-1)</f>
        <v/>
      </c>
      <c r="H299" s="110" t="str">
        <f>IF(A299="","",SUMIFS('10 Histórico de Aportes'!$D$8:$D$2007,'10 Histórico de Aportes'!$A$8:$A$2007,"&lt;="&amp;A299))</f>
        <v/>
      </c>
    </row>
    <row r="300">
      <c r="A300" s="116" t="n"/>
      <c r="B300" s="121" t="n"/>
      <c r="C300" s="122" t="str">
        <f>IF(A300="","",EOMONTH(A300,0))</f>
        <v/>
      </c>
      <c r="D300" s="65" t="str">
        <f>IF(A300="","",SUMIFS('10 Histórico de Aportes'!$D$8:$D$2007,'10 Histórico de Aportes'!$F$8:$F$2007,C300))</f>
        <v/>
      </c>
      <c r="E300" s="65" t="str">
        <f>IF(A300="","",SUMIFS('11 Histórico de Dividendos'!$K$8:$K$3007,'11 Histórico de Dividendos'!$M$8:$M$3007,C300))</f>
        <v/>
      </c>
      <c r="F300" s="67" t="str">
        <f>IF(OR(A300="",B300=""),"",IF(N(B299)+N(D300)/2&gt;0,(B300-B299-D300+E300)/(B299+D300/2),0))</f>
        <v/>
      </c>
      <c r="G300" s="87" t="str">
        <f>IF(F300="","",(1+N(G299))*(1+F300)-1)</f>
        <v/>
      </c>
      <c r="H300" s="65" t="str">
        <f>IF(A300="","",SUMIFS('10 Histórico de Aportes'!$D$8:$D$2007,'10 Histórico de Aportes'!$A$8:$A$2007,"&lt;="&amp;A300))</f>
        <v/>
      </c>
    </row>
    <row r="301">
      <c r="A301" s="116" t="n"/>
      <c r="B301" s="121" t="n"/>
      <c r="C301" s="123" t="str">
        <f>IF(A301="","",EOMONTH(A301,0))</f>
        <v/>
      </c>
      <c r="D301" s="110" t="str">
        <f>IF(A301="","",SUMIFS('10 Histórico de Aportes'!$D$8:$D$2007,'10 Histórico de Aportes'!$F$8:$F$2007,C301))</f>
        <v/>
      </c>
      <c r="E301" s="110" t="str">
        <f>IF(A301="","",SUMIFS('11 Histórico de Dividendos'!$K$8:$K$3007,'11 Histórico de Dividendos'!$M$8:$M$3007,C301))</f>
        <v/>
      </c>
      <c r="F301" s="111" t="str">
        <f>IF(OR(A301="",B301=""),"",IF(N(B300)+N(D301)/2&gt;0,(B301-B300-D301+E301)/(B300+D301/2),0))</f>
        <v/>
      </c>
      <c r="G301" s="136" t="str">
        <f>IF(F301="","",(1+N(G300))*(1+F301)-1)</f>
        <v/>
      </c>
      <c r="H301" s="110" t="str">
        <f>IF(A301="","",SUMIFS('10 Histórico de Aportes'!$D$8:$D$2007,'10 Histórico de Aportes'!$A$8:$A$2007,"&lt;="&amp;A301))</f>
        <v/>
      </c>
    </row>
    <row r="302">
      <c r="A302" s="116" t="n"/>
      <c r="B302" s="121" t="n"/>
      <c r="C302" s="122" t="str">
        <f>IF(A302="","",EOMONTH(A302,0))</f>
        <v/>
      </c>
      <c r="D302" s="65" t="str">
        <f>IF(A302="","",SUMIFS('10 Histórico de Aportes'!$D$8:$D$2007,'10 Histórico de Aportes'!$F$8:$F$2007,C302))</f>
        <v/>
      </c>
      <c r="E302" s="65" t="str">
        <f>IF(A302="","",SUMIFS('11 Histórico de Dividendos'!$K$8:$K$3007,'11 Histórico de Dividendos'!$M$8:$M$3007,C302))</f>
        <v/>
      </c>
      <c r="F302" s="67" t="str">
        <f>IF(OR(A302="",B302=""),"",IF(N(B301)+N(D302)/2&gt;0,(B302-B301-D302+E302)/(B301+D302/2),0))</f>
        <v/>
      </c>
      <c r="G302" s="87" t="str">
        <f>IF(F302="","",(1+N(G301))*(1+F302)-1)</f>
        <v/>
      </c>
      <c r="H302" s="65" t="str">
        <f>IF(A302="","",SUMIFS('10 Histórico de Aportes'!$D$8:$D$2007,'10 Histórico de Aportes'!$A$8:$A$2007,"&lt;="&amp;A302))</f>
        <v/>
      </c>
    </row>
    <row r="303">
      <c r="A303" s="116" t="n"/>
      <c r="B303" s="121" t="n"/>
      <c r="C303" s="123" t="str">
        <f>IF(A303="","",EOMONTH(A303,0))</f>
        <v/>
      </c>
      <c r="D303" s="110" t="str">
        <f>IF(A303="","",SUMIFS('10 Histórico de Aportes'!$D$8:$D$2007,'10 Histórico de Aportes'!$F$8:$F$2007,C303))</f>
        <v/>
      </c>
      <c r="E303" s="110" t="str">
        <f>IF(A303="","",SUMIFS('11 Histórico de Dividendos'!$K$8:$K$3007,'11 Histórico de Dividendos'!$M$8:$M$3007,C303))</f>
        <v/>
      </c>
      <c r="F303" s="111" t="str">
        <f>IF(OR(A303="",B303=""),"",IF(N(B302)+N(D303)/2&gt;0,(B303-B302-D303+E303)/(B302+D303/2),0))</f>
        <v/>
      </c>
      <c r="G303" s="136" t="str">
        <f>IF(F303="","",(1+N(G302))*(1+F303)-1)</f>
        <v/>
      </c>
      <c r="H303" s="110" t="str">
        <f>IF(A303="","",SUMIFS('10 Histórico de Aportes'!$D$8:$D$2007,'10 Histórico de Aportes'!$A$8:$A$2007,"&lt;="&amp;A303))</f>
        <v/>
      </c>
    </row>
    <row r="304">
      <c r="A304" s="116" t="n"/>
      <c r="B304" s="121" t="n"/>
      <c r="C304" s="122" t="str">
        <f>IF(A304="","",EOMONTH(A304,0))</f>
        <v/>
      </c>
      <c r="D304" s="65" t="str">
        <f>IF(A304="","",SUMIFS('10 Histórico de Aportes'!$D$8:$D$2007,'10 Histórico de Aportes'!$F$8:$F$2007,C304))</f>
        <v/>
      </c>
      <c r="E304" s="65" t="str">
        <f>IF(A304="","",SUMIFS('11 Histórico de Dividendos'!$K$8:$K$3007,'11 Histórico de Dividendos'!$M$8:$M$3007,C304))</f>
        <v/>
      </c>
      <c r="F304" s="67" t="str">
        <f>IF(OR(A304="",B304=""),"",IF(N(B303)+N(D304)/2&gt;0,(B304-B303-D304+E304)/(B303+D304/2),0))</f>
        <v/>
      </c>
      <c r="G304" s="87" t="str">
        <f>IF(F304="","",(1+N(G303))*(1+F304)-1)</f>
        <v/>
      </c>
      <c r="H304" s="65" t="str">
        <f>IF(A304="","",SUMIFS('10 Histórico de Aportes'!$D$8:$D$2007,'10 Histórico de Aportes'!$A$8:$A$2007,"&lt;="&amp;A304))</f>
        <v/>
      </c>
    </row>
    <row r="305">
      <c r="A305" s="116" t="n"/>
      <c r="B305" s="121" t="n"/>
      <c r="C305" s="123" t="str">
        <f>IF(A305="","",EOMONTH(A305,0))</f>
        <v/>
      </c>
      <c r="D305" s="110" t="str">
        <f>IF(A305="","",SUMIFS('10 Histórico de Aportes'!$D$8:$D$2007,'10 Histórico de Aportes'!$F$8:$F$2007,C305))</f>
        <v/>
      </c>
      <c r="E305" s="110" t="str">
        <f>IF(A305="","",SUMIFS('11 Histórico de Dividendos'!$K$8:$K$3007,'11 Histórico de Dividendos'!$M$8:$M$3007,C305))</f>
        <v/>
      </c>
      <c r="F305" s="111" t="str">
        <f>IF(OR(A305="",B305=""),"",IF(N(B304)+N(D305)/2&gt;0,(B305-B304-D305+E305)/(B304+D305/2),0))</f>
        <v/>
      </c>
      <c r="G305" s="136" t="str">
        <f>IF(F305="","",(1+N(G304))*(1+F305)-1)</f>
        <v/>
      </c>
      <c r="H305" s="110" t="str">
        <f>IF(A305="","",SUMIFS('10 Histórico de Aportes'!$D$8:$D$2007,'10 Histórico de Aportes'!$A$8:$A$2007,"&lt;="&amp;A305))</f>
        <v/>
      </c>
    </row>
    <row r="306">
      <c r="A306" s="116" t="n"/>
      <c r="B306" s="121" t="n"/>
      <c r="C306" s="122" t="str">
        <f>IF(A306="","",EOMONTH(A306,0))</f>
        <v/>
      </c>
      <c r="D306" s="65" t="str">
        <f>IF(A306="","",SUMIFS('10 Histórico de Aportes'!$D$8:$D$2007,'10 Histórico de Aportes'!$F$8:$F$2007,C306))</f>
        <v/>
      </c>
      <c r="E306" s="65" t="str">
        <f>IF(A306="","",SUMIFS('11 Histórico de Dividendos'!$K$8:$K$3007,'11 Histórico de Dividendos'!$M$8:$M$3007,C306))</f>
        <v/>
      </c>
      <c r="F306" s="67" t="str">
        <f>IF(OR(A306="",B306=""),"",IF(N(B305)+N(D306)/2&gt;0,(B306-B305-D306+E306)/(B305+D306/2),0))</f>
        <v/>
      </c>
      <c r="G306" s="87" t="str">
        <f>IF(F306="","",(1+N(G305))*(1+F306)-1)</f>
        <v/>
      </c>
      <c r="H306" s="65" t="str">
        <f>IF(A306="","",SUMIFS('10 Histórico de Aportes'!$D$8:$D$2007,'10 Histórico de Aportes'!$A$8:$A$2007,"&lt;="&amp;A306))</f>
        <v/>
      </c>
    </row>
    <row r="307">
      <c r="A307" s="116" t="n"/>
      <c r="B307" s="121" t="n"/>
      <c r="C307" s="123" t="str">
        <f>IF(A307="","",EOMONTH(A307,0))</f>
        <v/>
      </c>
      <c r="D307" s="110" t="str">
        <f>IF(A307="","",SUMIFS('10 Histórico de Aportes'!$D$8:$D$2007,'10 Histórico de Aportes'!$F$8:$F$2007,C307))</f>
        <v/>
      </c>
      <c r="E307" s="110" t="str">
        <f>IF(A307="","",SUMIFS('11 Histórico de Dividendos'!$K$8:$K$3007,'11 Histórico de Dividendos'!$M$8:$M$3007,C307))</f>
        <v/>
      </c>
      <c r="F307" s="111" t="str">
        <f>IF(OR(A307="",B307=""),"",IF(N(B306)+N(D307)/2&gt;0,(B307-B306-D307+E307)/(B306+D307/2),0))</f>
        <v/>
      </c>
      <c r="G307" s="136" t="str">
        <f>IF(F307="","",(1+N(G306))*(1+F307)-1)</f>
        <v/>
      </c>
      <c r="H307" s="110" t="str">
        <f>IF(A307="","",SUMIFS('10 Histórico de Aportes'!$D$8:$D$2007,'10 Histórico de Aportes'!$A$8:$A$2007,"&lt;="&amp;A307))</f>
        <v/>
      </c>
    </row>
  </sheetData>
  <mergeCells count="22">
    <mergeCell ref="M11:O11"/>
    <mergeCell ref="M10:O10"/>
    <mergeCell ref="M13:O13"/>
    <mergeCell ref="M12:O12"/>
    <mergeCell ref="J11:L11"/>
    <mergeCell ref="C4:D4"/>
    <mergeCell ref="E4:F4"/>
    <mergeCell ref="M8:O8"/>
    <mergeCell ref="J12:L12"/>
    <mergeCell ref="A3:B3"/>
    <mergeCell ref="G3:H3"/>
    <mergeCell ref="M14:O14"/>
    <mergeCell ref="J8:L8"/>
    <mergeCell ref="A4:B4"/>
    <mergeCell ref="G4:H4"/>
    <mergeCell ref="J14:L14"/>
    <mergeCell ref="J10:L10"/>
    <mergeCell ref="J13:L13"/>
    <mergeCell ref="M9:O9"/>
    <mergeCell ref="J9:L9"/>
    <mergeCell ref="C3:D3"/>
    <mergeCell ref="E3:F3"/>
  </mergeCells>
  <conditionalFormatting sqref="F8:F307">
    <cfRule type="expression" priority="1" dxfId="9">
      <formula>AND(ISNUMBER(F8),F8&lt;0)</formula>
    </cfRule>
    <cfRule type="expression" priority="2" dxfId="10">
      <formula>AND(ISNUMBER(F8),F8&gt;0)</formula>
    </cfRule>
  </conditionalFormatting>
  <conditionalFormatting sqref="G8:G307">
    <cfRule type="expression" priority="3" dxfId="9">
      <formula>AND(ISNUMBER(G8),G8&lt;0)</formula>
    </cfRule>
    <cfRule type="expression" priority="4" dxfId="10">
      <formula>AND(ISNUMBER(G8),G8&gt;0)</formula>
    </cfRule>
  </conditionalFormatting>
  <conditionalFormatting sqref="M9:M12">
    <cfRule type="expression" priority="5" dxfId="9">
      <formula>AND(ISNUMBER(M9),M9&lt;0)</formula>
    </cfRule>
    <cfRule type="expression" priority="6" dxfId="10">
      <formula>AND(ISNUMBER(M9),M9&gt;0)</formula>
    </cfRule>
  </conditionalFormatting>
  <conditionalFormatting sqref="L19:L28">
    <cfRule type="expression" priority="7" dxfId="9">
      <formula>AND(ISNUMBER(L19),L19&lt;0)</formula>
    </cfRule>
    <cfRule type="expression" priority="8" dxfId="10">
      <formula>AND(ISNUMBER(L19),L19&gt;0)</formula>
    </cfRule>
  </conditionalFormatting>
  <dataValidations count="2">
    <dataValidation sqref="A8:A307" showDropDown="0" showInputMessage="0" showErrorMessage="0" allowBlank="1" type="date" operator="greaterThan">
      <formula1>36526</formula1>
    </dataValidation>
    <dataValidation sqref="B8:B307" showDropDown="0" showInputMessage="0" showErrorMessage="0" allowBlank="1" type="decimal" operator="greaterThanOrEqual">
      <formula1>0</formula1>
    </dataValidation>
  </dataValidations>
  <hyperlinks>
    <hyperlink ref="O1" location="'01 Dashboard'!A1" display="◄ Dashboard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K50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36" customWidth="1" style="1" min="2" max="2"/>
    <col width="20" customWidth="1" style="1" min="3" max="3"/>
    <col width="18" customWidth="1" style="1" min="4" max="4"/>
    <col width="16" customWidth="1" style="1" min="5" max="5"/>
    <col width="16" customWidth="1" style="1" min="6" max="6"/>
    <col width="18" customWidth="1" style="1" min="7" max="7"/>
    <col width="14" customWidth="1" style="1" min="8" max="8"/>
    <col width="14" customWidth="1" style="1" min="9" max="9"/>
    <col width="14" customWidth="1" style="1" min="10" max="10"/>
    <col width="16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CONFIGURAÇÕES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57" t="inlineStr">
        <is>
          <t>◄ Dashboard</t>
        </is>
      </c>
    </row>
    <row r="2" ht="18" customHeight="1">
      <c r="A2" s="58" t="inlineStr">
        <is>
          <t>Parâmetros gerais, câmbio e regras de compra por classe. Altere somente as células em azul.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2" customHeight="1">
      <c r="B4" s="18" t="inlineStr">
        <is>
          <t>PARÂMETROS GERAIS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20" customHeight="1">
      <c r="B5" s="133" t="inlineStr">
        <is>
          <t>Valor do aporte (R$)</t>
        </is>
      </c>
      <c r="C5" s="121" t="n">
        <v>500</v>
      </c>
      <c r="D5" s="138" t="inlineStr">
        <is>
          <t>Quanto você vai investir agora. Distribuído automaticamente entre classes e ativos.</t>
        </is>
      </c>
      <c r="E5" s="1" t="n"/>
      <c r="F5" s="1" t="n"/>
      <c r="G5" s="1" t="n"/>
      <c r="H5" s="1" t="n"/>
      <c r="I5" s="1" t="n"/>
      <c r="J5" s="1" t="n"/>
      <c r="K5" s="1" t="n"/>
    </row>
    <row r="6" ht="20" customHeight="1">
      <c r="B6" s="133" t="inlineStr">
        <is>
          <t>Data de referência</t>
        </is>
      </c>
      <c r="C6" s="139">
        <f>TODAY()</f>
        <v>46314</v>
      </c>
      <c r="D6" s="138" t="inlineStr">
        <is>
          <t>Use =HOJE() para sempre atualizar, ou uma data fixa. Base dos cálculos de 12M e do mês atual.</t>
        </is>
      </c>
      <c r="E6" s="1" t="n"/>
      <c r="F6" s="1" t="n"/>
      <c r="G6" s="1" t="n"/>
      <c r="H6" s="1" t="n"/>
      <c r="I6" s="1" t="n"/>
      <c r="J6" s="1" t="n"/>
      <c r="K6" s="1" t="n"/>
    </row>
    <row r="7" ht="20" customHeight="1">
      <c r="B7" s="133" t="inlineStr">
        <is>
          <t>Modo de cotações</t>
        </is>
      </c>
      <c r="C7" s="99" t="inlineStr">
        <is>
          <t>Automático</t>
        </is>
      </c>
      <c r="D7" s="138" t="inlineStr">
        <is>
          <t>Automático = Yahoo Finance / CoinGecko via WEBSERVICE (Excel Windows e LibreOffice). Manual = usa as colunas 'Cotação Manual'.</t>
        </is>
      </c>
      <c r="E7" s="1" t="n"/>
      <c r="F7" s="1" t="n"/>
      <c r="G7" s="1" t="n"/>
      <c r="H7" s="1" t="n"/>
      <c r="I7" s="1" t="n"/>
      <c r="J7" s="1" t="n"/>
      <c r="K7" s="1" t="n"/>
    </row>
    <row r="8" ht="20" customHeight="1">
      <c r="B8" s="133" t="inlineStr">
        <is>
          <t>Fonte das criptomoedas</t>
        </is>
      </c>
      <c r="C8" s="99" t="inlineStr">
        <is>
          <t>Yahoo Finance</t>
        </is>
      </c>
      <c r="D8" s="138" t="inlineStr">
        <is>
          <t>Yahoo Finance (ticker BTC-USD) ou CoinGecko (informe o ID na aba Criptomoedas).</t>
        </is>
      </c>
      <c r="E8" s="1" t="n"/>
      <c r="F8" s="1" t="n"/>
      <c r="G8" s="1" t="n"/>
      <c r="H8" s="1" t="n"/>
      <c r="I8" s="1" t="n"/>
      <c r="J8" s="1" t="n"/>
      <c r="K8" s="1" t="n"/>
    </row>
    <row r="9" ht="20" customHeight="1">
      <c r="B9" s="133" t="inlineStr">
        <is>
          <t>IOF de câmbio (%)</t>
        </is>
      </c>
      <c r="C9" s="140" t="n">
        <v>0.0038</v>
      </c>
      <c r="D9" s="138" t="inlineStr">
        <is>
          <t>Aplicado nas compras de classes com 'Aplica câmbio = Sim'. Confirme o valor vigente com sua corretora.</t>
        </is>
      </c>
      <c r="E9" s="1" t="n"/>
      <c r="F9" s="1" t="n"/>
      <c r="G9" s="1" t="n"/>
      <c r="H9" s="1" t="n"/>
      <c r="I9" s="1" t="n"/>
      <c r="J9" s="1" t="n"/>
      <c r="K9" s="1" t="n"/>
    </row>
    <row r="10" ht="20" customHeight="1">
      <c r="B10" s="133" t="inlineStr">
        <is>
          <t>Spread cambial (%)</t>
        </is>
      </c>
      <c r="C10" s="140" t="n">
        <v>0.015</v>
      </c>
      <c r="D10" s="138" t="inlineStr">
        <is>
          <t>Custo adicional de conversão R$ → moeda do ativo. Confirme com sua corretora.</t>
        </is>
      </c>
      <c r="E10" s="1" t="n"/>
      <c r="F10" s="1" t="n"/>
      <c r="G10" s="1" t="n"/>
      <c r="H10" s="1" t="n"/>
      <c r="I10" s="1" t="n"/>
      <c r="J10" s="1" t="n"/>
      <c r="K10" s="1" t="n"/>
    </row>
    <row r="11" ht="20" customHeight="1">
      <c r="B11" s="133" t="inlineStr">
        <is>
          <t>Corretagem variável (% da ordem)</t>
        </is>
      </c>
      <c r="C11" s="140" t="n">
        <v>0</v>
      </c>
      <c r="D11" s="138" t="inlineStr">
        <is>
          <t>Percentual cobrado sobre cada compra (0 se não houver).</t>
        </is>
      </c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B12" s="133" t="inlineStr">
        <is>
          <t>Corretagem fixa por ordem (R$)</t>
        </is>
      </c>
      <c r="C12" s="121" t="n">
        <v>0</v>
      </c>
      <c r="D12" s="138" t="inlineStr">
        <is>
          <t>Valor fixo por ordem de compra (0 se não houver).</t>
        </is>
      </c>
      <c r="E12" s="1" t="n"/>
      <c r="F12" s="1" t="n"/>
      <c r="G12" s="1" t="n"/>
      <c r="H12" s="1" t="n"/>
      <c r="I12" s="1" t="n"/>
      <c r="J12" s="1" t="n"/>
      <c r="K12" s="1" t="n"/>
    </row>
    <row r="13" ht="20" customHeight="1">
      <c r="B13" s="133" t="inlineStr">
        <is>
          <t>Compra mínima por ordem (R$)</t>
        </is>
      </c>
      <c r="C13" s="121" t="n">
        <v>10</v>
      </c>
      <c r="D13" s="138" t="inlineStr">
        <is>
          <t>Ordens sugeridas abaixo deste valor são ignoradas (ficam como sobra).</t>
        </is>
      </c>
      <c r="E13" s="1" t="n"/>
      <c r="F13" s="1" t="n"/>
      <c r="G13" s="1" t="n"/>
      <c r="H13" s="1" t="n"/>
      <c r="I13" s="1" t="n"/>
      <c r="J13" s="1" t="n"/>
      <c r="K13" s="1" t="n"/>
    </row>
    <row r="14" ht="20" customHeight="1">
      <c r="B14" s="133" t="inlineStr">
        <is>
          <t>Valor mínimo de diferença (p.p.)</t>
        </is>
      </c>
      <c r="C14" s="140" t="n">
        <v>0.005</v>
      </c>
      <c r="D14" s="138" t="inlineStr">
        <is>
          <t>Diferenças abaixo disso (objetivo - atual) são tratadas como 'Alinhado' e não recebem aporte.</t>
        </is>
      </c>
      <c r="E14" s="1" t="n"/>
      <c r="F14" s="1" t="n"/>
      <c r="G14" s="1" t="n"/>
      <c r="H14" s="1" t="n"/>
      <c r="I14" s="1" t="n"/>
      <c r="J14" s="1" t="n"/>
      <c r="K14" s="1" t="n"/>
    </row>
    <row r="15" ht="20" customHeight="1">
      <c r="B15" s="133" t="inlineStr">
        <is>
          <t>Máx. classes a aportar</t>
        </is>
      </c>
      <c r="C15" s="141" t="n">
        <v>7</v>
      </c>
      <c r="D15" s="138" t="inlineStr">
        <is>
          <t>Limita o aporte às N classes mais distantes do objetivo (7 = sem limite).</t>
        </is>
      </c>
      <c r="E15" s="1" t="n"/>
      <c r="F15" s="1" t="n"/>
      <c r="G15" s="1" t="n"/>
      <c r="H15" s="1" t="n"/>
      <c r="I15" s="1" t="n"/>
      <c r="J15" s="1" t="n"/>
      <c r="K15" s="1" t="n"/>
    </row>
    <row r="16" ht="20" customHeight="1">
      <c r="B16" s="133" t="inlineStr">
        <is>
          <t>Máx. ativos a comprar por classe</t>
        </is>
      </c>
      <c r="C16" s="141" t="n">
        <v>5</v>
      </c>
      <c r="D16" s="138" t="inlineStr">
        <is>
          <t>Limita as compras aos N ativos de maior Rebalance Score em cada classe.</t>
        </is>
      </c>
      <c r="E16" s="1" t="n"/>
      <c r="F16" s="1" t="n"/>
      <c r="G16" s="1" t="n"/>
      <c r="H16" s="1" t="n"/>
      <c r="I16" s="1" t="n"/>
      <c r="J16" s="1" t="n"/>
      <c r="K16" s="1" t="n"/>
    </row>
    <row r="17" ht="20" customHeight="1">
      <c r="B17" s="133" t="inlineStr">
        <is>
          <t>Limite de concentração por ativo</t>
        </is>
      </c>
      <c r="C17" s="142" t="n">
        <v>0.1</v>
      </c>
      <c r="D17" s="138" t="inlineStr">
        <is>
          <t>Acima deste percentual do patrimônio o Dashboard sinaliza alerta.</t>
        </is>
      </c>
      <c r="E17" s="1" t="n"/>
      <c r="F17" s="1" t="n"/>
      <c r="G17" s="1" t="n"/>
      <c r="H17" s="1" t="n"/>
      <c r="I17" s="1" t="n"/>
      <c r="J17" s="1" t="n"/>
      <c r="K17" s="1" t="n"/>
    </row>
    <row r="18" ht="20" customHeight="1">
      <c r="B18" s="133" t="inlineStr">
        <is>
          <t>Limite de concentração por setor</t>
        </is>
      </c>
      <c r="C18" s="142" t="n">
        <v>0.3</v>
      </c>
      <c r="D18" s="138" t="inlineStr">
        <is>
          <t>Acima deste percentual do patrimônio o Dashboard sinaliza alerta.</t>
        </is>
      </c>
      <c r="E18" s="1" t="n"/>
      <c r="F18" s="1" t="n"/>
      <c r="G18" s="1" t="n"/>
      <c r="H18" s="1" t="n"/>
      <c r="I18" s="1" t="n"/>
      <c r="J18" s="1" t="n"/>
      <c r="K18" s="1" t="n"/>
    </row>
    <row r="20" ht="22" customHeight="1">
      <c r="B20" s="18" t="inlineStr">
        <is>
          <t>CÂMBIO E MOEDAS  (cotação em R$ por 1 unidade da moeda)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</row>
    <row r="21" ht="30" customHeight="1">
      <c r="B21" s="63" t="inlineStr">
        <is>
          <t>Código</t>
        </is>
      </c>
      <c r="C21" s="63" t="inlineStr">
        <is>
          <t>Moeda</t>
        </is>
      </c>
      <c r="D21" s="63" t="inlineStr">
        <is>
          <t>Par Yahoo Finance</t>
        </is>
      </c>
      <c r="E21" s="62" t="inlineStr">
        <is>
          <t>Cotação Automática</t>
        </is>
      </c>
      <c r="F21" s="63" t="inlineStr">
        <is>
          <t>Cotação Manual</t>
        </is>
      </c>
      <c r="G21" s="62" t="inlineStr">
        <is>
          <t>Cotação Usada (R$)</t>
        </is>
      </c>
      <c r="H21" s="62" t="inlineStr">
        <is>
          <t>Fonte</t>
        </is>
      </c>
      <c r="I21" s="62" t="inlineStr">
        <is>
          <t>Resposta API (aux.)</t>
        </is>
      </c>
    </row>
    <row r="22">
      <c r="B22" s="98" t="inlineStr">
        <is>
          <t>BRL</t>
        </is>
      </c>
      <c r="C22" s="97" t="inlineStr">
        <is>
          <t>Real brasileiro</t>
        </is>
      </c>
      <c r="D22" s="97" t="n"/>
      <c r="E22" s="143" t="str">
        <f>IF($I22="","",IFERROR(_xlfn.NUMBERVALUE(MID($I22,SEARCH("""regularMarketPrice"":",$I22)+21,SEARCH(",",$I22&amp;",",SEARCH("""regularMarketPrice"":",$I22)+21)-SEARCH("""regularMarketPrice"":",$I22)-21),".",","),""))</f>
        <v/>
      </c>
      <c r="F22" s="101" t="n"/>
      <c r="G22" s="144">
        <f>IF(B22="","",IF(B22="BRL",1,IF(AND(p_ModoCot="Automático",ISNUMBER(E22)),E22,N(F22))))</f>
        <v>1</v>
      </c>
      <c r="H22" s="68" t="str">
        <f>IF(B22="","",IF(B22="BRL","Base",IF(AND(p_ModoCot="Automático",ISNUMBER(E22)),"Auto",IF(N(F22)&gt;0,"Manual","Sem cotação"))))</f>
        <v>Base</v>
      </c>
      <c r="I22" s="145" t="str">
        <f>IF(OR(D22="",p_ModoCot&lt;&gt;"Automático"),"",IFERROR(_xlfn.WEBSERVICE("https://query1.finance.yahoo.com/v8/finance/chart/"&amp;D22&amp;"?range=1d&amp;interval=1d"),""))</f>
        <v/>
      </c>
    </row>
    <row r="23">
      <c r="B23" s="98" t="inlineStr">
        <is>
          <t>USD</t>
        </is>
      </c>
      <c r="C23" s="97" t="inlineStr">
        <is>
          <t>Dólar americano</t>
        </is>
      </c>
      <c r="D23" s="97" t="inlineStr">
        <is>
          <t>BRL=X</t>
        </is>
      </c>
      <c r="E23" s="143" t="str">
        <f>IF($I23="","",IFERROR(_xlfn.NUMBERVALUE(MID($I23,SEARCH("""regularMarketPrice"":",$I23)+21,SEARCH(",",$I23&amp;",",SEARCH("""regularMarketPrice"":",$I23)+21)-SEARCH("""regularMarketPrice"":",$I23)-21),".",","),""))</f>
        <v/>
      </c>
      <c r="F23" s="101" t="n">
        <v>5.45</v>
      </c>
      <c r="G23" s="144">
        <f>IF(B23="","",IF(B23="BRL",1,IF(AND(p_ModoCot="Automático",ISNUMBER(E23)),E23,N(F23))))</f>
        <v>5.45</v>
      </c>
      <c r="H23" s="68" t="str">
        <f>IF(B23="","",IF(B23="BRL","Base",IF(AND(p_ModoCot="Automático",ISNUMBER(E23)),"Auto",IF(N(F23)&gt;0,"Manual","Sem cotação"))))</f>
        <v>Manual</v>
      </c>
      <c r="I23" s="145" t="str">
        <f>IF(OR(D23="",p_ModoCot&lt;&gt;"Automático"),"",IFERROR(_xlfn.WEBSERVICE("https://query1.finance.yahoo.com/v8/finance/chart/"&amp;D23&amp;"?range=1d&amp;interval=1d"),""))</f>
        <v/>
      </c>
    </row>
    <row r="24">
      <c r="B24" s="98" t="inlineStr">
        <is>
          <t>EUR</t>
        </is>
      </c>
      <c r="C24" s="97" t="inlineStr">
        <is>
          <t>Euro</t>
        </is>
      </c>
      <c r="D24" s="97" t="inlineStr">
        <is>
          <t>EURBRL=X</t>
        </is>
      </c>
      <c r="E24" s="143" t="str">
        <f>IF($I24="","",IFERROR(_xlfn.NUMBERVALUE(MID($I24,SEARCH("""regularMarketPrice"":",$I24)+21,SEARCH(",",$I24&amp;",",SEARCH("""regularMarketPrice"":",$I24)+21)-SEARCH("""regularMarketPrice"":",$I24)-21),".",","),""))</f>
        <v/>
      </c>
      <c r="F24" s="101" t="n">
        <v>6.3</v>
      </c>
      <c r="G24" s="144">
        <f>IF(B24="","",IF(B24="BRL",1,IF(AND(p_ModoCot="Automático",ISNUMBER(E24)),E24,N(F24))))</f>
        <v>6.3</v>
      </c>
      <c r="H24" s="68" t="str">
        <f>IF(B24="","",IF(B24="BRL","Base",IF(AND(p_ModoCot="Automático",ISNUMBER(E24)),"Auto",IF(N(F24)&gt;0,"Manual","Sem cotação"))))</f>
        <v>Manual</v>
      </c>
      <c r="I24" s="145" t="str">
        <f>IF(OR(D24="",p_ModoCot&lt;&gt;"Automático"),"",IFERROR(_xlfn.WEBSERVICE("https://query1.finance.yahoo.com/v8/finance/chart/"&amp;D24&amp;"?range=1d&amp;interval=1d"),""))</f>
        <v/>
      </c>
    </row>
    <row r="25">
      <c r="B25" s="98" t="inlineStr">
        <is>
          <t>GBP</t>
        </is>
      </c>
      <c r="C25" s="97" t="inlineStr">
        <is>
          <t>Libra esterlina</t>
        </is>
      </c>
      <c r="D25" s="97" t="inlineStr">
        <is>
          <t>GBPBRL=X</t>
        </is>
      </c>
      <c r="E25" s="143" t="str">
        <f>IF($I25="","",IFERROR(_xlfn.NUMBERVALUE(MID($I25,SEARCH("""regularMarketPrice"":",$I25)+21,SEARCH(",",$I25&amp;",",SEARCH("""regularMarketPrice"":",$I25)+21)-SEARCH("""regularMarketPrice"":",$I25)-21),".",","),""))</f>
        <v/>
      </c>
      <c r="F25" s="101" t="n">
        <v>7.3</v>
      </c>
      <c r="G25" s="144">
        <f>IF(B25="","",IF(B25="BRL",1,IF(AND(p_ModoCot="Automático",ISNUMBER(E25)),E25,N(F25))))</f>
        <v>7.3</v>
      </c>
      <c r="H25" s="68" t="str">
        <f>IF(B25="","",IF(B25="BRL","Base",IF(AND(p_ModoCot="Automático",ISNUMBER(E25)),"Auto",IF(N(F25)&gt;0,"Manual","Sem cotação"))))</f>
        <v>Manual</v>
      </c>
      <c r="I25" s="145" t="str">
        <f>IF(OR(D25="",p_ModoCot&lt;&gt;"Automático"),"",IFERROR(_xlfn.WEBSERVICE("https://query1.finance.yahoo.com/v8/finance/chart/"&amp;D25&amp;"?range=1d&amp;interval=1d"),""))</f>
        <v/>
      </c>
    </row>
    <row r="26">
      <c r="B26" s="98" t="inlineStr">
        <is>
          <t>CAD</t>
        </is>
      </c>
      <c r="C26" s="97" t="inlineStr">
        <is>
          <t>Dólar canadense</t>
        </is>
      </c>
      <c r="D26" s="97" t="inlineStr">
        <is>
          <t>CADBRL=X</t>
        </is>
      </c>
      <c r="E26" s="143" t="str">
        <f>IF($I26="","",IFERROR(_xlfn.NUMBERVALUE(MID($I26,SEARCH("""regularMarketPrice"":",$I26)+21,SEARCH(",",$I26&amp;",",SEARCH("""regularMarketPrice"":",$I26)+21)-SEARCH("""regularMarketPrice"":",$I26)-21),".",","),""))</f>
        <v/>
      </c>
      <c r="F26" s="101" t="n">
        <v>3.95</v>
      </c>
      <c r="G26" s="144">
        <f>IF(B26="","",IF(B26="BRL",1,IF(AND(p_ModoCot="Automático",ISNUMBER(E26)),E26,N(F26))))</f>
        <v>3.95</v>
      </c>
      <c r="H26" s="68" t="str">
        <f>IF(B26="","",IF(B26="BRL","Base",IF(AND(p_ModoCot="Automático",ISNUMBER(E26)),"Auto",IF(N(F26)&gt;0,"Manual","Sem cotação"))))</f>
        <v>Manual</v>
      </c>
      <c r="I26" s="145" t="str">
        <f>IF(OR(D26="",p_ModoCot&lt;&gt;"Automático"),"",IFERROR(_xlfn.WEBSERVICE("https://query1.finance.yahoo.com/v8/finance/chart/"&amp;D26&amp;"?range=1d&amp;interval=1d"),""))</f>
        <v/>
      </c>
    </row>
    <row r="27">
      <c r="B27" s="98" t="inlineStr">
        <is>
          <t>CHF</t>
        </is>
      </c>
      <c r="C27" s="97" t="inlineStr">
        <is>
          <t>Franco suíço</t>
        </is>
      </c>
      <c r="D27" s="97" t="inlineStr">
        <is>
          <t>CHFBRL=X</t>
        </is>
      </c>
      <c r="E27" s="143" t="str">
        <f>IF($I27="","",IFERROR(_xlfn.NUMBERVALUE(MID($I27,SEARCH("""regularMarketPrice"":",$I27)+21,SEARCH(",",$I27&amp;",",SEARCH("""regularMarketPrice"":",$I27)+21)-SEARCH("""regularMarketPrice"":",$I27)-21),".",","),""))</f>
        <v/>
      </c>
      <c r="F27" s="101" t="n">
        <v>6.7</v>
      </c>
      <c r="G27" s="144">
        <f>IF(B27="","",IF(B27="BRL",1,IF(AND(p_ModoCot="Automático",ISNUMBER(E27)),E27,N(F27))))</f>
        <v>6.7</v>
      </c>
      <c r="H27" s="68" t="str">
        <f>IF(B27="","",IF(B27="BRL","Base",IF(AND(p_ModoCot="Automático",ISNUMBER(E27)),"Auto",IF(N(F27)&gt;0,"Manual","Sem cotação"))))</f>
        <v>Manual</v>
      </c>
      <c r="I27" s="145" t="str">
        <f>IF(OR(D27="",p_ModoCot&lt;&gt;"Automático"),"",IFERROR(_xlfn.WEBSERVICE("https://query1.finance.yahoo.com/v8/finance/chart/"&amp;D27&amp;"?range=1d&amp;interval=1d"),""))</f>
        <v/>
      </c>
    </row>
    <row r="28">
      <c r="B28" s="98" t="inlineStr">
        <is>
          <t>JPY</t>
        </is>
      </c>
      <c r="C28" s="97" t="inlineStr">
        <is>
          <t>Iene japonês</t>
        </is>
      </c>
      <c r="D28" s="97" t="inlineStr">
        <is>
          <t>JPYBRL=X</t>
        </is>
      </c>
      <c r="E28" s="143" t="str">
        <f>IF($I28="","",IFERROR(_xlfn.NUMBERVALUE(MID($I28,SEARCH("""regularMarketPrice"":",$I28)+21,SEARCH(",",$I28&amp;",",SEARCH("""regularMarketPrice"":",$I28)+21)-SEARCH("""regularMarketPrice"":",$I28)-21),".",","),""))</f>
        <v/>
      </c>
      <c r="F28" s="101" t="n">
        <v>0.037</v>
      </c>
      <c r="G28" s="144">
        <f>IF(B28="","",IF(B28="BRL",1,IF(AND(p_ModoCot="Automático",ISNUMBER(E28)),E28,N(F28))))</f>
        <v>0.037</v>
      </c>
      <c r="H28" s="68" t="str">
        <f>IF(B28="","",IF(B28="BRL","Base",IF(AND(p_ModoCot="Automático",ISNUMBER(E28)),"Auto",IF(N(F28)&gt;0,"Manual","Sem cotação"))))</f>
        <v>Manual</v>
      </c>
      <c r="I28" s="145" t="str">
        <f>IF(OR(D28="",p_ModoCot&lt;&gt;"Automático"),"",IFERROR(_xlfn.WEBSERVICE("https://query1.finance.yahoo.com/v8/finance/chart/"&amp;D28&amp;"?range=1d&amp;interval=1d"),""))</f>
        <v/>
      </c>
    </row>
    <row r="29">
      <c r="B29" s="98" t="inlineStr">
        <is>
          <t>AUD</t>
        </is>
      </c>
      <c r="C29" s="97" t="inlineStr">
        <is>
          <t>Dólar australiano</t>
        </is>
      </c>
      <c r="D29" s="97" t="inlineStr">
        <is>
          <t>AUDBRL=X</t>
        </is>
      </c>
      <c r="E29" s="143" t="str">
        <f>IF($I29="","",IFERROR(_xlfn.NUMBERVALUE(MID($I29,SEARCH("""regularMarketPrice"":",$I29)+21,SEARCH(",",$I29&amp;",",SEARCH("""regularMarketPrice"":",$I29)+21)-SEARCH("""regularMarketPrice"":",$I29)-21),".",","),""))</f>
        <v/>
      </c>
      <c r="F29" s="101" t="n">
        <v>3.55</v>
      </c>
      <c r="G29" s="144">
        <f>IF(B29="","",IF(B29="BRL",1,IF(AND(p_ModoCot="Automático",ISNUMBER(E29)),E29,N(F29))))</f>
        <v>3.55</v>
      </c>
      <c r="H29" s="68" t="str">
        <f>IF(B29="","",IF(B29="BRL","Base",IF(AND(p_ModoCot="Automático",ISNUMBER(E29)),"Auto",IF(N(F29)&gt;0,"Manual","Sem cotação"))))</f>
        <v>Manual</v>
      </c>
      <c r="I29" s="145" t="str">
        <f>IF(OR(D29="",p_ModoCot&lt;&gt;"Automático"),"",IFERROR(_xlfn.WEBSERVICE("https://query1.finance.yahoo.com/v8/finance/chart/"&amp;D29&amp;"?range=1d&amp;interval=1d"),""))</f>
        <v/>
      </c>
    </row>
    <row r="30">
      <c r="B30" s="98" t="n"/>
      <c r="C30" s="97" t="n"/>
      <c r="D30" s="97" t="n"/>
      <c r="E30" s="143" t="str">
        <f>IF($I30="","",IFERROR(_xlfn.NUMBERVALUE(MID($I30,SEARCH("""regularMarketPrice"":",$I30)+21,SEARCH(",",$I30&amp;",",SEARCH("""regularMarketPrice"":",$I30)+21)-SEARCH("""regularMarketPrice"":",$I30)-21),".",","),""))</f>
        <v/>
      </c>
      <c r="F30" s="101" t="n"/>
      <c r="G30" s="144" t="str">
        <f>IF(B30="","",IF(B30="BRL",1,IF(AND(p_ModoCot="Automático",ISNUMBER(E30)),E30,N(F30))))</f>
        <v/>
      </c>
      <c r="H30" s="68" t="str">
        <f>IF(B30="","",IF(B30="BRL","Base",IF(AND(p_ModoCot="Automático",ISNUMBER(E30)),"Auto",IF(N(F30)&gt;0,"Manual","Sem cotação"))))</f>
        <v/>
      </c>
      <c r="I30" s="145" t="str">
        <f>IF(OR(D30="",p_ModoCot&lt;&gt;"Automático"),"",IFERROR(_xlfn.WEBSERVICE("https://query1.finance.yahoo.com/v8/finance/chart/"&amp;D30&amp;"?range=1d&amp;interval=1d"),""))</f>
        <v/>
      </c>
    </row>
    <row r="31">
      <c r="B31" s="98" t="n"/>
      <c r="C31" s="97" t="n"/>
      <c r="D31" s="97" t="n"/>
      <c r="E31" s="143" t="str">
        <f>IF($I31="","",IFERROR(_xlfn.NUMBERVALUE(MID($I31,SEARCH("""regularMarketPrice"":",$I31)+21,SEARCH(",",$I31&amp;",",SEARCH("""regularMarketPrice"":",$I31)+21)-SEARCH("""regularMarketPrice"":",$I31)-21),".",","),""))</f>
        <v/>
      </c>
      <c r="F31" s="101" t="n"/>
      <c r="G31" s="144" t="str">
        <f>IF(B31="","",IF(B31="BRL",1,IF(AND(p_ModoCot="Automático",ISNUMBER(E31)),E31,N(F31))))</f>
        <v/>
      </c>
      <c r="H31" s="68" t="str">
        <f>IF(B31="","",IF(B31="BRL","Base",IF(AND(p_ModoCot="Automático",ISNUMBER(E31)),"Auto",IF(N(F31)&gt;0,"Manual","Sem cotação"))))</f>
        <v/>
      </c>
      <c r="I31" s="145" t="str">
        <f>IF(OR(D31="",p_ModoCot&lt;&gt;"Automático"),"",IFERROR(_xlfn.WEBSERVICE("https://query1.finance.yahoo.com/v8/finance/chart/"&amp;D31&amp;"?range=1d&amp;interval=1d"),""))</f>
        <v/>
      </c>
    </row>
    <row r="34" ht="22" customHeight="1">
      <c r="B34" s="18" t="inlineStr">
        <is>
          <t>REGRAS DE COMPRA POR CLASSE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</row>
    <row r="35" ht="30" customHeight="1">
      <c r="B35" s="62" t="inlineStr">
        <is>
          <t>Classe</t>
        </is>
      </c>
      <c r="C35" s="62" t="inlineStr">
        <is>
          <t>Grupo</t>
        </is>
      </c>
      <c r="D35" s="63" t="inlineStr">
        <is>
          <t>Moeda padrão</t>
        </is>
      </c>
      <c r="E35" s="63" t="inlineStr">
        <is>
          <t>Sufixo Yahoo</t>
        </is>
      </c>
      <c r="F35" s="63" t="inlineStr">
        <is>
          <t>Aplica câmbio?</t>
        </is>
      </c>
      <c r="G35" s="63" t="inlineStr">
        <is>
          <t>Permite fração?</t>
        </is>
      </c>
      <c r="H35" s="63" t="inlineStr">
        <is>
          <t>Casas decimais</t>
        </is>
      </c>
      <c r="I35" s="63" t="inlineStr">
        <is>
          <t>Usa lote?</t>
        </is>
      </c>
      <c r="J35" s="63" t="inlineStr">
        <is>
          <t>Tamanho do lote</t>
        </is>
      </c>
      <c r="K35" s="62" t="inlineStr">
        <is>
          <t>Custo efetivo (%)</t>
        </is>
      </c>
    </row>
    <row r="36">
      <c r="B36" s="24" t="inlineStr">
        <is>
          <t>Ações</t>
        </is>
      </c>
      <c r="C36" s="64" t="inlineStr">
        <is>
          <t>Brasil</t>
        </is>
      </c>
      <c r="D36" s="98" t="inlineStr">
        <is>
          <t>BRL</t>
        </is>
      </c>
      <c r="E36" s="98" t="inlineStr">
        <is>
          <t>.SA</t>
        </is>
      </c>
      <c r="F36" s="98" t="inlineStr">
        <is>
          <t>Não</t>
        </is>
      </c>
      <c r="G36" s="98" t="inlineStr">
        <is>
          <t>Não</t>
        </is>
      </c>
      <c r="H36" s="146" t="n">
        <v>0</v>
      </c>
      <c r="I36" s="98" t="inlineStr">
        <is>
          <t>Não</t>
        </is>
      </c>
      <c r="J36" s="146" t="n">
        <v>100</v>
      </c>
      <c r="K36" s="147">
        <f>p_CorrPct+IF(F36="Sim",p_IOF+p_Spread,0)</f>
        <v>0</v>
      </c>
    </row>
    <row r="37">
      <c r="B37" s="24" t="inlineStr">
        <is>
          <t>FIIs</t>
        </is>
      </c>
      <c r="C37" s="64" t="inlineStr">
        <is>
          <t>Brasil</t>
        </is>
      </c>
      <c r="D37" s="98" t="inlineStr">
        <is>
          <t>BRL</t>
        </is>
      </c>
      <c r="E37" s="98" t="inlineStr">
        <is>
          <t>.SA</t>
        </is>
      </c>
      <c r="F37" s="98" t="inlineStr">
        <is>
          <t>Não</t>
        </is>
      </c>
      <c r="G37" s="98" t="inlineStr">
        <is>
          <t>Não</t>
        </is>
      </c>
      <c r="H37" s="146" t="n">
        <v>0</v>
      </c>
      <c r="I37" s="98" t="inlineStr">
        <is>
          <t>Não</t>
        </is>
      </c>
      <c r="J37" s="146" t="n">
        <v>1</v>
      </c>
      <c r="K37" s="147">
        <f>p_CorrPct+IF(F37="Sim",p_IOF+p_Spread,0)</f>
        <v>0</v>
      </c>
    </row>
    <row r="38">
      <c r="B38" s="24" t="inlineStr">
        <is>
          <t>Renda Fixa</t>
        </is>
      </c>
      <c r="C38" s="64" t="inlineStr">
        <is>
          <t>Brasil</t>
        </is>
      </c>
      <c r="D38" s="98" t="inlineStr">
        <is>
          <t>BRL</t>
        </is>
      </c>
      <c r="E38" s="98" t="n"/>
      <c r="F38" s="98" t="inlineStr">
        <is>
          <t>Não</t>
        </is>
      </c>
      <c r="G38" s="98" t="inlineStr">
        <is>
          <t>Não</t>
        </is>
      </c>
      <c r="H38" s="146" t="n">
        <v>0</v>
      </c>
      <c r="I38" s="98" t="inlineStr">
        <is>
          <t>Não</t>
        </is>
      </c>
      <c r="J38" s="146" t="n">
        <v>1</v>
      </c>
      <c r="K38" s="147">
        <f>p_CorrPct+IF(F38="Sim",p_IOF+p_Spread,0)</f>
        <v>0</v>
      </c>
    </row>
    <row r="39">
      <c r="B39" s="24" t="inlineStr">
        <is>
          <t>Stocks</t>
        </is>
      </c>
      <c r="C39" s="64" t="inlineStr">
        <is>
          <t>Exterior</t>
        </is>
      </c>
      <c r="D39" s="98" t="inlineStr">
        <is>
          <t>USD</t>
        </is>
      </c>
      <c r="E39" s="98" t="n"/>
      <c r="F39" s="98" t="inlineStr">
        <is>
          <t>Sim</t>
        </is>
      </c>
      <c r="G39" s="98" t="inlineStr">
        <is>
          <t>Sim</t>
        </is>
      </c>
      <c r="H39" s="146" t="n">
        <v>4</v>
      </c>
      <c r="I39" s="98" t="inlineStr">
        <is>
          <t>Não</t>
        </is>
      </c>
      <c r="J39" s="146" t="n">
        <v>1</v>
      </c>
      <c r="K39" s="147">
        <f>p_CorrPct+IF(F39="Sim",p_IOF+p_Spread,0)</f>
        <v>0.0188</v>
      </c>
    </row>
    <row r="40">
      <c r="B40" s="24" t="inlineStr">
        <is>
          <t>REITs</t>
        </is>
      </c>
      <c r="C40" s="64" t="inlineStr">
        <is>
          <t>Exterior</t>
        </is>
      </c>
      <c r="D40" s="98" t="inlineStr">
        <is>
          <t>USD</t>
        </is>
      </c>
      <c r="E40" s="98" t="n"/>
      <c r="F40" s="98" t="inlineStr">
        <is>
          <t>Sim</t>
        </is>
      </c>
      <c r="G40" s="98" t="inlineStr">
        <is>
          <t>Sim</t>
        </is>
      </c>
      <c r="H40" s="146" t="n">
        <v>4</v>
      </c>
      <c r="I40" s="98" t="inlineStr">
        <is>
          <t>Não</t>
        </is>
      </c>
      <c r="J40" s="146" t="n">
        <v>1</v>
      </c>
      <c r="K40" s="147">
        <f>p_CorrPct+IF(F40="Sim",p_IOF+p_Spread,0)</f>
        <v>0.0188</v>
      </c>
    </row>
    <row r="41">
      <c r="B41" s="24" t="inlineStr">
        <is>
          <t>Criptomoedas</t>
        </is>
      </c>
      <c r="C41" s="64" t="inlineStr">
        <is>
          <t>Alternativos</t>
        </is>
      </c>
      <c r="D41" s="98" t="inlineStr">
        <is>
          <t>USD</t>
        </is>
      </c>
      <c r="E41" s="98" t="inlineStr">
        <is>
          <t>-USD</t>
        </is>
      </c>
      <c r="F41" s="98" t="inlineStr">
        <is>
          <t>Não</t>
        </is>
      </c>
      <c r="G41" s="98" t="inlineStr">
        <is>
          <t>Sim</t>
        </is>
      </c>
      <c r="H41" s="146" t="n">
        <v>8</v>
      </c>
      <c r="I41" s="98" t="inlineStr">
        <is>
          <t>Não</t>
        </is>
      </c>
      <c r="J41" s="146" t="n">
        <v>1</v>
      </c>
      <c r="K41" s="147">
        <f>p_CorrPct+IF(F41="Sim",p_IOF+p_Spread,0)</f>
        <v>0</v>
      </c>
    </row>
    <row r="42">
      <c r="B42" s="24" t="inlineStr">
        <is>
          <t>Ativos Ilíquidos</t>
        </is>
      </c>
      <c r="C42" s="64" t="inlineStr">
        <is>
          <t>Alternativos</t>
        </is>
      </c>
      <c r="D42" s="98" t="inlineStr">
        <is>
          <t>BRL</t>
        </is>
      </c>
      <c r="E42" s="98" t="n"/>
      <c r="F42" s="98" t="inlineStr">
        <is>
          <t>Não</t>
        </is>
      </c>
      <c r="G42" s="98" t="inlineStr">
        <is>
          <t>Não</t>
        </is>
      </c>
      <c r="H42" s="146" t="n">
        <v>0</v>
      </c>
      <c r="I42" s="98" t="inlineStr">
        <is>
          <t>Não</t>
        </is>
      </c>
      <c r="J42" s="146" t="n">
        <v>1</v>
      </c>
      <c r="K42" s="147">
        <f>p_CorrPct+IF(F42="Sim",p_IOF+p_Spread,0)</f>
        <v>0</v>
      </c>
    </row>
    <row r="44" ht="22" customHeight="1">
      <c r="B44" s="18" t="inlineStr">
        <is>
          <t>COMO USAR E PREMISSAS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</row>
    <row r="45" ht="56" customHeight="1">
      <c r="B45" s="86" t="inlineStr">
        <is>
          <t>Fluxo do mês</t>
        </is>
      </c>
      <c r="C45" s="148" t="inlineStr">
        <is>
          <t>1) Informe o aporte em 'Valor do aporte'.  2) Confira em '02 Macro Alocação' quanto vai para cada classe.  3) Abra a aba da classe e veja Valor/Quantidade Sugerida (ordens BUY).  4) Após comprar, atualize Quantidade e Preço Médio do ativo e registre o aporte em '10 Histórico de Aportes'.  5) No fim do mês copie o Patrimônio Total do Dashboard para '12 Histórico Patrimonial' (cole como valor).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</row>
    <row r="46" ht="56" customHeight="1">
      <c r="B46" s="86" t="inlineStr">
        <is>
          <t>Rebalance Score</t>
        </is>
      </c>
      <c r="C46" s="148" t="inlineStr">
        <is>
          <t>Déficit = máx(0; Objetivo × (Patrimônio + Aporte) − Valor Atual). O Score é o déficit do ativo ÷ soma dos déficits: quanto mais distante do objetivo, maior a prioridade. O aporte da classe é dividido proporcionalmente ao Score, apenas entre os N ativos de maior Score (limite em 'Máx. ativos a comprar'). Se tudo estiver dentro do 'Valor mínimo de diferença', o aporte segue a proporção dos objetivos. Como cotas inteiras/lotes deixam sobra, o que não coube em nenhuma ordem é reaproveitado no ativo de maior Score que ainda possa ser comprado.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</row>
    <row r="47" ht="56" customHeight="1">
      <c r="B47" s="86" t="inlineStr">
        <is>
          <t>Cotações automáticas</t>
        </is>
      </c>
      <c r="C47" s="148" t="inlineStr">
        <is>
          <t>Usam a função WEBSERVICE (Excel para Windows e LibreOffice Calc). No Excel para Mac/Web use o modo Manual. Se a API falhar (limite de requisições, ticker inexistente), a planilha usa a 'Cotação Manual'; sem ela usa o Preço Médio e marca a Fonte como 'PM' (em amarelo). Brasil: digite PETR4 (o sufixo .SA é automático). Exterior: AAPL, VOO, O, VNQ. Cripto: digite BTC (vira BTC-USD) ou use CoinGecko informando o ID (bitcoin).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</row>
    <row r="48" ht="44" customHeight="1">
      <c r="B48" s="86" t="inlineStr">
        <is>
          <t>Câmbio e custos</t>
        </is>
      </c>
      <c r="C48" s="148" t="inlineStr">
        <is>
          <t>Classes com 'Aplica câmbio = Sim' pagam IOF + Spread além da corretagem. O 'Custo efetivo' entra no cálculo da quantidade sugerida e do Valor Efetivo. Valores padrão de IOF (0,38%) e Spread (1,5%) vieram da Planilha Holder original: confirme as alíquotas vigentes com sua corretora.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</row>
    <row r="49" ht="44" customHeight="1">
      <c r="B49" s="86" t="inlineStr">
        <is>
          <t>Dividendos reinvestidos</t>
        </is>
      </c>
      <c r="C49" s="148" t="inlineStr">
        <is>
          <t>A rentabilidade mensal considera dividendos como retorno e aportes como fluxo externo. Se você reinvestir proventos, registre a compra também em '10 Histórico de Aportes'.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</row>
    <row r="50" ht="44" customHeight="1">
      <c r="B50" s="86" t="inlineStr">
        <is>
          <t>Capacidade</t>
        </is>
      </c>
      <c r="C50" s="148" t="inlineStr">
        <is>
          <t>Ações BR, FIIs e Stocks: 200 linhas cada · REITs e Renda Fixa: 100 · Criptomoedas e Ilíquidos: 60 (total 920 posições) · Aportes: 2.000 · Proventos: 3.000 · Histórico patrimonial: 300 registros. Todas as fórmulas já estão preenchidas até o fim.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</row>
  </sheetData>
  <mergeCells count="20">
    <mergeCell ref="C47:K47"/>
    <mergeCell ref="C50:K50"/>
    <mergeCell ref="D10:K10"/>
    <mergeCell ref="C46:K46"/>
    <mergeCell ref="D6:K6"/>
    <mergeCell ref="D11:K11"/>
    <mergeCell ref="D13:K13"/>
    <mergeCell ref="C48:K48"/>
    <mergeCell ref="D17:K17"/>
    <mergeCell ref="D7:K7"/>
    <mergeCell ref="D16:K16"/>
    <mergeCell ref="C49:K49"/>
    <mergeCell ref="D18:K18"/>
    <mergeCell ref="D12:K12"/>
    <mergeCell ref="D9:K9"/>
    <mergeCell ref="D8:K8"/>
    <mergeCell ref="D15:K15"/>
    <mergeCell ref="D14:K14"/>
    <mergeCell ref="C45:K45"/>
    <mergeCell ref="D5:K5"/>
  </mergeCells>
  <conditionalFormatting sqref="H22:H31">
    <cfRule type="cellIs" priority="1" operator="equal" dxfId="4">
      <formula>"Sem cotação"</formula>
    </cfRule>
    <cfRule type="cellIs" priority="2" operator="equal" dxfId="10">
      <formula>"Auto"</formula>
    </cfRule>
  </conditionalFormatting>
  <dataValidations count="9">
    <dataValidation sqref="C7" showDropDown="0" showInputMessage="0" showErrorMessage="0" allowBlank="0" type="list">
      <formula1>"Automático,Manual"</formula1>
    </dataValidation>
    <dataValidation sqref="C8" showDropDown="0" showInputMessage="0" showErrorMessage="0" allowBlank="0" type="list">
      <formula1>"Yahoo Finance,CoinGecko"</formula1>
    </dataValidation>
    <dataValidation sqref="C9 C10 C11 C14 C17 C18" showDropDown="0" showInputMessage="0" showErrorMessage="0" allowBlank="0" type="decimal" operator="between">
      <formula1>0</formula1>
      <formula2>1</formula2>
    </dataValidation>
    <dataValidation sqref="C5 C12 C13" showDropDown="0" showInputMessage="0" showErrorMessage="0" allowBlank="0" type="decimal" operator="greaterThanOrEqual">
      <formula1>0</formula1>
    </dataValidation>
    <dataValidation sqref="C15 C16" showDropDown="0" showInputMessage="0" showErrorMessage="0" allowBlank="0" type="whole" operator="between">
      <formula1>1</formula1>
      <formula2>50</formula2>
    </dataValidation>
    <dataValidation sqref="D36:D42" showDropDown="0" showInputMessage="0" showErrorMessage="0" allowBlank="0" type="list">
      <formula1>='13 Configurações'!$B$22:$B$31</formula1>
    </dataValidation>
    <dataValidation sqref="F36:F42 G36:G42 I36:I42" showDropDown="0" showInputMessage="0" showErrorMessage="0" allowBlank="0" type="list">
      <formula1>"Sim,Não"</formula1>
    </dataValidation>
    <dataValidation sqref="H36:H42" showDropDown="0" showInputMessage="0" showErrorMessage="0" allowBlank="0" type="whole" operator="between">
      <formula1>0</formula1>
      <formula2>8</formula2>
    </dataValidation>
    <dataValidation sqref="J36:J42" showDropDown="0" showInputMessage="0" showErrorMessage="0" allowBlank="0" type="whole" operator="greaterThanOrEqual">
      <formula1>1</formula1>
    </dataValidation>
  </dataValidations>
  <hyperlinks>
    <hyperlink ref="K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170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3" customWidth="1" style="1" min="1" max="1"/>
    <col width="17" customWidth="1" style="1" min="2" max="2"/>
    <col width="17" customWidth="1" style="1" min="3" max="3"/>
    <col width="17" customWidth="1" style="1" min="4" max="4"/>
    <col width="17" customWidth="1" style="1" min="5" max="5"/>
    <col width="17" customWidth="1" style="1" min="6" max="6"/>
    <col width="17" customWidth="1" style="1" min="7" max="7"/>
    <col width="17" customWidth="1" style="1" min="8" max="8"/>
    <col width="17" customWidth="1" style="1" min="9" max="9"/>
    <col width="17" customWidth="1" style="1" min="10" max="10"/>
    <col width="17" customWidth="1" style="1" min="11" max="11"/>
    <col width="17" customWidth="1" style="1" min="12" max="12"/>
    <col width="17" customWidth="1" style="1" min="13" max="13"/>
    <col width="17" customWidth="1" style="1" min="14" max="14"/>
    <col width="17" customWidth="1" style="1" min="15" max="15"/>
    <col width="17" customWidth="1" style="1" min="16" max="16"/>
    <col width="17" customWidth="1" style="1" min="17" max="17"/>
    <col width="17" customWidth="1" style="1" min="18" max="18"/>
    <col width="17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AUXILIAR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57" t="inlineStr">
        <is>
          <t>◄ Dashboard</t>
        </is>
      </c>
    </row>
    <row r="2" ht="18" customHeight="1">
      <c r="A2" s="58" t="inlineStr">
        <is>
          <t>Listas de validação (editáveis) e tabelas de cálculo que alimentam o Dashboard e os gráficos. Não edite as áreas de fórmulas.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B4" s="149" t="inlineStr">
        <is>
          <t>Classe</t>
        </is>
      </c>
      <c r="E4" s="149" t="inlineStr">
        <is>
          <t>Sim / Não</t>
        </is>
      </c>
      <c r="F4" s="149" t="inlineStr">
        <is>
          <t>Modos</t>
        </is>
      </c>
      <c r="G4" s="149" t="inlineStr">
        <is>
          <t>Fontes cripto</t>
        </is>
      </c>
      <c r="I4" s="149" t="inlineStr">
        <is>
          <t>Setores (editável)</t>
        </is>
      </c>
      <c r="K4" s="149" t="inlineStr">
        <is>
          <t>Tipos de provento</t>
        </is>
      </c>
      <c r="M4" s="149" t="inlineStr">
        <is>
          <t>Tipos de renda fixa</t>
        </is>
      </c>
      <c r="O4" s="149" t="inlineStr">
        <is>
          <t>Indexadores</t>
        </is>
      </c>
      <c r="Q4" s="149" t="inlineStr">
        <is>
          <t>Categorias ilíquidos</t>
        </is>
      </c>
    </row>
    <row r="5">
      <c r="B5" s="133" t="inlineStr">
        <is>
          <t>Ações</t>
        </is>
      </c>
      <c r="E5" s="133" t="inlineStr">
        <is>
          <t>Sim</t>
        </is>
      </c>
      <c r="F5" s="133" t="inlineStr">
        <is>
          <t>Automático</t>
        </is>
      </c>
      <c r="G5" s="133" t="inlineStr">
        <is>
          <t>Yahoo Finance</t>
        </is>
      </c>
      <c r="I5" s="97" t="inlineStr">
        <is>
          <t>Financeiro</t>
        </is>
      </c>
      <c r="K5" s="133" t="inlineStr">
        <is>
          <t>Dividendo</t>
        </is>
      </c>
      <c r="M5" s="133" t="inlineStr">
        <is>
          <t>Tesouro Selic</t>
        </is>
      </c>
      <c r="O5" s="133" t="inlineStr">
        <is>
          <t>CDI</t>
        </is>
      </c>
      <c r="Q5" s="133" t="inlineStr">
        <is>
          <t>Imóvel</t>
        </is>
      </c>
    </row>
    <row r="6">
      <c r="B6" s="133" t="inlineStr">
        <is>
          <t>FIIs</t>
        </is>
      </c>
      <c r="E6" s="133" t="inlineStr">
        <is>
          <t>Não</t>
        </is>
      </c>
      <c r="F6" s="133" t="inlineStr">
        <is>
          <t>Manual</t>
        </is>
      </c>
      <c r="G6" s="133" t="inlineStr">
        <is>
          <t>CoinGecko</t>
        </is>
      </c>
      <c r="I6" s="97" t="inlineStr">
        <is>
          <t>Seguros</t>
        </is>
      </c>
      <c r="K6" s="133" t="inlineStr">
        <is>
          <t>JCP</t>
        </is>
      </c>
      <c r="M6" s="133" t="inlineStr">
        <is>
          <t>Tesouro IPCA+</t>
        </is>
      </c>
      <c r="O6" s="133" t="inlineStr">
        <is>
          <t>IPCA+</t>
        </is>
      </c>
      <c r="Q6" s="133" t="inlineStr">
        <is>
          <t>Terreno</t>
        </is>
      </c>
    </row>
    <row r="7">
      <c r="B7" s="133" t="inlineStr">
        <is>
          <t>Renda Fixa</t>
        </is>
      </c>
      <c r="I7" s="97" t="inlineStr">
        <is>
          <t>Energia Elétrica</t>
        </is>
      </c>
      <c r="K7" s="133" t="inlineStr">
        <is>
          <t>Rendimento</t>
        </is>
      </c>
      <c r="M7" s="133" t="inlineStr">
        <is>
          <t>Tesouro Prefixado</t>
        </is>
      </c>
      <c r="O7" s="133" t="inlineStr">
        <is>
          <t>Prefixado</t>
        </is>
      </c>
      <c r="Q7" s="133" t="inlineStr">
        <is>
          <t>Participação societária</t>
        </is>
      </c>
    </row>
    <row r="8">
      <c r="B8" s="133" t="inlineStr">
        <is>
          <t>Stocks</t>
        </is>
      </c>
      <c r="I8" s="97" t="inlineStr">
        <is>
          <t>Saneamento</t>
        </is>
      </c>
      <c r="K8" s="133" t="inlineStr">
        <is>
          <t>Juros / Cupom</t>
        </is>
      </c>
      <c r="M8" s="133" t="inlineStr">
        <is>
          <t>CDB</t>
        </is>
      </c>
      <c r="O8" s="133" t="inlineStr">
        <is>
          <t>Selic</t>
        </is>
      </c>
      <c r="Q8" s="133" t="inlineStr">
        <is>
          <t>Startup</t>
        </is>
      </c>
    </row>
    <row r="9">
      <c r="B9" s="133" t="inlineStr">
        <is>
          <t>REITs</t>
        </is>
      </c>
      <c r="I9" s="97" t="inlineStr">
        <is>
          <t>Petróleo e Gás</t>
        </is>
      </c>
      <c r="K9" s="133" t="inlineStr">
        <is>
          <t>Aluguel</t>
        </is>
      </c>
      <c r="M9" s="133" t="inlineStr">
        <is>
          <t>LCI</t>
        </is>
      </c>
      <c r="O9" s="133" t="inlineStr">
        <is>
          <t>Outro</t>
        </is>
      </c>
      <c r="Q9" s="133" t="inlineStr">
        <is>
          <t>Consórcio</t>
        </is>
      </c>
    </row>
    <row r="10">
      <c r="B10" s="133" t="inlineStr">
        <is>
          <t>Criptomoedas</t>
        </is>
      </c>
      <c r="I10" s="97" t="inlineStr">
        <is>
          <t>Mineração</t>
        </is>
      </c>
      <c r="K10" s="133" t="inlineStr">
        <is>
          <t>Bonificação</t>
        </is>
      </c>
      <c r="M10" s="133" t="inlineStr">
        <is>
          <t>LCA</t>
        </is>
      </c>
      <c r="Q10" s="133" t="inlineStr">
        <is>
          <t>Arte / Colecionável</t>
        </is>
      </c>
    </row>
    <row r="11">
      <c r="B11" s="133" t="inlineStr">
        <is>
          <t>Ativos Ilíquidos</t>
        </is>
      </c>
      <c r="I11" s="97" t="inlineStr">
        <is>
          <t>Siderurgia</t>
        </is>
      </c>
      <c r="M11" s="133" t="inlineStr">
        <is>
          <t>CRI</t>
        </is>
      </c>
      <c r="Q11" s="133" t="inlineStr">
        <is>
          <t>Veículo</t>
        </is>
      </c>
    </row>
    <row r="12">
      <c r="I12" s="97" t="inlineStr">
        <is>
          <t>Papel e Celulose</t>
        </is>
      </c>
      <c r="M12" s="133" t="inlineStr">
        <is>
          <t>CRA</t>
        </is>
      </c>
      <c r="Q12" s="133" t="inlineStr">
        <is>
          <t>Outro</t>
        </is>
      </c>
    </row>
    <row r="13">
      <c r="I13" s="97" t="inlineStr">
        <is>
          <t>Agronegócio</t>
        </is>
      </c>
      <c r="M13" s="133" t="inlineStr">
        <is>
          <t>Debênture</t>
        </is>
      </c>
    </row>
    <row r="14">
      <c r="I14" s="97" t="inlineStr">
        <is>
          <t>Alimentos e Bebidas</t>
        </is>
      </c>
      <c r="M14" s="133" t="inlineStr">
        <is>
          <t>Poupança</t>
        </is>
      </c>
    </row>
    <row r="15">
      <c r="I15" s="97" t="inlineStr">
        <is>
          <t>Varejo</t>
        </is>
      </c>
      <c r="M15" s="133" t="inlineStr">
        <is>
          <t>Outro</t>
        </is>
      </c>
    </row>
    <row r="16">
      <c r="I16" s="97" t="inlineStr">
        <is>
          <t>Consumo</t>
        </is>
      </c>
    </row>
    <row r="17">
      <c r="I17" s="97" t="inlineStr">
        <is>
          <t>Saúde</t>
        </is>
      </c>
    </row>
    <row r="18">
      <c r="I18" s="97" t="inlineStr">
        <is>
          <t>Tecnologia</t>
        </is>
      </c>
    </row>
    <row r="19">
      <c r="I19" s="97" t="inlineStr">
        <is>
          <t>Telecomunicações</t>
        </is>
      </c>
    </row>
    <row r="20">
      <c r="I20" s="97" t="inlineStr">
        <is>
          <t>Industrial</t>
        </is>
      </c>
    </row>
    <row r="21">
      <c r="I21" s="97" t="inlineStr">
        <is>
          <t>Construção Civil</t>
        </is>
      </c>
    </row>
    <row r="22">
      <c r="I22" s="97" t="inlineStr">
        <is>
          <t>Transporte e Logística</t>
        </is>
      </c>
    </row>
    <row r="23">
      <c r="I23" s="97" t="inlineStr">
        <is>
          <t>FII - Logística</t>
        </is>
      </c>
    </row>
    <row r="24">
      <c r="I24" s="97" t="inlineStr">
        <is>
          <t>FII - Lajes Corporativas</t>
        </is>
      </c>
    </row>
    <row r="25">
      <c r="I25" s="97" t="inlineStr">
        <is>
          <t>FII - Shoppings</t>
        </is>
      </c>
    </row>
    <row r="26">
      <c r="I26" s="97" t="inlineStr">
        <is>
          <t>FII - Papel (CRI/CRA)</t>
        </is>
      </c>
    </row>
    <row r="27">
      <c r="I27" s="97" t="inlineStr">
        <is>
          <t>FII - Híbrido</t>
        </is>
      </c>
    </row>
    <row r="28">
      <c r="I28" s="97" t="inlineStr">
        <is>
          <t>FII - Fundo de Fundos</t>
        </is>
      </c>
    </row>
    <row r="29">
      <c r="I29" s="97" t="inlineStr">
        <is>
          <t>FII - Residencial</t>
        </is>
      </c>
    </row>
    <row r="30">
      <c r="I30" s="97" t="inlineStr">
        <is>
          <t>REIT - Imobiliário</t>
        </is>
      </c>
    </row>
    <row r="31">
      <c r="I31" s="97" t="inlineStr">
        <is>
          <t>ETF Diversificado</t>
        </is>
      </c>
    </row>
    <row r="32">
      <c r="I32" s="97" t="inlineStr">
        <is>
          <t>ETF Dividendos</t>
        </is>
      </c>
    </row>
    <row r="33">
      <c r="I33" s="97" t="inlineStr">
        <is>
          <t>ETF Imobiliário</t>
        </is>
      </c>
    </row>
    <row r="34">
      <c r="I34" s="97" t="inlineStr">
        <is>
          <t>Criptomoeda</t>
        </is>
      </c>
    </row>
    <row r="35">
      <c r="I35" s="97" t="inlineStr">
        <is>
          <t>Renda Fixa</t>
        </is>
      </c>
    </row>
    <row r="36">
      <c r="I36" s="97" t="inlineStr">
        <is>
          <t>Ativos Ilíquidos</t>
        </is>
      </c>
    </row>
    <row r="37">
      <c r="I37" s="97" t="inlineStr">
        <is>
          <t>Imóveis</t>
        </is>
      </c>
    </row>
    <row r="38">
      <c r="I38" s="97" t="inlineStr">
        <is>
          <t>Participações</t>
        </is>
      </c>
    </row>
    <row r="39">
      <c r="I39" s="97" t="inlineStr">
        <is>
          <t>Outros</t>
        </is>
      </c>
    </row>
    <row r="40">
      <c r="I40" s="97" t="n"/>
    </row>
    <row r="41">
      <c r="I41" s="97" t="n"/>
    </row>
    <row r="42">
      <c r="I42" s="97" t="n"/>
    </row>
    <row r="43">
      <c r="I43" s="97" t="n"/>
    </row>
    <row r="44">
      <c r="I44" s="97" t="n"/>
    </row>
    <row r="49" ht="22" customHeight="1">
      <c r="B49" s="18" t="inlineStr">
        <is>
          <t>TABELA: ALOCAÇÃO POR CLASSE (gráfico)</t>
        </is>
      </c>
      <c r="C49" s="19" t="n"/>
      <c r="D49" s="19" t="n"/>
      <c r="E49" s="19" t="n"/>
      <c r="F49" s="19" t="n"/>
      <c r="G49" s="19" t="n"/>
    </row>
    <row r="50">
      <c r="B50" s="62" t="inlineStr">
        <is>
          <t>Classe</t>
        </is>
      </c>
      <c r="C50" s="62" t="inlineStr">
        <is>
          <t>Valor (R$)</t>
        </is>
      </c>
      <c r="D50" s="62" t="inlineStr">
        <is>
          <t>% Atual</t>
        </is>
      </c>
      <c r="E50" s="62" t="inlineStr">
        <is>
          <t>% Objetivo</t>
        </is>
      </c>
    </row>
    <row r="51">
      <c r="B51" s="24" t="inlineStr">
        <is>
          <t>Ações</t>
        </is>
      </c>
      <c r="C51" s="65">
        <f>'02 Macro Alocação'!$D$9</f>
        <v>0</v>
      </c>
      <c r="D51" s="25">
        <f>'02 Macro Alocação'!$E$9</f>
        <v>0</v>
      </c>
      <c r="E51" s="25">
        <f>'02 Macro Alocação'!$F$9</f>
        <v>0.4</v>
      </c>
    </row>
    <row r="52">
      <c r="B52" s="24" t="inlineStr">
        <is>
          <t>FIIs</t>
        </is>
      </c>
      <c r="C52" s="65">
        <f>'02 Macro Alocação'!$D$10</f>
        <v>0</v>
      </c>
      <c r="D52" s="25">
        <f>'02 Macro Alocação'!$E$10</f>
        <v>0</v>
      </c>
      <c r="E52" s="25">
        <f>'02 Macro Alocação'!$F$10</f>
        <v>0.2</v>
      </c>
    </row>
    <row r="53">
      <c r="B53" s="24" t="inlineStr">
        <is>
          <t>Renda Fixa</t>
        </is>
      </c>
      <c r="C53" s="65">
        <f>'02 Macro Alocação'!$D$11</f>
        <v>0</v>
      </c>
      <c r="D53" s="25">
        <f>'02 Macro Alocação'!$E$11</f>
        <v>0</v>
      </c>
      <c r="E53" s="25">
        <f>'02 Macro Alocação'!$F$11</f>
        <v>0.05</v>
      </c>
    </row>
    <row r="54">
      <c r="B54" s="24" t="inlineStr">
        <is>
          <t>Stocks</t>
        </is>
      </c>
      <c r="C54" s="65">
        <f>'02 Macro Alocação'!$D$12</f>
        <v>0</v>
      </c>
      <c r="D54" s="25">
        <f>'02 Macro Alocação'!$E$12</f>
        <v>0</v>
      </c>
      <c r="E54" s="25">
        <f>'02 Macro Alocação'!$F$12</f>
        <v>0.2</v>
      </c>
    </row>
    <row r="55">
      <c r="B55" s="24" t="inlineStr">
        <is>
          <t>REITs</t>
        </is>
      </c>
      <c r="C55" s="65">
        <f>'02 Macro Alocação'!$D$13</f>
        <v>0</v>
      </c>
      <c r="D55" s="25">
        <f>'02 Macro Alocação'!$E$13</f>
        <v>0</v>
      </c>
      <c r="E55" s="25">
        <f>'02 Macro Alocação'!$F$13</f>
        <v>0.1</v>
      </c>
    </row>
    <row r="56">
      <c r="B56" s="24" t="inlineStr">
        <is>
          <t>Criptomoedas</t>
        </is>
      </c>
      <c r="C56" s="65">
        <f>'02 Macro Alocação'!$D$14</f>
        <v>0</v>
      </c>
      <c r="D56" s="25">
        <f>'02 Macro Alocação'!$E$14</f>
        <v>0</v>
      </c>
      <c r="E56" s="25">
        <f>'02 Macro Alocação'!$F$14</f>
        <v>0.05</v>
      </c>
    </row>
    <row r="57">
      <c r="B57" s="24" t="inlineStr">
        <is>
          <t>Ativos Ilíquidos</t>
        </is>
      </c>
      <c r="C57" s="65">
        <f>'02 Macro Alocação'!$D$15</f>
        <v>0</v>
      </c>
      <c r="D57" s="25">
        <f>'02 Macro Alocação'!$E$15</f>
        <v>0</v>
      </c>
      <c r="E57" s="25">
        <f>'02 Macro Alocação'!$F$15</f>
        <v>0</v>
      </c>
    </row>
    <row r="60" ht="22" customHeight="1">
      <c r="B60" s="18" t="inlineStr">
        <is>
          <t>TABELA: BRASIL × EXTERIOR × ALTERNATIVOS (gráfico)</t>
        </is>
      </c>
      <c r="C60" s="19" t="n"/>
      <c r="D60" s="19" t="n"/>
      <c r="E60" s="19" t="n"/>
      <c r="F60" s="19" t="n"/>
      <c r="G60" s="19" t="n"/>
    </row>
    <row r="61">
      <c r="B61" s="62" t="inlineStr">
        <is>
          <t>Grupo</t>
        </is>
      </c>
      <c r="C61" s="62" t="inlineStr">
        <is>
          <t>Valor (R$)</t>
        </is>
      </c>
      <c r="D61" s="62" t="inlineStr">
        <is>
          <t>% Atual</t>
        </is>
      </c>
      <c r="E61" s="62" t="inlineStr">
        <is>
          <t>% Objetivo</t>
        </is>
      </c>
    </row>
    <row r="62">
      <c r="B62" s="24" t="inlineStr">
        <is>
          <t>Brasil</t>
        </is>
      </c>
      <c r="C62" s="65">
        <f>'02 Macro Alocação'!$D$20</f>
        <v>0</v>
      </c>
      <c r="D62" s="25">
        <f>'02 Macro Alocação'!$E$20</f>
        <v>0</v>
      </c>
      <c r="E62" s="25">
        <f>'02 Macro Alocação'!$F$20</f>
        <v>0.65</v>
      </c>
    </row>
    <row r="63">
      <c r="B63" s="24" t="inlineStr">
        <is>
          <t>Exterior</t>
        </is>
      </c>
      <c r="C63" s="65">
        <f>'02 Macro Alocação'!$D$21</f>
        <v>0</v>
      </c>
      <c r="D63" s="25">
        <f>'02 Macro Alocação'!$E$21</f>
        <v>0</v>
      </c>
      <c r="E63" s="25">
        <f>'02 Macro Alocação'!$F$21</f>
        <v>0.3</v>
      </c>
    </row>
    <row r="64">
      <c r="B64" s="24" t="inlineStr">
        <is>
          <t>Alternativos</t>
        </is>
      </c>
      <c r="C64" s="65">
        <f>'02 Macro Alocação'!$D$22</f>
        <v>0</v>
      </c>
      <c r="D64" s="25">
        <f>'02 Macro Alocação'!$E$22</f>
        <v>0</v>
      </c>
      <c r="E64" s="25">
        <f>'02 Macro Alocação'!$F$22</f>
        <v>0.05</v>
      </c>
    </row>
    <row r="67" ht="22" customHeight="1">
      <c r="B67" s="18" t="inlineStr">
        <is>
          <t>TABELA: 10 MAIORES POSIÇÕES (gráfico)</t>
        </is>
      </c>
      <c r="C67" s="19" t="n"/>
      <c r="D67" s="19" t="n"/>
      <c r="E67" s="19" t="n"/>
      <c r="F67" s="19" t="n"/>
      <c r="G67" s="19" t="n"/>
    </row>
    <row r="68">
      <c r="B68" s="62" t="inlineStr">
        <is>
          <t>#</t>
        </is>
      </c>
      <c r="C68" s="62" t="inlineStr">
        <is>
          <t>Ativo</t>
        </is>
      </c>
      <c r="D68" s="62" t="inlineStr">
        <is>
          <t>Valor (R$)</t>
        </is>
      </c>
      <c r="E68" s="62" t="inlineStr">
        <is>
          <t>% Patrimônio</t>
        </is>
      </c>
      <c r="F68" s="62" t="inlineStr">
        <is>
          <t>Classe</t>
        </is>
      </c>
    </row>
    <row r="69">
      <c r="B69" s="125" t="n">
        <v>1</v>
      </c>
      <c r="C69" s="133" t="str">
        <f>IFERROR(INDEX('15 Base de Dados'!$C$6:$C$925,MATCH(LARGE('15 Base de Dados'!$S$6:$S$925,B69),'15 Base de Dados'!$S$6:$S$925,0)),"—")</f>
        <v>—</v>
      </c>
      <c r="D69" s="65">
        <f>IFERROR(INDEX('15 Base de Dados'!$J$6:$J$925,MATCH(LARGE('15 Base de Dados'!$S$6:$S$925,B69),'15 Base de Dados'!$S$6:$S$925,0)),0)</f>
        <v>0</v>
      </c>
      <c r="E69" s="25">
        <f>IF('02 Macro Alocação'!$D$16&gt;0,D69/'02 Macro Alocação'!$D$16,0)</f>
        <v>0</v>
      </c>
      <c r="F69" s="133" t="str">
        <f>IFERROR(INDEX('15 Base de Dados'!$A$6:$A$925,MATCH(LARGE('15 Base de Dados'!$S$6:$S$925,B69),'15 Base de Dados'!$S$6:$S$925,0)),"")</f>
        <v/>
      </c>
    </row>
    <row r="70">
      <c r="B70" s="125" t="n">
        <v>2</v>
      </c>
      <c r="C70" s="133" t="str">
        <f>IFERROR(INDEX('15 Base de Dados'!$C$6:$C$925,MATCH(LARGE('15 Base de Dados'!$S$6:$S$925,B70),'15 Base de Dados'!$S$6:$S$925,0)),"—")</f>
        <v>—</v>
      </c>
      <c r="D70" s="65">
        <f>IFERROR(INDEX('15 Base de Dados'!$J$6:$J$925,MATCH(LARGE('15 Base de Dados'!$S$6:$S$925,B70),'15 Base de Dados'!$S$6:$S$925,0)),0)</f>
        <v>0</v>
      </c>
      <c r="E70" s="25">
        <f>IF('02 Macro Alocação'!$D$16&gt;0,D70/'02 Macro Alocação'!$D$16,0)</f>
        <v>0</v>
      </c>
      <c r="F70" s="133" t="str">
        <f>IFERROR(INDEX('15 Base de Dados'!$A$6:$A$925,MATCH(LARGE('15 Base de Dados'!$S$6:$S$925,B70),'15 Base de Dados'!$S$6:$S$925,0)),"")</f>
        <v/>
      </c>
    </row>
    <row r="71">
      <c r="B71" s="125" t="n">
        <v>3</v>
      </c>
      <c r="C71" s="133" t="str">
        <f>IFERROR(INDEX('15 Base de Dados'!$C$6:$C$925,MATCH(LARGE('15 Base de Dados'!$S$6:$S$925,B71),'15 Base de Dados'!$S$6:$S$925,0)),"—")</f>
        <v>—</v>
      </c>
      <c r="D71" s="65">
        <f>IFERROR(INDEX('15 Base de Dados'!$J$6:$J$925,MATCH(LARGE('15 Base de Dados'!$S$6:$S$925,B71),'15 Base de Dados'!$S$6:$S$925,0)),0)</f>
        <v>0</v>
      </c>
      <c r="E71" s="25">
        <f>IF('02 Macro Alocação'!$D$16&gt;0,D71/'02 Macro Alocação'!$D$16,0)</f>
        <v>0</v>
      </c>
      <c r="F71" s="133" t="str">
        <f>IFERROR(INDEX('15 Base de Dados'!$A$6:$A$925,MATCH(LARGE('15 Base de Dados'!$S$6:$S$925,B71),'15 Base de Dados'!$S$6:$S$925,0)),"")</f>
        <v/>
      </c>
    </row>
    <row r="72">
      <c r="B72" s="125" t="n">
        <v>4</v>
      </c>
      <c r="C72" s="133" t="str">
        <f>IFERROR(INDEX('15 Base de Dados'!$C$6:$C$925,MATCH(LARGE('15 Base de Dados'!$S$6:$S$925,B72),'15 Base de Dados'!$S$6:$S$925,0)),"—")</f>
        <v>—</v>
      </c>
      <c r="D72" s="65">
        <f>IFERROR(INDEX('15 Base de Dados'!$J$6:$J$925,MATCH(LARGE('15 Base de Dados'!$S$6:$S$925,B72),'15 Base de Dados'!$S$6:$S$925,0)),0)</f>
        <v>0</v>
      </c>
      <c r="E72" s="25">
        <f>IF('02 Macro Alocação'!$D$16&gt;0,D72/'02 Macro Alocação'!$D$16,0)</f>
        <v>0</v>
      </c>
      <c r="F72" s="133" t="str">
        <f>IFERROR(INDEX('15 Base de Dados'!$A$6:$A$925,MATCH(LARGE('15 Base de Dados'!$S$6:$S$925,B72),'15 Base de Dados'!$S$6:$S$925,0)),"")</f>
        <v/>
      </c>
    </row>
    <row r="73">
      <c r="B73" s="125" t="n">
        <v>5</v>
      </c>
      <c r="C73" s="133" t="str">
        <f>IFERROR(INDEX('15 Base de Dados'!$C$6:$C$925,MATCH(LARGE('15 Base de Dados'!$S$6:$S$925,B73),'15 Base de Dados'!$S$6:$S$925,0)),"—")</f>
        <v>—</v>
      </c>
      <c r="D73" s="65">
        <f>IFERROR(INDEX('15 Base de Dados'!$J$6:$J$925,MATCH(LARGE('15 Base de Dados'!$S$6:$S$925,B73),'15 Base de Dados'!$S$6:$S$925,0)),0)</f>
        <v>0</v>
      </c>
      <c r="E73" s="25">
        <f>IF('02 Macro Alocação'!$D$16&gt;0,D73/'02 Macro Alocação'!$D$16,0)</f>
        <v>0</v>
      </c>
      <c r="F73" s="133" t="str">
        <f>IFERROR(INDEX('15 Base de Dados'!$A$6:$A$925,MATCH(LARGE('15 Base de Dados'!$S$6:$S$925,B73),'15 Base de Dados'!$S$6:$S$925,0)),"")</f>
        <v/>
      </c>
    </row>
    <row r="74">
      <c r="B74" s="125" t="n">
        <v>6</v>
      </c>
      <c r="C74" s="133" t="str">
        <f>IFERROR(INDEX('15 Base de Dados'!$C$6:$C$925,MATCH(LARGE('15 Base de Dados'!$S$6:$S$925,B74),'15 Base de Dados'!$S$6:$S$925,0)),"—")</f>
        <v>—</v>
      </c>
      <c r="D74" s="65">
        <f>IFERROR(INDEX('15 Base de Dados'!$J$6:$J$925,MATCH(LARGE('15 Base de Dados'!$S$6:$S$925,B74),'15 Base de Dados'!$S$6:$S$925,0)),0)</f>
        <v>0</v>
      </c>
      <c r="E74" s="25">
        <f>IF('02 Macro Alocação'!$D$16&gt;0,D74/'02 Macro Alocação'!$D$16,0)</f>
        <v>0</v>
      </c>
      <c r="F74" s="133" t="str">
        <f>IFERROR(INDEX('15 Base de Dados'!$A$6:$A$925,MATCH(LARGE('15 Base de Dados'!$S$6:$S$925,B74),'15 Base de Dados'!$S$6:$S$925,0)),"")</f>
        <v/>
      </c>
    </row>
    <row r="75">
      <c r="B75" s="125" t="n">
        <v>7</v>
      </c>
      <c r="C75" s="133" t="str">
        <f>IFERROR(INDEX('15 Base de Dados'!$C$6:$C$925,MATCH(LARGE('15 Base de Dados'!$S$6:$S$925,B75),'15 Base de Dados'!$S$6:$S$925,0)),"—")</f>
        <v>—</v>
      </c>
      <c r="D75" s="65">
        <f>IFERROR(INDEX('15 Base de Dados'!$J$6:$J$925,MATCH(LARGE('15 Base de Dados'!$S$6:$S$925,B75),'15 Base de Dados'!$S$6:$S$925,0)),0)</f>
        <v>0</v>
      </c>
      <c r="E75" s="25">
        <f>IF('02 Macro Alocação'!$D$16&gt;0,D75/'02 Macro Alocação'!$D$16,0)</f>
        <v>0</v>
      </c>
      <c r="F75" s="133" t="str">
        <f>IFERROR(INDEX('15 Base de Dados'!$A$6:$A$925,MATCH(LARGE('15 Base de Dados'!$S$6:$S$925,B75),'15 Base de Dados'!$S$6:$S$925,0)),"")</f>
        <v/>
      </c>
    </row>
    <row r="76">
      <c r="B76" s="125" t="n">
        <v>8</v>
      </c>
      <c r="C76" s="133" t="str">
        <f>IFERROR(INDEX('15 Base de Dados'!$C$6:$C$925,MATCH(LARGE('15 Base de Dados'!$S$6:$S$925,B76),'15 Base de Dados'!$S$6:$S$925,0)),"—")</f>
        <v>—</v>
      </c>
      <c r="D76" s="65">
        <f>IFERROR(INDEX('15 Base de Dados'!$J$6:$J$925,MATCH(LARGE('15 Base de Dados'!$S$6:$S$925,B76),'15 Base de Dados'!$S$6:$S$925,0)),0)</f>
        <v>0</v>
      </c>
      <c r="E76" s="25">
        <f>IF('02 Macro Alocação'!$D$16&gt;0,D76/'02 Macro Alocação'!$D$16,0)</f>
        <v>0</v>
      </c>
      <c r="F76" s="133" t="str">
        <f>IFERROR(INDEX('15 Base de Dados'!$A$6:$A$925,MATCH(LARGE('15 Base de Dados'!$S$6:$S$925,B76),'15 Base de Dados'!$S$6:$S$925,0)),"")</f>
        <v/>
      </c>
    </row>
    <row r="77">
      <c r="B77" s="125" t="n">
        <v>9</v>
      </c>
      <c r="C77" s="133" t="str">
        <f>IFERROR(INDEX('15 Base de Dados'!$C$6:$C$925,MATCH(LARGE('15 Base de Dados'!$S$6:$S$925,B77),'15 Base de Dados'!$S$6:$S$925,0)),"—")</f>
        <v>—</v>
      </c>
      <c r="D77" s="65">
        <f>IFERROR(INDEX('15 Base de Dados'!$J$6:$J$925,MATCH(LARGE('15 Base de Dados'!$S$6:$S$925,B77),'15 Base de Dados'!$S$6:$S$925,0)),0)</f>
        <v>0</v>
      </c>
      <c r="E77" s="25">
        <f>IF('02 Macro Alocação'!$D$16&gt;0,D77/'02 Macro Alocação'!$D$16,0)</f>
        <v>0</v>
      </c>
      <c r="F77" s="133" t="str">
        <f>IFERROR(INDEX('15 Base de Dados'!$A$6:$A$925,MATCH(LARGE('15 Base de Dados'!$S$6:$S$925,B77),'15 Base de Dados'!$S$6:$S$925,0)),"")</f>
        <v/>
      </c>
    </row>
    <row r="78">
      <c r="B78" s="125" t="n">
        <v>10</v>
      </c>
      <c r="C78" s="133" t="str">
        <f>IFERROR(INDEX('15 Base de Dados'!$C$6:$C$925,MATCH(LARGE('15 Base de Dados'!$S$6:$S$925,B78),'15 Base de Dados'!$S$6:$S$925,0)),"—")</f>
        <v>—</v>
      </c>
      <c r="D78" s="65">
        <f>IFERROR(INDEX('15 Base de Dados'!$J$6:$J$925,MATCH(LARGE('15 Base de Dados'!$S$6:$S$925,B78),'15 Base de Dados'!$S$6:$S$925,0)),0)</f>
        <v>0</v>
      </c>
      <c r="E78" s="25">
        <f>IF('02 Macro Alocação'!$D$16&gt;0,D78/'02 Macro Alocação'!$D$16,0)</f>
        <v>0</v>
      </c>
      <c r="F78" s="133" t="str">
        <f>IFERROR(INDEX('15 Base de Dados'!$A$6:$A$925,MATCH(LARGE('15 Base de Dados'!$S$6:$S$925,B78),'15 Base de Dados'!$S$6:$S$925,0)),"")</f>
        <v/>
      </c>
    </row>
    <row r="82" ht="22" customHeight="1">
      <c r="B82" s="18" t="inlineStr">
        <is>
          <t>TABELA: CONCENTRAÇÃO POR SETOR</t>
        </is>
      </c>
      <c r="C82" s="19" t="n"/>
      <c r="D82" s="19" t="n"/>
      <c r="E82" s="19" t="n"/>
      <c r="F82" s="19" t="n"/>
      <c r="G82" s="19" t="n"/>
    </row>
    <row r="83">
      <c r="B83" s="62" t="inlineStr">
        <is>
          <t>Setor</t>
        </is>
      </c>
      <c r="C83" s="62" t="inlineStr">
        <is>
          <t>Valor (R$)</t>
        </is>
      </c>
      <c r="D83" s="62" t="inlineStr">
        <is>
          <t>% Patrimônio</t>
        </is>
      </c>
      <c r="E83" s="62" t="inlineStr">
        <is>
          <t>Chave</t>
        </is>
      </c>
    </row>
    <row r="84">
      <c r="B84" s="133" t="str">
        <f>IF(I5="","",I5)</f>
        <v>Financeiro</v>
      </c>
      <c r="C84" s="65">
        <f>IF(B84="","",SUMIFS('15 Base de Dados'!$J$6:$J$925,'15 Base de Dados'!$E$6:$E$925,B84))</f>
        <v>0</v>
      </c>
      <c r="D84" s="25">
        <f>IF(B84="","",IF('02 Macro Alocação'!$D$16&gt;0,C84/'02 Macro Alocação'!$D$16,0))</f>
        <v>0</v>
      </c>
      <c r="E84" s="150" t="str">
        <f>IF(B84="","",IF(N(C84)&gt;0,C84+ROW()/1E9,""))</f>
        <v/>
      </c>
    </row>
    <row r="85">
      <c r="B85" s="133" t="str">
        <f>IF(I6="","",I6)</f>
        <v>Seguros</v>
      </c>
      <c r="C85" s="65">
        <f>IF(B85="","",SUMIFS('15 Base de Dados'!$J$6:$J$925,'15 Base de Dados'!$E$6:$E$925,B85))</f>
        <v>0</v>
      </c>
      <c r="D85" s="25">
        <f>IF(B85="","",IF('02 Macro Alocação'!$D$16&gt;0,C85/'02 Macro Alocação'!$D$16,0))</f>
        <v>0</v>
      </c>
      <c r="E85" s="150" t="str">
        <f>IF(B85="","",IF(N(C85)&gt;0,C85+ROW()/1E9,""))</f>
        <v/>
      </c>
    </row>
    <row r="86">
      <c r="B86" s="133" t="str">
        <f>IF(I7="","",I7)</f>
        <v>Energia Elétrica</v>
      </c>
      <c r="C86" s="65">
        <f>IF(B86="","",SUMIFS('15 Base de Dados'!$J$6:$J$925,'15 Base de Dados'!$E$6:$E$925,B86))</f>
        <v>0</v>
      </c>
      <c r="D86" s="25">
        <f>IF(B86="","",IF('02 Macro Alocação'!$D$16&gt;0,C86/'02 Macro Alocação'!$D$16,0))</f>
        <v>0</v>
      </c>
      <c r="E86" s="150" t="str">
        <f>IF(B86="","",IF(N(C86)&gt;0,C86+ROW()/1E9,""))</f>
        <v/>
      </c>
    </row>
    <row r="87">
      <c r="B87" s="133" t="str">
        <f>IF(I8="","",I8)</f>
        <v>Saneamento</v>
      </c>
      <c r="C87" s="65">
        <f>IF(B87="","",SUMIFS('15 Base de Dados'!$J$6:$J$925,'15 Base de Dados'!$E$6:$E$925,B87))</f>
        <v>0</v>
      </c>
      <c r="D87" s="25">
        <f>IF(B87="","",IF('02 Macro Alocação'!$D$16&gt;0,C87/'02 Macro Alocação'!$D$16,0))</f>
        <v>0</v>
      </c>
      <c r="E87" s="150" t="str">
        <f>IF(B87="","",IF(N(C87)&gt;0,C87+ROW()/1E9,""))</f>
        <v/>
      </c>
    </row>
    <row r="88">
      <c r="B88" s="133" t="str">
        <f>IF(I9="","",I9)</f>
        <v>Petróleo e Gás</v>
      </c>
      <c r="C88" s="65">
        <f>IF(B88="","",SUMIFS('15 Base de Dados'!$J$6:$J$925,'15 Base de Dados'!$E$6:$E$925,B88))</f>
        <v>0</v>
      </c>
      <c r="D88" s="25">
        <f>IF(B88="","",IF('02 Macro Alocação'!$D$16&gt;0,C88/'02 Macro Alocação'!$D$16,0))</f>
        <v>0</v>
      </c>
      <c r="E88" s="150" t="str">
        <f>IF(B88="","",IF(N(C88)&gt;0,C88+ROW()/1E9,""))</f>
        <v/>
      </c>
    </row>
    <row r="89">
      <c r="B89" s="133" t="str">
        <f>IF(I10="","",I10)</f>
        <v>Mineração</v>
      </c>
      <c r="C89" s="65">
        <f>IF(B89="","",SUMIFS('15 Base de Dados'!$J$6:$J$925,'15 Base de Dados'!$E$6:$E$925,B89))</f>
        <v>0</v>
      </c>
      <c r="D89" s="25">
        <f>IF(B89="","",IF('02 Macro Alocação'!$D$16&gt;0,C89/'02 Macro Alocação'!$D$16,0))</f>
        <v>0</v>
      </c>
      <c r="E89" s="150" t="str">
        <f>IF(B89="","",IF(N(C89)&gt;0,C89+ROW()/1E9,""))</f>
        <v/>
      </c>
    </row>
    <row r="90">
      <c r="B90" s="133" t="str">
        <f>IF(I11="","",I11)</f>
        <v>Siderurgia</v>
      </c>
      <c r="C90" s="65">
        <f>IF(B90="","",SUMIFS('15 Base de Dados'!$J$6:$J$925,'15 Base de Dados'!$E$6:$E$925,B90))</f>
        <v>0</v>
      </c>
      <c r="D90" s="25">
        <f>IF(B90="","",IF('02 Macro Alocação'!$D$16&gt;0,C90/'02 Macro Alocação'!$D$16,0))</f>
        <v>0</v>
      </c>
      <c r="E90" s="150" t="str">
        <f>IF(B90="","",IF(N(C90)&gt;0,C90+ROW()/1E9,""))</f>
        <v/>
      </c>
    </row>
    <row r="91">
      <c r="B91" s="133" t="str">
        <f>IF(I12="","",I12)</f>
        <v>Papel e Celulose</v>
      </c>
      <c r="C91" s="65">
        <f>IF(B91="","",SUMIFS('15 Base de Dados'!$J$6:$J$925,'15 Base de Dados'!$E$6:$E$925,B91))</f>
        <v>0</v>
      </c>
      <c r="D91" s="25">
        <f>IF(B91="","",IF('02 Macro Alocação'!$D$16&gt;0,C91/'02 Macro Alocação'!$D$16,0))</f>
        <v>0</v>
      </c>
      <c r="E91" s="150" t="str">
        <f>IF(B91="","",IF(N(C91)&gt;0,C91+ROW()/1E9,""))</f>
        <v/>
      </c>
    </row>
    <row r="92">
      <c r="B92" s="133" t="str">
        <f>IF(I13="","",I13)</f>
        <v>Agronegócio</v>
      </c>
      <c r="C92" s="65">
        <f>IF(B92="","",SUMIFS('15 Base de Dados'!$J$6:$J$925,'15 Base de Dados'!$E$6:$E$925,B92))</f>
        <v>0</v>
      </c>
      <c r="D92" s="25">
        <f>IF(B92="","",IF('02 Macro Alocação'!$D$16&gt;0,C92/'02 Macro Alocação'!$D$16,0))</f>
        <v>0</v>
      </c>
      <c r="E92" s="150" t="str">
        <f>IF(B92="","",IF(N(C92)&gt;0,C92+ROW()/1E9,""))</f>
        <v/>
      </c>
    </row>
    <row r="93">
      <c r="B93" s="133" t="str">
        <f>IF(I14="","",I14)</f>
        <v>Alimentos e Bebidas</v>
      </c>
      <c r="C93" s="65">
        <f>IF(B93="","",SUMIFS('15 Base de Dados'!$J$6:$J$925,'15 Base de Dados'!$E$6:$E$925,B93))</f>
        <v>0</v>
      </c>
      <c r="D93" s="25">
        <f>IF(B93="","",IF('02 Macro Alocação'!$D$16&gt;0,C93/'02 Macro Alocação'!$D$16,0))</f>
        <v>0</v>
      </c>
      <c r="E93" s="150" t="str">
        <f>IF(B93="","",IF(N(C93)&gt;0,C93+ROW()/1E9,""))</f>
        <v/>
      </c>
    </row>
    <row r="94">
      <c r="B94" s="133" t="str">
        <f>IF(I15="","",I15)</f>
        <v>Varejo</v>
      </c>
      <c r="C94" s="65">
        <f>IF(B94="","",SUMIFS('15 Base de Dados'!$J$6:$J$925,'15 Base de Dados'!$E$6:$E$925,B94))</f>
        <v>0</v>
      </c>
      <c r="D94" s="25">
        <f>IF(B94="","",IF('02 Macro Alocação'!$D$16&gt;0,C94/'02 Macro Alocação'!$D$16,0))</f>
        <v>0</v>
      </c>
      <c r="E94" s="150" t="str">
        <f>IF(B94="","",IF(N(C94)&gt;0,C94+ROW()/1E9,""))</f>
        <v/>
      </c>
    </row>
    <row r="95">
      <c r="B95" s="133" t="str">
        <f>IF(I16="","",I16)</f>
        <v>Consumo</v>
      </c>
      <c r="C95" s="65">
        <f>IF(B95="","",SUMIFS('15 Base de Dados'!$J$6:$J$925,'15 Base de Dados'!$E$6:$E$925,B95))</f>
        <v>0</v>
      </c>
      <c r="D95" s="25">
        <f>IF(B95="","",IF('02 Macro Alocação'!$D$16&gt;0,C95/'02 Macro Alocação'!$D$16,0))</f>
        <v>0</v>
      </c>
      <c r="E95" s="150" t="str">
        <f>IF(B95="","",IF(N(C95)&gt;0,C95+ROW()/1E9,""))</f>
        <v/>
      </c>
    </row>
    <row r="96">
      <c r="B96" s="133" t="str">
        <f>IF(I17="","",I17)</f>
        <v>Saúde</v>
      </c>
      <c r="C96" s="65">
        <f>IF(B96="","",SUMIFS('15 Base de Dados'!$J$6:$J$925,'15 Base de Dados'!$E$6:$E$925,B96))</f>
        <v>0</v>
      </c>
      <c r="D96" s="25">
        <f>IF(B96="","",IF('02 Macro Alocação'!$D$16&gt;0,C96/'02 Macro Alocação'!$D$16,0))</f>
        <v>0</v>
      </c>
      <c r="E96" s="150" t="str">
        <f>IF(B96="","",IF(N(C96)&gt;0,C96+ROW()/1E9,""))</f>
        <v/>
      </c>
    </row>
    <row r="97">
      <c r="B97" s="133" t="str">
        <f>IF(I18="","",I18)</f>
        <v>Tecnologia</v>
      </c>
      <c r="C97" s="65">
        <f>IF(B97="","",SUMIFS('15 Base de Dados'!$J$6:$J$925,'15 Base de Dados'!$E$6:$E$925,B97))</f>
        <v>0</v>
      </c>
      <c r="D97" s="25">
        <f>IF(B97="","",IF('02 Macro Alocação'!$D$16&gt;0,C97/'02 Macro Alocação'!$D$16,0))</f>
        <v>0</v>
      </c>
      <c r="E97" s="150" t="str">
        <f>IF(B97="","",IF(N(C97)&gt;0,C97+ROW()/1E9,""))</f>
        <v/>
      </c>
    </row>
    <row r="98">
      <c r="B98" s="133" t="str">
        <f>IF(I19="","",I19)</f>
        <v>Telecomunicações</v>
      </c>
      <c r="C98" s="65">
        <f>IF(B98="","",SUMIFS('15 Base de Dados'!$J$6:$J$925,'15 Base de Dados'!$E$6:$E$925,B98))</f>
        <v>0</v>
      </c>
      <c r="D98" s="25">
        <f>IF(B98="","",IF('02 Macro Alocação'!$D$16&gt;0,C98/'02 Macro Alocação'!$D$16,0))</f>
        <v>0</v>
      </c>
      <c r="E98" s="150" t="str">
        <f>IF(B98="","",IF(N(C98)&gt;0,C98+ROW()/1E9,""))</f>
        <v/>
      </c>
    </row>
    <row r="99">
      <c r="B99" s="133" t="str">
        <f>IF(I20="","",I20)</f>
        <v>Industrial</v>
      </c>
      <c r="C99" s="65">
        <f>IF(B99="","",SUMIFS('15 Base de Dados'!$J$6:$J$925,'15 Base de Dados'!$E$6:$E$925,B99))</f>
        <v>0</v>
      </c>
      <c r="D99" s="25">
        <f>IF(B99="","",IF('02 Macro Alocação'!$D$16&gt;0,C99/'02 Macro Alocação'!$D$16,0))</f>
        <v>0</v>
      </c>
      <c r="E99" s="150" t="str">
        <f>IF(B99="","",IF(N(C99)&gt;0,C99+ROW()/1E9,""))</f>
        <v/>
      </c>
    </row>
    <row r="100">
      <c r="B100" s="133" t="str">
        <f>IF(I21="","",I21)</f>
        <v>Construção Civil</v>
      </c>
      <c r="C100" s="65">
        <f>IF(B100="","",SUMIFS('15 Base de Dados'!$J$6:$J$925,'15 Base de Dados'!$E$6:$E$925,B100))</f>
        <v>0</v>
      </c>
      <c r="D100" s="25">
        <f>IF(B100="","",IF('02 Macro Alocação'!$D$16&gt;0,C100/'02 Macro Alocação'!$D$16,0))</f>
        <v>0</v>
      </c>
      <c r="E100" s="150" t="str">
        <f>IF(B100="","",IF(N(C100)&gt;0,C100+ROW()/1E9,""))</f>
        <v/>
      </c>
    </row>
    <row r="101">
      <c r="B101" s="133" t="str">
        <f>IF(I22="","",I22)</f>
        <v>Transporte e Logística</v>
      </c>
      <c r="C101" s="65">
        <f>IF(B101="","",SUMIFS('15 Base de Dados'!$J$6:$J$925,'15 Base de Dados'!$E$6:$E$925,B101))</f>
        <v>0</v>
      </c>
      <c r="D101" s="25">
        <f>IF(B101="","",IF('02 Macro Alocação'!$D$16&gt;0,C101/'02 Macro Alocação'!$D$16,0))</f>
        <v>0</v>
      </c>
      <c r="E101" s="150" t="str">
        <f>IF(B101="","",IF(N(C101)&gt;0,C101+ROW()/1E9,""))</f>
        <v/>
      </c>
    </row>
    <row r="102">
      <c r="B102" s="133" t="str">
        <f>IF(I23="","",I23)</f>
        <v>FII - Logística</v>
      </c>
      <c r="C102" s="65">
        <f>IF(B102="","",SUMIFS('15 Base de Dados'!$J$6:$J$925,'15 Base de Dados'!$E$6:$E$925,B102))</f>
        <v>0</v>
      </c>
      <c r="D102" s="25">
        <f>IF(B102="","",IF('02 Macro Alocação'!$D$16&gt;0,C102/'02 Macro Alocação'!$D$16,0))</f>
        <v>0</v>
      </c>
      <c r="E102" s="150" t="str">
        <f>IF(B102="","",IF(N(C102)&gt;0,C102+ROW()/1E9,""))</f>
        <v/>
      </c>
    </row>
    <row r="103">
      <c r="B103" s="133" t="str">
        <f>IF(I24="","",I24)</f>
        <v>FII - Lajes Corporativas</v>
      </c>
      <c r="C103" s="65">
        <f>IF(B103="","",SUMIFS('15 Base de Dados'!$J$6:$J$925,'15 Base de Dados'!$E$6:$E$925,B103))</f>
        <v>0</v>
      </c>
      <c r="D103" s="25">
        <f>IF(B103="","",IF('02 Macro Alocação'!$D$16&gt;0,C103/'02 Macro Alocação'!$D$16,0))</f>
        <v>0</v>
      </c>
      <c r="E103" s="150" t="str">
        <f>IF(B103="","",IF(N(C103)&gt;0,C103+ROW()/1E9,""))</f>
        <v/>
      </c>
    </row>
    <row r="104">
      <c r="B104" s="133" t="str">
        <f>IF(I25="","",I25)</f>
        <v>FII - Shoppings</v>
      </c>
      <c r="C104" s="65">
        <f>IF(B104="","",SUMIFS('15 Base de Dados'!$J$6:$J$925,'15 Base de Dados'!$E$6:$E$925,B104))</f>
        <v>0</v>
      </c>
      <c r="D104" s="25">
        <f>IF(B104="","",IF('02 Macro Alocação'!$D$16&gt;0,C104/'02 Macro Alocação'!$D$16,0))</f>
        <v>0</v>
      </c>
      <c r="E104" s="150" t="str">
        <f>IF(B104="","",IF(N(C104)&gt;0,C104+ROW()/1E9,""))</f>
        <v/>
      </c>
    </row>
    <row r="105">
      <c r="B105" s="133" t="str">
        <f>IF(I26="","",I26)</f>
        <v>FII - Papel (CRI/CRA)</v>
      </c>
      <c r="C105" s="65">
        <f>IF(B105="","",SUMIFS('15 Base de Dados'!$J$6:$J$925,'15 Base de Dados'!$E$6:$E$925,B105))</f>
        <v>0</v>
      </c>
      <c r="D105" s="25">
        <f>IF(B105="","",IF('02 Macro Alocação'!$D$16&gt;0,C105/'02 Macro Alocação'!$D$16,0))</f>
        <v>0</v>
      </c>
      <c r="E105" s="150" t="str">
        <f>IF(B105="","",IF(N(C105)&gt;0,C105+ROW()/1E9,""))</f>
        <v/>
      </c>
    </row>
    <row r="106">
      <c r="B106" s="133" t="str">
        <f>IF(I27="","",I27)</f>
        <v>FII - Híbrido</v>
      </c>
      <c r="C106" s="65">
        <f>IF(B106="","",SUMIFS('15 Base de Dados'!$J$6:$J$925,'15 Base de Dados'!$E$6:$E$925,B106))</f>
        <v>0</v>
      </c>
      <c r="D106" s="25">
        <f>IF(B106="","",IF('02 Macro Alocação'!$D$16&gt;0,C106/'02 Macro Alocação'!$D$16,0))</f>
        <v>0</v>
      </c>
      <c r="E106" s="150" t="str">
        <f>IF(B106="","",IF(N(C106)&gt;0,C106+ROW()/1E9,""))</f>
        <v/>
      </c>
    </row>
    <row r="107">
      <c r="B107" s="133" t="str">
        <f>IF(I28="","",I28)</f>
        <v>FII - Fundo de Fundos</v>
      </c>
      <c r="C107" s="65">
        <f>IF(B107="","",SUMIFS('15 Base de Dados'!$J$6:$J$925,'15 Base de Dados'!$E$6:$E$925,B107))</f>
        <v>0</v>
      </c>
      <c r="D107" s="25">
        <f>IF(B107="","",IF('02 Macro Alocação'!$D$16&gt;0,C107/'02 Macro Alocação'!$D$16,0))</f>
        <v>0</v>
      </c>
      <c r="E107" s="150" t="str">
        <f>IF(B107="","",IF(N(C107)&gt;0,C107+ROW()/1E9,""))</f>
        <v/>
      </c>
    </row>
    <row r="108">
      <c r="B108" s="133" t="str">
        <f>IF(I29="","",I29)</f>
        <v>FII - Residencial</v>
      </c>
      <c r="C108" s="65">
        <f>IF(B108="","",SUMIFS('15 Base de Dados'!$J$6:$J$925,'15 Base de Dados'!$E$6:$E$925,B108))</f>
        <v>0</v>
      </c>
      <c r="D108" s="25">
        <f>IF(B108="","",IF('02 Macro Alocação'!$D$16&gt;0,C108/'02 Macro Alocação'!$D$16,0))</f>
        <v>0</v>
      </c>
      <c r="E108" s="150" t="str">
        <f>IF(B108="","",IF(N(C108)&gt;0,C108+ROW()/1E9,""))</f>
        <v/>
      </c>
    </row>
    <row r="109">
      <c r="B109" s="133" t="str">
        <f>IF(I30="","",I30)</f>
        <v>REIT - Imobiliário</v>
      </c>
      <c r="C109" s="65">
        <f>IF(B109="","",SUMIFS('15 Base de Dados'!$J$6:$J$925,'15 Base de Dados'!$E$6:$E$925,B109))</f>
        <v>0</v>
      </c>
      <c r="D109" s="25">
        <f>IF(B109="","",IF('02 Macro Alocação'!$D$16&gt;0,C109/'02 Macro Alocação'!$D$16,0))</f>
        <v>0</v>
      </c>
      <c r="E109" s="150" t="str">
        <f>IF(B109="","",IF(N(C109)&gt;0,C109+ROW()/1E9,""))</f>
        <v/>
      </c>
    </row>
    <row r="110">
      <c r="B110" s="133" t="str">
        <f>IF(I31="","",I31)</f>
        <v>ETF Diversificado</v>
      </c>
      <c r="C110" s="65">
        <f>IF(B110="","",SUMIFS('15 Base de Dados'!$J$6:$J$925,'15 Base de Dados'!$E$6:$E$925,B110))</f>
        <v>0</v>
      </c>
      <c r="D110" s="25">
        <f>IF(B110="","",IF('02 Macro Alocação'!$D$16&gt;0,C110/'02 Macro Alocação'!$D$16,0))</f>
        <v>0</v>
      </c>
      <c r="E110" s="150" t="str">
        <f>IF(B110="","",IF(N(C110)&gt;0,C110+ROW()/1E9,""))</f>
        <v/>
      </c>
    </row>
    <row r="111">
      <c r="B111" s="133" t="str">
        <f>IF(I32="","",I32)</f>
        <v>ETF Dividendos</v>
      </c>
      <c r="C111" s="65">
        <f>IF(B111="","",SUMIFS('15 Base de Dados'!$J$6:$J$925,'15 Base de Dados'!$E$6:$E$925,B111))</f>
        <v>0</v>
      </c>
      <c r="D111" s="25">
        <f>IF(B111="","",IF('02 Macro Alocação'!$D$16&gt;0,C111/'02 Macro Alocação'!$D$16,0))</f>
        <v>0</v>
      </c>
      <c r="E111" s="150" t="str">
        <f>IF(B111="","",IF(N(C111)&gt;0,C111+ROW()/1E9,""))</f>
        <v/>
      </c>
    </row>
    <row r="112">
      <c r="B112" s="133" t="str">
        <f>IF(I33="","",I33)</f>
        <v>ETF Imobiliário</v>
      </c>
      <c r="C112" s="65">
        <f>IF(B112="","",SUMIFS('15 Base de Dados'!$J$6:$J$925,'15 Base de Dados'!$E$6:$E$925,B112))</f>
        <v>0</v>
      </c>
      <c r="D112" s="25">
        <f>IF(B112="","",IF('02 Macro Alocação'!$D$16&gt;0,C112/'02 Macro Alocação'!$D$16,0))</f>
        <v>0</v>
      </c>
      <c r="E112" s="150" t="str">
        <f>IF(B112="","",IF(N(C112)&gt;0,C112+ROW()/1E9,""))</f>
        <v/>
      </c>
    </row>
    <row r="113">
      <c r="B113" s="133" t="str">
        <f>IF(I34="","",I34)</f>
        <v>Criptomoeda</v>
      </c>
      <c r="C113" s="65">
        <f>IF(B113="","",SUMIFS('15 Base de Dados'!$J$6:$J$925,'15 Base de Dados'!$E$6:$E$925,B113))</f>
        <v>0</v>
      </c>
      <c r="D113" s="25">
        <f>IF(B113="","",IF('02 Macro Alocação'!$D$16&gt;0,C113/'02 Macro Alocação'!$D$16,0))</f>
        <v>0</v>
      </c>
      <c r="E113" s="150" t="str">
        <f>IF(B113="","",IF(N(C113)&gt;0,C113+ROW()/1E9,""))</f>
        <v/>
      </c>
    </row>
    <row r="114">
      <c r="B114" s="133" t="str">
        <f>IF(I35="","",I35)</f>
        <v>Renda Fixa</v>
      </c>
      <c r="C114" s="65">
        <f>IF(B114="","",SUMIFS('15 Base de Dados'!$J$6:$J$925,'15 Base de Dados'!$E$6:$E$925,B114))</f>
        <v>0</v>
      </c>
      <c r="D114" s="25">
        <f>IF(B114="","",IF('02 Macro Alocação'!$D$16&gt;0,C114/'02 Macro Alocação'!$D$16,0))</f>
        <v>0</v>
      </c>
      <c r="E114" s="150" t="str">
        <f>IF(B114="","",IF(N(C114)&gt;0,C114+ROW()/1E9,""))</f>
        <v/>
      </c>
    </row>
    <row r="115">
      <c r="B115" s="133" t="str">
        <f>IF(I36="","",I36)</f>
        <v>Ativos Ilíquidos</v>
      </c>
      <c r="C115" s="65">
        <f>IF(B115="","",SUMIFS('15 Base de Dados'!$J$6:$J$925,'15 Base de Dados'!$E$6:$E$925,B115))</f>
        <v>0</v>
      </c>
      <c r="D115" s="25">
        <f>IF(B115="","",IF('02 Macro Alocação'!$D$16&gt;0,C115/'02 Macro Alocação'!$D$16,0))</f>
        <v>0</v>
      </c>
      <c r="E115" s="150" t="str">
        <f>IF(B115="","",IF(N(C115)&gt;0,C115+ROW()/1E9,""))</f>
        <v/>
      </c>
    </row>
    <row r="116">
      <c r="B116" s="133" t="str">
        <f>IF(I37="","",I37)</f>
        <v>Imóveis</v>
      </c>
      <c r="C116" s="65">
        <f>IF(B116="","",SUMIFS('15 Base de Dados'!$J$6:$J$925,'15 Base de Dados'!$E$6:$E$925,B116))</f>
        <v>0</v>
      </c>
      <c r="D116" s="25">
        <f>IF(B116="","",IF('02 Macro Alocação'!$D$16&gt;0,C116/'02 Macro Alocação'!$D$16,0))</f>
        <v>0</v>
      </c>
      <c r="E116" s="150" t="str">
        <f>IF(B116="","",IF(N(C116)&gt;0,C116+ROW()/1E9,""))</f>
        <v/>
      </c>
    </row>
    <row r="117">
      <c r="B117" s="133" t="str">
        <f>IF(I38="","",I38)</f>
        <v>Participações</v>
      </c>
      <c r="C117" s="65">
        <f>IF(B117="","",SUMIFS('15 Base de Dados'!$J$6:$J$925,'15 Base de Dados'!$E$6:$E$925,B117))</f>
        <v>0</v>
      </c>
      <c r="D117" s="25">
        <f>IF(B117="","",IF('02 Macro Alocação'!$D$16&gt;0,C117/'02 Macro Alocação'!$D$16,0))</f>
        <v>0</v>
      </c>
      <c r="E117" s="150" t="str">
        <f>IF(B117="","",IF(N(C117)&gt;0,C117+ROW()/1E9,""))</f>
        <v/>
      </c>
    </row>
    <row r="118">
      <c r="B118" s="133" t="str">
        <f>IF(I39="","",I39)</f>
        <v>Outros</v>
      </c>
      <c r="C118" s="65">
        <f>IF(B118="","",SUMIFS('15 Base de Dados'!$J$6:$J$925,'15 Base de Dados'!$E$6:$E$925,B118))</f>
        <v>0</v>
      </c>
      <c r="D118" s="25">
        <f>IF(B118="","",IF('02 Macro Alocação'!$D$16&gt;0,C118/'02 Macro Alocação'!$D$16,0))</f>
        <v>0</v>
      </c>
      <c r="E118" s="150" t="str">
        <f>IF(B118="","",IF(N(C118)&gt;0,C118+ROW()/1E9,""))</f>
        <v/>
      </c>
    </row>
    <row r="119">
      <c r="B119" s="133" t="str">
        <f>IF(I40="","",I40)</f>
        <v/>
      </c>
      <c r="C119" s="65" t="str">
        <f>IF(B119="","",SUMIFS('15 Base de Dados'!$J$6:$J$925,'15 Base de Dados'!$E$6:$E$925,B119))</f>
        <v/>
      </c>
      <c r="D119" s="25" t="str">
        <f>IF(B119="","",IF('02 Macro Alocação'!$D$16&gt;0,C119/'02 Macro Alocação'!$D$16,0))</f>
        <v/>
      </c>
      <c r="E119" s="150" t="str">
        <f>IF(B119="","",IF(N(C119)&gt;0,C119+ROW()/1E9,""))</f>
        <v/>
      </c>
    </row>
    <row r="120">
      <c r="B120" s="133" t="str">
        <f>IF(I41="","",I41)</f>
        <v/>
      </c>
      <c r="C120" s="65" t="str">
        <f>IF(B120="","",SUMIFS('15 Base de Dados'!$J$6:$J$925,'15 Base de Dados'!$E$6:$E$925,B120))</f>
        <v/>
      </c>
      <c r="D120" s="25" t="str">
        <f>IF(B120="","",IF('02 Macro Alocação'!$D$16&gt;0,C120/'02 Macro Alocação'!$D$16,0))</f>
        <v/>
      </c>
      <c r="E120" s="150" t="str">
        <f>IF(B120="","",IF(N(C120)&gt;0,C120+ROW()/1E9,""))</f>
        <v/>
      </c>
    </row>
    <row r="121">
      <c r="B121" s="133" t="str">
        <f>IF(I42="","",I42)</f>
        <v/>
      </c>
      <c r="C121" s="65" t="str">
        <f>IF(B121="","",SUMIFS('15 Base de Dados'!$J$6:$J$925,'15 Base de Dados'!$E$6:$E$925,B121))</f>
        <v/>
      </c>
      <c r="D121" s="25" t="str">
        <f>IF(B121="","",IF('02 Macro Alocação'!$D$16&gt;0,C121/'02 Macro Alocação'!$D$16,0))</f>
        <v/>
      </c>
      <c r="E121" s="150" t="str">
        <f>IF(B121="","",IF(N(C121)&gt;0,C121+ROW()/1E9,""))</f>
        <v/>
      </c>
    </row>
    <row r="122">
      <c r="B122" s="133" t="str">
        <f>IF(I43="","",I43)</f>
        <v/>
      </c>
      <c r="C122" s="65" t="str">
        <f>IF(B122="","",SUMIFS('15 Base de Dados'!$J$6:$J$925,'15 Base de Dados'!$E$6:$E$925,B122))</f>
        <v/>
      </c>
      <c r="D122" s="25" t="str">
        <f>IF(B122="","",IF('02 Macro Alocação'!$D$16&gt;0,C122/'02 Macro Alocação'!$D$16,0))</f>
        <v/>
      </c>
      <c r="E122" s="150" t="str">
        <f>IF(B122="","",IF(N(C122)&gt;0,C122+ROW()/1E9,""))</f>
        <v/>
      </c>
    </row>
    <row r="123">
      <c r="B123" s="133" t="str">
        <f>IF(I44="","",I44)</f>
        <v/>
      </c>
      <c r="C123" s="65" t="str">
        <f>IF(B123="","",SUMIFS('15 Base de Dados'!$J$6:$J$925,'15 Base de Dados'!$E$6:$E$925,B123))</f>
        <v/>
      </c>
      <c r="D123" s="25" t="str">
        <f>IF(B123="","",IF('02 Macro Alocação'!$D$16&gt;0,C123/'02 Macro Alocação'!$D$16,0))</f>
        <v/>
      </c>
      <c r="E123" s="150" t="str">
        <f>IF(B123="","",IF(N(C123)&gt;0,C123+ROW()/1E9,""))</f>
        <v/>
      </c>
    </row>
    <row r="124">
      <c r="B124" s="24" t="inlineStr">
        <is>
          <t>Não classificado</t>
        </is>
      </c>
      <c r="C124" s="65">
        <f>MAX(0,'02 Macro Alocação'!$D$16-SUM(C84:C123))</f>
        <v>0</v>
      </c>
      <c r="D124" s="25">
        <f>IF('02 Macro Alocação'!$D$16&gt;0,C124/'02 Macro Alocação'!$D$16,0)</f>
        <v>0</v>
      </c>
      <c r="E124" s="150" t="str">
        <f>IF(N(C124)&gt;0.005,C124+ROW()/1E9,"")</f>
        <v/>
      </c>
    </row>
    <row r="127" ht="22" customHeight="1">
      <c r="B127" s="18" t="inlineStr">
        <is>
          <t>TABELA: 6 MAIORES SETORES</t>
        </is>
      </c>
      <c r="C127" s="19" t="n"/>
      <c r="D127" s="19" t="n"/>
      <c r="E127" s="19" t="n"/>
      <c r="F127" s="19" t="n"/>
      <c r="G127" s="19" t="n"/>
    </row>
    <row r="128">
      <c r="B128" s="62" t="inlineStr">
        <is>
          <t>#</t>
        </is>
      </c>
      <c r="C128" s="62" t="inlineStr">
        <is>
          <t>Setor</t>
        </is>
      </c>
      <c r="D128" s="62" t="inlineStr">
        <is>
          <t>Valor (R$)</t>
        </is>
      </c>
      <c r="E128" s="62" t="inlineStr">
        <is>
          <t>% Patrimônio</t>
        </is>
      </c>
    </row>
    <row r="129">
      <c r="B129" s="125" t="n">
        <v>1</v>
      </c>
      <c r="C129" s="133" t="str">
        <f>IFERROR(INDEX($B$84:$B$124,MATCH(LARGE($E$84:$E$124,B129),$E$84:$E$124,0)),"—")</f>
        <v>—</v>
      </c>
      <c r="D129" s="65">
        <f>IFERROR(INDEX($C$84:$C$124,MATCH(LARGE($E$84:$E$124,B129),$E$84:$E$124,0)),0)</f>
        <v>0</v>
      </c>
      <c r="E129" s="25">
        <f>IF('02 Macro Alocação'!$D$16&gt;0,D129/'02 Macro Alocação'!$D$16,0)</f>
        <v>0</v>
      </c>
    </row>
    <row r="130">
      <c r="B130" s="125" t="n">
        <v>2</v>
      </c>
      <c r="C130" s="133" t="str">
        <f>IFERROR(INDEX($B$84:$B$124,MATCH(LARGE($E$84:$E$124,B130),$E$84:$E$124,0)),"—")</f>
        <v>—</v>
      </c>
      <c r="D130" s="65">
        <f>IFERROR(INDEX($C$84:$C$124,MATCH(LARGE($E$84:$E$124,B130),$E$84:$E$124,0)),0)</f>
        <v>0</v>
      </c>
      <c r="E130" s="25">
        <f>IF('02 Macro Alocação'!$D$16&gt;0,D130/'02 Macro Alocação'!$D$16,0)</f>
        <v>0</v>
      </c>
    </row>
    <row r="131">
      <c r="B131" s="125" t="n">
        <v>3</v>
      </c>
      <c r="C131" s="133" t="str">
        <f>IFERROR(INDEX($B$84:$B$124,MATCH(LARGE($E$84:$E$124,B131),$E$84:$E$124,0)),"—")</f>
        <v>—</v>
      </c>
      <c r="D131" s="65">
        <f>IFERROR(INDEX($C$84:$C$124,MATCH(LARGE($E$84:$E$124,B131),$E$84:$E$124,0)),0)</f>
        <v>0</v>
      </c>
      <c r="E131" s="25">
        <f>IF('02 Macro Alocação'!$D$16&gt;0,D131/'02 Macro Alocação'!$D$16,0)</f>
        <v>0</v>
      </c>
    </row>
    <row r="132">
      <c r="B132" s="125" t="n">
        <v>4</v>
      </c>
      <c r="C132" s="133" t="str">
        <f>IFERROR(INDEX($B$84:$B$124,MATCH(LARGE($E$84:$E$124,B132),$E$84:$E$124,0)),"—")</f>
        <v>—</v>
      </c>
      <c r="D132" s="65">
        <f>IFERROR(INDEX($C$84:$C$124,MATCH(LARGE($E$84:$E$124,B132),$E$84:$E$124,0)),0)</f>
        <v>0</v>
      </c>
      <c r="E132" s="25">
        <f>IF('02 Macro Alocação'!$D$16&gt;0,D132/'02 Macro Alocação'!$D$16,0)</f>
        <v>0</v>
      </c>
    </row>
    <row r="133">
      <c r="B133" s="125" t="n">
        <v>5</v>
      </c>
      <c r="C133" s="133" t="str">
        <f>IFERROR(INDEX($B$84:$B$124,MATCH(LARGE($E$84:$E$124,B133),$E$84:$E$124,0)),"—")</f>
        <v>—</v>
      </c>
      <c r="D133" s="65">
        <f>IFERROR(INDEX($C$84:$C$124,MATCH(LARGE($E$84:$E$124,B133),$E$84:$E$124,0)),0)</f>
        <v>0</v>
      </c>
      <c r="E133" s="25">
        <f>IF('02 Macro Alocação'!$D$16&gt;0,D133/'02 Macro Alocação'!$D$16,0)</f>
        <v>0</v>
      </c>
    </row>
    <row r="134">
      <c r="B134" s="125" t="n">
        <v>6</v>
      </c>
      <c r="C134" s="133" t="str">
        <f>IFERROR(INDEX($B$84:$B$124,MATCH(LARGE($E$84:$E$124,B134),$E$84:$E$124,0)),"—")</f>
        <v>—</v>
      </c>
      <c r="D134" s="65">
        <f>IFERROR(INDEX($C$84:$C$124,MATCH(LARGE($E$84:$E$124,B134),$E$84:$E$124,0)),0)</f>
        <v>0</v>
      </c>
      <c r="E134" s="25">
        <f>IF('02 Macro Alocação'!$D$16&gt;0,D134/'02 Macro Alocação'!$D$16,0)</f>
        <v>0</v>
      </c>
    </row>
    <row r="137" ht="22" customHeight="1">
      <c r="B137" s="18" t="inlineStr">
        <is>
          <t>TABELA: EXPOSIÇÃO POR MOEDA</t>
        </is>
      </c>
      <c r="C137" s="19" t="n"/>
      <c r="D137" s="19" t="n"/>
      <c r="E137" s="19" t="n"/>
      <c r="F137" s="19" t="n"/>
      <c r="G137" s="19" t="n"/>
    </row>
    <row r="138">
      <c r="B138" s="62" t="inlineStr">
        <is>
          <t>Moeda</t>
        </is>
      </c>
      <c r="C138" s="62" t="inlineStr">
        <is>
          <t>Valor (R$)</t>
        </is>
      </c>
      <c r="D138" s="62" t="inlineStr">
        <is>
          <t>% Patrimônio</t>
        </is>
      </c>
    </row>
    <row r="139">
      <c r="B139" s="24" t="inlineStr">
        <is>
          <t>BRL</t>
        </is>
      </c>
      <c r="C139" s="65">
        <f>SUMIFS('15 Base de Dados'!$J$6:$J$925,'15 Base de Dados'!$F$6:$F$925,B139)</f>
        <v>0</v>
      </c>
      <c r="D139" s="25">
        <f>IF('02 Macro Alocação'!$D$16&gt;0,C139/'02 Macro Alocação'!$D$16,0)</f>
        <v>0</v>
      </c>
    </row>
    <row r="140">
      <c r="B140" s="24" t="inlineStr">
        <is>
          <t>USD</t>
        </is>
      </c>
      <c r="C140" s="65">
        <f>SUMIFS('15 Base de Dados'!$J$6:$J$925,'15 Base de Dados'!$F$6:$F$925,B140)</f>
        <v>0</v>
      </c>
      <c r="D140" s="25">
        <f>IF('02 Macro Alocação'!$D$16&gt;0,C140/'02 Macro Alocação'!$D$16,0)</f>
        <v>0</v>
      </c>
    </row>
    <row r="141">
      <c r="B141" s="24" t="inlineStr">
        <is>
          <t>EUR</t>
        </is>
      </c>
      <c r="C141" s="65">
        <f>SUMIFS('15 Base de Dados'!$J$6:$J$925,'15 Base de Dados'!$F$6:$F$925,B141)</f>
        <v>0</v>
      </c>
      <c r="D141" s="25">
        <f>IF('02 Macro Alocação'!$D$16&gt;0,C141/'02 Macro Alocação'!$D$16,0)</f>
        <v>0</v>
      </c>
    </row>
    <row r="142">
      <c r="B142" s="24" t="inlineStr">
        <is>
          <t>Outras</t>
        </is>
      </c>
      <c r="C142" s="65">
        <f>MAX(0,'02 Macro Alocação'!$D$16-SUM(C139:C141))</f>
        <v>0</v>
      </c>
      <c r="D142" s="25">
        <f>IF('02 Macro Alocação'!$D$16&gt;0,C142/'02 Macro Alocação'!$D$16,0)</f>
        <v>0</v>
      </c>
    </row>
    <row r="145" ht="22" customHeight="1">
      <c r="B145" s="18" t="inlineStr">
        <is>
          <t>TABELA: JANELA MÓVEL DE 24 MESES (gráficos de evolução)</t>
        </is>
      </c>
      <c r="C145" s="19" t="n"/>
      <c r="D145" s="19" t="n"/>
      <c r="E145" s="19" t="n"/>
      <c r="F145" s="19" t="n"/>
      <c r="G145" s="19" t="n"/>
      <c r="H145" s="19" t="n"/>
    </row>
    <row r="146">
      <c r="B146" s="62" t="inlineStr">
        <is>
          <t>Mês</t>
        </is>
      </c>
      <c r="C146" s="62" t="inlineStr">
        <is>
          <t>Patrimônio (R$)</t>
        </is>
      </c>
      <c r="D146" s="62" t="inlineStr">
        <is>
          <t>Aportes (R$)</t>
        </is>
      </c>
      <c r="E146" s="62" t="inlineStr">
        <is>
          <t>Aportes Acum. (R$)</t>
        </is>
      </c>
      <c r="F146" s="62" t="inlineStr">
        <is>
          <t>Dividendos (R$)</t>
        </is>
      </c>
      <c r="G146" s="62" t="inlineStr">
        <is>
          <t>Rentab. Acum.</t>
        </is>
      </c>
    </row>
    <row r="147">
      <c r="B147" s="151">
        <f>EOMONTH(ref_data,-23)</f>
        <v>45626</v>
      </c>
      <c r="C147" s="65" t="str">
        <f>IF(_xlfn.MAXIFS('12 Histórico Patrimonial'!$A$8:$A$307,'12 Histórico Patrimonial'!$A$8:$A$307,"&lt;="&amp;B147)=0,"",INDEX('12 Histórico Patrimonial'!$B$8:$B$307,MATCH(_xlfn.MAXIFS('12 Histórico Patrimonial'!$A$8:$A$307,'12 Histórico Patrimonial'!$A$8:$A$307,"&lt;="&amp;B147),'12 Histórico Patrimonial'!$A$8:$A$307,0)))</f>
        <v/>
      </c>
      <c r="D147" s="65">
        <f>SUMIFS('10 Histórico de Aportes'!$D$8:$D$2007,'10 Histórico de Aportes'!$F$8:$F$2007,B147)</f>
        <v>0</v>
      </c>
      <c r="E147" s="65">
        <f>SUMIFS('10 Histórico de Aportes'!$D$8:$D$2007,'10 Histórico de Aportes'!$A$8:$A$2007,"&lt;="&amp;B147)</f>
        <v>0</v>
      </c>
      <c r="F147" s="65">
        <f>SUMIFS('11 Histórico de Dividendos'!$K$8:$K$3007,'11 Histórico de Dividendos'!$M$8:$M$3007,B147)</f>
        <v>0</v>
      </c>
      <c r="G147" s="67" t="str">
        <f>IF(_xlfn.MAXIFS('12 Histórico Patrimonial'!$A$8:$A$307,'12 Histórico Patrimonial'!$A$8:$A$307,"&lt;="&amp;B147)=0,"",INDEX('12 Histórico Patrimonial'!$G$8:$G$307,MATCH(_xlfn.MAXIFS('12 Histórico Patrimonial'!$A$8:$A$307,'12 Histórico Patrimonial'!$A$8:$A$307,"&lt;="&amp;B147),'12 Histórico Patrimonial'!$A$8:$A$307,0)))</f>
        <v/>
      </c>
    </row>
    <row r="148">
      <c r="B148" s="151">
        <f>EOMONTH(ref_data,-22)</f>
        <v>45657</v>
      </c>
      <c r="C148" s="65" t="str">
        <f>IF(_xlfn.MAXIFS('12 Histórico Patrimonial'!$A$8:$A$307,'12 Histórico Patrimonial'!$A$8:$A$307,"&lt;="&amp;B148)=0,"",INDEX('12 Histórico Patrimonial'!$B$8:$B$307,MATCH(_xlfn.MAXIFS('12 Histórico Patrimonial'!$A$8:$A$307,'12 Histórico Patrimonial'!$A$8:$A$307,"&lt;="&amp;B148),'12 Histórico Patrimonial'!$A$8:$A$307,0)))</f>
        <v/>
      </c>
      <c r="D148" s="65">
        <f>SUMIFS('10 Histórico de Aportes'!$D$8:$D$2007,'10 Histórico de Aportes'!$F$8:$F$2007,B148)</f>
        <v>0</v>
      </c>
      <c r="E148" s="65">
        <f>SUMIFS('10 Histórico de Aportes'!$D$8:$D$2007,'10 Histórico de Aportes'!$A$8:$A$2007,"&lt;="&amp;B148)</f>
        <v>0</v>
      </c>
      <c r="F148" s="65">
        <f>SUMIFS('11 Histórico de Dividendos'!$K$8:$K$3007,'11 Histórico de Dividendos'!$M$8:$M$3007,B148)</f>
        <v>0</v>
      </c>
      <c r="G148" s="67" t="str">
        <f>IF(_xlfn.MAXIFS('12 Histórico Patrimonial'!$A$8:$A$307,'12 Histórico Patrimonial'!$A$8:$A$307,"&lt;="&amp;B148)=0,"",INDEX('12 Histórico Patrimonial'!$G$8:$G$307,MATCH(_xlfn.MAXIFS('12 Histórico Patrimonial'!$A$8:$A$307,'12 Histórico Patrimonial'!$A$8:$A$307,"&lt;="&amp;B148),'12 Histórico Patrimonial'!$A$8:$A$307,0)))</f>
        <v/>
      </c>
    </row>
    <row r="149">
      <c r="B149" s="151">
        <f>EOMONTH(ref_data,-21)</f>
        <v>45688</v>
      </c>
      <c r="C149" s="65" t="str">
        <f>IF(_xlfn.MAXIFS('12 Histórico Patrimonial'!$A$8:$A$307,'12 Histórico Patrimonial'!$A$8:$A$307,"&lt;="&amp;B149)=0,"",INDEX('12 Histórico Patrimonial'!$B$8:$B$307,MATCH(_xlfn.MAXIFS('12 Histórico Patrimonial'!$A$8:$A$307,'12 Histórico Patrimonial'!$A$8:$A$307,"&lt;="&amp;B149),'12 Histórico Patrimonial'!$A$8:$A$307,0)))</f>
        <v/>
      </c>
      <c r="D149" s="65">
        <f>SUMIFS('10 Histórico de Aportes'!$D$8:$D$2007,'10 Histórico de Aportes'!$F$8:$F$2007,B149)</f>
        <v>0</v>
      </c>
      <c r="E149" s="65">
        <f>SUMIFS('10 Histórico de Aportes'!$D$8:$D$2007,'10 Histórico de Aportes'!$A$8:$A$2007,"&lt;="&amp;B149)</f>
        <v>0</v>
      </c>
      <c r="F149" s="65">
        <f>SUMIFS('11 Histórico de Dividendos'!$K$8:$K$3007,'11 Histórico de Dividendos'!$M$8:$M$3007,B149)</f>
        <v>0</v>
      </c>
      <c r="G149" s="67" t="str">
        <f>IF(_xlfn.MAXIFS('12 Histórico Patrimonial'!$A$8:$A$307,'12 Histórico Patrimonial'!$A$8:$A$307,"&lt;="&amp;B149)=0,"",INDEX('12 Histórico Patrimonial'!$G$8:$G$307,MATCH(_xlfn.MAXIFS('12 Histórico Patrimonial'!$A$8:$A$307,'12 Histórico Patrimonial'!$A$8:$A$307,"&lt;="&amp;B149),'12 Histórico Patrimonial'!$A$8:$A$307,0)))</f>
        <v/>
      </c>
    </row>
    <row r="150">
      <c r="B150" s="151">
        <f>EOMONTH(ref_data,-20)</f>
        <v>45716</v>
      </c>
      <c r="C150" s="65" t="str">
        <f>IF(_xlfn.MAXIFS('12 Histórico Patrimonial'!$A$8:$A$307,'12 Histórico Patrimonial'!$A$8:$A$307,"&lt;="&amp;B150)=0,"",INDEX('12 Histórico Patrimonial'!$B$8:$B$307,MATCH(_xlfn.MAXIFS('12 Histórico Patrimonial'!$A$8:$A$307,'12 Histórico Patrimonial'!$A$8:$A$307,"&lt;="&amp;B150),'12 Histórico Patrimonial'!$A$8:$A$307,0)))</f>
        <v/>
      </c>
      <c r="D150" s="65">
        <f>SUMIFS('10 Histórico de Aportes'!$D$8:$D$2007,'10 Histórico de Aportes'!$F$8:$F$2007,B150)</f>
        <v>0</v>
      </c>
      <c r="E150" s="65">
        <f>SUMIFS('10 Histórico de Aportes'!$D$8:$D$2007,'10 Histórico de Aportes'!$A$8:$A$2007,"&lt;="&amp;B150)</f>
        <v>0</v>
      </c>
      <c r="F150" s="65">
        <f>SUMIFS('11 Histórico de Dividendos'!$K$8:$K$3007,'11 Histórico de Dividendos'!$M$8:$M$3007,B150)</f>
        <v>0</v>
      </c>
      <c r="G150" s="67" t="str">
        <f>IF(_xlfn.MAXIFS('12 Histórico Patrimonial'!$A$8:$A$307,'12 Histórico Patrimonial'!$A$8:$A$307,"&lt;="&amp;B150)=0,"",INDEX('12 Histórico Patrimonial'!$G$8:$G$307,MATCH(_xlfn.MAXIFS('12 Histórico Patrimonial'!$A$8:$A$307,'12 Histórico Patrimonial'!$A$8:$A$307,"&lt;="&amp;B150),'12 Histórico Patrimonial'!$A$8:$A$307,0)))</f>
        <v/>
      </c>
    </row>
    <row r="151">
      <c r="B151" s="151">
        <f>EOMONTH(ref_data,-19)</f>
        <v>45747</v>
      </c>
      <c r="C151" s="65" t="str">
        <f>IF(_xlfn.MAXIFS('12 Histórico Patrimonial'!$A$8:$A$307,'12 Histórico Patrimonial'!$A$8:$A$307,"&lt;="&amp;B151)=0,"",INDEX('12 Histórico Patrimonial'!$B$8:$B$307,MATCH(_xlfn.MAXIFS('12 Histórico Patrimonial'!$A$8:$A$307,'12 Histórico Patrimonial'!$A$8:$A$307,"&lt;="&amp;B151),'12 Histórico Patrimonial'!$A$8:$A$307,0)))</f>
        <v/>
      </c>
      <c r="D151" s="65">
        <f>SUMIFS('10 Histórico de Aportes'!$D$8:$D$2007,'10 Histórico de Aportes'!$F$8:$F$2007,B151)</f>
        <v>0</v>
      </c>
      <c r="E151" s="65">
        <f>SUMIFS('10 Histórico de Aportes'!$D$8:$D$2007,'10 Histórico de Aportes'!$A$8:$A$2007,"&lt;="&amp;B151)</f>
        <v>0</v>
      </c>
      <c r="F151" s="65">
        <f>SUMIFS('11 Histórico de Dividendos'!$K$8:$K$3007,'11 Histórico de Dividendos'!$M$8:$M$3007,B151)</f>
        <v>0</v>
      </c>
      <c r="G151" s="67" t="str">
        <f>IF(_xlfn.MAXIFS('12 Histórico Patrimonial'!$A$8:$A$307,'12 Histórico Patrimonial'!$A$8:$A$307,"&lt;="&amp;B151)=0,"",INDEX('12 Histórico Patrimonial'!$G$8:$G$307,MATCH(_xlfn.MAXIFS('12 Histórico Patrimonial'!$A$8:$A$307,'12 Histórico Patrimonial'!$A$8:$A$307,"&lt;="&amp;B151),'12 Histórico Patrimonial'!$A$8:$A$307,0)))</f>
        <v/>
      </c>
    </row>
    <row r="152">
      <c r="B152" s="151">
        <f>EOMONTH(ref_data,-18)</f>
        <v>45777</v>
      </c>
      <c r="C152" s="65" t="str">
        <f>IF(_xlfn.MAXIFS('12 Histórico Patrimonial'!$A$8:$A$307,'12 Histórico Patrimonial'!$A$8:$A$307,"&lt;="&amp;B152)=0,"",INDEX('12 Histórico Patrimonial'!$B$8:$B$307,MATCH(_xlfn.MAXIFS('12 Histórico Patrimonial'!$A$8:$A$307,'12 Histórico Patrimonial'!$A$8:$A$307,"&lt;="&amp;B152),'12 Histórico Patrimonial'!$A$8:$A$307,0)))</f>
        <v/>
      </c>
      <c r="D152" s="65">
        <f>SUMIFS('10 Histórico de Aportes'!$D$8:$D$2007,'10 Histórico de Aportes'!$F$8:$F$2007,B152)</f>
        <v>0</v>
      </c>
      <c r="E152" s="65">
        <f>SUMIFS('10 Histórico de Aportes'!$D$8:$D$2007,'10 Histórico de Aportes'!$A$8:$A$2007,"&lt;="&amp;B152)</f>
        <v>0</v>
      </c>
      <c r="F152" s="65">
        <f>SUMIFS('11 Histórico de Dividendos'!$K$8:$K$3007,'11 Histórico de Dividendos'!$M$8:$M$3007,B152)</f>
        <v>0</v>
      </c>
      <c r="G152" s="67" t="str">
        <f>IF(_xlfn.MAXIFS('12 Histórico Patrimonial'!$A$8:$A$307,'12 Histórico Patrimonial'!$A$8:$A$307,"&lt;="&amp;B152)=0,"",INDEX('12 Histórico Patrimonial'!$G$8:$G$307,MATCH(_xlfn.MAXIFS('12 Histórico Patrimonial'!$A$8:$A$307,'12 Histórico Patrimonial'!$A$8:$A$307,"&lt;="&amp;B152),'12 Histórico Patrimonial'!$A$8:$A$307,0)))</f>
        <v/>
      </c>
    </row>
    <row r="153">
      <c r="B153" s="151">
        <f>EOMONTH(ref_data,-17)</f>
        <v>45808</v>
      </c>
      <c r="C153" s="65" t="str">
        <f>IF(_xlfn.MAXIFS('12 Histórico Patrimonial'!$A$8:$A$307,'12 Histórico Patrimonial'!$A$8:$A$307,"&lt;="&amp;B153)=0,"",INDEX('12 Histórico Patrimonial'!$B$8:$B$307,MATCH(_xlfn.MAXIFS('12 Histórico Patrimonial'!$A$8:$A$307,'12 Histórico Patrimonial'!$A$8:$A$307,"&lt;="&amp;B153),'12 Histórico Patrimonial'!$A$8:$A$307,0)))</f>
        <v/>
      </c>
      <c r="D153" s="65">
        <f>SUMIFS('10 Histórico de Aportes'!$D$8:$D$2007,'10 Histórico de Aportes'!$F$8:$F$2007,B153)</f>
        <v>0</v>
      </c>
      <c r="E153" s="65">
        <f>SUMIFS('10 Histórico de Aportes'!$D$8:$D$2007,'10 Histórico de Aportes'!$A$8:$A$2007,"&lt;="&amp;B153)</f>
        <v>0</v>
      </c>
      <c r="F153" s="65">
        <f>SUMIFS('11 Histórico de Dividendos'!$K$8:$K$3007,'11 Histórico de Dividendos'!$M$8:$M$3007,B153)</f>
        <v>0</v>
      </c>
      <c r="G153" s="67" t="str">
        <f>IF(_xlfn.MAXIFS('12 Histórico Patrimonial'!$A$8:$A$307,'12 Histórico Patrimonial'!$A$8:$A$307,"&lt;="&amp;B153)=0,"",INDEX('12 Histórico Patrimonial'!$G$8:$G$307,MATCH(_xlfn.MAXIFS('12 Histórico Patrimonial'!$A$8:$A$307,'12 Histórico Patrimonial'!$A$8:$A$307,"&lt;="&amp;B153),'12 Histórico Patrimonial'!$A$8:$A$307,0)))</f>
        <v/>
      </c>
    </row>
    <row r="154">
      <c r="B154" s="151">
        <f>EOMONTH(ref_data,-16)</f>
        <v>45838</v>
      </c>
      <c r="C154" s="65" t="str">
        <f>IF(_xlfn.MAXIFS('12 Histórico Patrimonial'!$A$8:$A$307,'12 Histórico Patrimonial'!$A$8:$A$307,"&lt;="&amp;B154)=0,"",INDEX('12 Histórico Patrimonial'!$B$8:$B$307,MATCH(_xlfn.MAXIFS('12 Histórico Patrimonial'!$A$8:$A$307,'12 Histórico Patrimonial'!$A$8:$A$307,"&lt;="&amp;B154),'12 Histórico Patrimonial'!$A$8:$A$307,0)))</f>
        <v/>
      </c>
      <c r="D154" s="65">
        <f>SUMIFS('10 Histórico de Aportes'!$D$8:$D$2007,'10 Histórico de Aportes'!$F$8:$F$2007,B154)</f>
        <v>0</v>
      </c>
      <c r="E154" s="65">
        <f>SUMIFS('10 Histórico de Aportes'!$D$8:$D$2007,'10 Histórico de Aportes'!$A$8:$A$2007,"&lt;="&amp;B154)</f>
        <v>0</v>
      </c>
      <c r="F154" s="65">
        <f>SUMIFS('11 Histórico de Dividendos'!$K$8:$K$3007,'11 Histórico de Dividendos'!$M$8:$M$3007,B154)</f>
        <v>0</v>
      </c>
      <c r="G154" s="67" t="str">
        <f>IF(_xlfn.MAXIFS('12 Histórico Patrimonial'!$A$8:$A$307,'12 Histórico Patrimonial'!$A$8:$A$307,"&lt;="&amp;B154)=0,"",INDEX('12 Histórico Patrimonial'!$G$8:$G$307,MATCH(_xlfn.MAXIFS('12 Histórico Patrimonial'!$A$8:$A$307,'12 Histórico Patrimonial'!$A$8:$A$307,"&lt;="&amp;B154),'12 Histórico Patrimonial'!$A$8:$A$307,0)))</f>
        <v/>
      </c>
    </row>
    <row r="155">
      <c r="B155" s="151">
        <f>EOMONTH(ref_data,-15)</f>
        <v>45869</v>
      </c>
      <c r="C155" s="65" t="str">
        <f>IF(_xlfn.MAXIFS('12 Histórico Patrimonial'!$A$8:$A$307,'12 Histórico Patrimonial'!$A$8:$A$307,"&lt;="&amp;B155)=0,"",INDEX('12 Histórico Patrimonial'!$B$8:$B$307,MATCH(_xlfn.MAXIFS('12 Histórico Patrimonial'!$A$8:$A$307,'12 Histórico Patrimonial'!$A$8:$A$307,"&lt;="&amp;B155),'12 Histórico Patrimonial'!$A$8:$A$307,0)))</f>
        <v/>
      </c>
      <c r="D155" s="65">
        <f>SUMIFS('10 Histórico de Aportes'!$D$8:$D$2007,'10 Histórico de Aportes'!$F$8:$F$2007,B155)</f>
        <v>0</v>
      </c>
      <c r="E155" s="65">
        <f>SUMIFS('10 Histórico de Aportes'!$D$8:$D$2007,'10 Histórico de Aportes'!$A$8:$A$2007,"&lt;="&amp;B155)</f>
        <v>0</v>
      </c>
      <c r="F155" s="65">
        <f>SUMIFS('11 Histórico de Dividendos'!$K$8:$K$3007,'11 Histórico de Dividendos'!$M$8:$M$3007,B155)</f>
        <v>0</v>
      </c>
      <c r="G155" s="67" t="str">
        <f>IF(_xlfn.MAXIFS('12 Histórico Patrimonial'!$A$8:$A$307,'12 Histórico Patrimonial'!$A$8:$A$307,"&lt;="&amp;B155)=0,"",INDEX('12 Histórico Patrimonial'!$G$8:$G$307,MATCH(_xlfn.MAXIFS('12 Histórico Patrimonial'!$A$8:$A$307,'12 Histórico Patrimonial'!$A$8:$A$307,"&lt;="&amp;B155),'12 Histórico Patrimonial'!$A$8:$A$307,0)))</f>
        <v/>
      </c>
    </row>
    <row r="156">
      <c r="B156" s="151">
        <f>EOMONTH(ref_data,-14)</f>
        <v>45900</v>
      </c>
      <c r="C156" s="65" t="str">
        <f>IF(_xlfn.MAXIFS('12 Histórico Patrimonial'!$A$8:$A$307,'12 Histórico Patrimonial'!$A$8:$A$307,"&lt;="&amp;B156)=0,"",INDEX('12 Histórico Patrimonial'!$B$8:$B$307,MATCH(_xlfn.MAXIFS('12 Histórico Patrimonial'!$A$8:$A$307,'12 Histórico Patrimonial'!$A$8:$A$307,"&lt;="&amp;B156),'12 Histórico Patrimonial'!$A$8:$A$307,0)))</f>
        <v/>
      </c>
      <c r="D156" s="65">
        <f>SUMIFS('10 Histórico de Aportes'!$D$8:$D$2007,'10 Histórico de Aportes'!$F$8:$F$2007,B156)</f>
        <v>0</v>
      </c>
      <c r="E156" s="65">
        <f>SUMIFS('10 Histórico de Aportes'!$D$8:$D$2007,'10 Histórico de Aportes'!$A$8:$A$2007,"&lt;="&amp;B156)</f>
        <v>0</v>
      </c>
      <c r="F156" s="65">
        <f>SUMIFS('11 Histórico de Dividendos'!$K$8:$K$3007,'11 Histórico de Dividendos'!$M$8:$M$3007,B156)</f>
        <v>0</v>
      </c>
      <c r="G156" s="67" t="str">
        <f>IF(_xlfn.MAXIFS('12 Histórico Patrimonial'!$A$8:$A$307,'12 Histórico Patrimonial'!$A$8:$A$307,"&lt;="&amp;B156)=0,"",INDEX('12 Histórico Patrimonial'!$G$8:$G$307,MATCH(_xlfn.MAXIFS('12 Histórico Patrimonial'!$A$8:$A$307,'12 Histórico Patrimonial'!$A$8:$A$307,"&lt;="&amp;B156),'12 Histórico Patrimonial'!$A$8:$A$307,0)))</f>
        <v/>
      </c>
    </row>
    <row r="157">
      <c r="B157" s="151">
        <f>EOMONTH(ref_data,-13)</f>
        <v>45930</v>
      </c>
      <c r="C157" s="65" t="str">
        <f>IF(_xlfn.MAXIFS('12 Histórico Patrimonial'!$A$8:$A$307,'12 Histórico Patrimonial'!$A$8:$A$307,"&lt;="&amp;B157)=0,"",INDEX('12 Histórico Patrimonial'!$B$8:$B$307,MATCH(_xlfn.MAXIFS('12 Histórico Patrimonial'!$A$8:$A$307,'12 Histórico Patrimonial'!$A$8:$A$307,"&lt;="&amp;B157),'12 Histórico Patrimonial'!$A$8:$A$307,0)))</f>
        <v/>
      </c>
      <c r="D157" s="65">
        <f>SUMIFS('10 Histórico de Aportes'!$D$8:$D$2007,'10 Histórico de Aportes'!$F$8:$F$2007,B157)</f>
        <v>0</v>
      </c>
      <c r="E157" s="65">
        <f>SUMIFS('10 Histórico de Aportes'!$D$8:$D$2007,'10 Histórico de Aportes'!$A$8:$A$2007,"&lt;="&amp;B157)</f>
        <v>0</v>
      </c>
      <c r="F157" s="65">
        <f>SUMIFS('11 Histórico de Dividendos'!$K$8:$K$3007,'11 Histórico de Dividendos'!$M$8:$M$3007,B157)</f>
        <v>0</v>
      </c>
      <c r="G157" s="67" t="str">
        <f>IF(_xlfn.MAXIFS('12 Histórico Patrimonial'!$A$8:$A$307,'12 Histórico Patrimonial'!$A$8:$A$307,"&lt;="&amp;B157)=0,"",INDEX('12 Histórico Patrimonial'!$G$8:$G$307,MATCH(_xlfn.MAXIFS('12 Histórico Patrimonial'!$A$8:$A$307,'12 Histórico Patrimonial'!$A$8:$A$307,"&lt;="&amp;B157),'12 Histórico Patrimonial'!$A$8:$A$307,0)))</f>
        <v/>
      </c>
    </row>
    <row r="158">
      <c r="B158" s="151">
        <f>EOMONTH(ref_data,-12)</f>
        <v>45961</v>
      </c>
      <c r="C158" s="65" t="str">
        <f>IF(_xlfn.MAXIFS('12 Histórico Patrimonial'!$A$8:$A$307,'12 Histórico Patrimonial'!$A$8:$A$307,"&lt;="&amp;B158)=0,"",INDEX('12 Histórico Patrimonial'!$B$8:$B$307,MATCH(_xlfn.MAXIFS('12 Histórico Patrimonial'!$A$8:$A$307,'12 Histórico Patrimonial'!$A$8:$A$307,"&lt;="&amp;B158),'12 Histórico Patrimonial'!$A$8:$A$307,0)))</f>
        <v/>
      </c>
      <c r="D158" s="65">
        <f>SUMIFS('10 Histórico de Aportes'!$D$8:$D$2007,'10 Histórico de Aportes'!$F$8:$F$2007,B158)</f>
        <v>0</v>
      </c>
      <c r="E158" s="65">
        <f>SUMIFS('10 Histórico de Aportes'!$D$8:$D$2007,'10 Histórico de Aportes'!$A$8:$A$2007,"&lt;="&amp;B158)</f>
        <v>0</v>
      </c>
      <c r="F158" s="65">
        <f>SUMIFS('11 Histórico de Dividendos'!$K$8:$K$3007,'11 Histórico de Dividendos'!$M$8:$M$3007,B158)</f>
        <v>0</v>
      </c>
      <c r="G158" s="67" t="str">
        <f>IF(_xlfn.MAXIFS('12 Histórico Patrimonial'!$A$8:$A$307,'12 Histórico Patrimonial'!$A$8:$A$307,"&lt;="&amp;B158)=0,"",INDEX('12 Histórico Patrimonial'!$G$8:$G$307,MATCH(_xlfn.MAXIFS('12 Histórico Patrimonial'!$A$8:$A$307,'12 Histórico Patrimonial'!$A$8:$A$307,"&lt;="&amp;B158),'12 Histórico Patrimonial'!$A$8:$A$307,0)))</f>
        <v/>
      </c>
    </row>
    <row r="159">
      <c r="B159" s="151">
        <f>EOMONTH(ref_data,-11)</f>
        <v>45991</v>
      </c>
      <c r="C159" s="65" t="str">
        <f>IF(_xlfn.MAXIFS('12 Histórico Patrimonial'!$A$8:$A$307,'12 Histórico Patrimonial'!$A$8:$A$307,"&lt;="&amp;B159)=0,"",INDEX('12 Histórico Patrimonial'!$B$8:$B$307,MATCH(_xlfn.MAXIFS('12 Histórico Patrimonial'!$A$8:$A$307,'12 Histórico Patrimonial'!$A$8:$A$307,"&lt;="&amp;B159),'12 Histórico Patrimonial'!$A$8:$A$307,0)))</f>
        <v/>
      </c>
      <c r="D159" s="65">
        <f>SUMIFS('10 Histórico de Aportes'!$D$8:$D$2007,'10 Histórico de Aportes'!$F$8:$F$2007,B159)</f>
        <v>0</v>
      </c>
      <c r="E159" s="65">
        <f>SUMIFS('10 Histórico de Aportes'!$D$8:$D$2007,'10 Histórico de Aportes'!$A$8:$A$2007,"&lt;="&amp;B159)</f>
        <v>0</v>
      </c>
      <c r="F159" s="65">
        <f>SUMIFS('11 Histórico de Dividendos'!$K$8:$K$3007,'11 Histórico de Dividendos'!$M$8:$M$3007,B159)</f>
        <v>0</v>
      </c>
      <c r="G159" s="67" t="str">
        <f>IF(_xlfn.MAXIFS('12 Histórico Patrimonial'!$A$8:$A$307,'12 Histórico Patrimonial'!$A$8:$A$307,"&lt;="&amp;B159)=0,"",INDEX('12 Histórico Patrimonial'!$G$8:$G$307,MATCH(_xlfn.MAXIFS('12 Histórico Patrimonial'!$A$8:$A$307,'12 Histórico Patrimonial'!$A$8:$A$307,"&lt;="&amp;B159),'12 Histórico Patrimonial'!$A$8:$A$307,0)))</f>
        <v/>
      </c>
    </row>
    <row r="160">
      <c r="B160" s="151">
        <f>EOMONTH(ref_data,-10)</f>
        <v>46022</v>
      </c>
      <c r="C160" s="65" t="str">
        <f>IF(_xlfn.MAXIFS('12 Histórico Patrimonial'!$A$8:$A$307,'12 Histórico Patrimonial'!$A$8:$A$307,"&lt;="&amp;B160)=0,"",INDEX('12 Histórico Patrimonial'!$B$8:$B$307,MATCH(_xlfn.MAXIFS('12 Histórico Patrimonial'!$A$8:$A$307,'12 Histórico Patrimonial'!$A$8:$A$307,"&lt;="&amp;B160),'12 Histórico Patrimonial'!$A$8:$A$307,0)))</f>
        <v/>
      </c>
      <c r="D160" s="65">
        <f>SUMIFS('10 Histórico de Aportes'!$D$8:$D$2007,'10 Histórico de Aportes'!$F$8:$F$2007,B160)</f>
        <v>0</v>
      </c>
      <c r="E160" s="65">
        <f>SUMIFS('10 Histórico de Aportes'!$D$8:$D$2007,'10 Histórico de Aportes'!$A$8:$A$2007,"&lt;="&amp;B160)</f>
        <v>0</v>
      </c>
      <c r="F160" s="65">
        <f>SUMIFS('11 Histórico de Dividendos'!$K$8:$K$3007,'11 Histórico de Dividendos'!$M$8:$M$3007,B160)</f>
        <v>0</v>
      </c>
      <c r="G160" s="67" t="str">
        <f>IF(_xlfn.MAXIFS('12 Histórico Patrimonial'!$A$8:$A$307,'12 Histórico Patrimonial'!$A$8:$A$307,"&lt;="&amp;B160)=0,"",INDEX('12 Histórico Patrimonial'!$G$8:$G$307,MATCH(_xlfn.MAXIFS('12 Histórico Patrimonial'!$A$8:$A$307,'12 Histórico Patrimonial'!$A$8:$A$307,"&lt;="&amp;B160),'12 Histórico Patrimonial'!$A$8:$A$307,0)))</f>
        <v/>
      </c>
    </row>
    <row r="161">
      <c r="B161" s="151">
        <f>EOMONTH(ref_data,-9)</f>
        <v>46053</v>
      </c>
      <c r="C161" s="65" t="str">
        <f>IF(_xlfn.MAXIFS('12 Histórico Patrimonial'!$A$8:$A$307,'12 Histórico Patrimonial'!$A$8:$A$307,"&lt;="&amp;B161)=0,"",INDEX('12 Histórico Patrimonial'!$B$8:$B$307,MATCH(_xlfn.MAXIFS('12 Histórico Patrimonial'!$A$8:$A$307,'12 Histórico Patrimonial'!$A$8:$A$307,"&lt;="&amp;B161),'12 Histórico Patrimonial'!$A$8:$A$307,0)))</f>
        <v/>
      </c>
      <c r="D161" s="65">
        <f>SUMIFS('10 Histórico de Aportes'!$D$8:$D$2007,'10 Histórico de Aportes'!$F$8:$F$2007,B161)</f>
        <v>0</v>
      </c>
      <c r="E161" s="65">
        <f>SUMIFS('10 Histórico de Aportes'!$D$8:$D$2007,'10 Histórico de Aportes'!$A$8:$A$2007,"&lt;="&amp;B161)</f>
        <v>0</v>
      </c>
      <c r="F161" s="65">
        <f>SUMIFS('11 Histórico de Dividendos'!$K$8:$K$3007,'11 Histórico de Dividendos'!$M$8:$M$3007,B161)</f>
        <v>0</v>
      </c>
      <c r="G161" s="67" t="str">
        <f>IF(_xlfn.MAXIFS('12 Histórico Patrimonial'!$A$8:$A$307,'12 Histórico Patrimonial'!$A$8:$A$307,"&lt;="&amp;B161)=0,"",INDEX('12 Histórico Patrimonial'!$G$8:$G$307,MATCH(_xlfn.MAXIFS('12 Histórico Patrimonial'!$A$8:$A$307,'12 Histórico Patrimonial'!$A$8:$A$307,"&lt;="&amp;B161),'12 Histórico Patrimonial'!$A$8:$A$307,0)))</f>
        <v/>
      </c>
    </row>
    <row r="162">
      <c r="B162" s="151">
        <f>EOMONTH(ref_data,-8)</f>
        <v>46081</v>
      </c>
      <c r="C162" s="65" t="str">
        <f>IF(_xlfn.MAXIFS('12 Histórico Patrimonial'!$A$8:$A$307,'12 Histórico Patrimonial'!$A$8:$A$307,"&lt;="&amp;B162)=0,"",INDEX('12 Histórico Patrimonial'!$B$8:$B$307,MATCH(_xlfn.MAXIFS('12 Histórico Patrimonial'!$A$8:$A$307,'12 Histórico Patrimonial'!$A$8:$A$307,"&lt;="&amp;B162),'12 Histórico Patrimonial'!$A$8:$A$307,0)))</f>
        <v/>
      </c>
      <c r="D162" s="65">
        <f>SUMIFS('10 Histórico de Aportes'!$D$8:$D$2007,'10 Histórico de Aportes'!$F$8:$F$2007,B162)</f>
        <v>0</v>
      </c>
      <c r="E162" s="65">
        <f>SUMIFS('10 Histórico de Aportes'!$D$8:$D$2007,'10 Histórico de Aportes'!$A$8:$A$2007,"&lt;="&amp;B162)</f>
        <v>0</v>
      </c>
      <c r="F162" s="65">
        <f>SUMIFS('11 Histórico de Dividendos'!$K$8:$K$3007,'11 Histórico de Dividendos'!$M$8:$M$3007,B162)</f>
        <v>0</v>
      </c>
      <c r="G162" s="67" t="str">
        <f>IF(_xlfn.MAXIFS('12 Histórico Patrimonial'!$A$8:$A$307,'12 Histórico Patrimonial'!$A$8:$A$307,"&lt;="&amp;B162)=0,"",INDEX('12 Histórico Patrimonial'!$G$8:$G$307,MATCH(_xlfn.MAXIFS('12 Histórico Patrimonial'!$A$8:$A$307,'12 Histórico Patrimonial'!$A$8:$A$307,"&lt;="&amp;B162),'12 Histórico Patrimonial'!$A$8:$A$307,0)))</f>
        <v/>
      </c>
    </row>
    <row r="163">
      <c r="B163" s="151">
        <f>EOMONTH(ref_data,-7)</f>
        <v>46112</v>
      </c>
      <c r="C163" s="65" t="str">
        <f>IF(_xlfn.MAXIFS('12 Histórico Patrimonial'!$A$8:$A$307,'12 Histórico Patrimonial'!$A$8:$A$307,"&lt;="&amp;B163)=0,"",INDEX('12 Histórico Patrimonial'!$B$8:$B$307,MATCH(_xlfn.MAXIFS('12 Histórico Patrimonial'!$A$8:$A$307,'12 Histórico Patrimonial'!$A$8:$A$307,"&lt;="&amp;B163),'12 Histórico Patrimonial'!$A$8:$A$307,0)))</f>
        <v/>
      </c>
      <c r="D163" s="65">
        <f>SUMIFS('10 Histórico de Aportes'!$D$8:$D$2007,'10 Histórico de Aportes'!$F$8:$F$2007,B163)</f>
        <v>0</v>
      </c>
      <c r="E163" s="65">
        <f>SUMIFS('10 Histórico de Aportes'!$D$8:$D$2007,'10 Histórico de Aportes'!$A$8:$A$2007,"&lt;="&amp;B163)</f>
        <v>0</v>
      </c>
      <c r="F163" s="65">
        <f>SUMIFS('11 Histórico de Dividendos'!$K$8:$K$3007,'11 Histórico de Dividendos'!$M$8:$M$3007,B163)</f>
        <v>0</v>
      </c>
      <c r="G163" s="67" t="str">
        <f>IF(_xlfn.MAXIFS('12 Histórico Patrimonial'!$A$8:$A$307,'12 Histórico Patrimonial'!$A$8:$A$307,"&lt;="&amp;B163)=0,"",INDEX('12 Histórico Patrimonial'!$G$8:$G$307,MATCH(_xlfn.MAXIFS('12 Histórico Patrimonial'!$A$8:$A$307,'12 Histórico Patrimonial'!$A$8:$A$307,"&lt;="&amp;B163),'12 Histórico Patrimonial'!$A$8:$A$307,0)))</f>
        <v/>
      </c>
    </row>
    <row r="164">
      <c r="B164" s="151">
        <f>EOMONTH(ref_data,-6)</f>
        <v>46142</v>
      </c>
      <c r="C164" s="65" t="str">
        <f>IF(_xlfn.MAXIFS('12 Histórico Patrimonial'!$A$8:$A$307,'12 Histórico Patrimonial'!$A$8:$A$307,"&lt;="&amp;B164)=0,"",INDEX('12 Histórico Patrimonial'!$B$8:$B$307,MATCH(_xlfn.MAXIFS('12 Histórico Patrimonial'!$A$8:$A$307,'12 Histórico Patrimonial'!$A$8:$A$307,"&lt;="&amp;B164),'12 Histórico Patrimonial'!$A$8:$A$307,0)))</f>
        <v/>
      </c>
      <c r="D164" s="65">
        <f>SUMIFS('10 Histórico de Aportes'!$D$8:$D$2007,'10 Histórico de Aportes'!$F$8:$F$2007,B164)</f>
        <v>0</v>
      </c>
      <c r="E164" s="65">
        <f>SUMIFS('10 Histórico de Aportes'!$D$8:$D$2007,'10 Histórico de Aportes'!$A$8:$A$2007,"&lt;="&amp;B164)</f>
        <v>0</v>
      </c>
      <c r="F164" s="65">
        <f>SUMIFS('11 Histórico de Dividendos'!$K$8:$K$3007,'11 Histórico de Dividendos'!$M$8:$M$3007,B164)</f>
        <v>0</v>
      </c>
      <c r="G164" s="67" t="str">
        <f>IF(_xlfn.MAXIFS('12 Histórico Patrimonial'!$A$8:$A$307,'12 Histórico Patrimonial'!$A$8:$A$307,"&lt;="&amp;B164)=0,"",INDEX('12 Histórico Patrimonial'!$G$8:$G$307,MATCH(_xlfn.MAXIFS('12 Histórico Patrimonial'!$A$8:$A$307,'12 Histórico Patrimonial'!$A$8:$A$307,"&lt;="&amp;B164),'12 Histórico Patrimonial'!$A$8:$A$307,0)))</f>
        <v/>
      </c>
    </row>
    <row r="165">
      <c r="B165" s="151">
        <f>EOMONTH(ref_data,-5)</f>
        <v>46173</v>
      </c>
      <c r="C165" s="65" t="str">
        <f>IF(_xlfn.MAXIFS('12 Histórico Patrimonial'!$A$8:$A$307,'12 Histórico Patrimonial'!$A$8:$A$307,"&lt;="&amp;B165)=0,"",INDEX('12 Histórico Patrimonial'!$B$8:$B$307,MATCH(_xlfn.MAXIFS('12 Histórico Patrimonial'!$A$8:$A$307,'12 Histórico Patrimonial'!$A$8:$A$307,"&lt;="&amp;B165),'12 Histórico Patrimonial'!$A$8:$A$307,0)))</f>
        <v/>
      </c>
      <c r="D165" s="65">
        <f>SUMIFS('10 Histórico de Aportes'!$D$8:$D$2007,'10 Histórico de Aportes'!$F$8:$F$2007,B165)</f>
        <v>0</v>
      </c>
      <c r="E165" s="65">
        <f>SUMIFS('10 Histórico de Aportes'!$D$8:$D$2007,'10 Histórico de Aportes'!$A$8:$A$2007,"&lt;="&amp;B165)</f>
        <v>0</v>
      </c>
      <c r="F165" s="65">
        <f>SUMIFS('11 Histórico de Dividendos'!$K$8:$K$3007,'11 Histórico de Dividendos'!$M$8:$M$3007,B165)</f>
        <v>0</v>
      </c>
      <c r="G165" s="67" t="str">
        <f>IF(_xlfn.MAXIFS('12 Histórico Patrimonial'!$A$8:$A$307,'12 Histórico Patrimonial'!$A$8:$A$307,"&lt;="&amp;B165)=0,"",INDEX('12 Histórico Patrimonial'!$G$8:$G$307,MATCH(_xlfn.MAXIFS('12 Histórico Patrimonial'!$A$8:$A$307,'12 Histórico Patrimonial'!$A$8:$A$307,"&lt;="&amp;B165),'12 Histórico Patrimonial'!$A$8:$A$307,0)))</f>
        <v/>
      </c>
    </row>
    <row r="166">
      <c r="B166" s="151">
        <f>EOMONTH(ref_data,-4)</f>
        <v>46203</v>
      </c>
      <c r="C166" s="65" t="str">
        <f>IF(_xlfn.MAXIFS('12 Histórico Patrimonial'!$A$8:$A$307,'12 Histórico Patrimonial'!$A$8:$A$307,"&lt;="&amp;B166)=0,"",INDEX('12 Histórico Patrimonial'!$B$8:$B$307,MATCH(_xlfn.MAXIFS('12 Histórico Patrimonial'!$A$8:$A$307,'12 Histórico Patrimonial'!$A$8:$A$307,"&lt;="&amp;B166),'12 Histórico Patrimonial'!$A$8:$A$307,0)))</f>
        <v/>
      </c>
      <c r="D166" s="65">
        <f>SUMIFS('10 Histórico de Aportes'!$D$8:$D$2007,'10 Histórico de Aportes'!$F$8:$F$2007,B166)</f>
        <v>0</v>
      </c>
      <c r="E166" s="65">
        <f>SUMIFS('10 Histórico de Aportes'!$D$8:$D$2007,'10 Histórico de Aportes'!$A$8:$A$2007,"&lt;="&amp;B166)</f>
        <v>0</v>
      </c>
      <c r="F166" s="65">
        <f>SUMIFS('11 Histórico de Dividendos'!$K$8:$K$3007,'11 Histórico de Dividendos'!$M$8:$M$3007,B166)</f>
        <v>0</v>
      </c>
      <c r="G166" s="67" t="str">
        <f>IF(_xlfn.MAXIFS('12 Histórico Patrimonial'!$A$8:$A$307,'12 Histórico Patrimonial'!$A$8:$A$307,"&lt;="&amp;B166)=0,"",INDEX('12 Histórico Patrimonial'!$G$8:$G$307,MATCH(_xlfn.MAXIFS('12 Histórico Patrimonial'!$A$8:$A$307,'12 Histórico Patrimonial'!$A$8:$A$307,"&lt;="&amp;B166),'12 Histórico Patrimonial'!$A$8:$A$307,0)))</f>
        <v/>
      </c>
    </row>
    <row r="167">
      <c r="B167" s="151">
        <f>EOMONTH(ref_data,-3)</f>
        <v>46234</v>
      </c>
      <c r="C167" s="65" t="str">
        <f>IF(_xlfn.MAXIFS('12 Histórico Patrimonial'!$A$8:$A$307,'12 Histórico Patrimonial'!$A$8:$A$307,"&lt;="&amp;B167)=0,"",INDEX('12 Histórico Patrimonial'!$B$8:$B$307,MATCH(_xlfn.MAXIFS('12 Histórico Patrimonial'!$A$8:$A$307,'12 Histórico Patrimonial'!$A$8:$A$307,"&lt;="&amp;B167),'12 Histórico Patrimonial'!$A$8:$A$307,0)))</f>
        <v/>
      </c>
      <c r="D167" s="65">
        <f>SUMIFS('10 Histórico de Aportes'!$D$8:$D$2007,'10 Histórico de Aportes'!$F$8:$F$2007,B167)</f>
        <v>0</v>
      </c>
      <c r="E167" s="65">
        <f>SUMIFS('10 Histórico de Aportes'!$D$8:$D$2007,'10 Histórico de Aportes'!$A$8:$A$2007,"&lt;="&amp;B167)</f>
        <v>0</v>
      </c>
      <c r="F167" s="65">
        <f>SUMIFS('11 Histórico de Dividendos'!$K$8:$K$3007,'11 Histórico de Dividendos'!$M$8:$M$3007,B167)</f>
        <v>0</v>
      </c>
      <c r="G167" s="67" t="str">
        <f>IF(_xlfn.MAXIFS('12 Histórico Patrimonial'!$A$8:$A$307,'12 Histórico Patrimonial'!$A$8:$A$307,"&lt;="&amp;B167)=0,"",INDEX('12 Histórico Patrimonial'!$G$8:$G$307,MATCH(_xlfn.MAXIFS('12 Histórico Patrimonial'!$A$8:$A$307,'12 Histórico Patrimonial'!$A$8:$A$307,"&lt;="&amp;B167),'12 Histórico Patrimonial'!$A$8:$A$307,0)))</f>
        <v/>
      </c>
    </row>
    <row r="168">
      <c r="B168" s="151">
        <f>EOMONTH(ref_data,-2)</f>
        <v>46265</v>
      </c>
      <c r="C168" s="65" t="str">
        <f>IF(_xlfn.MAXIFS('12 Histórico Patrimonial'!$A$8:$A$307,'12 Histórico Patrimonial'!$A$8:$A$307,"&lt;="&amp;B168)=0,"",INDEX('12 Histórico Patrimonial'!$B$8:$B$307,MATCH(_xlfn.MAXIFS('12 Histórico Patrimonial'!$A$8:$A$307,'12 Histórico Patrimonial'!$A$8:$A$307,"&lt;="&amp;B168),'12 Histórico Patrimonial'!$A$8:$A$307,0)))</f>
        <v/>
      </c>
      <c r="D168" s="65">
        <f>SUMIFS('10 Histórico de Aportes'!$D$8:$D$2007,'10 Histórico de Aportes'!$F$8:$F$2007,B168)</f>
        <v>0</v>
      </c>
      <c r="E168" s="65">
        <f>SUMIFS('10 Histórico de Aportes'!$D$8:$D$2007,'10 Histórico de Aportes'!$A$8:$A$2007,"&lt;="&amp;B168)</f>
        <v>0</v>
      </c>
      <c r="F168" s="65">
        <f>SUMIFS('11 Histórico de Dividendos'!$K$8:$K$3007,'11 Histórico de Dividendos'!$M$8:$M$3007,B168)</f>
        <v>0</v>
      </c>
      <c r="G168" s="67" t="str">
        <f>IF(_xlfn.MAXIFS('12 Histórico Patrimonial'!$A$8:$A$307,'12 Histórico Patrimonial'!$A$8:$A$307,"&lt;="&amp;B168)=0,"",INDEX('12 Histórico Patrimonial'!$G$8:$G$307,MATCH(_xlfn.MAXIFS('12 Histórico Patrimonial'!$A$8:$A$307,'12 Histórico Patrimonial'!$A$8:$A$307,"&lt;="&amp;B168),'12 Histórico Patrimonial'!$A$8:$A$307,0)))</f>
        <v/>
      </c>
    </row>
    <row r="169">
      <c r="B169" s="151">
        <f>EOMONTH(ref_data,-1)</f>
        <v>46295</v>
      </c>
      <c r="C169" s="65" t="str">
        <f>IF(_xlfn.MAXIFS('12 Histórico Patrimonial'!$A$8:$A$307,'12 Histórico Patrimonial'!$A$8:$A$307,"&lt;="&amp;B169)=0,"",INDEX('12 Histórico Patrimonial'!$B$8:$B$307,MATCH(_xlfn.MAXIFS('12 Histórico Patrimonial'!$A$8:$A$307,'12 Histórico Patrimonial'!$A$8:$A$307,"&lt;="&amp;B169),'12 Histórico Patrimonial'!$A$8:$A$307,0)))</f>
        <v/>
      </c>
      <c r="D169" s="65">
        <f>SUMIFS('10 Histórico de Aportes'!$D$8:$D$2007,'10 Histórico de Aportes'!$F$8:$F$2007,B169)</f>
        <v>0</v>
      </c>
      <c r="E169" s="65">
        <f>SUMIFS('10 Histórico de Aportes'!$D$8:$D$2007,'10 Histórico de Aportes'!$A$8:$A$2007,"&lt;="&amp;B169)</f>
        <v>0</v>
      </c>
      <c r="F169" s="65">
        <f>SUMIFS('11 Histórico de Dividendos'!$K$8:$K$3007,'11 Histórico de Dividendos'!$M$8:$M$3007,B169)</f>
        <v>0</v>
      </c>
      <c r="G169" s="67" t="str">
        <f>IF(_xlfn.MAXIFS('12 Histórico Patrimonial'!$A$8:$A$307,'12 Histórico Patrimonial'!$A$8:$A$307,"&lt;="&amp;B169)=0,"",INDEX('12 Histórico Patrimonial'!$G$8:$G$307,MATCH(_xlfn.MAXIFS('12 Histórico Patrimonial'!$A$8:$A$307,'12 Histórico Patrimonial'!$A$8:$A$307,"&lt;="&amp;B169),'12 Histórico Patrimonial'!$A$8:$A$307,0)))</f>
        <v/>
      </c>
    </row>
    <row r="170">
      <c r="B170" s="151">
        <f>EOMONTH(ref_data,0)</f>
        <v>46326</v>
      </c>
      <c r="C170" s="65">
        <f>IF(COUNTIFS('12 Histórico Patrimonial'!$C$8:$C$307,B170)=0,'02 Macro Alocação'!$D$16,IF(_xlfn.MAXIFS('12 Histórico Patrimonial'!$A$8:$A$307,'12 Histórico Patrimonial'!$A$8:$A$307,"&lt;="&amp;B170)=0,"",INDEX('12 Histórico Patrimonial'!$B$8:$B$307,MATCH(_xlfn.MAXIFS('12 Histórico Patrimonial'!$A$8:$A$307,'12 Histórico Patrimonial'!$A$8:$A$307,"&lt;="&amp;B170),'12 Histórico Patrimonial'!$A$8:$A$307,0))))</f>
        <v>0</v>
      </c>
      <c r="D170" s="65">
        <f>SUMIFS('10 Histórico de Aportes'!$D$8:$D$2007,'10 Histórico de Aportes'!$F$8:$F$2007,B170)</f>
        <v>0</v>
      </c>
      <c r="E170" s="65">
        <f>SUMIFS('10 Histórico de Aportes'!$D$8:$D$2007,'10 Histórico de Aportes'!$A$8:$A$2007,"&lt;="&amp;B170)</f>
        <v>0</v>
      </c>
      <c r="F170" s="65">
        <f>SUMIFS('11 Histórico de Dividendos'!$K$8:$K$3007,'11 Histórico de Dividendos'!$M$8:$M$3007,B170)</f>
        <v>0</v>
      </c>
      <c r="G170" s="67" t="str">
        <f>IF(_xlfn.MAXIFS('12 Histórico Patrimonial'!$A$8:$A$307,'12 Histórico Patrimonial'!$A$8:$A$307,"&lt;="&amp;B170)=0,"",INDEX('12 Histórico Patrimonial'!$G$8:$G$307,MATCH(_xlfn.MAXIFS('12 Histórico Patrimonial'!$A$8:$A$307,'12 Histórico Patrimonial'!$A$8:$A$307,"&lt;="&amp;B170),'12 Histórico Patrimonial'!$A$8:$A$307,0)))</f>
        <v/>
      </c>
    </row>
  </sheetData>
  <hyperlinks>
    <hyperlink ref="L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T9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4" customWidth="1" style="1" min="1" max="1"/>
    <col width="13" customWidth="1" style="1" min="2" max="2"/>
    <col width="26" customWidth="1" style="1" min="3" max="3"/>
    <col width="26" customWidth="1" style="1" min="4" max="4"/>
    <col width="18" customWidth="1" style="1" min="5" max="5"/>
    <col width="8" customWidth="1" style="1" min="6" max="6"/>
    <col width="12" customWidth="1" style="1" min="7" max="7"/>
    <col width="12" customWidth="1" style="1" min="8" max="8"/>
    <col width="15" customWidth="1" style="1" min="9" max="9"/>
    <col width="15" customWidth="1" style="1" min="10" max="10"/>
    <col width="15" customWidth="1" style="1" min="11" max="11"/>
    <col width="15" customWidth="1" style="1" min="12" max="12"/>
    <col width="15" customWidth="1" style="1" min="13" max="13"/>
    <col width="15" customWidth="1" style="1" min="14" max="14"/>
    <col width="12" customWidth="1" style="1" min="15" max="15"/>
    <col width="15" customWidth="1" style="1" min="16" max="16"/>
    <col width="15" customWidth="1" style="1" min="17" max="17"/>
    <col width="9" customWidth="1" style="1" min="18" max="18"/>
    <col width="14" customWidth="1" style="1" min="19" max="19"/>
    <col width="14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BASE DE DADOS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57" t="inlineStr">
        <is>
          <t>◄ Dashboard</t>
        </is>
      </c>
    </row>
    <row r="2" ht="18" customHeight="1">
      <c r="A2" s="58" t="inlineStr">
        <is>
          <t>Tabela consolidada de todas as posições (somente fórmulas). Alimenta o Dashboard, os rankings, a concentração por setor e o plano de compras. Não edite.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86" t="inlineStr">
        <is>
          <t>TOTAL</t>
        </is>
      </c>
      <c r="B3" s="26" t="n"/>
      <c r="C3" s="152" t="str">
        <f>SUMPRODUCT(--(C6:C925&lt;&gt;""))&amp;" ativos"</f>
        <v>0 ativos</v>
      </c>
      <c r="D3" s="26" t="n"/>
      <c r="E3" s="26" t="n"/>
      <c r="F3" s="26" t="n"/>
      <c r="G3" s="26" t="n"/>
      <c r="H3" s="26" t="n"/>
      <c r="I3" s="26" t="n"/>
      <c r="J3" s="70">
        <f>SUM(J6:J925)</f>
        <v>0</v>
      </c>
      <c r="K3" s="70">
        <f>SUM(K6:K925)</f>
        <v>0</v>
      </c>
      <c r="L3" s="70">
        <f>SUM(L6:L925)</f>
        <v>0</v>
      </c>
      <c r="M3" s="70">
        <f>SUM(M6:M925)</f>
        <v>0</v>
      </c>
      <c r="N3" s="70">
        <f>SUM(N6:N925)</f>
        <v>0</v>
      </c>
      <c r="O3" s="26" t="n"/>
      <c r="P3" s="70">
        <f>SUM(P6:P925)</f>
        <v>0</v>
      </c>
      <c r="Q3" s="70">
        <f>SUM(Q6:Q925)</f>
        <v>0</v>
      </c>
      <c r="R3" s="26" t="n"/>
      <c r="S3" s="26" t="n"/>
      <c r="T3" s="26" t="n"/>
    </row>
    <row r="5" ht="30" customHeight="1">
      <c r="A5" s="22" t="inlineStr">
        <is>
          <t>Classe</t>
        </is>
      </c>
      <c r="B5" s="22" t="inlineStr">
        <is>
          <t>Grupo</t>
        </is>
      </c>
      <c r="C5" s="22" t="inlineStr">
        <is>
          <t>Ativo</t>
        </is>
      </c>
      <c r="D5" s="22" t="inlineStr">
        <is>
          <t>Nome</t>
        </is>
      </c>
      <c r="E5" s="22" t="inlineStr">
        <is>
          <t>Setor</t>
        </is>
      </c>
      <c r="F5" s="22" t="inlineStr">
        <is>
          <t>Moeda</t>
        </is>
      </c>
      <c r="G5" s="22" t="inlineStr">
        <is>
          <t>Quantidade</t>
        </is>
      </c>
      <c r="H5" s="22" t="inlineStr">
        <is>
          <t>Cotação</t>
        </is>
      </c>
      <c r="I5" s="22" t="inlineStr">
        <is>
          <t>Valor (Moeda)</t>
        </is>
      </c>
      <c r="J5" s="22" t="inlineStr">
        <is>
          <t>Valor (R$)</t>
        </is>
      </c>
      <c r="K5" s="22" t="inlineStr">
        <is>
          <t>Custo (R$)</t>
        </is>
      </c>
      <c r="L5" s="22" t="inlineStr">
        <is>
          <t>Resultado (R$)</t>
        </is>
      </c>
      <c r="M5" s="22" t="inlineStr">
        <is>
          <t>Valor Anterior (R$)</t>
        </is>
      </c>
      <c r="N5" s="22" t="inlineStr">
        <is>
          <t>Valor Sugerido (R$)</t>
        </is>
      </c>
      <c r="O5" s="22" t="inlineStr">
        <is>
          <t>Qtd. Sugerida</t>
        </is>
      </c>
      <c r="P5" s="22" t="inlineStr">
        <is>
          <t>Valor Efetivo (R$)</t>
        </is>
      </c>
      <c r="Q5" s="22" t="inlineStr">
        <is>
          <t>Proventos 12M (R$)</t>
        </is>
      </c>
      <c r="R5" s="22" t="inlineStr">
        <is>
          <t>Peso</t>
        </is>
      </c>
      <c r="S5" s="22" t="inlineStr">
        <is>
          <t>Chave Ranking Valor</t>
        </is>
      </c>
      <c r="T5" s="22" t="inlineStr">
        <is>
          <t>Chave Ranking Ordem</t>
        </is>
      </c>
    </row>
    <row r="6">
      <c r="A6" s="153" t="str">
        <f>IF(C6="","","Ações")</f>
        <v/>
      </c>
      <c r="B6" s="153" t="str">
        <f>IF(C6="","","Brasil")</f>
        <v/>
      </c>
      <c r="C6" s="153" t="str">
        <f>IF('03 Ações BR'!A9="","",'03 Ações BR'!A9&amp;"")</f>
        <v/>
      </c>
      <c r="D6" s="153" t="str">
        <f>IF(C6="","",'03 Ações BR'!B9&amp;"")</f>
        <v/>
      </c>
      <c r="E6" s="153" t="str">
        <f>IF(C6="","",'03 Ações BR'!C9&amp;"")</f>
        <v/>
      </c>
      <c r="F6" s="153" t="str">
        <f>IF(C6="","",'03 Ações BR'!AD9)</f>
        <v/>
      </c>
      <c r="G6" s="154" t="str">
        <f>IF(C6="","",'03 Ações BR'!E9)</f>
        <v/>
      </c>
      <c r="H6" s="155" t="str">
        <f>IF(C6="","",'03 Ações BR'!J9)</f>
        <v/>
      </c>
      <c r="I6" s="156" t="str">
        <f>IF(C6="","",'03 Ações BR'!L9)</f>
        <v/>
      </c>
      <c r="J6" s="157" t="str">
        <f>IF(C6="","",'03 Ações BR'!M9)</f>
        <v/>
      </c>
      <c r="K6" s="157" t="str">
        <f>IF(C6="","",'03 Ações BR'!N9)</f>
        <v/>
      </c>
      <c r="L6" s="157" t="str">
        <f>IF(C6="","",'03 Ações BR'!O9)</f>
        <v/>
      </c>
      <c r="M6" s="157" t="str">
        <f>IF(C6="","",'03 Ações BR'!AJ9)</f>
        <v/>
      </c>
      <c r="N6" s="157" t="str">
        <f>IF(C6="","",'03 Ações BR'!W9)</f>
        <v/>
      </c>
      <c r="O6" s="154" t="str">
        <f>IF(C6="","",'03 Ações BR'!X9)</f>
        <v/>
      </c>
      <c r="P6" s="157" t="str">
        <f>IF(C6="","",'03 Ações BR'!Y9)</f>
        <v/>
      </c>
      <c r="Q6" s="157" t="str">
        <f>IF(C6="","",'03 Ações BR'!Z9)</f>
        <v/>
      </c>
      <c r="R6" s="158" t="str">
        <f>IF(C6="","",IF($J$3&gt;0,J6/$J$3,0))</f>
        <v/>
      </c>
      <c r="S6" s="159" t="str">
        <f>IF(C6="","",IF(N(J6)&gt;0,J6+ROW()/1E9,""))</f>
        <v/>
      </c>
      <c r="T6" s="159" t="str">
        <f>IF(C6="","",IF(N(P6)&gt;0,P6+ROW()/1E9,""))</f>
        <v/>
      </c>
    </row>
    <row r="7">
      <c r="A7" s="160" t="str">
        <f>IF(C7="","","Ações")</f>
        <v/>
      </c>
      <c r="B7" s="160" t="str">
        <f>IF(C7="","","Brasil")</f>
        <v/>
      </c>
      <c r="C7" s="160" t="str">
        <f>IF('03 Ações BR'!A10="","",'03 Ações BR'!A10&amp;"")</f>
        <v/>
      </c>
      <c r="D7" s="160" t="str">
        <f>IF(C7="","",'03 Ações BR'!B10&amp;"")</f>
        <v/>
      </c>
      <c r="E7" s="160" t="str">
        <f>IF(C7="","",'03 Ações BR'!C10&amp;"")</f>
        <v/>
      </c>
      <c r="F7" s="160" t="str">
        <f>IF(C7="","",'03 Ações BR'!AD10)</f>
        <v/>
      </c>
      <c r="G7" s="161" t="str">
        <f>IF(C7="","",'03 Ações BR'!E10)</f>
        <v/>
      </c>
      <c r="H7" s="162" t="str">
        <f>IF(C7="","",'03 Ações BR'!J10)</f>
        <v/>
      </c>
      <c r="I7" s="163" t="str">
        <f>IF(C7="","",'03 Ações BR'!L10)</f>
        <v/>
      </c>
      <c r="J7" s="164" t="str">
        <f>IF(C7="","",'03 Ações BR'!M10)</f>
        <v/>
      </c>
      <c r="K7" s="164" t="str">
        <f>IF(C7="","",'03 Ações BR'!N10)</f>
        <v/>
      </c>
      <c r="L7" s="164" t="str">
        <f>IF(C7="","",'03 Ações BR'!O10)</f>
        <v/>
      </c>
      <c r="M7" s="164" t="str">
        <f>IF(C7="","",'03 Ações BR'!AJ10)</f>
        <v/>
      </c>
      <c r="N7" s="164" t="str">
        <f>IF(C7="","",'03 Ações BR'!W10)</f>
        <v/>
      </c>
      <c r="O7" s="161" t="str">
        <f>IF(C7="","",'03 Ações BR'!X10)</f>
        <v/>
      </c>
      <c r="P7" s="164" t="str">
        <f>IF(C7="","",'03 Ações BR'!Y10)</f>
        <v/>
      </c>
      <c r="Q7" s="164" t="str">
        <f>IF(C7="","",'03 Ações BR'!Z10)</f>
        <v/>
      </c>
      <c r="R7" s="165" t="str">
        <f>IF(C7="","",IF($J$3&gt;0,J7/$J$3,0))</f>
        <v/>
      </c>
      <c r="S7" s="166" t="str">
        <f>IF(C7="","",IF(N(J7)&gt;0,J7+ROW()/1E9,""))</f>
        <v/>
      </c>
      <c r="T7" s="166" t="str">
        <f>IF(C7="","",IF(N(P7)&gt;0,P7+ROW()/1E9,""))</f>
        <v/>
      </c>
    </row>
    <row r="8">
      <c r="A8" s="153" t="str">
        <f>IF(C8="","","Ações")</f>
        <v/>
      </c>
      <c r="B8" s="153" t="str">
        <f>IF(C8="","","Brasil")</f>
        <v/>
      </c>
      <c r="C8" s="153" t="str">
        <f>IF('03 Ações BR'!A11="","",'03 Ações BR'!A11&amp;"")</f>
        <v/>
      </c>
      <c r="D8" s="153" t="str">
        <f>IF(C8="","",'03 Ações BR'!B11&amp;"")</f>
        <v/>
      </c>
      <c r="E8" s="153" t="str">
        <f>IF(C8="","",'03 Ações BR'!C11&amp;"")</f>
        <v/>
      </c>
      <c r="F8" s="153" t="str">
        <f>IF(C8="","",'03 Ações BR'!AD11)</f>
        <v/>
      </c>
      <c r="G8" s="154" t="str">
        <f>IF(C8="","",'03 Ações BR'!E11)</f>
        <v/>
      </c>
      <c r="H8" s="155" t="str">
        <f>IF(C8="","",'03 Ações BR'!J11)</f>
        <v/>
      </c>
      <c r="I8" s="156" t="str">
        <f>IF(C8="","",'03 Ações BR'!L11)</f>
        <v/>
      </c>
      <c r="J8" s="157" t="str">
        <f>IF(C8="","",'03 Ações BR'!M11)</f>
        <v/>
      </c>
      <c r="K8" s="157" t="str">
        <f>IF(C8="","",'03 Ações BR'!N11)</f>
        <v/>
      </c>
      <c r="L8" s="157" t="str">
        <f>IF(C8="","",'03 Ações BR'!O11)</f>
        <v/>
      </c>
      <c r="M8" s="157" t="str">
        <f>IF(C8="","",'03 Ações BR'!AJ11)</f>
        <v/>
      </c>
      <c r="N8" s="157" t="str">
        <f>IF(C8="","",'03 Ações BR'!W11)</f>
        <v/>
      </c>
      <c r="O8" s="154" t="str">
        <f>IF(C8="","",'03 Ações BR'!X11)</f>
        <v/>
      </c>
      <c r="P8" s="157" t="str">
        <f>IF(C8="","",'03 Ações BR'!Y11)</f>
        <v/>
      </c>
      <c r="Q8" s="157" t="str">
        <f>IF(C8="","",'03 Ações BR'!Z11)</f>
        <v/>
      </c>
      <c r="R8" s="158" t="str">
        <f>IF(C8="","",IF($J$3&gt;0,J8/$J$3,0))</f>
        <v/>
      </c>
      <c r="S8" s="159" t="str">
        <f>IF(C8="","",IF(N(J8)&gt;0,J8+ROW()/1E9,""))</f>
        <v/>
      </c>
      <c r="T8" s="159" t="str">
        <f>IF(C8="","",IF(N(P8)&gt;0,P8+ROW()/1E9,""))</f>
        <v/>
      </c>
    </row>
    <row r="9">
      <c r="A9" s="160" t="str">
        <f>IF(C9="","","Ações")</f>
        <v/>
      </c>
      <c r="B9" s="160" t="str">
        <f>IF(C9="","","Brasil")</f>
        <v/>
      </c>
      <c r="C9" s="160" t="str">
        <f>IF('03 Ações BR'!A12="","",'03 Ações BR'!A12&amp;"")</f>
        <v/>
      </c>
      <c r="D9" s="160" t="str">
        <f>IF(C9="","",'03 Ações BR'!B12&amp;"")</f>
        <v/>
      </c>
      <c r="E9" s="160" t="str">
        <f>IF(C9="","",'03 Ações BR'!C12&amp;"")</f>
        <v/>
      </c>
      <c r="F9" s="160" t="str">
        <f>IF(C9="","",'03 Ações BR'!AD12)</f>
        <v/>
      </c>
      <c r="G9" s="161" t="str">
        <f>IF(C9="","",'03 Ações BR'!E12)</f>
        <v/>
      </c>
      <c r="H9" s="162" t="str">
        <f>IF(C9="","",'03 Ações BR'!J12)</f>
        <v/>
      </c>
      <c r="I9" s="163" t="str">
        <f>IF(C9="","",'03 Ações BR'!L12)</f>
        <v/>
      </c>
      <c r="J9" s="164" t="str">
        <f>IF(C9="","",'03 Ações BR'!M12)</f>
        <v/>
      </c>
      <c r="K9" s="164" t="str">
        <f>IF(C9="","",'03 Ações BR'!N12)</f>
        <v/>
      </c>
      <c r="L9" s="164" t="str">
        <f>IF(C9="","",'03 Ações BR'!O12)</f>
        <v/>
      </c>
      <c r="M9" s="164" t="str">
        <f>IF(C9="","",'03 Ações BR'!AJ12)</f>
        <v/>
      </c>
      <c r="N9" s="164" t="str">
        <f>IF(C9="","",'03 Ações BR'!W12)</f>
        <v/>
      </c>
      <c r="O9" s="161" t="str">
        <f>IF(C9="","",'03 Ações BR'!X12)</f>
        <v/>
      </c>
      <c r="P9" s="164" t="str">
        <f>IF(C9="","",'03 Ações BR'!Y12)</f>
        <v/>
      </c>
      <c r="Q9" s="164" t="str">
        <f>IF(C9="","",'03 Ações BR'!Z12)</f>
        <v/>
      </c>
      <c r="R9" s="165" t="str">
        <f>IF(C9="","",IF($J$3&gt;0,J9/$J$3,0))</f>
        <v/>
      </c>
      <c r="S9" s="166" t="str">
        <f>IF(C9="","",IF(N(J9)&gt;0,J9+ROW()/1E9,""))</f>
        <v/>
      </c>
      <c r="T9" s="166" t="str">
        <f>IF(C9="","",IF(N(P9)&gt;0,P9+ROW()/1E9,""))</f>
        <v/>
      </c>
    </row>
    <row r="10">
      <c r="A10" s="153" t="str">
        <f>IF(C10="","","Ações")</f>
        <v/>
      </c>
      <c r="B10" s="153" t="str">
        <f>IF(C10="","","Brasil")</f>
        <v/>
      </c>
      <c r="C10" s="153" t="str">
        <f>IF('03 Ações BR'!A13="","",'03 Ações BR'!A13&amp;"")</f>
        <v/>
      </c>
      <c r="D10" s="153" t="str">
        <f>IF(C10="","",'03 Ações BR'!B13&amp;"")</f>
        <v/>
      </c>
      <c r="E10" s="153" t="str">
        <f>IF(C10="","",'03 Ações BR'!C13&amp;"")</f>
        <v/>
      </c>
      <c r="F10" s="153" t="str">
        <f>IF(C10="","",'03 Ações BR'!AD13)</f>
        <v/>
      </c>
      <c r="G10" s="154" t="str">
        <f>IF(C10="","",'03 Ações BR'!E13)</f>
        <v/>
      </c>
      <c r="H10" s="155" t="str">
        <f>IF(C10="","",'03 Ações BR'!J13)</f>
        <v/>
      </c>
      <c r="I10" s="156" t="str">
        <f>IF(C10="","",'03 Ações BR'!L13)</f>
        <v/>
      </c>
      <c r="J10" s="157" t="str">
        <f>IF(C10="","",'03 Ações BR'!M13)</f>
        <v/>
      </c>
      <c r="K10" s="157" t="str">
        <f>IF(C10="","",'03 Ações BR'!N13)</f>
        <v/>
      </c>
      <c r="L10" s="157" t="str">
        <f>IF(C10="","",'03 Ações BR'!O13)</f>
        <v/>
      </c>
      <c r="M10" s="157" t="str">
        <f>IF(C10="","",'03 Ações BR'!AJ13)</f>
        <v/>
      </c>
      <c r="N10" s="157" t="str">
        <f>IF(C10="","",'03 Ações BR'!W13)</f>
        <v/>
      </c>
      <c r="O10" s="154" t="str">
        <f>IF(C10="","",'03 Ações BR'!X13)</f>
        <v/>
      </c>
      <c r="P10" s="157" t="str">
        <f>IF(C10="","",'03 Ações BR'!Y13)</f>
        <v/>
      </c>
      <c r="Q10" s="157" t="str">
        <f>IF(C10="","",'03 Ações BR'!Z13)</f>
        <v/>
      </c>
      <c r="R10" s="158" t="str">
        <f>IF(C10="","",IF($J$3&gt;0,J10/$J$3,0))</f>
        <v/>
      </c>
      <c r="S10" s="159" t="str">
        <f>IF(C10="","",IF(N(J10)&gt;0,J10+ROW()/1E9,""))</f>
        <v/>
      </c>
      <c r="T10" s="159" t="str">
        <f>IF(C10="","",IF(N(P10)&gt;0,P10+ROW()/1E9,""))</f>
        <v/>
      </c>
    </row>
    <row r="11">
      <c r="A11" s="160" t="str">
        <f>IF(C11="","","Ações")</f>
        <v/>
      </c>
      <c r="B11" s="160" t="str">
        <f>IF(C11="","","Brasil")</f>
        <v/>
      </c>
      <c r="C11" s="160" t="str">
        <f>IF('03 Ações BR'!A14="","",'03 Ações BR'!A14&amp;"")</f>
        <v/>
      </c>
      <c r="D11" s="160" t="str">
        <f>IF(C11="","",'03 Ações BR'!B14&amp;"")</f>
        <v/>
      </c>
      <c r="E11" s="160" t="str">
        <f>IF(C11="","",'03 Ações BR'!C14&amp;"")</f>
        <v/>
      </c>
      <c r="F11" s="160" t="str">
        <f>IF(C11="","",'03 Ações BR'!AD14)</f>
        <v/>
      </c>
      <c r="G11" s="161" t="str">
        <f>IF(C11="","",'03 Ações BR'!E14)</f>
        <v/>
      </c>
      <c r="H11" s="162" t="str">
        <f>IF(C11="","",'03 Ações BR'!J14)</f>
        <v/>
      </c>
      <c r="I11" s="163" t="str">
        <f>IF(C11="","",'03 Ações BR'!L14)</f>
        <v/>
      </c>
      <c r="J11" s="164" t="str">
        <f>IF(C11="","",'03 Ações BR'!M14)</f>
        <v/>
      </c>
      <c r="K11" s="164" t="str">
        <f>IF(C11="","",'03 Ações BR'!N14)</f>
        <v/>
      </c>
      <c r="L11" s="164" t="str">
        <f>IF(C11="","",'03 Ações BR'!O14)</f>
        <v/>
      </c>
      <c r="M11" s="164" t="str">
        <f>IF(C11="","",'03 Ações BR'!AJ14)</f>
        <v/>
      </c>
      <c r="N11" s="164" t="str">
        <f>IF(C11="","",'03 Ações BR'!W14)</f>
        <v/>
      </c>
      <c r="O11" s="161" t="str">
        <f>IF(C11="","",'03 Ações BR'!X14)</f>
        <v/>
      </c>
      <c r="P11" s="164" t="str">
        <f>IF(C11="","",'03 Ações BR'!Y14)</f>
        <v/>
      </c>
      <c r="Q11" s="164" t="str">
        <f>IF(C11="","",'03 Ações BR'!Z14)</f>
        <v/>
      </c>
      <c r="R11" s="165" t="str">
        <f>IF(C11="","",IF($J$3&gt;0,J11/$J$3,0))</f>
        <v/>
      </c>
      <c r="S11" s="166" t="str">
        <f>IF(C11="","",IF(N(J11)&gt;0,J11+ROW()/1E9,""))</f>
        <v/>
      </c>
      <c r="T11" s="166" t="str">
        <f>IF(C11="","",IF(N(P11)&gt;0,P11+ROW()/1E9,""))</f>
        <v/>
      </c>
    </row>
    <row r="12">
      <c r="A12" s="153" t="str">
        <f>IF(C12="","","Ações")</f>
        <v/>
      </c>
      <c r="B12" s="153" t="str">
        <f>IF(C12="","","Brasil")</f>
        <v/>
      </c>
      <c r="C12" s="153" t="str">
        <f>IF('03 Ações BR'!A15="","",'03 Ações BR'!A15&amp;"")</f>
        <v/>
      </c>
      <c r="D12" s="153" t="str">
        <f>IF(C12="","",'03 Ações BR'!B15&amp;"")</f>
        <v/>
      </c>
      <c r="E12" s="153" t="str">
        <f>IF(C12="","",'03 Ações BR'!C15&amp;"")</f>
        <v/>
      </c>
      <c r="F12" s="153" t="str">
        <f>IF(C12="","",'03 Ações BR'!AD15)</f>
        <v/>
      </c>
      <c r="G12" s="154" t="str">
        <f>IF(C12="","",'03 Ações BR'!E15)</f>
        <v/>
      </c>
      <c r="H12" s="155" t="str">
        <f>IF(C12="","",'03 Ações BR'!J15)</f>
        <v/>
      </c>
      <c r="I12" s="156" t="str">
        <f>IF(C12="","",'03 Ações BR'!L15)</f>
        <v/>
      </c>
      <c r="J12" s="157" t="str">
        <f>IF(C12="","",'03 Ações BR'!M15)</f>
        <v/>
      </c>
      <c r="K12" s="157" t="str">
        <f>IF(C12="","",'03 Ações BR'!N15)</f>
        <v/>
      </c>
      <c r="L12" s="157" t="str">
        <f>IF(C12="","",'03 Ações BR'!O15)</f>
        <v/>
      </c>
      <c r="M12" s="157" t="str">
        <f>IF(C12="","",'03 Ações BR'!AJ15)</f>
        <v/>
      </c>
      <c r="N12" s="157" t="str">
        <f>IF(C12="","",'03 Ações BR'!W15)</f>
        <v/>
      </c>
      <c r="O12" s="154" t="str">
        <f>IF(C12="","",'03 Ações BR'!X15)</f>
        <v/>
      </c>
      <c r="P12" s="157" t="str">
        <f>IF(C12="","",'03 Ações BR'!Y15)</f>
        <v/>
      </c>
      <c r="Q12" s="157" t="str">
        <f>IF(C12="","",'03 Ações BR'!Z15)</f>
        <v/>
      </c>
      <c r="R12" s="158" t="str">
        <f>IF(C12="","",IF($J$3&gt;0,J12/$J$3,0))</f>
        <v/>
      </c>
      <c r="S12" s="159" t="str">
        <f>IF(C12="","",IF(N(J12)&gt;0,J12+ROW()/1E9,""))</f>
        <v/>
      </c>
      <c r="T12" s="159" t="str">
        <f>IF(C12="","",IF(N(P12)&gt;0,P12+ROW()/1E9,""))</f>
        <v/>
      </c>
    </row>
    <row r="13">
      <c r="A13" s="160" t="str">
        <f>IF(C13="","","Ações")</f>
        <v/>
      </c>
      <c r="B13" s="160" t="str">
        <f>IF(C13="","","Brasil")</f>
        <v/>
      </c>
      <c r="C13" s="160" t="str">
        <f>IF('03 Ações BR'!A16="","",'03 Ações BR'!A16&amp;"")</f>
        <v/>
      </c>
      <c r="D13" s="160" t="str">
        <f>IF(C13="","",'03 Ações BR'!B16&amp;"")</f>
        <v/>
      </c>
      <c r="E13" s="160" t="str">
        <f>IF(C13="","",'03 Ações BR'!C16&amp;"")</f>
        <v/>
      </c>
      <c r="F13" s="160" t="str">
        <f>IF(C13="","",'03 Ações BR'!AD16)</f>
        <v/>
      </c>
      <c r="G13" s="161" t="str">
        <f>IF(C13="","",'03 Ações BR'!E16)</f>
        <v/>
      </c>
      <c r="H13" s="162" t="str">
        <f>IF(C13="","",'03 Ações BR'!J16)</f>
        <v/>
      </c>
      <c r="I13" s="163" t="str">
        <f>IF(C13="","",'03 Ações BR'!L16)</f>
        <v/>
      </c>
      <c r="J13" s="164" t="str">
        <f>IF(C13="","",'03 Ações BR'!M16)</f>
        <v/>
      </c>
      <c r="K13" s="164" t="str">
        <f>IF(C13="","",'03 Ações BR'!N16)</f>
        <v/>
      </c>
      <c r="L13" s="164" t="str">
        <f>IF(C13="","",'03 Ações BR'!O16)</f>
        <v/>
      </c>
      <c r="M13" s="164" t="str">
        <f>IF(C13="","",'03 Ações BR'!AJ16)</f>
        <v/>
      </c>
      <c r="N13" s="164" t="str">
        <f>IF(C13="","",'03 Ações BR'!W16)</f>
        <v/>
      </c>
      <c r="O13" s="161" t="str">
        <f>IF(C13="","",'03 Ações BR'!X16)</f>
        <v/>
      </c>
      <c r="P13" s="164" t="str">
        <f>IF(C13="","",'03 Ações BR'!Y16)</f>
        <v/>
      </c>
      <c r="Q13" s="164" t="str">
        <f>IF(C13="","",'03 Ações BR'!Z16)</f>
        <v/>
      </c>
      <c r="R13" s="165" t="str">
        <f>IF(C13="","",IF($J$3&gt;0,J13/$J$3,0))</f>
        <v/>
      </c>
      <c r="S13" s="166" t="str">
        <f>IF(C13="","",IF(N(J13)&gt;0,J13+ROW()/1E9,""))</f>
        <v/>
      </c>
      <c r="T13" s="166" t="str">
        <f>IF(C13="","",IF(N(P13)&gt;0,P13+ROW()/1E9,""))</f>
        <v/>
      </c>
    </row>
    <row r="14">
      <c r="A14" s="153" t="str">
        <f>IF(C14="","","Ações")</f>
        <v/>
      </c>
      <c r="B14" s="153" t="str">
        <f>IF(C14="","","Brasil")</f>
        <v/>
      </c>
      <c r="C14" s="153" t="str">
        <f>IF('03 Ações BR'!A17="","",'03 Ações BR'!A17&amp;"")</f>
        <v/>
      </c>
      <c r="D14" s="153" t="str">
        <f>IF(C14="","",'03 Ações BR'!B17&amp;"")</f>
        <v/>
      </c>
      <c r="E14" s="153" t="str">
        <f>IF(C14="","",'03 Ações BR'!C17&amp;"")</f>
        <v/>
      </c>
      <c r="F14" s="153" t="str">
        <f>IF(C14="","",'03 Ações BR'!AD17)</f>
        <v/>
      </c>
      <c r="G14" s="154" t="str">
        <f>IF(C14="","",'03 Ações BR'!E17)</f>
        <v/>
      </c>
      <c r="H14" s="155" t="str">
        <f>IF(C14="","",'03 Ações BR'!J17)</f>
        <v/>
      </c>
      <c r="I14" s="156" t="str">
        <f>IF(C14="","",'03 Ações BR'!L17)</f>
        <v/>
      </c>
      <c r="J14" s="157" t="str">
        <f>IF(C14="","",'03 Ações BR'!M17)</f>
        <v/>
      </c>
      <c r="K14" s="157" t="str">
        <f>IF(C14="","",'03 Ações BR'!N17)</f>
        <v/>
      </c>
      <c r="L14" s="157" t="str">
        <f>IF(C14="","",'03 Ações BR'!O17)</f>
        <v/>
      </c>
      <c r="M14" s="157" t="str">
        <f>IF(C14="","",'03 Ações BR'!AJ17)</f>
        <v/>
      </c>
      <c r="N14" s="157" t="str">
        <f>IF(C14="","",'03 Ações BR'!W17)</f>
        <v/>
      </c>
      <c r="O14" s="154" t="str">
        <f>IF(C14="","",'03 Ações BR'!X17)</f>
        <v/>
      </c>
      <c r="P14" s="157" t="str">
        <f>IF(C14="","",'03 Ações BR'!Y17)</f>
        <v/>
      </c>
      <c r="Q14" s="157" t="str">
        <f>IF(C14="","",'03 Ações BR'!Z17)</f>
        <v/>
      </c>
      <c r="R14" s="158" t="str">
        <f>IF(C14="","",IF($J$3&gt;0,J14/$J$3,0))</f>
        <v/>
      </c>
      <c r="S14" s="159" t="str">
        <f>IF(C14="","",IF(N(J14)&gt;0,J14+ROW()/1E9,""))</f>
        <v/>
      </c>
      <c r="T14" s="159" t="str">
        <f>IF(C14="","",IF(N(P14)&gt;0,P14+ROW()/1E9,""))</f>
        <v/>
      </c>
    </row>
    <row r="15">
      <c r="A15" s="160" t="str">
        <f>IF(C15="","","Ações")</f>
        <v/>
      </c>
      <c r="B15" s="160" t="str">
        <f>IF(C15="","","Brasil")</f>
        <v/>
      </c>
      <c r="C15" s="160" t="str">
        <f>IF('03 Ações BR'!A18="","",'03 Ações BR'!A18&amp;"")</f>
        <v/>
      </c>
      <c r="D15" s="160" t="str">
        <f>IF(C15="","",'03 Ações BR'!B18&amp;"")</f>
        <v/>
      </c>
      <c r="E15" s="160" t="str">
        <f>IF(C15="","",'03 Ações BR'!C18&amp;"")</f>
        <v/>
      </c>
      <c r="F15" s="160" t="str">
        <f>IF(C15="","",'03 Ações BR'!AD18)</f>
        <v/>
      </c>
      <c r="G15" s="161" t="str">
        <f>IF(C15="","",'03 Ações BR'!E18)</f>
        <v/>
      </c>
      <c r="H15" s="162" t="str">
        <f>IF(C15="","",'03 Ações BR'!J18)</f>
        <v/>
      </c>
      <c r="I15" s="163" t="str">
        <f>IF(C15="","",'03 Ações BR'!L18)</f>
        <v/>
      </c>
      <c r="J15" s="164" t="str">
        <f>IF(C15="","",'03 Ações BR'!M18)</f>
        <v/>
      </c>
      <c r="K15" s="164" t="str">
        <f>IF(C15="","",'03 Ações BR'!N18)</f>
        <v/>
      </c>
      <c r="L15" s="164" t="str">
        <f>IF(C15="","",'03 Ações BR'!O18)</f>
        <v/>
      </c>
      <c r="M15" s="164" t="str">
        <f>IF(C15="","",'03 Ações BR'!AJ18)</f>
        <v/>
      </c>
      <c r="N15" s="164" t="str">
        <f>IF(C15="","",'03 Ações BR'!W18)</f>
        <v/>
      </c>
      <c r="O15" s="161" t="str">
        <f>IF(C15="","",'03 Ações BR'!X18)</f>
        <v/>
      </c>
      <c r="P15" s="164" t="str">
        <f>IF(C15="","",'03 Ações BR'!Y18)</f>
        <v/>
      </c>
      <c r="Q15" s="164" t="str">
        <f>IF(C15="","",'03 Ações BR'!Z18)</f>
        <v/>
      </c>
      <c r="R15" s="165" t="str">
        <f>IF(C15="","",IF($J$3&gt;0,J15/$J$3,0))</f>
        <v/>
      </c>
      <c r="S15" s="166" t="str">
        <f>IF(C15="","",IF(N(J15)&gt;0,J15+ROW()/1E9,""))</f>
        <v/>
      </c>
      <c r="T15" s="166" t="str">
        <f>IF(C15="","",IF(N(P15)&gt;0,P15+ROW()/1E9,""))</f>
        <v/>
      </c>
    </row>
    <row r="16">
      <c r="A16" s="153" t="str">
        <f>IF(C16="","","Ações")</f>
        <v/>
      </c>
      <c r="B16" s="153" t="str">
        <f>IF(C16="","","Brasil")</f>
        <v/>
      </c>
      <c r="C16" s="153" t="str">
        <f>IF('03 Ações BR'!A19="","",'03 Ações BR'!A19&amp;"")</f>
        <v/>
      </c>
      <c r="D16" s="153" t="str">
        <f>IF(C16="","",'03 Ações BR'!B19&amp;"")</f>
        <v/>
      </c>
      <c r="E16" s="153" t="str">
        <f>IF(C16="","",'03 Ações BR'!C19&amp;"")</f>
        <v/>
      </c>
      <c r="F16" s="153" t="str">
        <f>IF(C16="","",'03 Ações BR'!AD19)</f>
        <v/>
      </c>
      <c r="G16" s="154" t="str">
        <f>IF(C16="","",'03 Ações BR'!E19)</f>
        <v/>
      </c>
      <c r="H16" s="155" t="str">
        <f>IF(C16="","",'03 Ações BR'!J19)</f>
        <v/>
      </c>
      <c r="I16" s="156" t="str">
        <f>IF(C16="","",'03 Ações BR'!L19)</f>
        <v/>
      </c>
      <c r="J16" s="157" t="str">
        <f>IF(C16="","",'03 Ações BR'!M19)</f>
        <v/>
      </c>
      <c r="K16" s="157" t="str">
        <f>IF(C16="","",'03 Ações BR'!N19)</f>
        <v/>
      </c>
      <c r="L16" s="157" t="str">
        <f>IF(C16="","",'03 Ações BR'!O19)</f>
        <v/>
      </c>
      <c r="M16" s="157" t="str">
        <f>IF(C16="","",'03 Ações BR'!AJ19)</f>
        <v/>
      </c>
      <c r="N16" s="157" t="str">
        <f>IF(C16="","",'03 Ações BR'!W19)</f>
        <v/>
      </c>
      <c r="O16" s="154" t="str">
        <f>IF(C16="","",'03 Ações BR'!X19)</f>
        <v/>
      </c>
      <c r="P16" s="157" t="str">
        <f>IF(C16="","",'03 Ações BR'!Y19)</f>
        <v/>
      </c>
      <c r="Q16" s="157" t="str">
        <f>IF(C16="","",'03 Ações BR'!Z19)</f>
        <v/>
      </c>
      <c r="R16" s="158" t="str">
        <f>IF(C16="","",IF($J$3&gt;0,J16/$J$3,0))</f>
        <v/>
      </c>
      <c r="S16" s="159" t="str">
        <f>IF(C16="","",IF(N(J16)&gt;0,J16+ROW()/1E9,""))</f>
        <v/>
      </c>
      <c r="T16" s="159" t="str">
        <f>IF(C16="","",IF(N(P16)&gt;0,P16+ROW()/1E9,""))</f>
        <v/>
      </c>
    </row>
    <row r="17">
      <c r="A17" s="160" t="str">
        <f>IF(C17="","","Ações")</f>
        <v/>
      </c>
      <c r="B17" s="160" t="str">
        <f>IF(C17="","","Brasil")</f>
        <v/>
      </c>
      <c r="C17" s="160" t="str">
        <f>IF('03 Ações BR'!A20="","",'03 Ações BR'!A20&amp;"")</f>
        <v/>
      </c>
      <c r="D17" s="160" t="str">
        <f>IF(C17="","",'03 Ações BR'!B20&amp;"")</f>
        <v/>
      </c>
      <c r="E17" s="160" t="str">
        <f>IF(C17="","",'03 Ações BR'!C20&amp;"")</f>
        <v/>
      </c>
      <c r="F17" s="160" t="str">
        <f>IF(C17="","",'03 Ações BR'!AD20)</f>
        <v/>
      </c>
      <c r="G17" s="161" t="str">
        <f>IF(C17="","",'03 Ações BR'!E20)</f>
        <v/>
      </c>
      <c r="H17" s="162" t="str">
        <f>IF(C17="","",'03 Ações BR'!J20)</f>
        <v/>
      </c>
      <c r="I17" s="163" t="str">
        <f>IF(C17="","",'03 Ações BR'!L20)</f>
        <v/>
      </c>
      <c r="J17" s="164" t="str">
        <f>IF(C17="","",'03 Ações BR'!M20)</f>
        <v/>
      </c>
      <c r="K17" s="164" t="str">
        <f>IF(C17="","",'03 Ações BR'!N20)</f>
        <v/>
      </c>
      <c r="L17" s="164" t="str">
        <f>IF(C17="","",'03 Ações BR'!O20)</f>
        <v/>
      </c>
      <c r="M17" s="164" t="str">
        <f>IF(C17="","",'03 Ações BR'!AJ20)</f>
        <v/>
      </c>
      <c r="N17" s="164" t="str">
        <f>IF(C17="","",'03 Ações BR'!W20)</f>
        <v/>
      </c>
      <c r="O17" s="161" t="str">
        <f>IF(C17="","",'03 Ações BR'!X20)</f>
        <v/>
      </c>
      <c r="P17" s="164" t="str">
        <f>IF(C17="","",'03 Ações BR'!Y20)</f>
        <v/>
      </c>
      <c r="Q17" s="164" t="str">
        <f>IF(C17="","",'03 Ações BR'!Z20)</f>
        <v/>
      </c>
      <c r="R17" s="165" t="str">
        <f>IF(C17="","",IF($J$3&gt;0,J17/$J$3,0))</f>
        <v/>
      </c>
      <c r="S17" s="166" t="str">
        <f>IF(C17="","",IF(N(J17)&gt;0,J17+ROW()/1E9,""))</f>
        <v/>
      </c>
      <c r="T17" s="166" t="str">
        <f>IF(C17="","",IF(N(P17)&gt;0,P17+ROW()/1E9,""))</f>
        <v/>
      </c>
    </row>
    <row r="18">
      <c r="A18" s="153" t="str">
        <f>IF(C18="","","Ações")</f>
        <v/>
      </c>
      <c r="B18" s="153" t="str">
        <f>IF(C18="","","Brasil")</f>
        <v/>
      </c>
      <c r="C18" s="153" t="str">
        <f>IF('03 Ações BR'!A21="","",'03 Ações BR'!A21&amp;"")</f>
        <v/>
      </c>
      <c r="D18" s="153" t="str">
        <f>IF(C18="","",'03 Ações BR'!B21&amp;"")</f>
        <v/>
      </c>
      <c r="E18" s="153" t="str">
        <f>IF(C18="","",'03 Ações BR'!C21&amp;"")</f>
        <v/>
      </c>
      <c r="F18" s="153" t="str">
        <f>IF(C18="","",'03 Ações BR'!AD21)</f>
        <v/>
      </c>
      <c r="G18" s="154" t="str">
        <f>IF(C18="","",'03 Ações BR'!E21)</f>
        <v/>
      </c>
      <c r="H18" s="155" t="str">
        <f>IF(C18="","",'03 Ações BR'!J21)</f>
        <v/>
      </c>
      <c r="I18" s="156" t="str">
        <f>IF(C18="","",'03 Ações BR'!L21)</f>
        <v/>
      </c>
      <c r="J18" s="157" t="str">
        <f>IF(C18="","",'03 Ações BR'!M21)</f>
        <v/>
      </c>
      <c r="K18" s="157" t="str">
        <f>IF(C18="","",'03 Ações BR'!N21)</f>
        <v/>
      </c>
      <c r="L18" s="157" t="str">
        <f>IF(C18="","",'03 Ações BR'!O21)</f>
        <v/>
      </c>
      <c r="M18" s="157" t="str">
        <f>IF(C18="","",'03 Ações BR'!AJ21)</f>
        <v/>
      </c>
      <c r="N18" s="157" t="str">
        <f>IF(C18="","",'03 Ações BR'!W21)</f>
        <v/>
      </c>
      <c r="O18" s="154" t="str">
        <f>IF(C18="","",'03 Ações BR'!X21)</f>
        <v/>
      </c>
      <c r="P18" s="157" t="str">
        <f>IF(C18="","",'03 Ações BR'!Y21)</f>
        <v/>
      </c>
      <c r="Q18" s="157" t="str">
        <f>IF(C18="","",'03 Ações BR'!Z21)</f>
        <v/>
      </c>
      <c r="R18" s="158" t="str">
        <f>IF(C18="","",IF($J$3&gt;0,J18/$J$3,0))</f>
        <v/>
      </c>
      <c r="S18" s="159" t="str">
        <f>IF(C18="","",IF(N(J18)&gt;0,J18+ROW()/1E9,""))</f>
        <v/>
      </c>
      <c r="T18" s="159" t="str">
        <f>IF(C18="","",IF(N(P18)&gt;0,P18+ROW()/1E9,""))</f>
        <v/>
      </c>
    </row>
    <row r="19">
      <c r="A19" s="160" t="str">
        <f>IF(C19="","","Ações")</f>
        <v/>
      </c>
      <c r="B19" s="160" t="str">
        <f>IF(C19="","","Brasil")</f>
        <v/>
      </c>
      <c r="C19" s="160" t="str">
        <f>IF('03 Ações BR'!A22="","",'03 Ações BR'!A22&amp;"")</f>
        <v/>
      </c>
      <c r="D19" s="160" t="str">
        <f>IF(C19="","",'03 Ações BR'!B22&amp;"")</f>
        <v/>
      </c>
      <c r="E19" s="160" t="str">
        <f>IF(C19="","",'03 Ações BR'!C22&amp;"")</f>
        <v/>
      </c>
      <c r="F19" s="160" t="str">
        <f>IF(C19="","",'03 Ações BR'!AD22)</f>
        <v/>
      </c>
      <c r="G19" s="161" t="str">
        <f>IF(C19="","",'03 Ações BR'!E22)</f>
        <v/>
      </c>
      <c r="H19" s="162" t="str">
        <f>IF(C19="","",'03 Ações BR'!J22)</f>
        <v/>
      </c>
      <c r="I19" s="163" t="str">
        <f>IF(C19="","",'03 Ações BR'!L22)</f>
        <v/>
      </c>
      <c r="J19" s="164" t="str">
        <f>IF(C19="","",'03 Ações BR'!M22)</f>
        <v/>
      </c>
      <c r="K19" s="164" t="str">
        <f>IF(C19="","",'03 Ações BR'!N22)</f>
        <v/>
      </c>
      <c r="L19" s="164" t="str">
        <f>IF(C19="","",'03 Ações BR'!O22)</f>
        <v/>
      </c>
      <c r="M19" s="164" t="str">
        <f>IF(C19="","",'03 Ações BR'!AJ22)</f>
        <v/>
      </c>
      <c r="N19" s="164" t="str">
        <f>IF(C19="","",'03 Ações BR'!W22)</f>
        <v/>
      </c>
      <c r="O19" s="161" t="str">
        <f>IF(C19="","",'03 Ações BR'!X22)</f>
        <v/>
      </c>
      <c r="P19" s="164" t="str">
        <f>IF(C19="","",'03 Ações BR'!Y22)</f>
        <v/>
      </c>
      <c r="Q19" s="164" t="str">
        <f>IF(C19="","",'03 Ações BR'!Z22)</f>
        <v/>
      </c>
      <c r="R19" s="165" t="str">
        <f>IF(C19="","",IF($J$3&gt;0,J19/$J$3,0))</f>
        <v/>
      </c>
      <c r="S19" s="166" t="str">
        <f>IF(C19="","",IF(N(J19)&gt;0,J19+ROW()/1E9,""))</f>
        <v/>
      </c>
      <c r="T19" s="166" t="str">
        <f>IF(C19="","",IF(N(P19)&gt;0,P19+ROW()/1E9,""))</f>
        <v/>
      </c>
    </row>
    <row r="20">
      <c r="A20" s="153" t="str">
        <f>IF(C20="","","Ações")</f>
        <v/>
      </c>
      <c r="B20" s="153" t="str">
        <f>IF(C20="","","Brasil")</f>
        <v/>
      </c>
      <c r="C20" s="153" t="str">
        <f>IF('03 Ações BR'!A23="","",'03 Ações BR'!A23&amp;"")</f>
        <v/>
      </c>
      <c r="D20" s="153" t="str">
        <f>IF(C20="","",'03 Ações BR'!B23&amp;"")</f>
        <v/>
      </c>
      <c r="E20" s="153" t="str">
        <f>IF(C20="","",'03 Ações BR'!C23&amp;"")</f>
        <v/>
      </c>
      <c r="F20" s="153" t="str">
        <f>IF(C20="","",'03 Ações BR'!AD23)</f>
        <v/>
      </c>
      <c r="G20" s="154" t="str">
        <f>IF(C20="","",'03 Ações BR'!E23)</f>
        <v/>
      </c>
      <c r="H20" s="155" t="str">
        <f>IF(C20="","",'03 Ações BR'!J23)</f>
        <v/>
      </c>
      <c r="I20" s="156" t="str">
        <f>IF(C20="","",'03 Ações BR'!L23)</f>
        <v/>
      </c>
      <c r="J20" s="157" t="str">
        <f>IF(C20="","",'03 Ações BR'!M23)</f>
        <v/>
      </c>
      <c r="K20" s="157" t="str">
        <f>IF(C20="","",'03 Ações BR'!N23)</f>
        <v/>
      </c>
      <c r="L20" s="157" t="str">
        <f>IF(C20="","",'03 Ações BR'!O23)</f>
        <v/>
      </c>
      <c r="M20" s="157" t="str">
        <f>IF(C20="","",'03 Ações BR'!AJ23)</f>
        <v/>
      </c>
      <c r="N20" s="157" t="str">
        <f>IF(C20="","",'03 Ações BR'!W23)</f>
        <v/>
      </c>
      <c r="O20" s="154" t="str">
        <f>IF(C20="","",'03 Ações BR'!X23)</f>
        <v/>
      </c>
      <c r="P20" s="157" t="str">
        <f>IF(C20="","",'03 Ações BR'!Y23)</f>
        <v/>
      </c>
      <c r="Q20" s="157" t="str">
        <f>IF(C20="","",'03 Ações BR'!Z23)</f>
        <v/>
      </c>
      <c r="R20" s="158" t="str">
        <f>IF(C20="","",IF($J$3&gt;0,J20/$J$3,0))</f>
        <v/>
      </c>
      <c r="S20" s="159" t="str">
        <f>IF(C20="","",IF(N(J20)&gt;0,J20+ROW()/1E9,""))</f>
        <v/>
      </c>
      <c r="T20" s="159" t="str">
        <f>IF(C20="","",IF(N(P20)&gt;0,P20+ROW()/1E9,""))</f>
        <v/>
      </c>
    </row>
    <row r="21">
      <c r="A21" s="160" t="str">
        <f>IF(C21="","","Ações")</f>
        <v/>
      </c>
      <c r="B21" s="160" t="str">
        <f>IF(C21="","","Brasil")</f>
        <v/>
      </c>
      <c r="C21" s="160" t="str">
        <f>IF('03 Ações BR'!A24="","",'03 Ações BR'!A24&amp;"")</f>
        <v/>
      </c>
      <c r="D21" s="160" t="str">
        <f>IF(C21="","",'03 Ações BR'!B24&amp;"")</f>
        <v/>
      </c>
      <c r="E21" s="160" t="str">
        <f>IF(C21="","",'03 Ações BR'!C24&amp;"")</f>
        <v/>
      </c>
      <c r="F21" s="160" t="str">
        <f>IF(C21="","",'03 Ações BR'!AD24)</f>
        <v/>
      </c>
      <c r="G21" s="161" t="str">
        <f>IF(C21="","",'03 Ações BR'!E24)</f>
        <v/>
      </c>
      <c r="H21" s="162" t="str">
        <f>IF(C21="","",'03 Ações BR'!J24)</f>
        <v/>
      </c>
      <c r="I21" s="163" t="str">
        <f>IF(C21="","",'03 Ações BR'!L24)</f>
        <v/>
      </c>
      <c r="J21" s="164" t="str">
        <f>IF(C21="","",'03 Ações BR'!M24)</f>
        <v/>
      </c>
      <c r="K21" s="164" t="str">
        <f>IF(C21="","",'03 Ações BR'!N24)</f>
        <v/>
      </c>
      <c r="L21" s="164" t="str">
        <f>IF(C21="","",'03 Ações BR'!O24)</f>
        <v/>
      </c>
      <c r="M21" s="164" t="str">
        <f>IF(C21="","",'03 Ações BR'!AJ24)</f>
        <v/>
      </c>
      <c r="N21" s="164" t="str">
        <f>IF(C21="","",'03 Ações BR'!W24)</f>
        <v/>
      </c>
      <c r="O21" s="161" t="str">
        <f>IF(C21="","",'03 Ações BR'!X24)</f>
        <v/>
      </c>
      <c r="P21" s="164" t="str">
        <f>IF(C21="","",'03 Ações BR'!Y24)</f>
        <v/>
      </c>
      <c r="Q21" s="164" t="str">
        <f>IF(C21="","",'03 Ações BR'!Z24)</f>
        <v/>
      </c>
      <c r="R21" s="165" t="str">
        <f>IF(C21="","",IF($J$3&gt;0,J21/$J$3,0))</f>
        <v/>
      </c>
      <c r="S21" s="166" t="str">
        <f>IF(C21="","",IF(N(J21)&gt;0,J21+ROW()/1E9,""))</f>
        <v/>
      </c>
      <c r="T21" s="166" t="str">
        <f>IF(C21="","",IF(N(P21)&gt;0,P21+ROW()/1E9,""))</f>
        <v/>
      </c>
    </row>
    <row r="22">
      <c r="A22" s="153" t="str">
        <f>IF(C22="","","Ações")</f>
        <v/>
      </c>
      <c r="B22" s="153" t="str">
        <f>IF(C22="","","Brasil")</f>
        <v/>
      </c>
      <c r="C22" s="153" t="str">
        <f>IF('03 Ações BR'!A25="","",'03 Ações BR'!A25&amp;"")</f>
        <v/>
      </c>
      <c r="D22" s="153" t="str">
        <f>IF(C22="","",'03 Ações BR'!B25&amp;"")</f>
        <v/>
      </c>
      <c r="E22" s="153" t="str">
        <f>IF(C22="","",'03 Ações BR'!C25&amp;"")</f>
        <v/>
      </c>
      <c r="F22" s="153" t="str">
        <f>IF(C22="","",'03 Ações BR'!AD25)</f>
        <v/>
      </c>
      <c r="G22" s="154" t="str">
        <f>IF(C22="","",'03 Ações BR'!E25)</f>
        <v/>
      </c>
      <c r="H22" s="155" t="str">
        <f>IF(C22="","",'03 Ações BR'!J25)</f>
        <v/>
      </c>
      <c r="I22" s="156" t="str">
        <f>IF(C22="","",'03 Ações BR'!L25)</f>
        <v/>
      </c>
      <c r="J22" s="157" t="str">
        <f>IF(C22="","",'03 Ações BR'!M25)</f>
        <v/>
      </c>
      <c r="K22" s="157" t="str">
        <f>IF(C22="","",'03 Ações BR'!N25)</f>
        <v/>
      </c>
      <c r="L22" s="157" t="str">
        <f>IF(C22="","",'03 Ações BR'!O25)</f>
        <v/>
      </c>
      <c r="M22" s="157" t="str">
        <f>IF(C22="","",'03 Ações BR'!AJ25)</f>
        <v/>
      </c>
      <c r="N22" s="157" t="str">
        <f>IF(C22="","",'03 Ações BR'!W25)</f>
        <v/>
      </c>
      <c r="O22" s="154" t="str">
        <f>IF(C22="","",'03 Ações BR'!X25)</f>
        <v/>
      </c>
      <c r="P22" s="157" t="str">
        <f>IF(C22="","",'03 Ações BR'!Y25)</f>
        <v/>
      </c>
      <c r="Q22" s="157" t="str">
        <f>IF(C22="","",'03 Ações BR'!Z25)</f>
        <v/>
      </c>
      <c r="R22" s="158" t="str">
        <f>IF(C22="","",IF($J$3&gt;0,J22/$J$3,0))</f>
        <v/>
      </c>
      <c r="S22" s="159" t="str">
        <f>IF(C22="","",IF(N(J22)&gt;0,J22+ROW()/1E9,""))</f>
        <v/>
      </c>
      <c r="T22" s="159" t="str">
        <f>IF(C22="","",IF(N(P22)&gt;0,P22+ROW()/1E9,""))</f>
        <v/>
      </c>
    </row>
    <row r="23">
      <c r="A23" s="160" t="str">
        <f>IF(C23="","","Ações")</f>
        <v/>
      </c>
      <c r="B23" s="160" t="str">
        <f>IF(C23="","","Brasil")</f>
        <v/>
      </c>
      <c r="C23" s="160" t="str">
        <f>IF('03 Ações BR'!A26="","",'03 Ações BR'!A26&amp;"")</f>
        <v/>
      </c>
      <c r="D23" s="160" t="str">
        <f>IF(C23="","",'03 Ações BR'!B26&amp;"")</f>
        <v/>
      </c>
      <c r="E23" s="160" t="str">
        <f>IF(C23="","",'03 Ações BR'!C26&amp;"")</f>
        <v/>
      </c>
      <c r="F23" s="160" t="str">
        <f>IF(C23="","",'03 Ações BR'!AD26)</f>
        <v/>
      </c>
      <c r="G23" s="161" t="str">
        <f>IF(C23="","",'03 Ações BR'!E26)</f>
        <v/>
      </c>
      <c r="H23" s="162" t="str">
        <f>IF(C23="","",'03 Ações BR'!J26)</f>
        <v/>
      </c>
      <c r="I23" s="163" t="str">
        <f>IF(C23="","",'03 Ações BR'!L26)</f>
        <v/>
      </c>
      <c r="J23" s="164" t="str">
        <f>IF(C23="","",'03 Ações BR'!M26)</f>
        <v/>
      </c>
      <c r="K23" s="164" t="str">
        <f>IF(C23="","",'03 Ações BR'!N26)</f>
        <v/>
      </c>
      <c r="L23" s="164" t="str">
        <f>IF(C23="","",'03 Ações BR'!O26)</f>
        <v/>
      </c>
      <c r="M23" s="164" t="str">
        <f>IF(C23="","",'03 Ações BR'!AJ26)</f>
        <v/>
      </c>
      <c r="N23" s="164" t="str">
        <f>IF(C23="","",'03 Ações BR'!W26)</f>
        <v/>
      </c>
      <c r="O23" s="161" t="str">
        <f>IF(C23="","",'03 Ações BR'!X26)</f>
        <v/>
      </c>
      <c r="P23" s="164" t="str">
        <f>IF(C23="","",'03 Ações BR'!Y26)</f>
        <v/>
      </c>
      <c r="Q23" s="164" t="str">
        <f>IF(C23="","",'03 Ações BR'!Z26)</f>
        <v/>
      </c>
      <c r="R23" s="165" t="str">
        <f>IF(C23="","",IF($J$3&gt;0,J23/$J$3,0))</f>
        <v/>
      </c>
      <c r="S23" s="166" t="str">
        <f>IF(C23="","",IF(N(J23)&gt;0,J23+ROW()/1E9,""))</f>
        <v/>
      </c>
      <c r="T23" s="166" t="str">
        <f>IF(C23="","",IF(N(P23)&gt;0,P23+ROW()/1E9,""))</f>
        <v/>
      </c>
    </row>
    <row r="24">
      <c r="A24" s="153" t="str">
        <f>IF(C24="","","Ações")</f>
        <v/>
      </c>
      <c r="B24" s="153" t="str">
        <f>IF(C24="","","Brasil")</f>
        <v/>
      </c>
      <c r="C24" s="153" t="str">
        <f>IF('03 Ações BR'!A27="","",'03 Ações BR'!A27&amp;"")</f>
        <v/>
      </c>
      <c r="D24" s="153" t="str">
        <f>IF(C24="","",'03 Ações BR'!B27&amp;"")</f>
        <v/>
      </c>
      <c r="E24" s="153" t="str">
        <f>IF(C24="","",'03 Ações BR'!C27&amp;"")</f>
        <v/>
      </c>
      <c r="F24" s="153" t="str">
        <f>IF(C24="","",'03 Ações BR'!AD27)</f>
        <v/>
      </c>
      <c r="G24" s="154" t="str">
        <f>IF(C24="","",'03 Ações BR'!E27)</f>
        <v/>
      </c>
      <c r="H24" s="155" t="str">
        <f>IF(C24="","",'03 Ações BR'!J27)</f>
        <v/>
      </c>
      <c r="I24" s="156" t="str">
        <f>IF(C24="","",'03 Ações BR'!L27)</f>
        <v/>
      </c>
      <c r="J24" s="157" t="str">
        <f>IF(C24="","",'03 Ações BR'!M27)</f>
        <v/>
      </c>
      <c r="K24" s="157" t="str">
        <f>IF(C24="","",'03 Ações BR'!N27)</f>
        <v/>
      </c>
      <c r="L24" s="157" t="str">
        <f>IF(C24="","",'03 Ações BR'!O27)</f>
        <v/>
      </c>
      <c r="M24" s="157" t="str">
        <f>IF(C24="","",'03 Ações BR'!AJ27)</f>
        <v/>
      </c>
      <c r="N24" s="157" t="str">
        <f>IF(C24="","",'03 Ações BR'!W27)</f>
        <v/>
      </c>
      <c r="O24" s="154" t="str">
        <f>IF(C24="","",'03 Ações BR'!X27)</f>
        <v/>
      </c>
      <c r="P24" s="157" t="str">
        <f>IF(C24="","",'03 Ações BR'!Y27)</f>
        <v/>
      </c>
      <c r="Q24" s="157" t="str">
        <f>IF(C24="","",'03 Ações BR'!Z27)</f>
        <v/>
      </c>
      <c r="R24" s="158" t="str">
        <f>IF(C24="","",IF($J$3&gt;0,J24/$J$3,0))</f>
        <v/>
      </c>
      <c r="S24" s="159" t="str">
        <f>IF(C24="","",IF(N(J24)&gt;0,J24+ROW()/1E9,""))</f>
        <v/>
      </c>
      <c r="T24" s="159" t="str">
        <f>IF(C24="","",IF(N(P24)&gt;0,P24+ROW()/1E9,""))</f>
        <v/>
      </c>
    </row>
    <row r="25">
      <c r="A25" s="160" t="str">
        <f>IF(C25="","","Ações")</f>
        <v/>
      </c>
      <c r="B25" s="160" t="str">
        <f>IF(C25="","","Brasil")</f>
        <v/>
      </c>
      <c r="C25" s="160" t="str">
        <f>IF('03 Ações BR'!A28="","",'03 Ações BR'!A28&amp;"")</f>
        <v/>
      </c>
      <c r="D25" s="160" t="str">
        <f>IF(C25="","",'03 Ações BR'!B28&amp;"")</f>
        <v/>
      </c>
      <c r="E25" s="160" t="str">
        <f>IF(C25="","",'03 Ações BR'!C28&amp;"")</f>
        <v/>
      </c>
      <c r="F25" s="160" t="str">
        <f>IF(C25="","",'03 Ações BR'!AD28)</f>
        <v/>
      </c>
      <c r="G25" s="161" t="str">
        <f>IF(C25="","",'03 Ações BR'!E28)</f>
        <v/>
      </c>
      <c r="H25" s="162" t="str">
        <f>IF(C25="","",'03 Ações BR'!J28)</f>
        <v/>
      </c>
      <c r="I25" s="163" t="str">
        <f>IF(C25="","",'03 Ações BR'!L28)</f>
        <v/>
      </c>
      <c r="J25" s="164" t="str">
        <f>IF(C25="","",'03 Ações BR'!M28)</f>
        <v/>
      </c>
      <c r="K25" s="164" t="str">
        <f>IF(C25="","",'03 Ações BR'!N28)</f>
        <v/>
      </c>
      <c r="L25" s="164" t="str">
        <f>IF(C25="","",'03 Ações BR'!O28)</f>
        <v/>
      </c>
      <c r="M25" s="164" t="str">
        <f>IF(C25="","",'03 Ações BR'!AJ28)</f>
        <v/>
      </c>
      <c r="N25" s="164" t="str">
        <f>IF(C25="","",'03 Ações BR'!W28)</f>
        <v/>
      </c>
      <c r="O25" s="161" t="str">
        <f>IF(C25="","",'03 Ações BR'!X28)</f>
        <v/>
      </c>
      <c r="P25" s="164" t="str">
        <f>IF(C25="","",'03 Ações BR'!Y28)</f>
        <v/>
      </c>
      <c r="Q25" s="164" t="str">
        <f>IF(C25="","",'03 Ações BR'!Z28)</f>
        <v/>
      </c>
      <c r="R25" s="165" t="str">
        <f>IF(C25="","",IF($J$3&gt;0,J25/$J$3,0))</f>
        <v/>
      </c>
      <c r="S25" s="166" t="str">
        <f>IF(C25="","",IF(N(J25)&gt;0,J25+ROW()/1E9,""))</f>
        <v/>
      </c>
      <c r="T25" s="166" t="str">
        <f>IF(C25="","",IF(N(P25)&gt;0,P25+ROW()/1E9,""))</f>
        <v/>
      </c>
    </row>
    <row r="26">
      <c r="A26" s="153" t="str">
        <f>IF(C26="","","Ações")</f>
        <v/>
      </c>
      <c r="B26" s="153" t="str">
        <f>IF(C26="","","Brasil")</f>
        <v/>
      </c>
      <c r="C26" s="153" t="str">
        <f>IF('03 Ações BR'!A29="","",'03 Ações BR'!A29&amp;"")</f>
        <v/>
      </c>
      <c r="D26" s="153" t="str">
        <f>IF(C26="","",'03 Ações BR'!B29&amp;"")</f>
        <v/>
      </c>
      <c r="E26" s="153" t="str">
        <f>IF(C26="","",'03 Ações BR'!C29&amp;"")</f>
        <v/>
      </c>
      <c r="F26" s="153" t="str">
        <f>IF(C26="","",'03 Ações BR'!AD29)</f>
        <v/>
      </c>
      <c r="G26" s="154" t="str">
        <f>IF(C26="","",'03 Ações BR'!E29)</f>
        <v/>
      </c>
      <c r="H26" s="155" t="str">
        <f>IF(C26="","",'03 Ações BR'!J29)</f>
        <v/>
      </c>
      <c r="I26" s="156" t="str">
        <f>IF(C26="","",'03 Ações BR'!L29)</f>
        <v/>
      </c>
      <c r="J26" s="157" t="str">
        <f>IF(C26="","",'03 Ações BR'!M29)</f>
        <v/>
      </c>
      <c r="K26" s="157" t="str">
        <f>IF(C26="","",'03 Ações BR'!N29)</f>
        <v/>
      </c>
      <c r="L26" s="157" t="str">
        <f>IF(C26="","",'03 Ações BR'!O29)</f>
        <v/>
      </c>
      <c r="M26" s="157" t="str">
        <f>IF(C26="","",'03 Ações BR'!AJ29)</f>
        <v/>
      </c>
      <c r="N26" s="157" t="str">
        <f>IF(C26="","",'03 Ações BR'!W29)</f>
        <v/>
      </c>
      <c r="O26" s="154" t="str">
        <f>IF(C26="","",'03 Ações BR'!X29)</f>
        <v/>
      </c>
      <c r="P26" s="157" t="str">
        <f>IF(C26="","",'03 Ações BR'!Y29)</f>
        <v/>
      </c>
      <c r="Q26" s="157" t="str">
        <f>IF(C26="","",'03 Ações BR'!Z29)</f>
        <v/>
      </c>
      <c r="R26" s="158" t="str">
        <f>IF(C26="","",IF($J$3&gt;0,J26/$J$3,0))</f>
        <v/>
      </c>
      <c r="S26" s="159" t="str">
        <f>IF(C26="","",IF(N(J26)&gt;0,J26+ROW()/1E9,""))</f>
        <v/>
      </c>
      <c r="T26" s="159" t="str">
        <f>IF(C26="","",IF(N(P26)&gt;0,P26+ROW()/1E9,""))</f>
        <v/>
      </c>
    </row>
    <row r="27">
      <c r="A27" s="160" t="str">
        <f>IF(C27="","","Ações")</f>
        <v/>
      </c>
      <c r="B27" s="160" t="str">
        <f>IF(C27="","","Brasil")</f>
        <v/>
      </c>
      <c r="C27" s="160" t="str">
        <f>IF('03 Ações BR'!A30="","",'03 Ações BR'!A30&amp;"")</f>
        <v/>
      </c>
      <c r="D27" s="160" t="str">
        <f>IF(C27="","",'03 Ações BR'!B30&amp;"")</f>
        <v/>
      </c>
      <c r="E27" s="160" t="str">
        <f>IF(C27="","",'03 Ações BR'!C30&amp;"")</f>
        <v/>
      </c>
      <c r="F27" s="160" t="str">
        <f>IF(C27="","",'03 Ações BR'!AD30)</f>
        <v/>
      </c>
      <c r="G27" s="161" t="str">
        <f>IF(C27="","",'03 Ações BR'!E30)</f>
        <v/>
      </c>
      <c r="H27" s="162" t="str">
        <f>IF(C27="","",'03 Ações BR'!J30)</f>
        <v/>
      </c>
      <c r="I27" s="163" t="str">
        <f>IF(C27="","",'03 Ações BR'!L30)</f>
        <v/>
      </c>
      <c r="J27" s="164" t="str">
        <f>IF(C27="","",'03 Ações BR'!M30)</f>
        <v/>
      </c>
      <c r="K27" s="164" t="str">
        <f>IF(C27="","",'03 Ações BR'!N30)</f>
        <v/>
      </c>
      <c r="L27" s="164" t="str">
        <f>IF(C27="","",'03 Ações BR'!O30)</f>
        <v/>
      </c>
      <c r="M27" s="164" t="str">
        <f>IF(C27="","",'03 Ações BR'!AJ30)</f>
        <v/>
      </c>
      <c r="N27" s="164" t="str">
        <f>IF(C27="","",'03 Ações BR'!W30)</f>
        <v/>
      </c>
      <c r="O27" s="161" t="str">
        <f>IF(C27="","",'03 Ações BR'!X30)</f>
        <v/>
      </c>
      <c r="P27" s="164" t="str">
        <f>IF(C27="","",'03 Ações BR'!Y30)</f>
        <v/>
      </c>
      <c r="Q27" s="164" t="str">
        <f>IF(C27="","",'03 Ações BR'!Z30)</f>
        <v/>
      </c>
      <c r="R27" s="165" t="str">
        <f>IF(C27="","",IF($J$3&gt;0,J27/$J$3,0))</f>
        <v/>
      </c>
      <c r="S27" s="166" t="str">
        <f>IF(C27="","",IF(N(J27)&gt;0,J27+ROW()/1E9,""))</f>
        <v/>
      </c>
      <c r="T27" s="166" t="str">
        <f>IF(C27="","",IF(N(P27)&gt;0,P27+ROW()/1E9,""))</f>
        <v/>
      </c>
    </row>
    <row r="28">
      <c r="A28" s="153" t="str">
        <f>IF(C28="","","Ações")</f>
        <v/>
      </c>
      <c r="B28" s="153" t="str">
        <f>IF(C28="","","Brasil")</f>
        <v/>
      </c>
      <c r="C28" s="153" t="str">
        <f>IF('03 Ações BR'!A31="","",'03 Ações BR'!A31&amp;"")</f>
        <v/>
      </c>
      <c r="D28" s="153" t="str">
        <f>IF(C28="","",'03 Ações BR'!B31&amp;"")</f>
        <v/>
      </c>
      <c r="E28" s="153" t="str">
        <f>IF(C28="","",'03 Ações BR'!C31&amp;"")</f>
        <v/>
      </c>
      <c r="F28" s="153" t="str">
        <f>IF(C28="","",'03 Ações BR'!AD31)</f>
        <v/>
      </c>
      <c r="G28" s="154" t="str">
        <f>IF(C28="","",'03 Ações BR'!E31)</f>
        <v/>
      </c>
      <c r="H28" s="155" t="str">
        <f>IF(C28="","",'03 Ações BR'!J31)</f>
        <v/>
      </c>
      <c r="I28" s="156" t="str">
        <f>IF(C28="","",'03 Ações BR'!L31)</f>
        <v/>
      </c>
      <c r="J28" s="157" t="str">
        <f>IF(C28="","",'03 Ações BR'!M31)</f>
        <v/>
      </c>
      <c r="K28" s="157" t="str">
        <f>IF(C28="","",'03 Ações BR'!N31)</f>
        <v/>
      </c>
      <c r="L28" s="157" t="str">
        <f>IF(C28="","",'03 Ações BR'!O31)</f>
        <v/>
      </c>
      <c r="M28" s="157" t="str">
        <f>IF(C28="","",'03 Ações BR'!AJ31)</f>
        <v/>
      </c>
      <c r="N28" s="157" t="str">
        <f>IF(C28="","",'03 Ações BR'!W31)</f>
        <v/>
      </c>
      <c r="O28" s="154" t="str">
        <f>IF(C28="","",'03 Ações BR'!X31)</f>
        <v/>
      </c>
      <c r="P28" s="157" t="str">
        <f>IF(C28="","",'03 Ações BR'!Y31)</f>
        <v/>
      </c>
      <c r="Q28" s="157" t="str">
        <f>IF(C28="","",'03 Ações BR'!Z31)</f>
        <v/>
      </c>
      <c r="R28" s="158" t="str">
        <f>IF(C28="","",IF($J$3&gt;0,J28/$J$3,0))</f>
        <v/>
      </c>
      <c r="S28" s="159" t="str">
        <f>IF(C28="","",IF(N(J28)&gt;0,J28+ROW()/1E9,""))</f>
        <v/>
      </c>
      <c r="T28" s="159" t="str">
        <f>IF(C28="","",IF(N(P28)&gt;0,P28+ROW()/1E9,""))</f>
        <v/>
      </c>
    </row>
    <row r="29">
      <c r="A29" s="160" t="str">
        <f>IF(C29="","","Ações")</f>
        <v/>
      </c>
      <c r="B29" s="160" t="str">
        <f>IF(C29="","","Brasil")</f>
        <v/>
      </c>
      <c r="C29" s="160" t="str">
        <f>IF('03 Ações BR'!A32="","",'03 Ações BR'!A32&amp;"")</f>
        <v/>
      </c>
      <c r="D29" s="160" t="str">
        <f>IF(C29="","",'03 Ações BR'!B32&amp;"")</f>
        <v/>
      </c>
      <c r="E29" s="160" t="str">
        <f>IF(C29="","",'03 Ações BR'!C32&amp;"")</f>
        <v/>
      </c>
      <c r="F29" s="160" t="str">
        <f>IF(C29="","",'03 Ações BR'!AD32)</f>
        <v/>
      </c>
      <c r="G29" s="161" t="str">
        <f>IF(C29="","",'03 Ações BR'!E32)</f>
        <v/>
      </c>
      <c r="H29" s="162" t="str">
        <f>IF(C29="","",'03 Ações BR'!J32)</f>
        <v/>
      </c>
      <c r="I29" s="163" t="str">
        <f>IF(C29="","",'03 Ações BR'!L32)</f>
        <v/>
      </c>
      <c r="J29" s="164" t="str">
        <f>IF(C29="","",'03 Ações BR'!M32)</f>
        <v/>
      </c>
      <c r="K29" s="164" t="str">
        <f>IF(C29="","",'03 Ações BR'!N32)</f>
        <v/>
      </c>
      <c r="L29" s="164" t="str">
        <f>IF(C29="","",'03 Ações BR'!O32)</f>
        <v/>
      </c>
      <c r="M29" s="164" t="str">
        <f>IF(C29="","",'03 Ações BR'!AJ32)</f>
        <v/>
      </c>
      <c r="N29" s="164" t="str">
        <f>IF(C29="","",'03 Ações BR'!W32)</f>
        <v/>
      </c>
      <c r="O29" s="161" t="str">
        <f>IF(C29="","",'03 Ações BR'!X32)</f>
        <v/>
      </c>
      <c r="P29" s="164" t="str">
        <f>IF(C29="","",'03 Ações BR'!Y32)</f>
        <v/>
      </c>
      <c r="Q29" s="164" t="str">
        <f>IF(C29="","",'03 Ações BR'!Z32)</f>
        <v/>
      </c>
      <c r="R29" s="165" t="str">
        <f>IF(C29="","",IF($J$3&gt;0,J29/$J$3,0))</f>
        <v/>
      </c>
      <c r="S29" s="166" t="str">
        <f>IF(C29="","",IF(N(J29)&gt;0,J29+ROW()/1E9,""))</f>
        <v/>
      </c>
      <c r="T29" s="166" t="str">
        <f>IF(C29="","",IF(N(P29)&gt;0,P29+ROW()/1E9,""))</f>
        <v/>
      </c>
    </row>
    <row r="30">
      <c r="A30" s="153" t="str">
        <f>IF(C30="","","Ações")</f>
        <v/>
      </c>
      <c r="B30" s="153" t="str">
        <f>IF(C30="","","Brasil")</f>
        <v/>
      </c>
      <c r="C30" s="153" t="str">
        <f>IF('03 Ações BR'!A33="","",'03 Ações BR'!A33&amp;"")</f>
        <v/>
      </c>
      <c r="D30" s="153" t="str">
        <f>IF(C30="","",'03 Ações BR'!B33&amp;"")</f>
        <v/>
      </c>
      <c r="E30" s="153" t="str">
        <f>IF(C30="","",'03 Ações BR'!C33&amp;"")</f>
        <v/>
      </c>
      <c r="F30" s="153" t="str">
        <f>IF(C30="","",'03 Ações BR'!AD33)</f>
        <v/>
      </c>
      <c r="G30" s="154" t="str">
        <f>IF(C30="","",'03 Ações BR'!E33)</f>
        <v/>
      </c>
      <c r="H30" s="155" t="str">
        <f>IF(C30="","",'03 Ações BR'!J33)</f>
        <v/>
      </c>
      <c r="I30" s="156" t="str">
        <f>IF(C30="","",'03 Ações BR'!L33)</f>
        <v/>
      </c>
      <c r="J30" s="157" t="str">
        <f>IF(C30="","",'03 Ações BR'!M33)</f>
        <v/>
      </c>
      <c r="K30" s="157" t="str">
        <f>IF(C30="","",'03 Ações BR'!N33)</f>
        <v/>
      </c>
      <c r="L30" s="157" t="str">
        <f>IF(C30="","",'03 Ações BR'!O33)</f>
        <v/>
      </c>
      <c r="M30" s="157" t="str">
        <f>IF(C30="","",'03 Ações BR'!AJ33)</f>
        <v/>
      </c>
      <c r="N30" s="157" t="str">
        <f>IF(C30="","",'03 Ações BR'!W33)</f>
        <v/>
      </c>
      <c r="O30" s="154" t="str">
        <f>IF(C30="","",'03 Ações BR'!X33)</f>
        <v/>
      </c>
      <c r="P30" s="157" t="str">
        <f>IF(C30="","",'03 Ações BR'!Y33)</f>
        <v/>
      </c>
      <c r="Q30" s="157" t="str">
        <f>IF(C30="","",'03 Ações BR'!Z33)</f>
        <v/>
      </c>
      <c r="R30" s="158" t="str">
        <f>IF(C30="","",IF($J$3&gt;0,J30/$J$3,0))</f>
        <v/>
      </c>
      <c r="S30" s="159" t="str">
        <f>IF(C30="","",IF(N(J30)&gt;0,J30+ROW()/1E9,""))</f>
        <v/>
      </c>
      <c r="T30" s="159" t="str">
        <f>IF(C30="","",IF(N(P30)&gt;0,P30+ROW()/1E9,""))</f>
        <v/>
      </c>
    </row>
    <row r="31">
      <c r="A31" s="160" t="str">
        <f>IF(C31="","","Ações")</f>
        <v/>
      </c>
      <c r="B31" s="160" t="str">
        <f>IF(C31="","","Brasil")</f>
        <v/>
      </c>
      <c r="C31" s="160" t="str">
        <f>IF('03 Ações BR'!A34="","",'03 Ações BR'!A34&amp;"")</f>
        <v/>
      </c>
      <c r="D31" s="160" t="str">
        <f>IF(C31="","",'03 Ações BR'!B34&amp;"")</f>
        <v/>
      </c>
      <c r="E31" s="160" t="str">
        <f>IF(C31="","",'03 Ações BR'!C34&amp;"")</f>
        <v/>
      </c>
      <c r="F31" s="160" t="str">
        <f>IF(C31="","",'03 Ações BR'!AD34)</f>
        <v/>
      </c>
      <c r="G31" s="161" t="str">
        <f>IF(C31="","",'03 Ações BR'!E34)</f>
        <v/>
      </c>
      <c r="H31" s="162" t="str">
        <f>IF(C31="","",'03 Ações BR'!J34)</f>
        <v/>
      </c>
      <c r="I31" s="163" t="str">
        <f>IF(C31="","",'03 Ações BR'!L34)</f>
        <v/>
      </c>
      <c r="J31" s="164" t="str">
        <f>IF(C31="","",'03 Ações BR'!M34)</f>
        <v/>
      </c>
      <c r="K31" s="164" t="str">
        <f>IF(C31="","",'03 Ações BR'!N34)</f>
        <v/>
      </c>
      <c r="L31" s="164" t="str">
        <f>IF(C31="","",'03 Ações BR'!O34)</f>
        <v/>
      </c>
      <c r="M31" s="164" t="str">
        <f>IF(C31="","",'03 Ações BR'!AJ34)</f>
        <v/>
      </c>
      <c r="N31" s="164" t="str">
        <f>IF(C31="","",'03 Ações BR'!W34)</f>
        <v/>
      </c>
      <c r="O31" s="161" t="str">
        <f>IF(C31="","",'03 Ações BR'!X34)</f>
        <v/>
      </c>
      <c r="P31" s="164" t="str">
        <f>IF(C31="","",'03 Ações BR'!Y34)</f>
        <v/>
      </c>
      <c r="Q31" s="164" t="str">
        <f>IF(C31="","",'03 Ações BR'!Z34)</f>
        <v/>
      </c>
      <c r="R31" s="165" t="str">
        <f>IF(C31="","",IF($J$3&gt;0,J31/$J$3,0))</f>
        <v/>
      </c>
      <c r="S31" s="166" t="str">
        <f>IF(C31="","",IF(N(J31)&gt;0,J31+ROW()/1E9,""))</f>
        <v/>
      </c>
      <c r="T31" s="166" t="str">
        <f>IF(C31="","",IF(N(P31)&gt;0,P31+ROW()/1E9,""))</f>
        <v/>
      </c>
    </row>
    <row r="32">
      <c r="A32" s="153" t="str">
        <f>IF(C32="","","Ações")</f>
        <v/>
      </c>
      <c r="B32" s="153" t="str">
        <f>IF(C32="","","Brasil")</f>
        <v/>
      </c>
      <c r="C32" s="153" t="str">
        <f>IF('03 Ações BR'!A35="","",'03 Ações BR'!A35&amp;"")</f>
        <v/>
      </c>
      <c r="D32" s="153" t="str">
        <f>IF(C32="","",'03 Ações BR'!B35&amp;"")</f>
        <v/>
      </c>
      <c r="E32" s="153" t="str">
        <f>IF(C32="","",'03 Ações BR'!C35&amp;"")</f>
        <v/>
      </c>
      <c r="F32" s="153" t="str">
        <f>IF(C32="","",'03 Ações BR'!AD35)</f>
        <v/>
      </c>
      <c r="G32" s="154" t="str">
        <f>IF(C32="","",'03 Ações BR'!E35)</f>
        <v/>
      </c>
      <c r="H32" s="155" t="str">
        <f>IF(C32="","",'03 Ações BR'!J35)</f>
        <v/>
      </c>
      <c r="I32" s="156" t="str">
        <f>IF(C32="","",'03 Ações BR'!L35)</f>
        <v/>
      </c>
      <c r="J32" s="157" t="str">
        <f>IF(C32="","",'03 Ações BR'!M35)</f>
        <v/>
      </c>
      <c r="K32" s="157" t="str">
        <f>IF(C32="","",'03 Ações BR'!N35)</f>
        <v/>
      </c>
      <c r="L32" s="157" t="str">
        <f>IF(C32="","",'03 Ações BR'!O35)</f>
        <v/>
      </c>
      <c r="M32" s="157" t="str">
        <f>IF(C32="","",'03 Ações BR'!AJ35)</f>
        <v/>
      </c>
      <c r="N32" s="157" t="str">
        <f>IF(C32="","",'03 Ações BR'!W35)</f>
        <v/>
      </c>
      <c r="O32" s="154" t="str">
        <f>IF(C32="","",'03 Ações BR'!X35)</f>
        <v/>
      </c>
      <c r="P32" s="157" t="str">
        <f>IF(C32="","",'03 Ações BR'!Y35)</f>
        <v/>
      </c>
      <c r="Q32" s="157" t="str">
        <f>IF(C32="","",'03 Ações BR'!Z35)</f>
        <v/>
      </c>
      <c r="R32" s="158" t="str">
        <f>IF(C32="","",IF($J$3&gt;0,J32/$J$3,0))</f>
        <v/>
      </c>
      <c r="S32" s="159" t="str">
        <f>IF(C32="","",IF(N(J32)&gt;0,J32+ROW()/1E9,""))</f>
        <v/>
      </c>
      <c r="T32" s="159" t="str">
        <f>IF(C32="","",IF(N(P32)&gt;0,P32+ROW()/1E9,""))</f>
        <v/>
      </c>
    </row>
    <row r="33">
      <c r="A33" s="160" t="str">
        <f>IF(C33="","","Ações")</f>
        <v/>
      </c>
      <c r="B33" s="160" t="str">
        <f>IF(C33="","","Brasil")</f>
        <v/>
      </c>
      <c r="C33" s="160" t="str">
        <f>IF('03 Ações BR'!A36="","",'03 Ações BR'!A36&amp;"")</f>
        <v/>
      </c>
      <c r="D33" s="160" t="str">
        <f>IF(C33="","",'03 Ações BR'!B36&amp;"")</f>
        <v/>
      </c>
      <c r="E33" s="160" t="str">
        <f>IF(C33="","",'03 Ações BR'!C36&amp;"")</f>
        <v/>
      </c>
      <c r="F33" s="160" t="str">
        <f>IF(C33="","",'03 Ações BR'!AD36)</f>
        <v/>
      </c>
      <c r="G33" s="161" t="str">
        <f>IF(C33="","",'03 Ações BR'!E36)</f>
        <v/>
      </c>
      <c r="H33" s="162" t="str">
        <f>IF(C33="","",'03 Ações BR'!J36)</f>
        <v/>
      </c>
      <c r="I33" s="163" t="str">
        <f>IF(C33="","",'03 Ações BR'!L36)</f>
        <v/>
      </c>
      <c r="J33" s="164" t="str">
        <f>IF(C33="","",'03 Ações BR'!M36)</f>
        <v/>
      </c>
      <c r="K33" s="164" t="str">
        <f>IF(C33="","",'03 Ações BR'!N36)</f>
        <v/>
      </c>
      <c r="L33" s="164" t="str">
        <f>IF(C33="","",'03 Ações BR'!O36)</f>
        <v/>
      </c>
      <c r="M33" s="164" t="str">
        <f>IF(C33="","",'03 Ações BR'!AJ36)</f>
        <v/>
      </c>
      <c r="N33" s="164" t="str">
        <f>IF(C33="","",'03 Ações BR'!W36)</f>
        <v/>
      </c>
      <c r="O33" s="161" t="str">
        <f>IF(C33="","",'03 Ações BR'!X36)</f>
        <v/>
      </c>
      <c r="P33" s="164" t="str">
        <f>IF(C33="","",'03 Ações BR'!Y36)</f>
        <v/>
      </c>
      <c r="Q33" s="164" t="str">
        <f>IF(C33="","",'03 Ações BR'!Z36)</f>
        <v/>
      </c>
      <c r="R33" s="165" t="str">
        <f>IF(C33="","",IF($J$3&gt;0,J33/$J$3,0))</f>
        <v/>
      </c>
      <c r="S33" s="166" t="str">
        <f>IF(C33="","",IF(N(J33)&gt;0,J33+ROW()/1E9,""))</f>
        <v/>
      </c>
      <c r="T33" s="166" t="str">
        <f>IF(C33="","",IF(N(P33)&gt;0,P33+ROW()/1E9,""))</f>
        <v/>
      </c>
    </row>
    <row r="34">
      <c r="A34" s="153" t="str">
        <f>IF(C34="","","Ações")</f>
        <v/>
      </c>
      <c r="B34" s="153" t="str">
        <f>IF(C34="","","Brasil")</f>
        <v/>
      </c>
      <c r="C34" s="153" t="str">
        <f>IF('03 Ações BR'!A37="","",'03 Ações BR'!A37&amp;"")</f>
        <v/>
      </c>
      <c r="D34" s="153" t="str">
        <f>IF(C34="","",'03 Ações BR'!B37&amp;"")</f>
        <v/>
      </c>
      <c r="E34" s="153" t="str">
        <f>IF(C34="","",'03 Ações BR'!C37&amp;"")</f>
        <v/>
      </c>
      <c r="F34" s="153" t="str">
        <f>IF(C34="","",'03 Ações BR'!AD37)</f>
        <v/>
      </c>
      <c r="G34" s="154" t="str">
        <f>IF(C34="","",'03 Ações BR'!E37)</f>
        <v/>
      </c>
      <c r="H34" s="155" t="str">
        <f>IF(C34="","",'03 Ações BR'!J37)</f>
        <v/>
      </c>
      <c r="I34" s="156" t="str">
        <f>IF(C34="","",'03 Ações BR'!L37)</f>
        <v/>
      </c>
      <c r="J34" s="157" t="str">
        <f>IF(C34="","",'03 Ações BR'!M37)</f>
        <v/>
      </c>
      <c r="K34" s="157" t="str">
        <f>IF(C34="","",'03 Ações BR'!N37)</f>
        <v/>
      </c>
      <c r="L34" s="157" t="str">
        <f>IF(C34="","",'03 Ações BR'!O37)</f>
        <v/>
      </c>
      <c r="M34" s="157" t="str">
        <f>IF(C34="","",'03 Ações BR'!AJ37)</f>
        <v/>
      </c>
      <c r="N34" s="157" t="str">
        <f>IF(C34="","",'03 Ações BR'!W37)</f>
        <v/>
      </c>
      <c r="O34" s="154" t="str">
        <f>IF(C34="","",'03 Ações BR'!X37)</f>
        <v/>
      </c>
      <c r="P34" s="157" t="str">
        <f>IF(C34="","",'03 Ações BR'!Y37)</f>
        <v/>
      </c>
      <c r="Q34" s="157" t="str">
        <f>IF(C34="","",'03 Ações BR'!Z37)</f>
        <v/>
      </c>
      <c r="R34" s="158" t="str">
        <f>IF(C34="","",IF($J$3&gt;0,J34/$J$3,0))</f>
        <v/>
      </c>
      <c r="S34" s="159" t="str">
        <f>IF(C34="","",IF(N(J34)&gt;0,J34+ROW()/1E9,""))</f>
        <v/>
      </c>
      <c r="T34" s="159" t="str">
        <f>IF(C34="","",IF(N(P34)&gt;0,P34+ROW()/1E9,""))</f>
        <v/>
      </c>
    </row>
    <row r="35">
      <c r="A35" s="160" t="str">
        <f>IF(C35="","","Ações")</f>
        <v/>
      </c>
      <c r="B35" s="160" t="str">
        <f>IF(C35="","","Brasil")</f>
        <v/>
      </c>
      <c r="C35" s="160" t="str">
        <f>IF('03 Ações BR'!A38="","",'03 Ações BR'!A38&amp;"")</f>
        <v/>
      </c>
      <c r="D35" s="160" t="str">
        <f>IF(C35="","",'03 Ações BR'!B38&amp;"")</f>
        <v/>
      </c>
      <c r="E35" s="160" t="str">
        <f>IF(C35="","",'03 Ações BR'!C38&amp;"")</f>
        <v/>
      </c>
      <c r="F35" s="160" t="str">
        <f>IF(C35="","",'03 Ações BR'!AD38)</f>
        <v/>
      </c>
      <c r="G35" s="161" t="str">
        <f>IF(C35="","",'03 Ações BR'!E38)</f>
        <v/>
      </c>
      <c r="H35" s="162" t="str">
        <f>IF(C35="","",'03 Ações BR'!J38)</f>
        <v/>
      </c>
      <c r="I35" s="163" t="str">
        <f>IF(C35="","",'03 Ações BR'!L38)</f>
        <v/>
      </c>
      <c r="J35" s="164" t="str">
        <f>IF(C35="","",'03 Ações BR'!M38)</f>
        <v/>
      </c>
      <c r="K35" s="164" t="str">
        <f>IF(C35="","",'03 Ações BR'!N38)</f>
        <v/>
      </c>
      <c r="L35" s="164" t="str">
        <f>IF(C35="","",'03 Ações BR'!O38)</f>
        <v/>
      </c>
      <c r="M35" s="164" t="str">
        <f>IF(C35="","",'03 Ações BR'!AJ38)</f>
        <v/>
      </c>
      <c r="N35" s="164" t="str">
        <f>IF(C35="","",'03 Ações BR'!W38)</f>
        <v/>
      </c>
      <c r="O35" s="161" t="str">
        <f>IF(C35="","",'03 Ações BR'!X38)</f>
        <v/>
      </c>
      <c r="P35" s="164" t="str">
        <f>IF(C35="","",'03 Ações BR'!Y38)</f>
        <v/>
      </c>
      <c r="Q35" s="164" t="str">
        <f>IF(C35="","",'03 Ações BR'!Z38)</f>
        <v/>
      </c>
      <c r="R35" s="165" t="str">
        <f>IF(C35="","",IF($J$3&gt;0,J35/$J$3,0))</f>
        <v/>
      </c>
      <c r="S35" s="166" t="str">
        <f>IF(C35="","",IF(N(J35)&gt;0,J35+ROW()/1E9,""))</f>
        <v/>
      </c>
      <c r="T35" s="166" t="str">
        <f>IF(C35="","",IF(N(P35)&gt;0,P35+ROW()/1E9,""))</f>
        <v/>
      </c>
    </row>
    <row r="36">
      <c r="A36" s="153" t="str">
        <f>IF(C36="","","Ações")</f>
        <v/>
      </c>
      <c r="B36" s="153" t="str">
        <f>IF(C36="","","Brasil")</f>
        <v/>
      </c>
      <c r="C36" s="153" t="str">
        <f>IF('03 Ações BR'!A39="","",'03 Ações BR'!A39&amp;"")</f>
        <v/>
      </c>
      <c r="D36" s="153" t="str">
        <f>IF(C36="","",'03 Ações BR'!B39&amp;"")</f>
        <v/>
      </c>
      <c r="E36" s="153" t="str">
        <f>IF(C36="","",'03 Ações BR'!C39&amp;"")</f>
        <v/>
      </c>
      <c r="F36" s="153" t="str">
        <f>IF(C36="","",'03 Ações BR'!AD39)</f>
        <v/>
      </c>
      <c r="G36" s="154" t="str">
        <f>IF(C36="","",'03 Ações BR'!E39)</f>
        <v/>
      </c>
      <c r="H36" s="155" t="str">
        <f>IF(C36="","",'03 Ações BR'!J39)</f>
        <v/>
      </c>
      <c r="I36" s="156" t="str">
        <f>IF(C36="","",'03 Ações BR'!L39)</f>
        <v/>
      </c>
      <c r="J36" s="157" t="str">
        <f>IF(C36="","",'03 Ações BR'!M39)</f>
        <v/>
      </c>
      <c r="K36" s="157" t="str">
        <f>IF(C36="","",'03 Ações BR'!N39)</f>
        <v/>
      </c>
      <c r="L36" s="157" t="str">
        <f>IF(C36="","",'03 Ações BR'!O39)</f>
        <v/>
      </c>
      <c r="M36" s="157" t="str">
        <f>IF(C36="","",'03 Ações BR'!AJ39)</f>
        <v/>
      </c>
      <c r="N36" s="157" t="str">
        <f>IF(C36="","",'03 Ações BR'!W39)</f>
        <v/>
      </c>
      <c r="O36" s="154" t="str">
        <f>IF(C36="","",'03 Ações BR'!X39)</f>
        <v/>
      </c>
      <c r="P36" s="157" t="str">
        <f>IF(C36="","",'03 Ações BR'!Y39)</f>
        <v/>
      </c>
      <c r="Q36" s="157" t="str">
        <f>IF(C36="","",'03 Ações BR'!Z39)</f>
        <v/>
      </c>
      <c r="R36" s="158" t="str">
        <f>IF(C36="","",IF($J$3&gt;0,J36/$J$3,0))</f>
        <v/>
      </c>
      <c r="S36" s="159" t="str">
        <f>IF(C36="","",IF(N(J36)&gt;0,J36+ROW()/1E9,""))</f>
        <v/>
      </c>
      <c r="T36" s="159" t="str">
        <f>IF(C36="","",IF(N(P36)&gt;0,P36+ROW()/1E9,""))</f>
        <v/>
      </c>
    </row>
    <row r="37">
      <c r="A37" s="160" t="str">
        <f>IF(C37="","","Ações")</f>
        <v/>
      </c>
      <c r="B37" s="160" t="str">
        <f>IF(C37="","","Brasil")</f>
        <v/>
      </c>
      <c r="C37" s="160" t="str">
        <f>IF('03 Ações BR'!A40="","",'03 Ações BR'!A40&amp;"")</f>
        <v/>
      </c>
      <c r="D37" s="160" t="str">
        <f>IF(C37="","",'03 Ações BR'!B40&amp;"")</f>
        <v/>
      </c>
      <c r="E37" s="160" t="str">
        <f>IF(C37="","",'03 Ações BR'!C40&amp;"")</f>
        <v/>
      </c>
      <c r="F37" s="160" t="str">
        <f>IF(C37="","",'03 Ações BR'!AD40)</f>
        <v/>
      </c>
      <c r="G37" s="161" t="str">
        <f>IF(C37="","",'03 Ações BR'!E40)</f>
        <v/>
      </c>
      <c r="H37" s="162" t="str">
        <f>IF(C37="","",'03 Ações BR'!J40)</f>
        <v/>
      </c>
      <c r="I37" s="163" t="str">
        <f>IF(C37="","",'03 Ações BR'!L40)</f>
        <v/>
      </c>
      <c r="J37" s="164" t="str">
        <f>IF(C37="","",'03 Ações BR'!M40)</f>
        <v/>
      </c>
      <c r="K37" s="164" t="str">
        <f>IF(C37="","",'03 Ações BR'!N40)</f>
        <v/>
      </c>
      <c r="L37" s="164" t="str">
        <f>IF(C37="","",'03 Ações BR'!O40)</f>
        <v/>
      </c>
      <c r="M37" s="164" t="str">
        <f>IF(C37="","",'03 Ações BR'!AJ40)</f>
        <v/>
      </c>
      <c r="N37" s="164" t="str">
        <f>IF(C37="","",'03 Ações BR'!W40)</f>
        <v/>
      </c>
      <c r="O37" s="161" t="str">
        <f>IF(C37="","",'03 Ações BR'!X40)</f>
        <v/>
      </c>
      <c r="P37" s="164" t="str">
        <f>IF(C37="","",'03 Ações BR'!Y40)</f>
        <v/>
      </c>
      <c r="Q37" s="164" t="str">
        <f>IF(C37="","",'03 Ações BR'!Z40)</f>
        <v/>
      </c>
      <c r="R37" s="165" t="str">
        <f>IF(C37="","",IF($J$3&gt;0,J37/$J$3,0))</f>
        <v/>
      </c>
      <c r="S37" s="166" t="str">
        <f>IF(C37="","",IF(N(J37)&gt;0,J37+ROW()/1E9,""))</f>
        <v/>
      </c>
      <c r="T37" s="166" t="str">
        <f>IF(C37="","",IF(N(P37)&gt;0,P37+ROW()/1E9,""))</f>
        <v/>
      </c>
    </row>
    <row r="38">
      <c r="A38" s="153" t="str">
        <f>IF(C38="","","Ações")</f>
        <v/>
      </c>
      <c r="B38" s="153" t="str">
        <f>IF(C38="","","Brasil")</f>
        <v/>
      </c>
      <c r="C38" s="153" t="str">
        <f>IF('03 Ações BR'!A41="","",'03 Ações BR'!A41&amp;"")</f>
        <v/>
      </c>
      <c r="D38" s="153" t="str">
        <f>IF(C38="","",'03 Ações BR'!B41&amp;"")</f>
        <v/>
      </c>
      <c r="E38" s="153" t="str">
        <f>IF(C38="","",'03 Ações BR'!C41&amp;"")</f>
        <v/>
      </c>
      <c r="F38" s="153" t="str">
        <f>IF(C38="","",'03 Ações BR'!AD41)</f>
        <v/>
      </c>
      <c r="G38" s="154" t="str">
        <f>IF(C38="","",'03 Ações BR'!E41)</f>
        <v/>
      </c>
      <c r="H38" s="155" t="str">
        <f>IF(C38="","",'03 Ações BR'!J41)</f>
        <v/>
      </c>
      <c r="I38" s="156" t="str">
        <f>IF(C38="","",'03 Ações BR'!L41)</f>
        <v/>
      </c>
      <c r="J38" s="157" t="str">
        <f>IF(C38="","",'03 Ações BR'!M41)</f>
        <v/>
      </c>
      <c r="K38" s="157" t="str">
        <f>IF(C38="","",'03 Ações BR'!N41)</f>
        <v/>
      </c>
      <c r="L38" s="157" t="str">
        <f>IF(C38="","",'03 Ações BR'!O41)</f>
        <v/>
      </c>
      <c r="M38" s="157" t="str">
        <f>IF(C38="","",'03 Ações BR'!AJ41)</f>
        <v/>
      </c>
      <c r="N38" s="157" t="str">
        <f>IF(C38="","",'03 Ações BR'!W41)</f>
        <v/>
      </c>
      <c r="O38" s="154" t="str">
        <f>IF(C38="","",'03 Ações BR'!X41)</f>
        <v/>
      </c>
      <c r="P38" s="157" t="str">
        <f>IF(C38="","",'03 Ações BR'!Y41)</f>
        <v/>
      </c>
      <c r="Q38" s="157" t="str">
        <f>IF(C38="","",'03 Ações BR'!Z41)</f>
        <v/>
      </c>
      <c r="R38" s="158" t="str">
        <f>IF(C38="","",IF($J$3&gt;0,J38/$J$3,0))</f>
        <v/>
      </c>
      <c r="S38" s="159" t="str">
        <f>IF(C38="","",IF(N(J38)&gt;0,J38+ROW()/1E9,""))</f>
        <v/>
      </c>
      <c r="T38" s="159" t="str">
        <f>IF(C38="","",IF(N(P38)&gt;0,P38+ROW()/1E9,""))</f>
        <v/>
      </c>
    </row>
    <row r="39">
      <c r="A39" s="160" t="str">
        <f>IF(C39="","","Ações")</f>
        <v/>
      </c>
      <c r="B39" s="160" t="str">
        <f>IF(C39="","","Brasil")</f>
        <v/>
      </c>
      <c r="C39" s="160" t="str">
        <f>IF('03 Ações BR'!A42="","",'03 Ações BR'!A42&amp;"")</f>
        <v/>
      </c>
      <c r="D39" s="160" t="str">
        <f>IF(C39="","",'03 Ações BR'!B42&amp;"")</f>
        <v/>
      </c>
      <c r="E39" s="160" t="str">
        <f>IF(C39="","",'03 Ações BR'!C42&amp;"")</f>
        <v/>
      </c>
      <c r="F39" s="160" t="str">
        <f>IF(C39="","",'03 Ações BR'!AD42)</f>
        <v/>
      </c>
      <c r="G39" s="161" t="str">
        <f>IF(C39="","",'03 Ações BR'!E42)</f>
        <v/>
      </c>
      <c r="H39" s="162" t="str">
        <f>IF(C39="","",'03 Ações BR'!J42)</f>
        <v/>
      </c>
      <c r="I39" s="163" t="str">
        <f>IF(C39="","",'03 Ações BR'!L42)</f>
        <v/>
      </c>
      <c r="J39" s="164" t="str">
        <f>IF(C39="","",'03 Ações BR'!M42)</f>
        <v/>
      </c>
      <c r="K39" s="164" t="str">
        <f>IF(C39="","",'03 Ações BR'!N42)</f>
        <v/>
      </c>
      <c r="L39" s="164" t="str">
        <f>IF(C39="","",'03 Ações BR'!O42)</f>
        <v/>
      </c>
      <c r="M39" s="164" t="str">
        <f>IF(C39="","",'03 Ações BR'!AJ42)</f>
        <v/>
      </c>
      <c r="N39" s="164" t="str">
        <f>IF(C39="","",'03 Ações BR'!W42)</f>
        <v/>
      </c>
      <c r="O39" s="161" t="str">
        <f>IF(C39="","",'03 Ações BR'!X42)</f>
        <v/>
      </c>
      <c r="P39" s="164" t="str">
        <f>IF(C39="","",'03 Ações BR'!Y42)</f>
        <v/>
      </c>
      <c r="Q39" s="164" t="str">
        <f>IF(C39="","",'03 Ações BR'!Z42)</f>
        <v/>
      </c>
      <c r="R39" s="165" t="str">
        <f>IF(C39="","",IF($J$3&gt;0,J39/$J$3,0))</f>
        <v/>
      </c>
      <c r="S39" s="166" t="str">
        <f>IF(C39="","",IF(N(J39)&gt;0,J39+ROW()/1E9,""))</f>
        <v/>
      </c>
      <c r="T39" s="166" t="str">
        <f>IF(C39="","",IF(N(P39)&gt;0,P39+ROW()/1E9,""))</f>
        <v/>
      </c>
    </row>
    <row r="40">
      <c r="A40" s="153" t="str">
        <f>IF(C40="","","Ações")</f>
        <v/>
      </c>
      <c r="B40" s="153" t="str">
        <f>IF(C40="","","Brasil")</f>
        <v/>
      </c>
      <c r="C40" s="153" t="str">
        <f>IF('03 Ações BR'!A43="","",'03 Ações BR'!A43&amp;"")</f>
        <v/>
      </c>
      <c r="D40" s="153" t="str">
        <f>IF(C40="","",'03 Ações BR'!B43&amp;"")</f>
        <v/>
      </c>
      <c r="E40" s="153" t="str">
        <f>IF(C40="","",'03 Ações BR'!C43&amp;"")</f>
        <v/>
      </c>
      <c r="F40" s="153" t="str">
        <f>IF(C40="","",'03 Ações BR'!AD43)</f>
        <v/>
      </c>
      <c r="G40" s="154" t="str">
        <f>IF(C40="","",'03 Ações BR'!E43)</f>
        <v/>
      </c>
      <c r="H40" s="155" t="str">
        <f>IF(C40="","",'03 Ações BR'!J43)</f>
        <v/>
      </c>
      <c r="I40" s="156" t="str">
        <f>IF(C40="","",'03 Ações BR'!L43)</f>
        <v/>
      </c>
      <c r="J40" s="157" t="str">
        <f>IF(C40="","",'03 Ações BR'!M43)</f>
        <v/>
      </c>
      <c r="K40" s="157" t="str">
        <f>IF(C40="","",'03 Ações BR'!N43)</f>
        <v/>
      </c>
      <c r="L40" s="157" t="str">
        <f>IF(C40="","",'03 Ações BR'!O43)</f>
        <v/>
      </c>
      <c r="M40" s="157" t="str">
        <f>IF(C40="","",'03 Ações BR'!AJ43)</f>
        <v/>
      </c>
      <c r="N40" s="157" t="str">
        <f>IF(C40="","",'03 Ações BR'!W43)</f>
        <v/>
      </c>
      <c r="O40" s="154" t="str">
        <f>IF(C40="","",'03 Ações BR'!X43)</f>
        <v/>
      </c>
      <c r="P40" s="157" t="str">
        <f>IF(C40="","",'03 Ações BR'!Y43)</f>
        <v/>
      </c>
      <c r="Q40" s="157" t="str">
        <f>IF(C40="","",'03 Ações BR'!Z43)</f>
        <v/>
      </c>
      <c r="R40" s="158" t="str">
        <f>IF(C40="","",IF($J$3&gt;0,J40/$J$3,0))</f>
        <v/>
      </c>
      <c r="S40" s="159" t="str">
        <f>IF(C40="","",IF(N(J40)&gt;0,J40+ROW()/1E9,""))</f>
        <v/>
      </c>
      <c r="T40" s="159" t="str">
        <f>IF(C40="","",IF(N(P40)&gt;0,P40+ROW()/1E9,""))</f>
        <v/>
      </c>
    </row>
    <row r="41">
      <c r="A41" s="160" t="str">
        <f>IF(C41="","","Ações")</f>
        <v/>
      </c>
      <c r="B41" s="160" t="str">
        <f>IF(C41="","","Brasil")</f>
        <v/>
      </c>
      <c r="C41" s="160" t="str">
        <f>IF('03 Ações BR'!A44="","",'03 Ações BR'!A44&amp;"")</f>
        <v/>
      </c>
      <c r="D41" s="160" t="str">
        <f>IF(C41="","",'03 Ações BR'!B44&amp;"")</f>
        <v/>
      </c>
      <c r="E41" s="160" t="str">
        <f>IF(C41="","",'03 Ações BR'!C44&amp;"")</f>
        <v/>
      </c>
      <c r="F41" s="160" t="str">
        <f>IF(C41="","",'03 Ações BR'!AD44)</f>
        <v/>
      </c>
      <c r="G41" s="161" t="str">
        <f>IF(C41="","",'03 Ações BR'!E44)</f>
        <v/>
      </c>
      <c r="H41" s="162" t="str">
        <f>IF(C41="","",'03 Ações BR'!J44)</f>
        <v/>
      </c>
      <c r="I41" s="163" t="str">
        <f>IF(C41="","",'03 Ações BR'!L44)</f>
        <v/>
      </c>
      <c r="J41" s="164" t="str">
        <f>IF(C41="","",'03 Ações BR'!M44)</f>
        <v/>
      </c>
      <c r="K41" s="164" t="str">
        <f>IF(C41="","",'03 Ações BR'!N44)</f>
        <v/>
      </c>
      <c r="L41" s="164" t="str">
        <f>IF(C41="","",'03 Ações BR'!O44)</f>
        <v/>
      </c>
      <c r="M41" s="164" t="str">
        <f>IF(C41="","",'03 Ações BR'!AJ44)</f>
        <v/>
      </c>
      <c r="N41" s="164" t="str">
        <f>IF(C41="","",'03 Ações BR'!W44)</f>
        <v/>
      </c>
      <c r="O41" s="161" t="str">
        <f>IF(C41="","",'03 Ações BR'!X44)</f>
        <v/>
      </c>
      <c r="P41" s="164" t="str">
        <f>IF(C41="","",'03 Ações BR'!Y44)</f>
        <v/>
      </c>
      <c r="Q41" s="164" t="str">
        <f>IF(C41="","",'03 Ações BR'!Z44)</f>
        <v/>
      </c>
      <c r="R41" s="165" t="str">
        <f>IF(C41="","",IF($J$3&gt;0,J41/$J$3,0))</f>
        <v/>
      </c>
      <c r="S41" s="166" t="str">
        <f>IF(C41="","",IF(N(J41)&gt;0,J41+ROW()/1E9,""))</f>
        <v/>
      </c>
      <c r="T41" s="166" t="str">
        <f>IF(C41="","",IF(N(P41)&gt;0,P41+ROW()/1E9,""))</f>
        <v/>
      </c>
    </row>
    <row r="42">
      <c r="A42" s="153" t="str">
        <f>IF(C42="","","Ações")</f>
        <v/>
      </c>
      <c r="B42" s="153" t="str">
        <f>IF(C42="","","Brasil")</f>
        <v/>
      </c>
      <c r="C42" s="153" t="str">
        <f>IF('03 Ações BR'!A45="","",'03 Ações BR'!A45&amp;"")</f>
        <v/>
      </c>
      <c r="D42" s="153" t="str">
        <f>IF(C42="","",'03 Ações BR'!B45&amp;"")</f>
        <v/>
      </c>
      <c r="E42" s="153" t="str">
        <f>IF(C42="","",'03 Ações BR'!C45&amp;"")</f>
        <v/>
      </c>
      <c r="F42" s="153" t="str">
        <f>IF(C42="","",'03 Ações BR'!AD45)</f>
        <v/>
      </c>
      <c r="G42" s="154" t="str">
        <f>IF(C42="","",'03 Ações BR'!E45)</f>
        <v/>
      </c>
      <c r="H42" s="155" t="str">
        <f>IF(C42="","",'03 Ações BR'!J45)</f>
        <v/>
      </c>
      <c r="I42" s="156" t="str">
        <f>IF(C42="","",'03 Ações BR'!L45)</f>
        <v/>
      </c>
      <c r="J42" s="157" t="str">
        <f>IF(C42="","",'03 Ações BR'!M45)</f>
        <v/>
      </c>
      <c r="K42" s="157" t="str">
        <f>IF(C42="","",'03 Ações BR'!N45)</f>
        <v/>
      </c>
      <c r="L42" s="157" t="str">
        <f>IF(C42="","",'03 Ações BR'!O45)</f>
        <v/>
      </c>
      <c r="M42" s="157" t="str">
        <f>IF(C42="","",'03 Ações BR'!AJ45)</f>
        <v/>
      </c>
      <c r="N42" s="157" t="str">
        <f>IF(C42="","",'03 Ações BR'!W45)</f>
        <v/>
      </c>
      <c r="O42" s="154" t="str">
        <f>IF(C42="","",'03 Ações BR'!X45)</f>
        <v/>
      </c>
      <c r="P42" s="157" t="str">
        <f>IF(C42="","",'03 Ações BR'!Y45)</f>
        <v/>
      </c>
      <c r="Q42" s="157" t="str">
        <f>IF(C42="","",'03 Ações BR'!Z45)</f>
        <v/>
      </c>
      <c r="R42" s="158" t="str">
        <f>IF(C42="","",IF($J$3&gt;0,J42/$J$3,0))</f>
        <v/>
      </c>
      <c r="S42" s="159" t="str">
        <f>IF(C42="","",IF(N(J42)&gt;0,J42+ROW()/1E9,""))</f>
        <v/>
      </c>
      <c r="T42" s="159" t="str">
        <f>IF(C42="","",IF(N(P42)&gt;0,P42+ROW()/1E9,""))</f>
        <v/>
      </c>
    </row>
    <row r="43">
      <c r="A43" s="160" t="str">
        <f>IF(C43="","","Ações")</f>
        <v/>
      </c>
      <c r="B43" s="160" t="str">
        <f>IF(C43="","","Brasil")</f>
        <v/>
      </c>
      <c r="C43" s="160" t="str">
        <f>IF('03 Ações BR'!A46="","",'03 Ações BR'!A46&amp;"")</f>
        <v/>
      </c>
      <c r="D43" s="160" t="str">
        <f>IF(C43="","",'03 Ações BR'!B46&amp;"")</f>
        <v/>
      </c>
      <c r="E43" s="160" t="str">
        <f>IF(C43="","",'03 Ações BR'!C46&amp;"")</f>
        <v/>
      </c>
      <c r="F43" s="160" t="str">
        <f>IF(C43="","",'03 Ações BR'!AD46)</f>
        <v/>
      </c>
      <c r="G43" s="161" t="str">
        <f>IF(C43="","",'03 Ações BR'!E46)</f>
        <v/>
      </c>
      <c r="H43" s="162" t="str">
        <f>IF(C43="","",'03 Ações BR'!J46)</f>
        <v/>
      </c>
      <c r="I43" s="163" t="str">
        <f>IF(C43="","",'03 Ações BR'!L46)</f>
        <v/>
      </c>
      <c r="J43" s="164" t="str">
        <f>IF(C43="","",'03 Ações BR'!M46)</f>
        <v/>
      </c>
      <c r="K43" s="164" t="str">
        <f>IF(C43="","",'03 Ações BR'!N46)</f>
        <v/>
      </c>
      <c r="L43" s="164" t="str">
        <f>IF(C43="","",'03 Ações BR'!O46)</f>
        <v/>
      </c>
      <c r="M43" s="164" t="str">
        <f>IF(C43="","",'03 Ações BR'!AJ46)</f>
        <v/>
      </c>
      <c r="N43" s="164" t="str">
        <f>IF(C43="","",'03 Ações BR'!W46)</f>
        <v/>
      </c>
      <c r="O43" s="161" t="str">
        <f>IF(C43="","",'03 Ações BR'!X46)</f>
        <v/>
      </c>
      <c r="P43" s="164" t="str">
        <f>IF(C43="","",'03 Ações BR'!Y46)</f>
        <v/>
      </c>
      <c r="Q43" s="164" t="str">
        <f>IF(C43="","",'03 Ações BR'!Z46)</f>
        <v/>
      </c>
      <c r="R43" s="165" t="str">
        <f>IF(C43="","",IF($J$3&gt;0,J43/$J$3,0))</f>
        <v/>
      </c>
      <c r="S43" s="166" t="str">
        <f>IF(C43="","",IF(N(J43)&gt;0,J43+ROW()/1E9,""))</f>
        <v/>
      </c>
      <c r="T43" s="166" t="str">
        <f>IF(C43="","",IF(N(P43)&gt;0,P43+ROW()/1E9,""))</f>
        <v/>
      </c>
    </row>
    <row r="44">
      <c r="A44" s="153" t="str">
        <f>IF(C44="","","Ações")</f>
        <v/>
      </c>
      <c r="B44" s="153" t="str">
        <f>IF(C44="","","Brasil")</f>
        <v/>
      </c>
      <c r="C44" s="153" t="str">
        <f>IF('03 Ações BR'!A47="","",'03 Ações BR'!A47&amp;"")</f>
        <v/>
      </c>
      <c r="D44" s="153" t="str">
        <f>IF(C44="","",'03 Ações BR'!B47&amp;"")</f>
        <v/>
      </c>
      <c r="E44" s="153" t="str">
        <f>IF(C44="","",'03 Ações BR'!C47&amp;"")</f>
        <v/>
      </c>
      <c r="F44" s="153" t="str">
        <f>IF(C44="","",'03 Ações BR'!AD47)</f>
        <v/>
      </c>
      <c r="G44" s="154" t="str">
        <f>IF(C44="","",'03 Ações BR'!E47)</f>
        <v/>
      </c>
      <c r="H44" s="155" t="str">
        <f>IF(C44="","",'03 Ações BR'!J47)</f>
        <v/>
      </c>
      <c r="I44" s="156" t="str">
        <f>IF(C44="","",'03 Ações BR'!L47)</f>
        <v/>
      </c>
      <c r="J44" s="157" t="str">
        <f>IF(C44="","",'03 Ações BR'!M47)</f>
        <v/>
      </c>
      <c r="K44" s="157" t="str">
        <f>IF(C44="","",'03 Ações BR'!N47)</f>
        <v/>
      </c>
      <c r="L44" s="157" t="str">
        <f>IF(C44="","",'03 Ações BR'!O47)</f>
        <v/>
      </c>
      <c r="M44" s="157" t="str">
        <f>IF(C44="","",'03 Ações BR'!AJ47)</f>
        <v/>
      </c>
      <c r="N44" s="157" t="str">
        <f>IF(C44="","",'03 Ações BR'!W47)</f>
        <v/>
      </c>
      <c r="O44" s="154" t="str">
        <f>IF(C44="","",'03 Ações BR'!X47)</f>
        <v/>
      </c>
      <c r="P44" s="157" t="str">
        <f>IF(C44="","",'03 Ações BR'!Y47)</f>
        <v/>
      </c>
      <c r="Q44" s="157" t="str">
        <f>IF(C44="","",'03 Ações BR'!Z47)</f>
        <v/>
      </c>
      <c r="R44" s="158" t="str">
        <f>IF(C44="","",IF($J$3&gt;0,J44/$J$3,0))</f>
        <v/>
      </c>
      <c r="S44" s="159" t="str">
        <f>IF(C44="","",IF(N(J44)&gt;0,J44+ROW()/1E9,""))</f>
        <v/>
      </c>
      <c r="T44" s="159" t="str">
        <f>IF(C44="","",IF(N(P44)&gt;0,P44+ROW()/1E9,""))</f>
        <v/>
      </c>
    </row>
    <row r="45">
      <c r="A45" s="160" t="str">
        <f>IF(C45="","","Ações")</f>
        <v/>
      </c>
      <c r="B45" s="160" t="str">
        <f>IF(C45="","","Brasil")</f>
        <v/>
      </c>
      <c r="C45" s="160" t="str">
        <f>IF('03 Ações BR'!A48="","",'03 Ações BR'!A48&amp;"")</f>
        <v/>
      </c>
      <c r="D45" s="160" t="str">
        <f>IF(C45="","",'03 Ações BR'!B48&amp;"")</f>
        <v/>
      </c>
      <c r="E45" s="160" t="str">
        <f>IF(C45="","",'03 Ações BR'!C48&amp;"")</f>
        <v/>
      </c>
      <c r="F45" s="160" t="str">
        <f>IF(C45="","",'03 Ações BR'!AD48)</f>
        <v/>
      </c>
      <c r="G45" s="161" t="str">
        <f>IF(C45="","",'03 Ações BR'!E48)</f>
        <v/>
      </c>
      <c r="H45" s="162" t="str">
        <f>IF(C45="","",'03 Ações BR'!J48)</f>
        <v/>
      </c>
      <c r="I45" s="163" t="str">
        <f>IF(C45="","",'03 Ações BR'!L48)</f>
        <v/>
      </c>
      <c r="J45" s="164" t="str">
        <f>IF(C45="","",'03 Ações BR'!M48)</f>
        <v/>
      </c>
      <c r="K45" s="164" t="str">
        <f>IF(C45="","",'03 Ações BR'!N48)</f>
        <v/>
      </c>
      <c r="L45" s="164" t="str">
        <f>IF(C45="","",'03 Ações BR'!O48)</f>
        <v/>
      </c>
      <c r="M45" s="164" t="str">
        <f>IF(C45="","",'03 Ações BR'!AJ48)</f>
        <v/>
      </c>
      <c r="N45" s="164" t="str">
        <f>IF(C45="","",'03 Ações BR'!W48)</f>
        <v/>
      </c>
      <c r="O45" s="161" t="str">
        <f>IF(C45="","",'03 Ações BR'!X48)</f>
        <v/>
      </c>
      <c r="P45" s="164" t="str">
        <f>IF(C45="","",'03 Ações BR'!Y48)</f>
        <v/>
      </c>
      <c r="Q45" s="164" t="str">
        <f>IF(C45="","",'03 Ações BR'!Z48)</f>
        <v/>
      </c>
      <c r="R45" s="165" t="str">
        <f>IF(C45="","",IF($J$3&gt;0,J45/$J$3,0))</f>
        <v/>
      </c>
      <c r="S45" s="166" t="str">
        <f>IF(C45="","",IF(N(J45)&gt;0,J45+ROW()/1E9,""))</f>
        <v/>
      </c>
      <c r="T45" s="166" t="str">
        <f>IF(C45="","",IF(N(P45)&gt;0,P45+ROW()/1E9,""))</f>
        <v/>
      </c>
    </row>
    <row r="46">
      <c r="A46" s="153" t="str">
        <f>IF(C46="","","Ações")</f>
        <v/>
      </c>
      <c r="B46" s="153" t="str">
        <f>IF(C46="","","Brasil")</f>
        <v/>
      </c>
      <c r="C46" s="153" t="str">
        <f>IF('03 Ações BR'!A49="","",'03 Ações BR'!A49&amp;"")</f>
        <v/>
      </c>
      <c r="D46" s="153" t="str">
        <f>IF(C46="","",'03 Ações BR'!B49&amp;"")</f>
        <v/>
      </c>
      <c r="E46" s="153" t="str">
        <f>IF(C46="","",'03 Ações BR'!C49&amp;"")</f>
        <v/>
      </c>
      <c r="F46" s="153" t="str">
        <f>IF(C46="","",'03 Ações BR'!AD49)</f>
        <v/>
      </c>
      <c r="G46" s="154" t="str">
        <f>IF(C46="","",'03 Ações BR'!E49)</f>
        <v/>
      </c>
      <c r="H46" s="155" t="str">
        <f>IF(C46="","",'03 Ações BR'!J49)</f>
        <v/>
      </c>
      <c r="I46" s="156" t="str">
        <f>IF(C46="","",'03 Ações BR'!L49)</f>
        <v/>
      </c>
      <c r="J46" s="157" t="str">
        <f>IF(C46="","",'03 Ações BR'!M49)</f>
        <v/>
      </c>
      <c r="K46" s="157" t="str">
        <f>IF(C46="","",'03 Ações BR'!N49)</f>
        <v/>
      </c>
      <c r="L46" s="157" t="str">
        <f>IF(C46="","",'03 Ações BR'!O49)</f>
        <v/>
      </c>
      <c r="M46" s="157" t="str">
        <f>IF(C46="","",'03 Ações BR'!AJ49)</f>
        <v/>
      </c>
      <c r="N46" s="157" t="str">
        <f>IF(C46="","",'03 Ações BR'!W49)</f>
        <v/>
      </c>
      <c r="O46" s="154" t="str">
        <f>IF(C46="","",'03 Ações BR'!X49)</f>
        <v/>
      </c>
      <c r="P46" s="157" t="str">
        <f>IF(C46="","",'03 Ações BR'!Y49)</f>
        <v/>
      </c>
      <c r="Q46" s="157" t="str">
        <f>IF(C46="","",'03 Ações BR'!Z49)</f>
        <v/>
      </c>
      <c r="R46" s="158" t="str">
        <f>IF(C46="","",IF($J$3&gt;0,J46/$J$3,0))</f>
        <v/>
      </c>
      <c r="S46" s="159" t="str">
        <f>IF(C46="","",IF(N(J46)&gt;0,J46+ROW()/1E9,""))</f>
        <v/>
      </c>
      <c r="T46" s="159" t="str">
        <f>IF(C46="","",IF(N(P46)&gt;0,P46+ROW()/1E9,""))</f>
        <v/>
      </c>
    </row>
    <row r="47">
      <c r="A47" s="160" t="str">
        <f>IF(C47="","","Ações")</f>
        <v/>
      </c>
      <c r="B47" s="160" t="str">
        <f>IF(C47="","","Brasil")</f>
        <v/>
      </c>
      <c r="C47" s="160" t="str">
        <f>IF('03 Ações BR'!A50="","",'03 Ações BR'!A50&amp;"")</f>
        <v/>
      </c>
      <c r="D47" s="160" t="str">
        <f>IF(C47="","",'03 Ações BR'!B50&amp;"")</f>
        <v/>
      </c>
      <c r="E47" s="160" t="str">
        <f>IF(C47="","",'03 Ações BR'!C50&amp;"")</f>
        <v/>
      </c>
      <c r="F47" s="160" t="str">
        <f>IF(C47="","",'03 Ações BR'!AD50)</f>
        <v/>
      </c>
      <c r="G47" s="161" t="str">
        <f>IF(C47="","",'03 Ações BR'!E50)</f>
        <v/>
      </c>
      <c r="H47" s="162" t="str">
        <f>IF(C47="","",'03 Ações BR'!J50)</f>
        <v/>
      </c>
      <c r="I47" s="163" t="str">
        <f>IF(C47="","",'03 Ações BR'!L50)</f>
        <v/>
      </c>
      <c r="J47" s="164" t="str">
        <f>IF(C47="","",'03 Ações BR'!M50)</f>
        <v/>
      </c>
      <c r="K47" s="164" t="str">
        <f>IF(C47="","",'03 Ações BR'!N50)</f>
        <v/>
      </c>
      <c r="L47" s="164" t="str">
        <f>IF(C47="","",'03 Ações BR'!O50)</f>
        <v/>
      </c>
      <c r="M47" s="164" t="str">
        <f>IF(C47="","",'03 Ações BR'!AJ50)</f>
        <v/>
      </c>
      <c r="N47" s="164" t="str">
        <f>IF(C47="","",'03 Ações BR'!W50)</f>
        <v/>
      </c>
      <c r="O47" s="161" t="str">
        <f>IF(C47="","",'03 Ações BR'!X50)</f>
        <v/>
      </c>
      <c r="P47" s="164" t="str">
        <f>IF(C47="","",'03 Ações BR'!Y50)</f>
        <v/>
      </c>
      <c r="Q47" s="164" t="str">
        <f>IF(C47="","",'03 Ações BR'!Z50)</f>
        <v/>
      </c>
      <c r="R47" s="165" t="str">
        <f>IF(C47="","",IF($J$3&gt;0,J47/$J$3,0))</f>
        <v/>
      </c>
      <c r="S47" s="166" t="str">
        <f>IF(C47="","",IF(N(J47)&gt;0,J47+ROW()/1E9,""))</f>
        <v/>
      </c>
      <c r="T47" s="166" t="str">
        <f>IF(C47="","",IF(N(P47)&gt;0,P47+ROW()/1E9,""))</f>
        <v/>
      </c>
    </row>
    <row r="48">
      <c r="A48" s="153" t="str">
        <f>IF(C48="","","Ações")</f>
        <v/>
      </c>
      <c r="B48" s="153" t="str">
        <f>IF(C48="","","Brasil")</f>
        <v/>
      </c>
      <c r="C48" s="153" t="str">
        <f>IF('03 Ações BR'!A51="","",'03 Ações BR'!A51&amp;"")</f>
        <v/>
      </c>
      <c r="D48" s="153" t="str">
        <f>IF(C48="","",'03 Ações BR'!B51&amp;"")</f>
        <v/>
      </c>
      <c r="E48" s="153" t="str">
        <f>IF(C48="","",'03 Ações BR'!C51&amp;"")</f>
        <v/>
      </c>
      <c r="F48" s="153" t="str">
        <f>IF(C48="","",'03 Ações BR'!AD51)</f>
        <v/>
      </c>
      <c r="G48" s="154" t="str">
        <f>IF(C48="","",'03 Ações BR'!E51)</f>
        <v/>
      </c>
      <c r="H48" s="155" t="str">
        <f>IF(C48="","",'03 Ações BR'!J51)</f>
        <v/>
      </c>
      <c r="I48" s="156" t="str">
        <f>IF(C48="","",'03 Ações BR'!L51)</f>
        <v/>
      </c>
      <c r="J48" s="157" t="str">
        <f>IF(C48="","",'03 Ações BR'!M51)</f>
        <v/>
      </c>
      <c r="K48" s="157" t="str">
        <f>IF(C48="","",'03 Ações BR'!N51)</f>
        <v/>
      </c>
      <c r="L48" s="157" t="str">
        <f>IF(C48="","",'03 Ações BR'!O51)</f>
        <v/>
      </c>
      <c r="M48" s="157" t="str">
        <f>IF(C48="","",'03 Ações BR'!AJ51)</f>
        <v/>
      </c>
      <c r="N48" s="157" t="str">
        <f>IF(C48="","",'03 Ações BR'!W51)</f>
        <v/>
      </c>
      <c r="O48" s="154" t="str">
        <f>IF(C48="","",'03 Ações BR'!X51)</f>
        <v/>
      </c>
      <c r="P48" s="157" t="str">
        <f>IF(C48="","",'03 Ações BR'!Y51)</f>
        <v/>
      </c>
      <c r="Q48" s="157" t="str">
        <f>IF(C48="","",'03 Ações BR'!Z51)</f>
        <v/>
      </c>
      <c r="R48" s="158" t="str">
        <f>IF(C48="","",IF($J$3&gt;0,J48/$J$3,0))</f>
        <v/>
      </c>
      <c r="S48" s="159" t="str">
        <f>IF(C48="","",IF(N(J48)&gt;0,J48+ROW()/1E9,""))</f>
        <v/>
      </c>
      <c r="T48" s="159" t="str">
        <f>IF(C48="","",IF(N(P48)&gt;0,P48+ROW()/1E9,""))</f>
        <v/>
      </c>
    </row>
    <row r="49">
      <c r="A49" s="160" t="str">
        <f>IF(C49="","","Ações")</f>
        <v/>
      </c>
      <c r="B49" s="160" t="str">
        <f>IF(C49="","","Brasil")</f>
        <v/>
      </c>
      <c r="C49" s="160" t="str">
        <f>IF('03 Ações BR'!A52="","",'03 Ações BR'!A52&amp;"")</f>
        <v/>
      </c>
      <c r="D49" s="160" t="str">
        <f>IF(C49="","",'03 Ações BR'!B52&amp;"")</f>
        <v/>
      </c>
      <c r="E49" s="160" t="str">
        <f>IF(C49="","",'03 Ações BR'!C52&amp;"")</f>
        <v/>
      </c>
      <c r="F49" s="160" t="str">
        <f>IF(C49="","",'03 Ações BR'!AD52)</f>
        <v/>
      </c>
      <c r="G49" s="161" t="str">
        <f>IF(C49="","",'03 Ações BR'!E52)</f>
        <v/>
      </c>
      <c r="H49" s="162" t="str">
        <f>IF(C49="","",'03 Ações BR'!J52)</f>
        <v/>
      </c>
      <c r="I49" s="163" t="str">
        <f>IF(C49="","",'03 Ações BR'!L52)</f>
        <v/>
      </c>
      <c r="J49" s="164" t="str">
        <f>IF(C49="","",'03 Ações BR'!M52)</f>
        <v/>
      </c>
      <c r="K49" s="164" t="str">
        <f>IF(C49="","",'03 Ações BR'!N52)</f>
        <v/>
      </c>
      <c r="L49" s="164" t="str">
        <f>IF(C49="","",'03 Ações BR'!O52)</f>
        <v/>
      </c>
      <c r="M49" s="164" t="str">
        <f>IF(C49="","",'03 Ações BR'!AJ52)</f>
        <v/>
      </c>
      <c r="N49" s="164" t="str">
        <f>IF(C49="","",'03 Ações BR'!W52)</f>
        <v/>
      </c>
      <c r="O49" s="161" t="str">
        <f>IF(C49="","",'03 Ações BR'!X52)</f>
        <v/>
      </c>
      <c r="P49" s="164" t="str">
        <f>IF(C49="","",'03 Ações BR'!Y52)</f>
        <v/>
      </c>
      <c r="Q49" s="164" t="str">
        <f>IF(C49="","",'03 Ações BR'!Z52)</f>
        <v/>
      </c>
      <c r="R49" s="165" t="str">
        <f>IF(C49="","",IF($J$3&gt;0,J49/$J$3,0))</f>
        <v/>
      </c>
      <c r="S49" s="166" t="str">
        <f>IF(C49="","",IF(N(J49)&gt;0,J49+ROW()/1E9,""))</f>
        <v/>
      </c>
      <c r="T49" s="166" t="str">
        <f>IF(C49="","",IF(N(P49)&gt;0,P49+ROW()/1E9,""))</f>
        <v/>
      </c>
    </row>
    <row r="50">
      <c r="A50" s="153" t="str">
        <f>IF(C50="","","Ações")</f>
        <v/>
      </c>
      <c r="B50" s="153" t="str">
        <f>IF(C50="","","Brasil")</f>
        <v/>
      </c>
      <c r="C50" s="153" t="str">
        <f>IF('03 Ações BR'!A53="","",'03 Ações BR'!A53&amp;"")</f>
        <v/>
      </c>
      <c r="D50" s="153" t="str">
        <f>IF(C50="","",'03 Ações BR'!B53&amp;"")</f>
        <v/>
      </c>
      <c r="E50" s="153" t="str">
        <f>IF(C50="","",'03 Ações BR'!C53&amp;"")</f>
        <v/>
      </c>
      <c r="F50" s="153" t="str">
        <f>IF(C50="","",'03 Ações BR'!AD53)</f>
        <v/>
      </c>
      <c r="G50" s="154" t="str">
        <f>IF(C50="","",'03 Ações BR'!E53)</f>
        <v/>
      </c>
      <c r="H50" s="155" t="str">
        <f>IF(C50="","",'03 Ações BR'!J53)</f>
        <v/>
      </c>
      <c r="I50" s="156" t="str">
        <f>IF(C50="","",'03 Ações BR'!L53)</f>
        <v/>
      </c>
      <c r="J50" s="157" t="str">
        <f>IF(C50="","",'03 Ações BR'!M53)</f>
        <v/>
      </c>
      <c r="K50" s="157" t="str">
        <f>IF(C50="","",'03 Ações BR'!N53)</f>
        <v/>
      </c>
      <c r="L50" s="157" t="str">
        <f>IF(C50="","",'03 Ações BR'!O53)</f>
        <v/>
      </c>
      <c r="M50" s="157" t="str">
        <f>IF(C50="","",'03 Ações BR'!AJ53)</f>
        <v/>
      </c>
      <c r="N50" s="157" t="str">
        <f>IF(C50="","",'03 Ações BR'!W53)</f>
        <v/>
      </c>
      <c r="O50" s="154" t="str">
        <f>IF(C50="","",'03 Ações BR'!X53)</f>
        <v/>
      </c>
      <c r="P50" s="157" t="str">
        <f>IF(C50="","",'03 Ações BR'!Y53)</f>
        <v/>
      </c>
      <c r="Q50" s="157" t="str">
        <f>IF(C50="","",'03 Ações BR'!Z53)</f>
        <v/>
      </c>
      <c r="R50" s="158" t="str">
        <f>IF(C50="","",IF($J$3&gt;0,J50/$J$3,0))</f>
        <v/>
      </c>
      <c r="S50" s="159" t="str">
        <f>IF(C50="","",IF(N(J50)&gt;0,J50+ROW()/1E9,""))</f>
        <v/>
      </c>
      <c r="T50" s="159" t="str">
        <f>IF(C50="","",IF(N(P50)&gt;0,P50+ROW()/1E9,""))</f>
        <v/>
      </c>
    </row>
    <row r="51">
      <c r="A51" s="160" t="str">
        <f>IF(C51="","","Ações")</f>
        <v/>
      </c>
      <c r="B51" s="160" t="str">
        <f>IF(C51="","","Brasil")</f>
        <v/>
      </c>
      <c r="C51" s="160" t="str">
        <f>IF('03 Ações BR'!A54="","",'03 Ações BR'!A54&amp;"")</f>
        <v/>
      </c>
      <c r="D51" s="160" t="str">
        <f>IF(C51="","",'03 Ações BR'!B54&amp;"")</f>
        <v/>
      </c>
      <c r="E51" s="160" t="str">
        <f>IF(C51="","",'03 Ações BR'!C54&amp;"")</f>
        <v/>
      </c>
      <c r="F51" s="160" t="str">
        <f>IF(C51="","",'03 Ações BR'!AD54)</f>
        <v/>
      </c>
      <c r="G51" s="161" t="str">
        <f>IF(C51="","",'03 Ações BR'!E54)</f>
        <v/>
      </c>
      <c r="H51" s="162" t="str">
        <f>IF(C51="","",'03 Ações BR'!J54)</f>
        <v/>
      </c>
      <c r="I51" s="163" t="str">
        <f>IF(C51="","",'03 Ações BR'!L54)</f>
        <v/>
      </c>
      <c r="J51" s="164" t="str">
        <f>IF(C51="","",'03 Ações BR'!M54)</f>
        <v/>
      </c>
      <c r="K51" s="164" t="str">
        <f>IF(C51="","",'03 Ações BR'!N54)</f>
        <v/>
      </c>
      <c r="L51" s="164" t="str">
        <f>IF(C51="","",'03 Ações BR'!O54)</f>
        <v/>
      </c>
      <c r="M51" s="164" t="str">
        <f>IF(C51="","",'03 Ações BR'!AJ54)</f>
        <v/>
      </c>
      <c r="N51" s="164" t="str">
        <f>IF(C51="","",'03 Ações BR'!W54)</f>
        <v/>
      </c>
      <c r="O51" s="161" t="str">
        <f>IF(C51="","",'03 Ações BR'!X54)</f>
        <v/>
      </c>
      <c r="P51" s="164" t="str">
        <f>IF(C51="","",'03 Ações BR'!Y54)</f>
        <v/>
      </c>
      <c r="Q51" s="164" t="str">
        <f>IF(C51="","",'03 Ações BR'!Z54)</f>
        <v/>
      </c>
      <c r="R51" s="165" t="str">
        <f>IF(C51="","",IF($J$3&gt;0,J51/$J$3,0))</f>
        <v/>
      </c>
      <c r="S51" s="166" t="str">
        <f>IF(C51="","",IF(N(J51)&gt;0,J51+ROW()/1E9,""))</f>
        <v/>
      </c>
      <c r="T51" s="166" t="str">
        <f>IF(C51="","",IF(N(P51)&gt;0,P51+ROW()/1E9,""))</f>
        <v/>
      </c>
    </row>
    <row r="52">
      <c r="A52" s="153" t="str">
        <f>IF(C52="","","Ações")</f>
        <v/>
      </c>
      <c r="B52" s="153" t="str">
        <f>IF(C52="","","Brasil")</f>
        <v/>
      </c>
      <c r="C52" s="153" t="str">
        <f>IF('03 Ações BR'!A55="","",'03 Ações BR'!A55&amp;"")</f>
        <v/>
      </c>
      <c r="D52" s="153" t="str">
        <f>IF(C52="","",'03 Ações BR'!B55&amp;"")</f>
        <v/>
      </c>
      <c r="E52" s="153" t="str">
        <f>IF(C52="","",'03 Ações BR'!C55&amp;"")</f>
        <v/>
      </c>
      <c r="F52" s="153" t="str">
        <f>IF(C52="","",'03 Ações BR'!AD55)</f>
        <v/>
      </c>
      <c r="G52" s="154" t="str">
        <f>IF(C52="","",'03 Ações BR'!E55)</f>
        <v/>
      </c>
      <c r="H52" s="155" t="str">
        <f>IF(C52="","",'03 Ações BR'!J55)</f>
        <v/>
      </c>
      <c r="I52" s="156" t="str">
        <f>IF(C52="","",'03 Ações BR'!L55)</f>
        <v/>
      </c>
      <c r="J52" s="157" t="str">
        <f>IF(C52="","",'03 Ações BR'!M55)</f>
        <v/>
      </c>
      <c r="K52" s="157" t="str">
        <f>IF(C52="","",'03 Ações BR'!N55)</f>
        <v/>
      </c>
      <c r="L52" s="157" t="str">
        <f>IF(C52="","",'03 Ações BR'!O55)</f>
        <v/>
      </c>
      <c r="M52" s="157" t="str">
        <f>IF(C52="","",'03 Ações BR'!AJ55)</f>
        <v/>
      </c>
      <c r="N52" s="157" t="str">
        <f>IF(C52="","",'03 Ações BR'!W55)</f>
        <v/>
      </c>
      <c r="O52" s="154" t="str">
        <f>IF(C52="","",'03 Ações BR'!X55)</f>
        <v/>
      </c>
      <c r="P52" s="157" t="str">
        <f>IF(C52="","",'03 Ações BR'!Y55)</f>
        <v/>
      </c>
      <c r="Q52" s="157" t="str">
        <f>IF(C52="","",'03 Ações BR'!Z55)</f>
        <v/>
      </c>
      <c r="R52" s="158" t="str">
        <f>IF(C52="","",IF($J$3&gt;0,J52/$J$3,0))</f>
        <v/>
      </c>
      <c r="S52" s="159" t="str">
        <f>IF(C52="","",IF(N(J52)&gt;0,J52+ROW()/1E9,""))</f>
        <v/>
      </c>
      <c r="T52" s="159" t="str">
        <f>IF(C52="","",IF(N(P52)&gt;0,P52+ROW()/1E9,""))</f>
        <v/>
      </c>
    </row>
    <row r="53">
      <c r="A53" s="160" t="str">
        <f>IF(C53="","","Ações")</f>
        <v/>
      </c>
      <c r="B53" s="160" t="str">
        <f>IF(C53="","","Brasil")</f>
        <v/>
      </c>
      <c r="C53" s="160" t="str">
        <f>IF('03 Ações BR'!A56="","",'03 Ações BR'!A56&amp;"")</f>
        <v/>
      </c>
      <c r="D53" s="160" t="str">
        <f>IF(C53="","",'03 Ações BR'!B56&amp;"")</f>
        <v/>
      </c>
      <c r="E53" s="160" t="str">
        <f>IF(C53="","",'03 Ações BR'!C56&amp;"")</f>
        <v/>
      </c>
      <c r="F53" s="160" t="str">
        <f>IF(C53="","",'03 Ações BR'!AD56)</f>
        <v/>
      </c>
      <c r="G53" s="161" t="str">
        <f>IF(C53="","",'03 Ações BR'!E56)</f>
        <v/>
      </c>
      <c r="H53" s="162" t="str">
        <f>IF(C53="","",'03 Ações BR'!J56)</f>
        <v/>
      </c>
      <c r="I53" s="163" t="str">
        <f>IF(C53="","",'03 Ações BR'!L56)</f>
        <v/>
      </c>
      <c r="J53" s="164" t="str">
        <f>IF(C53="","",'03 Ações BR'!M56)</f>
        <v/>
      </c>
      <c r="K53" s="164" t="str">
        <f>IF(C53="","",'03 Ações BR'!N56)</f>
        <v/>
      </c>
      <c r="L53" s="164" t="str">
        <f>IF(C53="","",'03 Ações BR'!O56)</f>
        <v/>
      </c>
      <c r="M53" s="164" t="str">
        <f>IF(C53="","",'03 Ações BR'!AJ56)</f>
        <v/>
      </c>
      <c r="N53" s="164" t="str">
        <f>IF(C53="","",'03 Ações BR'!W56)</f>
        <v/>
      </c>
      <c r="O53" s="161" t="str">
        <f>IF(C53="","",'03 Ações BR'!X56)</f>
        <v/>
      </c>
      <c r="P53" s="164" t="str">
        <f>IF(C53="","",'03 Ações BR'!Y56)</f>
        <v/>
      </c>
      <c r="Q53" s="164" t="str">
        <f>IF(C53="","",'03 Ações BR'!Z56)</f>
        <v/>
      </c>
      <c r="R53" s="165" t="str">
        <f>IF(C53="","",IF($J$3&gt;0,J53/$J$3,0))</f>
        <v/>
      </c>
      <c r="S53" s="166" t="str">
        <f>IF(C53="","",IF(N(J53)&gt;0,J53+ROW()/1E9,""))</f>
        <v/>
      </c>
      <c r="T53" s="166" t="str">
        <f>IF(C53="","",IF(N(P53)&gt;0,P53+ROW()/1E9,""))</f>
        <v/>
      </c>
    </row>
    <row r="54">
      <c r="A54" s="153" t="str">
        <f>IF(C54="","","Ações")</f>
        <v/>
      </c>
      <c r="B54" s="153" t="str">
        <f>IF(C54="","","Brasil")</f>
        <v/>
      </c>
      <c r="C54" s="153" t="str">
        <f>IF('03 Ações BR'!A57="","",'03 Ações BR'!A57&amp;"")</f>
        <v/>
      </c>
      <c r="D54" s="153" t="str">
        <f>IF(C54="","",'03 Ações BR'!B57&amp;"")</f>
        <v/>
      </c>
      <c r="E54" s="153" t="str">
        <f>IF(C54="","",'03 Ações BR'!C57&amp;"")</f>
        <v/>
      </c>
      <c r="F54" s="153" t="str">
        <f>IF(C54="","",'03 Ações BR'!AD57)</f>
        <v/>
      </c>
      <c r="G54" s="154" t="str">
        <f>IF(C54="","",'03 Ações BR'!E57)</f>
        <v/>
      </c>
      <c r="H54" s="155" t="str">
        <f>IF(C54="","",'03 Ações BR'!J57)</f>
        <v/>
      </c>
      <c r="I54" s="156" t="str">
        <f>IF(C54="","",'03 Ações BR'!L57)</f>
        <v/>
      </c>
      <c r="J54" s="157" t="str">
        <f>IF(C54="","",'03 Ações BR'!M57)</f>
        <v/>
      </c>
      <c r="K54" s="157" t="str">
        <f>IF(C54="","",'03 Ações BR'!N57)</f>
        <v/>
      </c>
      <c r="L54" s="157" t="str">
        <f>IF(C54="","",'03 Ações BR'!O57)</f>
        <v/>
      </c>
      <c r="M54" s="157" t="str">
        <f>IF(C54="","",'03 Ações BR'!AJ57)</f>
        <v/>
      </c>
      <c r="N54" s="157" t="str">
        <f>IF(C54="","",'03 Ações BR'!W57)</f>
        <v/>
      </c>
      <c r="O54" s="154" t="str">
        <f>IF(C54="","",'03 Ações BR'!X57)</f>
        <v/>
      </c>
      <c r="P54" s="157" t="str">
        <f>IF(C54="","",'03 Ações BR'!Y57)</f>
        <v/>
      </c>
      <c r="Q54" s="157" t="str">
        <f>IF(C54="","",'03 Ações BR'!Z57)</f>
        <v/>
      </c>
      <c r="R54" s="158" t="str">
        <f>IF(C54="","",IF($J$3&gt;0,J54/$J$3,0))</f>
        <v/>
      </c>
      <c r="S54" s="159" t="str">
        <f>IF(C54="","",IF(N(J54)&gt;0,J54+ROW()/1E9,""))</f>
        <v/>
      </c>
      <c r="T54" s="159" t="str">
        <f>IF(C54="","",IF(N(P54)&gt;0,P54+ROW()/1E9,""))</f>
        <v/>
      </c>
    </row>
    <row r="55">
      <c r="A55" s="160" t="str">
        <f>IF(C55="","","Ações")</f>
        <v/>
      </c>
      <c r="B55" s="160" t="str">
        <f>IF(C55="","","Brasil")</f>
        <v/>
      </c>
      <c r="C55" s="160" t="str">
        <f>IF('03 Ações BR'!A58="","",'03 Ações BR'!A58&amp;"")</f>
        <v/>
      </c>
      <c r="D55" s="160" t="str">
        <f>IF(C55="","",'03 Ações BR'!B58&amp;"")</f>
        <v/>
      </c>
      <c r="E55" s="160" t="str">
        <f>IF(C55="","",'03 Ações BR'!C58&amp;"")</f>
        <v/>
      </c>
      <c r="F55" s="160" t="str">
        <f>IF(C55="","",'03 Ações BR'!AD58)</f>
        <v/>
      </c>
      <c r="G55" s="161" t="str">
        <f>IF(C55="","",'03 Ações BR'!E58)</f>
        <v/>
      </c>
      <c r="H55" s="162" t="str">
        <f>IF(C55="","",'03 Ações BR'!J58)</f>
        <v/>
      </c>
      <c r="I55" s="163" t="str">
        <f>IF(C55="","",'03 Ações BR'!L58)</f>
        <v/>
      </c>
      <c r="J55" s="164" t="str">
        <f>IF(C55="","",'03 Ações BR'!M58)</f>
        <v/>
      </c>
      <c r="K55" s="164" t="str">
        <f>IF(C55="","",'03 Ações BR'!N58)</f>
        <v/>
      </c>
      <c r="L55" s="164" t="str">
        <f>IF(C55="","",'03 Ações BR'!O58)</f>
        <v/>
      </c>
      <c r="M55" s="164" t="str">
        <f>IF(C55="","",'03 Ações BR'!AJ58)</f>
        <v/>
      </c>
      <c r="N55" s="164" t="str">
        <f>IF(C55="","",'03 Ações BR'!W58)</f>
        <v/>
      </c>
      <c r="O55" s="161" t="str">
        <f>IF(C55="","",'03 Ações BR'!X58)</f>
        <v/>
      </c>
      <c r="P55" s="164" t="str">
        <f>IF(C55="","",'03 Ações BR'!Y58)</f>
        <v/>
      </c>
      <c r="Q55" s="164" t="str">
        <f>IF(C55="","",'03 Ações BR'!Z58)</f>
        <v/>
      </c>
      <c r="R55" s="165" t="str">
        <f>IF(C55="","",IF($J$3&gt;0,J55/$J$3,0))</f>
        <v/>
      </c>
      <c r="S55" s="166" t="str">
        <f>IF(C55="","",IF(N(J55)&gt;0,J55+ROW()/1E9,""))</f>
        <v/>
      </c>
      <c r="T55" s="166" t="str">
        <f>IF(C55="","",IF(N(P55)&gt;0,P55+ROW()/1E9,""))</f>
        <v/>
      </c>
    </row>
    <row r="56">
      <c r="A56" s="153" t="str">
        <f>IF(C56="","","Ações")</f>
        <v/>
      </c>
      <c r="B56" s="153" t="str">
        <f>IF(C56="","","Brasil")</f>
        <v/>
      </c>
      <c r="C56" s="153" t="str">
        <f>IF('03 Ações BR'!A59="","",'03 Ações BR'!A59&amp;"")</f>
        <v/>
      </c>
      <c r="D56" s="153" t="str">
        <f>IF(C56="","",'03 Ações BR'!B59&amp;"")</f>
        <v/>
      </c>
      <c r="E56" s="153" t="str">
        <f>IF(C56="","",'03 Ações BR'!C59&amp;"")</f>
        <v/>
      </c>
      <c r="F56" s="153" t="str">
        <f>IF(C56="","",'03 Ações BR'!AD59)</f>
        <v/>
      </c>
      <c r="G56" s="154" t="str">
        <f>IF(C56="","",'03 Ações BR'!E59)</f>
        <v/>
      </c>
      <c r="H56" s="155" t="str">
        <f>IF(C56="","",'03 Ações BR'!J59)</f>
        <v/>
      </c>
      <c r="I56" s="156" t="str">
        <f>IF(C56="","",'03 Ações BR'!L59)</f>
        <v/>
      </c>
      <c r="J56" s="157" t="str">
        <f>IF(C56="","",'03 Ações BR'!M59)</f>
        <v/>
      </c>
      <c r="K56" s="157" t="str">
        <f>IF(C56="","",'03 Ações BR'!N59)</f>
        <v/>
      </c>
      <c r="L56" s="157" t="str">
        <f>IF(C56="","",'03 Ações BR'!O59)</f>
        <v/>
      </c>
      <c r="M56" s="157" t="str">
        <f>IF(C56="","",'03 Ações BR'!AJ59)</f>
        <v/>
      </c>
      <c r="N56" s="157" t="str">
        <f>IF(C56="","",'03 Ações BR'!W59)</f>
        <v/>
      </c>
      <c r="O56" s="154" t="str">
        <f>IF(C56="","",'03 Ações BR'!X59)</f>
        <v/>
      </c>
      <c r="P56" s="157" t="str">
        <f>IF(C56="","",'03 Ações BR'!Y59)</f>
        <v/>
      </c>
      <c r="Q56" s="157" t="str">
        <f>IF(C56="","",'03 Ações BR'!Z59)</f>
        <v/>
      </c>
      <c r="R56" s="158" t="str">
        <f>IF(C56="","",IF($J$3&gt;0,J56/$J$3,0))</f>
        <v/>
      </c>
      <c r="S56" s="159" t="str">
        <f>IF(C56="","",IF(N(J56)&gt;0,J56+ROW()/1E9,""))</f>
        <v/>
      </c>
      <c r="T56" s="159" t="str">
        <f>IF(C56="","",IF(N(P56)&gt;0,P56+ROW()/1E9,""))</f>
        <v/>
      </c>
    </row>
    <row r="57">
      <c r="A57" s="160" t="str">
        <f>IF(C57="","","Ações")</f>
        <v/>
      </c>
      <c r="B57" s="160" t="str">
        <f>IF(C57="","","Brasil")</f>
        <v/>
      </c>
      <c r="C57" s="160" t="str">
        <f>IF('03 Ações BR'!A60="","",'03 Ações BR'!A60&amp;"")</f>
        <v/>
      </c>
      <c r="D57" s="160" t="str">
        <f>IF(C57="","",'03 Ações BR'!B60&amp;"")</f>
        <v/>
      </c>
      <c r="E57" s="160" t="str">
        <f>IF(C57="","",'03 Ações BR'!C60&amp;"")</f>
        <v/>
      </c>
      <c r="F57" s="160" t="str">
        <f>IF(C57="","",'03 Ações BR'!AD60)</f>
        <v/>
      </c>
      <c r="G57" s="161" t="str">
        <f>IF(C57="","",'03 Ações BR'!E60)</f>
        <v/>
      </c>
      <c r="H57" s="162" t="str">
        <f>IF(C57="","",'03 Ações BR'!J60)</f>
        <v/>
      </c>
      <c r="I57" s="163" t="str">
        <f>IF(C57="","",'03 Ações BR'!L60)</f>
        <v/>
      </c>
      <c r="J57" s="164" t="str">
        <f>IF(C57="","",'03 Ações BR'!M60)</f>
        <v/>
      </c>
      <c r="K57" s="164" t="str">
        <f>IF(C57="","",'03 Ações BR'!N60)</f>
        <v/>
      </c>
      <c r="L57" s="164" t="str">
        <f>IF(C57="","",'03 Ações BR'!O60)</f>
        <v/>
      </c>
      <c r="M57" s="164" t="str">
        <f>IF(C57="","",'03 Ações BR'!AJ60)</f>
        <v/>
      </c>
      <c r="N57" s="164" t="str">
        <f>IF(C57="","",'03 Ações BR'!W60)</f>
        <v/>
      </c>
      <c r="O57" s="161" t="str">
        <f>IF(C57="","",'03 Ações BR'!X60)</f>
        <v/>
      </c>
      <c r="P57" s="164" t="str">
        <f>IF(C57="","",'03 Ações BR'!Y60)</f>
        <v/>
      </c>
      <c r="Q57" s="164" t="str">
        <f>IF(C57="","",'03 Ações BR'!Z60)</f>
        <v/>
      </c>
      <c r="R57" s="165" t="str">
        <f>IF(C57="","",IF($J$3&gt;0,J57/$J$3,0))</f>
        <v/>
      </c>
      <c r="S57" s="166" t="str">
        <f>IF(C57="","",IF(N(J57)&gt;0,J57+ROW()/1E9,""))</f>
        <v/>
      </c>
      <c r="T57" s="166" t="str">
        <f>IF(C57="","",IF(N(P57)&gt;0,P57+ROW()/1E9,""))</f>
        <v/>
      </c>
    </row>
    <row r="58">
      <c r="A58" s="153" t="str">
        <f>IF(C58="","","Ações")</f>
        <v/>
      </c>
      <c r="B58" s="153" t="str">
        <f>IF(C58="","","Brasil")</f>
        <v/>
      </c>
      <c r="C58" s="153" t="str">
        <f>IF('03 Ações BR'!A61="","",'03 Ações BR'!A61&amp;"")</f>
        <v/>
      </c>
      <c r="D58" s="153" t="str">
        <f>IF(C58="","",'03 Ações BR'!B61&amp;"")</f>
        <v/>
      </c>
      <c r="E58" s="153" t="str">
        <f>IF(C58="","",'03 Ações BR'!C61&amp;"")</f>
        <v/>
      </c>
      <c r="F58" s="153" t="str">
        <f>IF(C58="","",'03 Ações BR'!AD61)</f>
        <v/>
      </c>
      <c r="G58" s="154" t="str">
        <f>IF(C58="","",'03 Ações BR'!E61)</f>
        <v/>
      </c>
      <c r="H58" s="155" t="str">
        <f>IF(C58="","",'03 Ações BR'!J61)</f>
        <v/>
      </c>
      <c r="I58" s="156" t="str">
        <f>IF(C58="","",'03 Ações BR'!L61)</f>
        <v/>
      </c>
      <c r="J58" s="157" t="str">
        <f>IF(C58="","",'03 Ações BR'!M61)</f>
        <v/>
      </c>
      <c r="K58" s="157" t="str">
        <f>IF(C58="","",'03 Ações BR'!N61)</f>
        <v/>
      </c>
      <c r="L58" s="157" t="str">
        <f>IF(C58="","",'03 Ações BR'!O61)</f>
        <v/>
      </c>
      <c r="M58" s="157" t="str">
        <f>IF(C58="","",'03 Ações BR'!AJ61)</f>
        <v/>
      </c>
      <c r="N58" s="157" t="str">
        <f>IF(C58="","",'03 Ações BR'!W61)</f>
        <v/>
      </c>
      <c r="O58" s="154" t="str">
        <f>IF(C58="","",'03 Ações BR'!X61)</f>
        <v/>
      </c>
      <c r="P58" s="157" t="str">
        <f>IF(C58="","",'03 Ações BR'!Y61)</f>
        <v/>
      </c>
      <c r="Q58" s="157" t="str">
        <f>IF(C58="","",'03 Ações BR'!Z61)</f>
        <v/>
      </c>
      <c r="R58" s="158" t="str">
        <f>IF(C58="","",IF($J$3&gt;0,J58/$J$3,0))</f>
        <v/>
      </c>
      <c r="S58" s="159" t="str">
        <f>IF(C58="","",IF(N(J58)&gt;0,J58+ROW()/1E9,""))</f>
        <v/>
      </c>
      <c r="T58" s="159" t="str">
        <f>IF(C58="","",IF(N(P58)&gt;0,P58+ROW()/1E9,""))</f>
        <v/>
      </c>
    </row>
    <row r="59">
      <c r="A59" s="160" t="str">
        <f>IF(C59="","","Ações")</f>
        <v/>
      </c>
      <c r="B59" s="160" t="str">
        <f>IF(C59="","","Brasil")</f>
        <v/>
      </c>
      <c r="C59" s="160" t="str">
        <f>IF('03 Ações BR'!A62="","",'03 Ações BR'!A62&amp;"")</f>
        <v/>
      </c>
      <c r="D59" s="160" t="str">
        <f>IF(C59="","",'03 Ações BR'!B62&amp;"")</f>
        <v/>
      </c>
      <c r="E59" s="160" t="str">
        <f>IF(C59="","",'03 Ações BR'!C62&amp;"")</f>
        <v/>
      </c>
      <c r="F59" s="160" t="str">
        <f>IF(C59="","",'03 Ações BR'!AD62)</f>
        <v/>
      </c>
      <c r="G59" s="161" t="str">
        <f>IF(C59="","",'03 Ações BR'!E62)</f>
        <v/>
      </c>
      <c r="H59" s="162" t="str">
        <f>IF(C59="","",'03 Ações BR'!J62)</f>
        <v/>
      </c>
      <c r="I59" s="163" t="str">
        <f>IF(C59="","",'03 Ações BR'!L62)</f>
        <v/>
      </c>
      <c r="J59" s="164" t="str">
        <f>IF(C59="","",'03 Ações BR'!M62)</f>
        <v/>
      </c>
      <c r="K59" s="164" t="str">
        <f>IF(C59="","",'03 Ações BR'!N62)</f>
        <v/>
      </c>
      <c r="L59" s="164" t="str">
        <f>IF(C59="","",'03 Ações BR'!O62)</f>
        <v/>
      </c>
      <c r="M59" s="164" t="str">
        <f>IF(C59="","",'03 Ações BR'!AJ62)</f>
        <v/>
      </c>
      <c r="N59" s="164" t="str">
        <f>IF(C59="","",'03 Ações BR'!W62)</f>
        <v/>
      </c>
      <c r="O59" s="161" t="str">
        <f>IF(C59="","",'03 Ações BR'!X62)</f>
        <v/>
      </c>
      <c r="P59" s="164" t="str">
        <f>IF(C59="","",'03 Ações BR'!Y62)</f>
        <v/>
      </c>
      <c r="Q59" s="164" t="str">
        <f>IF(C59="","",'03 Ações BR'!Z62)</f>
        <v/>
      </c>
      <c r="R59" s="165" t="str">
        <f>IF(C59="","",IF($J$3&gt;0,J59/$J$3,0))</f>
        <v/>
      </c>
      <c r="S59" s="166" t="str">
        <f>IF(C59="","",IF(N(J59)&gt;0,J59+ROW()/1E9,""))</f>
        <v/>
      </c>
      <c r="T59" s="166" t="str">
        <f>IF(C59="","",IF(N(P59)&gt;0,P59+ROW()/1E9,""))</f>
        <v/>
      </c>
    </row>
    <row r="60">
      <c r="A60" s="153" t="str">
        <f>IF(C60="","","Ações")</f>
        <v/>
      </c>
      <c r="B60" s="153" t="str">
        <f>IF(C60="","","Brasil")</f>
        <v/>
      </c>
      <c r="C60" s="153" t="str">
        <f>IF('03 Ações BR'!A63="","",'03 Ações BR'!A63&amp;"")</f>
        <v/>
      </c>
      <c r="D60" s="153" t="str">
        <f>IF(C60="","",'03 Ações BR'!B63&amp;"")</f>
        <v/>
      </c>
      <c r="E60" s="153" t="str">
        <f>IF(C60="","",'03 Ações BR'!C63&amp;"")</f>
        <v/>
      </c>
      <c r="F60" s="153" t="str">
        <f>IF(C60="","",'03 Ações BR'!AD63)</f>
        <v/>
      </c>
      <c r="G60" s="154" t="str">
        <f>IF(C60="","",'03 Ações BR'!E63)</f>
        <v/>
      </c>
      <c r="H60" s="155" t="str">
        <f>IF(C60="","",'03 Ações BR'!J63)</f>
        <v/>
      </c>
      <c r="I60" s="156" t="str">
        <f>IF(C60="","",'03 Ações BR'!L63)</f>
        <v/>
      </c>
      <c r="J60" s="157" t="str">
        <f>IF(C60="","",'03 Ações BR'!M63)</f>
        <v/>
      </c>
      <c r="K60" s="157" t="str">
        <f>IF(C60="","",'03 Ações BR'!N63)</f>
        <v/>
      </c>
      <c r="L60" s="157" t="str">
        <f>IF(C60="","",'03 Ações BR'!O63)</f>
        <v/>
      </c>
      <c r="M60" s="157" t="str">
        <f>IF(C60="","",'03 Ações BR'!AJ63)</f>
        <v/>
      </c>
      <c r="N60" s="157" t="str">
        <f>IF(C60="","",'03 Ações BR'!W63)</f>
        <v/>
      </c>
      <c r="O60" s="154" t="str">
        <f>IF(C60="","",'03 Ações BR'!X63)</f>
        <v/>
      </c>
      <c r="P60" s="157" t="str">
        <f>IF(C60="","",'03 Ações BR'!Y63)</f>
        <v/>
      </c>
      <c r="Q60" s="157" t="str">
        <f>IF(C60="","",'03 Ações BR'!Z63)</f>
        <v/>
      </c>
      <c r="R60" s="158" t="str">
        <f>IF(C60="","",IF($J$3&gt;0,J60/$J$3,0))</f>
        <v/>
      </c>
      <c r="S60" s="159" t="str">
        <f>IF(C60="","",IF(N(J60)&gt;0,J60+ROW()/1E9,""))</f>
        <v/>
      </c>
      <c r="T60" s="159" t="str">
        <f>IF(C60="","",IF(N(P60)&gt;0,P60+ROW()/1E9,""))</f>
        <v/>
      </c>
    </row>
    <row r="61">
      <c r="A61" s="160" t="str">
        <f>IF(C61="","","Ações")</f>
        <v/>
      </c>
      <c r="B61" s="160" t="str">
        <f>IF(C61="","","Brasil")</f>
        <v/>
      </c>
      <c r="C61" s="160" t="str">
        <f>IF('03 Ações BR'!A64="","",'03 Ações BR'!A64&amp;"")</f>
        <v/>
      </c>
      <c r="D61" s="160" t="str">
        <f>IF(C61="","",'03 Ações BR'!B64&amp;"")</f>
        <v/>
      </c>
      <c r="E61" s="160" t="str">
        <f>IF(C61="","",'03 Ações BR'!C64&amp;"")</f>
        <v/>
      </c>
      <c r="F61" s="160" t="str">
        <f>IF(C61="","",'03 Ações BR'!AD64)</f>
        <v/>
      </c>
      <c r="G61" s="161" t="str">
        <f>IF(C61="","",'03 Ações BR'!E64)</f>
        <v/>
      </c>
      <c r="H61" s="162" t="str">
        <f>IF(C61="","",'03 Ações BR'!J64)</f>
        <v/>
      </c>
      <c r="I61" s="163" t="str">
        <f>IF(C61="","",'03 Ações BR'!L64)</f>
        <v/>
      </c>
      <c r="J61" s="164" t="str">
        <f>IF(C61="","",'03 Ações BR'!M64)</f>
        <v/>
      </c>
      <c r="K61" s="164" t="str">
        <f>IF(C61="","",'03 Ações BR'!N64)</f>
        <v/>
      </c>
      <c r="L61" s="164" t="str">
        <f>IF(C61="","",'03 Ações BR'!O64)</f>
        <v/>
      </c>
      <c r="M61" s="164" t="str">
        <f>IF(C61="","",'03 Ações BR'!AJ64)</f>
        <v/>
      </c>
      <c r="N61" s="164" t="str">
        <f>IF(C61="","",'03 Ações BR'!W64)</f>
        <v/>
      </c>
      <c r="O61" s="161" t="str">
        <f>IF(C61="","",'03 Ações BR'!X64)</f>
        <v/>
      </c>
      <c r="P61" s="164" t="str">
        <f>IF(C61="","",'03 Ações BR'!Y64)</f>
        <v/>
      </c>
      <c r="Q61" s="164" t="str">
        <f>IF(C61="","",'03 Ações BR'!Z64)</f>
        <v/>
      </c>
      <c r="R61" s="165" t="str">
        <f>IF(C61="","",IF($J$3&gt;0,J61/$J$3,0))</f>
        <v/>
      </c>
      <c r="S61" s="166" t="str">
        <f>IF(C61="","",IF(N(J61)&gt;0,J61+ROW()/1E9,""))</f>
        <v/>
      </c>
      <c r="T61" s="166" t="str">
        <f>IF(C61="","",IF(N(P61)&gt;0,P61+ROW()/1E9,""))</f>
        <v/>
      </c>
    </row>
    <row r="62">
      <c r="A62" s="153" t="str">
        <f>IF(C62="","","Ações")</f>
        <v/>
      </c>
      <c r="B62" s="153" t="str">
        <f>IF(C62="","","Brasil")</f>
        <v/>
      </c>
      <c r="C62" s="153" t="str">
        <f>IF('03 Ações BR'!A65="","",'03 Ações BR'!A65&amp;"")</f>
        <v/>
      </c>
      <c r="D62" s="153" t="str">
        <f>IF(C62="","",'03 Ações BR'!B65&amp;"")</f>
        <v/>
      </c>
      <c r="E62" s="153" t="str">
        <f>IF(C62="","",'03 Ações BR'!C65&amp;"")</f>
        <v/>
      </c>
      <c r="F62" s="153" t="str">
        <f>IF(C62="","",'03 Ações BR'!AD65)</f>
        <v/>
      </c>
      <c r="G62" s="154" t="str">
        <f>IF(C62="","",'03 Ações BR'!E65)</f>
        <v/>
      </c>
      <c r="H62" s="155" t="str">
        <f>IF(C62="","",'03 Ações BR'!J65)</f>
        <v/>
      </c>
      <c r="I62" s="156" t="str">
        <f>IF(C62="","",'03 Ações BR'!L65)</f>
        <v/>
      </c>
      <c r="J62" s="157" t="str">
        <f>IF(C62="","",'03 Ações BR'!M65)</f>
        <v/>
      </c>
      <c r="K62" s="157" t="str">
        <f>IF(C62="","",'03 Ações BR'!N65)</f>
        <v/>
      </c>
      <c r="L62" s="157" t="str">
        <f>IF(C62="","",'03 Ações BR'!O65)</f>
        <v/>
      </c>
      <c r="M62" s="157" t="str">
        <f>IF(C62="","",'03 Ações BR'!AJ65)</f>
        <v/>
      </c>
      <c r="N62" s="157" t="str">
        <f>IF(C62="","",'03 Ações BR'!W65)</f>
        <v/>
      </c>
      <c r="O62" s="154" t="str">
        <f>IF(C62="","",'03 Ações BR'!X65)</f>
        <v/>
      </c>
      <c r="P62" s="157" t="str">
        <f>IF(C62="","",'03 Ações BR'!Y65)</f>
        <v/>
      </c>
      <c r="Q62" s="157" t="str">
        <f>IF(C62="","",'03 Ações BR'!Z65)</f>
        <v/>
      </c>
      <c r="R62" s="158" t="str">
        <f>IF(C62="","",IF($J$3&gt;0,J62/$J$3,0))</f>
        <v/>
      </c>
      <c r="S62" s="159" t="str">
        <f>IF(C62="","",IF(N(J62)&gt;0,J62+ROW()/1E9,""))</f>
        <v/>
      </c>
      <c r="T62" s="159" t="str">
        <f>IF(C62="","",IF(N(P62)&gt;0,P62+ROW()/1E9,""))</f>
        <v/>
      </c>
    </row>
    <row r="63">
      <c r="A63" s="160" t="str">
        <f>IF(C63="","","Ações")</f>
        <v/>
      </c>
      <c r="B63" s="160" t="str">
        <f>IF(C63="","","Brasil")</f>
        <v/>
      </c>
      <c r="C63" s="160" t="str">
        <f>IF('03 Ações BR'!A66="","",'03 Ações BR'!A66&amp;"")</f>
        <v/>
      </c>
      <c r="D63" s="160" t="str">
        <f>IF(C63="","",'03 Ações BR'!B66&amp;"")</f>
        <v/>
      </c>
      <c r="E63" s="160" t="str">
        <f>IF(C63="","",'03 Ações BR'!C66&amp;"")</f>
        <v/>
      </c>
      <c r="F63" s="160" t="str">
        <f>IF(C63="","",'03 Ações BR'!AD66)</f>
        <v/>
      </c>
      <c r="G63" s="161" t="str">
        <f>IF(C63="","",'03 Ações BR'!E66)</f>
        <v/>
      </c>
      <c r="H63" s="162" t="str">
        <f>IF(C63="","",'03 Ações BR'!J66)</f>
        <v/>
      </c>
      <c r="I63" s="163" t="str">
        <f>IF(C63="","",'03 Ações BR'!L66)</f>
        <v/>
      </c>
      <c r="J63" s="164" t="str">
        <f>IF(C63="","",'03 Ações BR'!M66)</f>
        <v/>
      </c>
      <c r="K63" s="164" t="str">
        <f>IF(C63="","",'03 Ações BR'!N66)</f>
        <v/>
      </c>
      <c r="L63" s="164" t="str">
        <f>IF(C63="","",'03 Ações BR'!O66)</f>
        <v/>
      </c>
      <c r="M63" s="164" t="str">
        <f>IF(C63="","",'03 Ações BR'!AJ66)</f>
        <v/>
      </c>
      <c r="N63" s="164" t="str">
        <f>IF(C63="","",'03 Ações BR'!W66)</f>
        <v/>
      </c>
      <c r="O63" s="161" t="str">
        <f>IF(C63="","",'03 Ações BR'!X66)</f>
        <v/>
      </c>
      <c r="P63" s="164" t="str">
        <f>IF(C63="","",'03 Ações BR'!Y66)</f>
        <v/>
      </c>
      <c r="Q63" s="164" t="str">
        <f>IF(C63="","",'03 Ações BR'!Z66)</f>
        <v/>
      </c>
      <c r="R63" s="165" t="str">
        <f>IF(C63="","",IF($J$3&gt;0,J63/$J$3,0))</f>
        <v/>
      </c>
      <c r="S63" s="166" t="str">
        <f>IF(C63="","",IF(N(J63)&gt;0,J63+ROW()/1E9,""))</f>
        <v/>
      </c>
      <c r="T63" s="166" t="str">
        <f>IF(C63="","",IF(N(P63)&gt;0,P63+ROW()/1E9,""))</f>
        <v/>
      </c>
    </row>
    <row r="64">
      <c r="A64" s="153" t="str">
        <f>IF(C64="","","Ações")</f>
        <v/>
      </c>
      <c r="B64" s="153" t="str">
        <f>IF(C64="","","Brasil")</f>
        <v/>
      </c>
      <c r="C64" s="153" t="str">
        <f>IF('03 Ações BR'!A67="","",'03 Ações BR'!A67&amp;"")</f>
        <v/>
      </c>
      <c r="D64" s="153" t="str">
        <f>IF(C64="","",'03 Ações BR'!B67&amp;"")</f>
        <v/>
      </c>
      <c r="E64" s="153" t="str">
        <f>IF(C64="","",'03 Ações BR'!C67&amp;"")</f>
        <v/>
      </c>
      <c r="F64" s="153" t="str">
        <f>IF(C64="","",'03 Ações BR'!AD67)</f>
        <v/>
      </c>
      <c r="G64" s="154" t="str">
        <f>IF(C64="","",'03 Ações BR'!E67)</f>
        <v/>
      </c>
      <c r="H64" s="155" t="str">
        <f>IF(C64="","",'03 Ações BR'!J67)</f>
        <v/>
      </c>
      <c r="I64" s="156" t="str">
        <f>IF(C64="","",'03 Ações BR'!L67)</f>
        <v/>
      </c>
      <c r="J64" s="157" t="str">
        <f>IF(C64="","",'03 Ações BR'!M67)</f>
        <v/>
      </c>
      <c r="K64" s="157" t="str">
        <f>IF(C64="","",'03 Ações BR'!N67)</f>
        <v/>
      </c>
      <c r="L64" s="157" t="str">
        <f>IF(C64="","",'03 Ações BR'!O67)</f>
        <v/>
      </c>
      <c r="M64" s="157" t="str">
        <f>IF(C64="","",'03 Ações BR'!AJ67)</f>
        <v/>
      </c>
      <c r="N64" s="157" t="str">
        <f>IF(C64="","",'03 Ações BR'!W67)</f>
        <v/>
      </c>
      <c r="O64" s="154" t="str">
        <f>IF(C64="","",'03 Ações BR'!X67)</f>
        <v/>
      </c>
      <c r="P64" s="157" t="str">
        <f>IF(C64="","",'03 Ações BR'!Y67)</f>
        <v/>
      </c>
      <c r="Q64" s="157" t="str">
        <f>IF(C64="","",'03 Ações BR'!Z67)</f>
        <v/>
      </c>
      <c r="R64" s="158" t="str">
        <f>IF(C64="","",IF($J$3&gt;0,J64/$J$3,0))</f>
        <v/>
      </c>
      <c r="S64" s="159" t="str">
        <f>IF(C64="","",IF(N(J64)&gt;0,J64+ROW()/1E9,""))</f>
        <v/>
      </c>
      <c r="T64" s="159" t="str">
        <f>IF(C64="","",IF(N(P64)&gt;0,P64+ROW()/1E9,""))</f>
        <v/>
      </c>
    </row>
    <row r="65">
      <c r="A65" s="160" t="str">
        <f>IF(C65="","","Ações")</f>
        <v/>
      </c>
      <c r="B65" s="160" t="str">
        <f>IF(C65="","","Brasil")</f>
        <v/>
      </c>
      <c r="C65" s="160" t="str">
        <f>IF('03 Ações BR'!A68="","",'03 Ações BR'!A68&amp;"")</f>
        <v/>
      </c>
      <c r="D65" s="160" t="str">
        <f>IF(C65="","",'03 Ações BR'!B68&amp;"")</f>
        <v/>
      </c>
      <c r="E65" s="160" t="str">
        <f>IF(C65="","",'03 Ações BR'!C68&amp;"")</f>
        <v/>
      </c>
      <c r="F65" s="160" t="str">
        <f>IF(C65="","",'03 Ações BR'!AD68)</f>
        <v/>
      </c>
      <c r="G65" s="161" t="str">
        <f>IF(C65="","",'03 Ações BR'!E68)</f>
        <v/>
      </c>
      <c r="H65" s="162" t="str">
        <f>IF(C65="","",'03 Ações BR'!J68)</f>
        <v/>
      </c>
      <c r="I65" s="163" t="str">
        <f>IF(C65="","",'03 Ações BR'!L68)</f>
        <v/>
      </c>
      <c r="J65" s="164" t="str">
        <f>IF(C65="","",'03 Ações BR'!M68)</f>
        <v/>
      </c>
      <c r="K65" s="164" t="str">
        <f>IF(C65="","",'03 Ações BR'!N68)</f>
        <v/>
      </c>
      <c r="L65" s="164" t="str">
        <f>IF(C65="","",'03 Ações BR'!O68)</f>
        <v/>
      </c>
      <c r="M65" s="164" t="str">
        <f>IF(C65="","",'03 Ações BR'!AJ68)</f>
        <v/>
      </c>
      <c r="N65" s="164" t="str">
        <f>IF(C65="","",'03 Ações BR'!W68)</f>
        <v/>
      </c>
      <c r="O65" s="161" t="str">
        <f>IF(C65="","",'03 Ações BR'!X68)</f>
        <v/>
      </c>
      <c r="P65" s="164" t="str">
        <f>IF(C65="","",'03 Ações BR'!Y68)</f>
        <v/>
      </c>
      <c r="Q65" s="164" t="str">
        <f>IF(C65="","",'03 Ações BR'!Z68)</f>
        <v/>
      </c>
      <c r="R65" s="165" t="str">
        <f>IF(C65="","",IF($J$3&gt;0,J65/$J$3,0))</f>
        <v/>
      </c>
      <c r="S65" s="166" t="str">
        <f>IF(C65="","",IF(N(J65)&gt;0,J65+ROW()/1E9,""))</f>
        <v/>
      </c>
      <c r="T65" s="166" t="str">
        <f>IF(C65="","",IF(N(P65)&gt;0,P65+ROW()/1E9,""))</f>
        <v/>
      </c>
    </row>
    <row r="66">
      <c r="A66" s="153" t="str">
        <f>IF(C66="","","Ações")</f>
        <v/>
      </c>
      <c r="B66" s="153" t="str">
        <f>IF(C66="","","Brasil")</f>
        <v/>
      </c>
      <c r="C66" s="153" t="str">
        <f>IF('03 Ações BR'!A69="","",'03 Ações BR'!A69&amp;"")</f>
        <v/>
      </c>
      <c r="D66" s="153" t="str">
        <f>IF(C66="","",'03 Ações BR'!B69&amp;"")</f>
        <v/>
      </c>
      <c r="E66" s="153" t="str">
        <f>IF(C66="","",'03 Ações BR'!C69&amp;"")</f>
        <v/>
      </c>
      <c r="F66" s="153" t="str">
        <f>IF(C66="","",'03 Ações BR'!AD69)</f>
        <v/>
      </c>
      <c r="G66" s="154" t="str">
        <f>IF(C66="","",'03 Ações BR'!E69)</f>
        <v/>
      </c>
      <c r="H66" s="155" t="str">
        <f>IF(C66="","",'03 Ações BR'!J69)</f>
        <v/>
      </c>
      <c r="I66" s="156" t="str">
        <f>IF(C66="","",'03 Ações BR'!L69)</f>
        <v/>
      </c>
      <c r="J66" s="157" t="str">
        <f>IF(C66="","",'03 Ações BR'!M69)</f>
        <v/>
      </c>
      <c r="K66" s="157" t="str">
        <f>IF(C66="","",'03 Ações BR'!N69)</f>
        <v/>
      </c>
      <c r="L66" s="157" t="str">
        <f>IF(C66="","",'03 Ações BR'!O69)</f>
        <v/>
      </c>
      <c r="M66" s="157" t="str">
        <f>IF(C66="","",'03 Ações BR'!AJ69)</f>
        <v/>
      </c>
      <c r="N66" s="157" t="str">
        <f>IF(C66="","",'03 Ações BR'!W69)</f>
        <v/>
      </c>
      <c r="O66" s="154" t="str">
        <f>IF(C66="","",'03 Ações BR'!X69)</f>
        <v/>
      </c>
      <c r="P66" s="157" t="str">
        <f>IF(C66="","",'03 Ações BR'!Y69)</f>
        <v/>
      </c>
      <c r="Q66" s="157" t="str">
        <f>IF(C66="","",'03 Ações BR'!Z69)</f>
        <v/>
      </c>
      <c r="R66" s="158" t="str">
        <f>IF(C66="","",IF($J$3&gt;0,J66/$J$3,0))</f>
        <v/>
      </c>
      <c r="S66" s="159" t="str">
        <f>IF(C66="","",IF(N(J66)&gt;0,J66+ROW()/1E9,""))</f>
        <v/>
      </c>
      <c r="T66" s="159" t="str">
        <f>IF(C66="","",IF(N(P66)&gt;0,P66+ROW()/1E9,""))</f>
        <v/>
      </c>
    </row>
    <row r="67">
      <c r="A67" s="160" t="str">
        <f>IF(C67="","","Ações")</f>
        <v/>
      </c>
      <c r="B67" s="160" t="str">
        <f>IF(C67="","","Brasil")</f>
        <v/>
      </c>
      <c r="C67" s="160" t="str">
        <f>IF('03 Ações BR'!A70="","",'03 Ações BR'!A70&amp;"")</f>
        <v/>
      </c>
      <c r="D67" s="160" t="str">
        <f>IF(C67="","",'03 Ações BR'!B70&amp;"")</f>
        <v/>
      </c>
      <c r="E67" s="160" t="str">
        <f>IF(C67="","",'03 Ações BR'!C70&amp;"")</f>
        <v/>
      </c>
      <c r="F67" s="160" t="str">
        <f>IF(C67="","",'03 Ações BR'!AD70)</f>
        <v/>
      </c>
      <c r="G67" s="161" t="str">
        <f>IF(C67="","",'03 Ações BR'!E70)</f>
        <v/>
      </c>
      <c r="H67" s="162" t="str">
        <f>IF(C67="","",'03 Ações BR'!J70)</f>
        <v/>
      </c>
      <c r="I67" s="163" t="str">
        <f>IF(C67="","",'03 Ações BR'!L70)</f>
        <v/>
      </c>
      <c r="J67" s="164" t="str">
        <f>IF(C67="","",'03 Ações BR'!M70)</f>
        <v/>
      </c>
      <c r="K67" s="164" t="str">
        <f>IF(C67="","",'03 Ações BR'!N70)</f>
        <v/>
      </c>
      <c r="L67" s="164" t="str">
        <f>IF(C67="","",'03 Ações BR'!O70)</f>
        <v/>
      </c>
      <c r="M67" s="164" t="str">
        <f>IF(C67="","",'03 Ações BR'!AJ70)</f>
        <v/>
      </c>
      <c r="N67" s="164" t="str">
        <f>IF(C67="","",'03 Ações BR'!W70)</f>
        <v/>
      </c>
      <c r="O67" s="161" t="str">
        <f>IF(C67="","",'03 Ações BR'!X70)</f>
        <v/>
      </c>
      <c r="P67" s="164" t="str">
        <f>IF(C67="","",'03 Ações BR'!Y70)</f>
        <v/>
      </c>
      <c r="Q67" s="164" t="str">
        <f>IF(C67="","",'03 Ações BR'!Z70)</f>
        <v/>
      </c>
      <c r="R67" s="165" t="str">
        <f>IF(C67="","",IF($J$3&gt;0,J67/$J$3,0))</f>
        <v/>
      </c>
      <c r="S67" s="166" t="str">
        <f>IF(C67="","",IF(N(J67)&gt;0,J67+ROW()/1E9,""))</f>
        <v/>
      </c>
      <c r="T67" s="166" t="str">
        <f>IF(C67="","",IF(N(P67)&gt;0,P67+ROW()/1E9,""))</f>
        <v/>
      </c>
    </row>
    <row r="68">
      <c r="A68" s="153" t="str">
        <f>IF(C68="","","Ações")</f>
        <v/>
      </c>
      <c r="B68" s="153" t="str">
        <f>IF(C68="","","Brasil")</f>
        <v/>
      </c>
      <c r="C68" s="153" t="str">
        <f>IF('03 Ações BR'!A71="","",'03 Ações BR'!A71&amp;"")</f>
        <v/>
      </c>
      <c r="D68" s="153" t="str">
        <f>IF(C68="","",'03 Ações BR'!B71&amp;"")</f>
        <v/>
      </c>
      <c r="E68" s="153" t="str">
        <f>IF(C68="","",'03 Ações BR'!C71&amp;"")</f>
        <v/>
      </c>
      <c r="F68" s="153" t="str">
        <f>IF(C68="","",'03 Ações BR'!AD71)</f>
        <v/>
      </c>
      <c r="G68" s="154" t="str">
        <f>IF(C68="","",'03 Ações BR'!E71)</f>
        <v/>
      </c>
      <c r="H68" s="155" t="str">
        <f>IF(C68="","",'03 Ações BR'!J71)</f>
        <v/>
      </c>
      <c r="I68" s="156" t="str">
        <f>IF(C68="","",'03 Ações BR'!L71)</f>
        <v/>
      </c>
      <c r="J68" s="157" t="str">
        <f>IF(C68="","",'03 Ações BR'!M71)</f>
        <v/>
      </c>
      <c r="K68" s="157" t="str">
        <f>IF(C68="","",'03 Ações BR'!N71)</f>
        <v/>
      </c>
      <c r="L68" s="157" t="str">
        <f>IF(C68="","",'03 Ações BR'!O71)</f>
        <v/>
      </c>
      <c r="M68" s="157" t="str">
        <f>IF(C68="","",'03 Ações BR'!AJ71)</f>
        <v/>
      </c>
      <c r="N68" s="157" t="str">
        <f>IF(C68="","",'03 Ações BR'!W71)</f>
        <v/>
      </c>
      <c r="O68" s="154" t="str">
        <f>IF(C68="","",'03 Ações BR'!X71)</f>
        <v/>
      </c>
      <c r="P68" s="157" t="str">
        <f>IF(C68="","",'03 Ações BR'!Y71)</f>
        <v/>
      </c>
      <c r="Q68" s="157" t="str">
        <f>IF(C68="","",'03 Ações BR'!Z71)</f>
        <v/>
      </c>
      <c r="R68" s="158" t="str">
        <f>IF(C68="","",IF($J$3&gt;0,J68/$J$3,0))</f>
        <v/>
      </c>
      <c r="S68" s="159" t="str">
        <f>IF(C68="","",IF(N(J68)&gt;0,J68+ROW()/1E9,""))</f>
        <v/>
      </c>
      <c r="T68" s="159" t="str">
        <f>IF(C68="","",IF(N(P68)&gt;0,P68+ROW()/1E9,""))</f>
        <v/>
      </c>
    </row>
    <row r="69">
      <c r="A69" s="160" t="str">
        <f>IF(C69="","","Ações")</f>
        <v/>
      </c>
      <c r="B69" s="160" t="str">
        <f>IF(C69="","","Brasil")</f>
        <v/>
      </c>
      <c r="C69" s="160" t="str">
        <f>IF('03 Ações BR'!A72="","",'03 Ações BR'!A72&amp;"")</f>
        <v/>
      </c>
      <c r="D69" s="160" t="str">
        <f>IF(C69="","",'03 Ações BR'!B72&amp;"")</f>
        <v/>
      </c>
      <c r="E69" s="160" t="str">
        <f>IF(C69="","",'03 Ações BR'!C72&amp;"")</f>
        <v/>
      </c>
      <c r="F69" s="160" t="str">
        <f>IF(C69="","",'03 Ações BR'!AD72)</f>
        <v/>
      </c>
      <c r="G69" s="161" t="str">
        <f>IF(C69="","",'03 Ações BR'!E72)</f>
        <v/>
      </c>
      <c r="H69" s="162" t="str">
        <f>IF(C69="","",'03 Ações BR'!J72)</f>
        <v/>
      </c>
      <c r="I69" s="163" t="str">
        <f>IF(C69="","",'03 Ações BR'!L72)</f>
        <v/>
      </c>
      <c r="J69" s="164" t="str">
        <f>IF(C69="","",'03 Ações BR'!M72)</f>
        <v/>
      </c>
      <c r="K69" s="164" t="str">
        <f>IF(C69="","",'03 Ações BR'!N72)</f>
        <v/>
      </c>
      <c r="L69" s="164" t="str">
        <f>IF(C69="","",'03 Ações BR'!O72)</f>
        <v/>
      </c>
      <c r="M69" s="164" t="str">
        <f>IF(C69="","",'03 Ações BR'!AJ72)</f>
        <v/>
      </c>
      <c r="N69" s="164" t="str">
        <f>IF(C69="","",'03 Ações BR'!W72)</f>
        <v/>
      </c>
      <c r="O69" s="161" t="str">
        <f>IF(C69="","",'03 Ações BR'!X72)</f>
        <v/>
      </c>
      <c r="P69" s="164" t="str">
        <f>IF(C69="","",'03 Ações BR'!Y72)</f>
        <v/>
      </c>
      <c r="Q69" s="164" t="str">
        <f>IF(C69="","",'03 Ações BR'!Z72)</f>
        <v/>
      </c>
      <c r="R69" s="165" t="str">
        <f>IF(C69="","",IF($J$3&gt;0,J69/$J$3,0))</f>
        <v/>
      </c>
      <c r="S69" s="166" t="str">
        <f>IF(C69="","",IF(N(J69)&gt;0,J69+ROW()/1E9,""))</f>
        <v/>
      </c>
      <c r="T69" s="166" t="str">
        <f>IF(C69="","",IF(N(P69)&gt;0,P69+ROW()/1E9,""))</f>
        <v/>
      </c>
    </row>
    <row r="70">
      <c r="A70" s="153" t="str">
        <f>IF(C70="","","Ações")</f>
        <v/>
      </c>
      <c r="B70" s="153" t="str">
        <f>IF(C70="","","Brasil")</f>
        <v/>
      </c>
      <c r="C70" s="153" t="str">
        <f>IF('03 Ações BR'!A73="","",'03 Ações BR'!A73&amp;"")</f>
        <v/>
      </c>
      <c r="D70" s="153" t="str">
        <f>IF(C70="","",'03 Ações BR'!B73&amp;"")</f>
        <v/>
      </c>
      <c r="E70" s="153" t="str">
        <f>IF(C70="","",'03 Ações BR'!C73&amp;"")</f>
        <v/>
      </c>
      <c r="F70" s="153" t="str">
        <f>IF(C70="","",'03 Ações BR'!AD73)</f>
        <v/>
      </c>
      <c r="G70" s="154" t="str">
        <f>IF(C70="","",'03 Ações BR'!E73)</f>
        <v/>
      </c>
      <c r="H70" s="155" t="str">
        <f>IF(C70="","",'03 Ações BR'!J73)</f>
        <v/>
      </c>
      <c r="I70" s="156" t="str">
        <f>IF(C70="","",'03 Ações BR'!L73)</f>
        <v/>
      </c>
      <c r="J70" s="157" t="str">
        <f>IF(C70="","",'03 Ações BR'!M73)</f>
        <v/>
      </c>
      <c r="K70" s="157" t="str">
        <f>IF(C70="","",'03 Ações BR'!N73)</f>
        <v/>
      </c>
      <c r="L70" s="157" t="str">
        <f>IF(C70="","",'03 Ações BR'!O73)</f>
        <v/>
      </c>
      <c r="M70" s="157" t="str">
        <f>IF(C70="","",'03 Ações BR'!AJ73)</f>
        <v/>
      </c>
      <c r="N70" s="157" t="str">
        <f>IF(C70="","",'03 Ações BR'!W73)</f>
        <v/>
      </c>
      <c r="O70" s="154" t="str">
        <f>IF(C70="","",'03 Ações BR'!X73)</f>
        <v/>
      </c>
      <c r="P70" s="157" t="str">
        <f>IF(C70="","",'03 Ações BR'!Y73)</f>
        <v/>
      </c>
      <c r="Q70" s="157" t="str">
        <f>IF(C70="","",'03 Ações BR'!Z73)</f>
        <v/>
      </c>
      <c r="R70" s="158" t="str">
        <f>IF(C70="","",IF($J$3&gt;0,J70/$J$3,0))</f>
        <v/>
      </c>
      <c r="S70" s="159" t="str">
        <f>IF(C70="","",IF(N(J70)&gt;0,J70+ROW()/1E9,""))</f>
        <v/>
      </c>
      <c r="T70" s="159" t="str">
        <f>IF(C70="","",IF(N(P70)&gt;0,P70+ROW()/1E9,""))</f>
        <v/>
      </c>
    </row>
    <row r="71">
      <c r="A71" s="160" t="str">
        <f>IF(C71="","","Ações")</f>
        <v/>
      </c>
      <c r="B71" s="160" t="str">
        <f>IF(C71="","","Brasil")</f>
        <v/>
      </c>
      <c r="C71" s="160" t="str">
        <f>IF('03 Ações BR'!A74="","",'03 Ações BR'!A74&amp;"")</f>
        <v/>
      </c>
      <c r="D71" s="160" t="str">
        <f>IF(C71="","",'03 Ações BR'!B74&amp;"")</f>
        <v/>
      </c>
      <c r="E71" s="160" t="str">
        <f>IF(C71="","",'03 Ações BR'!C74&amp;"")</f>
        <v/>
      </c>
      <c r="F71" s="160" t="str">
        <f>IF(C71="","",'03 Ações BR'!AD74)</f>
        <v/>
      </c>
      <c r="G71" s="161" t="str">
        <f>IF(C71="","",'03 Ações BR'!E74)</f>
        <v/>
      </c>
      <c r="H71" s="162" t="str">
        <f>IF(C71="","",'03 Ações BR'!J74)</f>
        <v/>
      </c>
      <c r="I71" s="163" t="str">
        <f>IF(C71="","",'03 Ações BR'!L74)</f>
        <v/>
      </c>
      <c r="J71" s="164" t="str">
        <f>IF(C71="","",'03 Ações BR'!M74)</f>
        <v/>
      </c>
      <c r="K71" s="164" t="str">
        <f>IF(C71="","",'03 Ações BR'!N74)</f>
        <v/>
      </c>
      <c r="L71" s="164" t="str">
        <f>IF(C71="","",'03 Ações BR'!O74)</f>
        <v/>
      </c>
      <c r="M71" s="164" t="str">
        <f>IF(C71="","",'03 Ações BR'!AJ74)</f>
        <v/>
      </c>
      <c r="N71" s="164" t="str">
        <f>IF(C71="","",'03 Ações BR'!W74)</f>
        <v/>
      </c>
      <c r="O71" s="161" t="str">
        <f>IF(C71="","",'03 Ações BR'!X74)</f>
        <v/>
      </c>
      <c r="P71" s="164" t="str">
        <f>IF(C71="","",'03 Ações BR'!Y74)</f>
        <v/>
      </c>
      <c r="Q71" s="164" t="str">
        <f>IF(C71="","",'03 Ações BR'!Z74)</f>
        <v/>
      </c>
      <c r="R71" s="165" t="str">
        <f>IF(C71="","",IF($J$3&gt;0,J71/$J$3,0))</f>
        <v/>
      </c>
      <c r="S71" s="166" t="str">
        <f>IF(C71="","",IF(N(J71)&gt;0,J71+ROW()/1E9,""))</f>
        <v/>
      </c>
      <c r="T71" s="166" t="str">
        <f>IF(C71="","",IF(N(P71)&gt;0,P71+ROW()/1E9,""))</f>
        <v/>
      </c>
    </row>
    <row r="72">
      <c r="A72" s="153" t="str">
        <f>IF(C72="","","Ações")</f>
        <v/>
      </c>
      <c r="B72" s="153" t="str">
        <f>IF(C72="","","Brasil")</f>
        <v/>
      </c>
      <c r="C72" s="153" t="str">
        <f>IF('03 Ações BR'!A75="","",'03 Ações BR'!A75&amp;"")</f>
        <v/>
      </c>
      <c r="D72" s="153" t="str">
        <f>IF(C72="","",'03 Ações BR'!B75&amp;"")</f>
        <v/>
      </c>
      <c r="E72" s="153" t="str">
        <f>IF(C72="","",'03 Ações BR'!C75&amp;"")</f>
        <v/>
      </c>
      <c r="F72" s="153" t="str">
        <f>IF(C72="","",'03 Ações BR'!AD75)</f>
        <v/>
      </c>
      <c r="G72" s="154" t="str">
        <f>IF(C72="","",'03 Ações BR'!E75)</f>
        <v/>
      </c>
      <c r="H72" s="155" t="str">
        <f>IF(C72="","",'03 Ações BR'!J75)</f>
        <v/>
      </c>
      <c r="I72" s="156" t="str">
        <f>IF(C72="","",'03 Ações BR'!L75)</f>
        <v/>
      </c>
      <c r="J72" s="157" t="str">
        <f>IF(C72="","",'03 Ações BR'!M75)</f>
        <v/>
      </c>
      <c r="K72" s="157" t="str">
        <f>IF(C72="","",'03 Ações BR'!N75)</f>
        <v/>
      </c>
      <c r="L72" s="157" t="str">
        <f>IF(C72="","",'03 Ações BR'!O75)</f>
        <v/>
      </c>
      <c r="M72" s="157" t="str">
        <f>IF(C72="","",'03 Ações BR'!AJ75)</f>
        <v/>
      </c>
      <c r="N72" s="157" t="str">
        <f>IF(C72="","",'03 Ações BR'!W75)</f>
        <v/>
      </c>
      <c r="O72" s="154" t="str">
        <f>IF(C72="","",'03 Ações BR'!X75)</f>
        <v/>
      </c>
      <c r="P72" s="157" t="str">
        <f>IF(C72="","",'03 Ações BR'!Y75)</f>
        <v/>
      </c>
      <c r="Q72" s="157" t="str">
        <f>IF(C72="","",'03 Ações BR'!Z75)</f>
        <v/>
      </c>
      <c r="R72" s="158" t="str">
        <f>IF(C72="","",IF($J$3&gt;0,J72/$J$3,0))</f>
        <v/>
      </c>
      <c r="S72" s="159" t="str">
        <f>IF(C72="","",IF(N(J72)&gt;0,J72+ROW()/1E9,""))</f>
        <v/>
      </c>
      <c r="T72" s="159" t="str">
        <f>IF(C72="","",IF(N(P72)&gt;0,P72+ROW()/1E9,""))</f>
        <v/>
      </c>
    </row>
    <row r="73">
      <c r="A73" s="160" t="str">
        <f>IF(C73="","","Ações")</f>
        <v/>
      </c>
      <c r="B73" s="160" t="str">
        <f>IF(C73="","","Brasil")</f>
        <v/>
      </c>
      <c r="C73" s="160" t="str">
        <f>IF('03 Ações BR'!A76="","",'03 Ações BR'!A76&amp;"")</f>
        <v/>
      </c>
      <c r="D73" s="160" t="str">
        <f>IF(C73="","",'03 Ações BR'!B76&amp;"")</f>
        <v/>
      </c>
      <c r="E73" s="160" t="str">
        <f>IF(C73="","",'03 Ações BR'!C76&amp;"")</f>
        <v/>
      </c>
      <c r="F73" s="160" t="str">
        <f>IF(C73="","",'03 Ações BR'!AD76)</f>
        <v/>
      </c>
      <c r="G73" s="161" t="str">
        <f>IF(C73="","",'03 Ações BR'!E76)</f>
        <v/>
      </c>
      <c r="H73" s="162" t="str">
        <f>IF(C73="","",'03 Ações BR'!J76)</f>
        <v/>
      </c>
      <c r="I73" s="163" t="str">
        <f>IF(C73="","",'03 Ações BR'!L76)</f>
        <v/>
      </c>
      <c r="J73" s="164" t="str">
        <f>IF(C73="","",'03 Ações BR'!M76)</f>
        <v/>
      </c>
      <c r="K73" s="164" t="str">
        <f>IF(C73="","",'03 Ações BR'!N76)</f>
        <v/>
      </c>
      <c r="L73" s="164" t="str">
        <f>IF(C73="","",'03 Ações BR'!O76)</f>
        <v/>
      </c>
      <c r="M73" s="164" t="str">
        <f>IF(C73="","",'03 Ações BR'!AJ76)</f>
        <v/>
      </c>
      <c r="N73" s="164" t="str">
        <f>IF(C73="","",'03 Ações BR'!W76)</f>
        <v/>
      </c>
      <c r="O73" s="161" t="str">
        <f>IF(C73="","",'03 Ações BR'!X76)</f>
        <v/>
      </c>
      <c r="P73" s="164" t="str">
        <f>IF(C73="","",'03 Ações BR'!Y76)</f>
        <v/>
      </c>
      <c r="Q73" s="164" t="str">
        <f>IF(C73="","",'03 Ações BR'!Z76)</f>
        <v/>
      </c>
      <c r="R73" s="165" t="str">
        <f>IF(C73="","",IF($J$3&gt;0,J73/$J$3,0))</f>
        <v/>
      </c>
      <c r="S73" s="166" t="str">
        <f>IF(C73="","",IF(N(J73)&gt;0,J73+ROW()/1E9,""))</f>
        <v/>
      </c>
      <c r="T73" s="166" t="str">
        <f>IF(C73="","",IF(N(P73)&gt;0,P73+ROW()/1E9,""))</f>
        <v/>
      </c>
    </row>
    <row r="74">
      <c r="A74" s="153" t="str">
        <f>IF(C74="","","Ações")</f>
        <v/>
      </c>
      <c r="B74" s="153" t="str">
        <f>IF(C74="","","Brasil")</f>
        <v/>
      </c>
      <c r="C74" s="153" t="str">
        <f>IF('03 Ações BR'!A77="","",'03 Ações BR'!A77&amp;"")</f>
        <v/>
      </c>
      <c r="D74" s="153" t="str">
        <f>IF(C74="","",'03 Ações BR'!B77&amp;"")</f>
        <v/>
      </c>
      <c r="E74" s="153" t="str">
        <f>IF(C74="","",'03 Ações BR'!C77&amp;"")</f>
        <v/>
      </c>
      <c r="F74" s="153" t="str">
        <f>IF(C74="","",'03 Ações BR'!AD77)</f>
        <v/>
      </c>
      <c r="G74" s="154" t="str">
        <f>IF(C74="","",'03 Ações BR'!E77)</f>
        <v/>
      </c>
      <c r="H74" s="155" t="str">
        <f>IF(C74="","",'03 Ações BR'!J77)</f>
        <v/>
      </c>
      <c r="I74" s="156" t="str">
        <f>IF(C74="","",'03 Ações BR'!L77)</f>
        <v/>
      </c>
      <c r="J74" s="157" t="str">
        <f>IF(C74="","",'03 Ações BR'!M77)</f>
        <v/>
      </c>
      <c r="K74" s="157" t="str">
        <f>IF(C74="","",'03 Ações BR'!N77)</f>
        <v/>
      </c>
      <c r="L74" s="157" t="str">
        <f>IF(C74="","",'03 Ações BR'!O77)</f>
        <v/>
      </c>
      <c r="M74" s="157" t="str">
        <f>IF(C74="","",'03 Ações BR'!AJ77)</f>
        <v/>
      </c>
      <c r="N74" s="157" t="str">
        <f>IF(C74="","",'03 Ações BR'!W77)</f>
        <v/>
      </c>
      <c r="O74" s="154" t="str">
        <f>IF(C74="","",'03 Ações BR'!X77)</f>
        <v/>
      </c>
      <c r="P74" s="157" t="str">
        <f>IF(C74="","",'03 Ações BR'!Y77)</f>
        <v/>
      </c>
      <c r="Q74" s="157" t="str">
        <f>IF(C74="","",'03 Ações BR'!Z77)</f>
        <v/>
      </c>
      <c r="R74" s="158" t="str">
        <f>IF(C74="","",IF($J$3&gt;0,J74/$J$3,0))</f>
        <v/>
      </c>
      <c r="S74" s="159" t="str">
        <f>IF(C74="","",IF(N(J74)&gt;0,J74+ROW()/1E9,""))</f>
        <v/>
      </c>
      <c r="T74" s="159" t="str">
        <f>IF(C74="","",IF(N(P74)&gt;0,P74+ROW()/1E9,""))</f>
        <v/>
      </c>
    </row>
    <row r="75">
      <c r="A75" s="160" t="str">
        <f>IF(C75="","","Ações")</f>
        <v/>
      </c>
      <c r="B75" s="160" t="str">
        <f>IF(C75="","","Brasil")</f>
        <v/>
      </c>
      <c r="C75" s="160" t="str">
        <f>IF('03 Ações BR'!A78="","",'03 Ações BR'!A78&amp;"")</f>
        <v/>
      </c>
      <c r="D75" s="160" t="str">
        <f>IF(C75="","",'03 Ações BR'!B78&amp;"")</f>
        <v/>
      </c>
      <c r="E75" s="160" t="str">
        <f>IF(C75="","",'03 Ações BR'!C78&amp;"")</f>
        <v/>
      </c>
      <c r="F75" s="160" t="str">
        <f>IF(C75="","",'03 Ações BR'!AD78)</f>
        <v/>
      </c>
      <c r="G75" s="161" t="str">
        <f>IF(C75="","",'03 Ações BR'!E78)</f>
        <v/>
      </c>
      <c r="H75" s="162" t="str">
        <f>IF(C75="","",'03 Ações BR'!J78)</f>
        <v/>
      </c>
      <c r="I75" s="163" t="str">
        <f>IF(C75="","",'03 Ações BR'!L78)</f>
        <v/>
      </c>
      <c r="J75" s="164" t="str">
        <f>IF(C75="","",'03 Ações BR'!M78)</f>
        <v/>
      </c>
      <c r="K75" s="164" t="str">
        <f>IF(C75="","",'03 Ações BR'!N78)</f>
        <v/>
      </c>
      <c r="L75" s="164" t="str">
        <f>IF(C75="","",'03 Ações BR'!O78)</f>
        <v/>
      </c>
      <c r="M75" s="164" t="str">
        <f>IF(C75="","",'03 Ações BR'!AJ78)</f>
        <v/>
      </c>
      <c r="N75" s="164" t="str">
        <f>IF(C75="","",'03 Ações BR'!W78)</f>
        <v/>
      </c>
      <c r="O75" s="161" t="str">
        <f>IF(C75="","",'03 Ações BR'!X78)</f>
        <v/>
      </c>
      <c r="P75" s="164" t="str">
        <f>IF(C75="","",'03 Ações BR'!Y78)</f>
        <v/>
      </c>
      <c r="Q75" s="164" t="str">
        <f>IF(C75="","",'03 Ações BR'!Z78)</f>
        <v/>
      </c>
      <c r="R75" s="165" t="str">
        <f>IF(C75="","",IF($J$3&gt;0,J75/$J$3,0))</f>
        <v/>
      </c>
      <c r="S75" s="166" t="str">
        <f>IF(C75="","",IF(N(J75)&gt;0,J75+ROW()/1E9,""))</f>
        <v/>
      </c>
      <c r="T75" s="166" t="str">
        <f>IF(C75="","",IF(N(P75)&gt;0,P75+ROW()/1E9,""))</f>
        <v/>
      </c>
    </row>
    <row r="76">
      <c r="A76" s="153" t="str">
        <f>IF(C76="","","Ações")</f>
        <v/>
      </c>
      <c r="B76" s="153" t="str">
        <f>IF(C76="","","Brasil")</f>
        <v/>
      </c>
      <c r="C76" s="153" t="str">
        <f>IF('03 Ações BR'!A79="","",'03 Ações BR'!A79&amp;"")</f>
        <v/>
      </c>
      <c r="D76" s="153" t="str">
        <f>IF(C76="","",'03 Ações BR'!B79&amp;"")</f>
        <v/>
      </c>
      <c r="E76" s="153" t="str">
        <f>IF(C76="","",'03 Ações BR'!C79&amp;"")</f>
        <v/>
      </c>
      <c r="F76" s="153" t="str">
        <f>IF(C76="","",'03 Ações BR'!AD79)</f>
        <v/>
      </c>
      <c r="G76" s="154" t="str">
        <f>IF(C76="","",'03 Ações BR'!E79)</f>
        <v/>
      </c>
      <c r="H76" s="155" t="str">
        <f>IF(C76="","",'03 Ações BR'!J79)</f>
        <v/>
      </c>
      <c r="I76" s="156" t="str">
        <f>IF(C76="","",'03 Ações BR'!L79)</f>
        <v/>
      </c>
      <c r="J76" s="157" t="str">
        <f>IF(C76="","",'03 Ações BR'!M79)</f>
        <v/>
      </c>
      <c r="K76" s="157" t="str">
        <f>IF(C76="","",'03 Ações BR'!N79)</f>
        <v/>
      </c>
      <c r="L76" s="157" t="str">
        <f>IF(C76="","",'03 Ações BR'!O79)</f>
        <v/>
      </c>
      <c r="M76" s="157" t="str">
        <f>IF(C76="","",'03 Ações BR'!AJ79)</f>
        <v/>
      </c>
      <c r="N76" s="157" t="str">
        <f>IF(C76="","",'03 Ações BR'!W79)</f>
        <v/>
      </c>
      <c r="O76" s="154" t="str">
        <f>IF(C76="","",'03 Ações BR'!X79)</f>
        <v/>
      </c>
      <c r="P76" s="157" t="str">
        <f>IF(C76="","",'03 Ações BR'!Y79)</f>
        <v/>
      </c>
      <c r="Q76" s="157" t="str">
        <f>IF(C76="","",'03 Ações BR'!Z79)</f>
        <v/>
      </c>
      <c r="R76" s="158" t="str">
        <f>IF(C76="","",IF($J$3&gt;0,J76/$J$3,0))</f>
        <v/>
      </c>
      <c r="S76" s="159" t="str">
        <f>IF(C76="","",IF(N(J76)&gt;0,J76+ROW()/1E9,""))</f>
        <v/>
      </c>
      <c r="T76" s="159" t="str">
        <f>IF(C76="","",IF(N(P76)&gt;0,P76+ROW()/1E9,""))</f>
        <v/>
      </c>
    </row>
    <row r="77">
      <c r="A77" s="160" t="str">
        <f>IF(C77="","","Ações")</f>
        <v/>
      </c>
      <c r="B77" s="160" t="str">
        <f>IF(C77="","","Brasil")</f>
        <v/>
      </c>
      <c r="C77" s="160" t="str">
        <f>IF('03 Ações BR'!A80="","",'03 Ações BR'!A80&amp;"")</f>
        <v/>
      </c>
      <c r="D77" s="160" t="str">
        <f>IF(C77="","",'03 Ações BR'!B80&amp;"")</f>
        <v/>
      </c>
      <c r="E77" s="160" t="str">
        <f>IF(C77="","",'03 Ações BR'!C80&amp;"")</f>
        <v/>
      </c>
      <c r="F77" s="160" t="str">
        <f>IF(C77="","",'03 Ações BR'!AD80)</f>
        <v/>
      </c>
      <c r="G77" s="161" t="str">
        <f>IF(C77="","",'03 Ações BR'!E80)</f>
        <v/>
      </c>
      <c r="H77" s="162" t="str">
        <f>IF(C77="","",'03 Ações BR'!J80)</f>
        <v/>
      </c>
      <c r="I77" s="163" t="str">
        <f>IF(C77="","",'03 Ações BR'!L80)</f>
        <v/>
      </c>
      <c r="J77" s="164" t="str">
        <f>IF(C77="","",'03 Ações BR'!M80)</f>
        <v/>
      </c>
      <c r="K77" s="164" t="str">
        <f>IF(C77="","",'03 Ações BR'!N80)</f>
        <v/>
      </c>
      <c r="L77" s="164" t="str">
        <f>IF(C77="","",'03 Ações BR'!O80)</f>
        <v/>
      </c>
      <c r="M77" s="164" t="str">
        <f>IF(C77="","",'03 Ações BR'!AJ80)</f>
        <v/>
      </c>
      <c r="N77" s="164" t="str">
        <f>IF(C77="","",'03 Ações BR'!W80)</f>
        <v/>
      </c>
      <c r="O77" s="161" t="str">
        <f>IF(C77="","",'03 Ações BR'!X80)</f>
        <v/>
      </c>
      <c r="P77" s="164" t="str">
        <f>IF(C77="","",'03 Ações BR'!Y80)</f>
        <v/>
      </c>
      <c r="Q77" s="164" t="str">
        <f>IF(C77="","",'03 Ações BR'!Z80)</f>
        <v/>
      </c>
      <c r="R77" s="165" t="str">
        <f>IF(C77="","",IF($J$3&gt;0,J77/$J$3,0))</f>
        <v/>
      </c>
      <c r="S77" s="166" t="str">
        <f>IF(C77="","",IF(N(J77)&gt;0,J77+ROW()/1E9,""))</f>
        <v/>
      </c>
      <c r="T77" s="166" t="str">
        <f>IF(C77="","",IF(N(P77)&gt;0,P77+ROW()/1E9,""))</f>
        <v/>
      </c>
    </row>
    <row r="78">
      <c r="A78" s="153" t="str">
        <f>IF(C78="","","Ações")</f>
        <v/>
      </c>
      <c r="B78" s="153" t="str">
        <f>IF(C78="","","Brasil")</f>
        <v/>
      </c>
      <c r="C78" s="153" t="str">
        <f>IF('03 Ações BR'!A81="","",'03 Ações BR'!A81&amp;"")</f>
        <v/>
      </c>
      <c r="D78" s="153" t="str">
        <f>IF(C78="","",'03 Ações BR'!B81&amp;"")</f>
        <v/>
      </c>
      <c r="E78" s="153" t="str">
        <f>IF(C78="","",'03 Ações BR'!C81&amp;"")</f>
        <v/>
      </c>
      <c r="F78" s="153" t="str">
        <f>IF(C78="","",'03 Ações BR'!AD81)</f>
        <v/>
      </c>
      <c r="G78" s="154" t="str">
        <f>IF(C78="","",'03 Ações BR'!E81)</f>
        <v/>
      </c>
      <c r="H78" s="155" t="str">
        <f>IF(C78="","",'03 Ações BR'!J81)</f>
        <v/>
      </c>
      <c r="I78" s="156" t="str">
        <f>IF(C78="","",'03 Ações BR'!L81)</f>
        <v/>
      </c>
      <c r="J78" s="157" t="str">
        <f>IF(C78="","",'03 Ações BR'!M81)</f>
        <v/>
      </c>
      <c r="K78" s="157" t="str">
        <f>IF(C78="","",'03 Ações BR'!N81)</f>
        <v/>
      </c>
      <c r="L78" s="157" t="str">
        <f>IF(C78="","",'03 Ações BR'!O81)</f>
        <v/>
      </c>
      <c r="M78" s="157" t="str">
        <f>IF(C78="","",'03 Ações BR'!AJ81)</f>
        <v/>
      </c>
      <c r="N78" s="157" t="str">
        <f>IF(C78="","",'03 Ações BR'!W81)</f>
        <v/>
      </c>
      <c r="O78" s="154" t="str">
        <f>IF(C78="","",'03 Ações BR'!X81)</f>
        <v/>
      </c>
      <c r="P78" s="157" t="str">
        <f>IF(C78="","",'03 Ações BR'!Y81)</f>
        <v/>
      </c>
      <c r="Q78" s="157" t="str">
        <f>IF(C78="","",'03 Ações BR'!Z81)</f>
        <v/>
      </c>
      <c r="R78" s="158" t="str">
        <f>IF(C78="","",IF($J$3&gt;0,J78/$J$3,0))</f>
        <v/>
      </c>
      <c r="S78" s="159" t="str">
        <f>IF(C78="","",IF(N(J78)&gt;0,J78+ROW()/1E9,""))</f>
        <v/>
      </c>
      <c r="T78" s="159" t="str">
        <f>IF(C78="","",IF(N(P78)&gt;0,P78+ROW()/1E9,""))</f>
        <v/>
      </c>
    </row>
    <row r="79">
      <c r="A79" s="160" t="str">
        <f>IF(C79="","","Ações")</f>
        <v/>
      </c>
      <c r="B79" s="160" t="str">
        <f>IF(C79="","","Brasil")</f>
        <v/>
      </c>
      <c r="C79" s="160" t="str">
        <f>IF('03 Ações BR'!A82="","",'03 Ações BR'!A82&amp;"")</f>
        <v/>
      </c>
      <c r="D79" s="160" t="str">
        <f>IF(C79="","",'03 Ações BR'!B82&amp;"")</f>
        <v/>
      </c>
      <c r="E79" s="160" t="str">
        <f>IF(C79="","",'03 Ações BR'!C82&amp;"")</f>
        <v/>
      </c>
      <c r="F79" s="160" t="str">
        <f>IF(C79="","",'03 Ações BR'!AD82)</f>
        <v/>
      </c>
      <c r="G79" s="161" t="str">
        <f>IF(C79="","",'03 Ações BR'!E82)</f>
        <v/>
      </c>
      <c r="H79" s="162" t="str">
        <f>IF(C79="","",'03 Ações BR'!J82)</f>
        <v/>
      </c>
      <c r="I79" s="163" t="str">
        <f>IF(C79="","",'03 Ações BR'!L82)</f>
        <v/>
      </c>
      <c r="J79" s="164" t="str">
        <f>IF(C79="","",'03 Ações BR'!M82)</f>
        <v/>
      </c>
      <c r="K79" s="164" t="str">
        <f>IF(C79="","",'03 Ações BR'!N82)</f>
        <v/>
      </c>
      <c r="L79" s="164" t="str">
        <f>IF(C79="","",'03 Ações BR'!O82)</f>
        <v/>
      </c>
      <c r="M79" s="164" t="str">
        <f>IF(C79="","",'03 Ações BR'!AJ82)</f>
        <v/>
      </c>
      <c r="N79" s="164" t="str">
        <f>IF(C79="","",'03 Ações BR'!W82)</f>
        <v/>
      </c>
      <c r="O79" s="161" t="str">
        <f>IF(C79="","",'03 Ações BR'!X82)</f>
        <v/>
      </c>
      <c r="P79" s="164" t="str">
        <f>IF(C79="","",'03 Ações BR'!Y82)</f>
        <v/>
      </c>
      <c r="Q79" s="164" t="str">
        <f>IF(C79="","",'03 Ações BR'!Z82)</f>
        <v/>
      </c>
      <c r="R79" s="165" t="str">
        <f>IF(C79="","",IF($J$3&gt;0,J79/$J$3,0))</f>
        <v/>
      </c>
      <c r="S79" s="166" t="str">
        <f>IF(C79="","",IF(N(J79)&gt;0,J79+ROW()/1E9,""))</f>
        <v/>
      </c>
      <c r="T79" s="166" t="str">
        <f>IF(C79="","",IF(N(P79)&gt;0,P79+ROW()/1E9,""))</f>
        <v/>
      </c>
    </row>
    <row r="80">
      <c r="A80" s="153" t="str">
        <f>IF(C80="","","Ações")</f>
        <v/>
      </c>
      <c r="B80" s="153" t="str">
        <f>IF(C80="","","Brasil")</f>
        <v/>
      </c>
      <c r="C80" s="153" t="str">
        <f>IF('03 Ações BR'!A83="","",'03 Ações BR'!A83&amp;"")</f>
        <v/>
      </c>
      <c r="D80" s="153" t="str">
        <f>IF(C80="","",'03 Ações BR'!B83&amp;"")</f>
        <v/>
      </c>
      <c r="E80" s="153" t="str">
        <f>IF(C80="","",'03 Ações BR'!C83&amp;"")</f>
        <v/>
      </c>
      <c r="F80" s="153" t="str">
        <f>IF(C80="","",'03 Ações BR'!AD83)</f>
        <v/>
      </c>
      <c r="G80" s="154" t="str">
        <f>IF(C80="","",'03 Ações BR'!E83)</f>
        <v/>
      </c>
      <c r="H80" s="155" t="str">
        <f>IF(C80="","",'03 Ações BR'!J83)</f>
        <v/>
      </c>
      <c r="I80" s="156" t="str">
        <f>IF(C80="","",'03 Ações BR'!L83)</f>
        <v/>
      </c>
      <c r="J80" s="157" t="str">
        <f>IF(C80="","",'03 Ações BR'!M83)</f>
        <v/>
      </c>
      <c r="K80" s="157" t="str">
        <f>IF(C80="","",'03 Ações BR'!N83)</f>
        <v/>
      </c>
      <c r="L80" s="157" t="str">
        <f>IF(C80="","",'03 Ações BR'!O83)</f>
        <v/>
      </c>
      <c r="M80" s="157" t="str">
        <f>IF(C80="","",'03 Ações BR'!AJ83)</f>
        <v/>
      </c>
      <c r="N80" s="157" t="str">
        <f>IF(C80="","",'03 Ações BR'!W83)</f>
        <v/>
      </c>
      <c r="O80" s="154" t="str">
        <f>IF(C80="","",'03 Ações BR'!X83)</f>
        <v/>
      </c>
      <c r="P80" s="157" t="str">
        <f>IF(C80="","",'03 Ações BR'!Y83)</f>
        <v/>
      </c>
      <c r="Q80" s="157" t="str">
        <f>IF(C80="","",'03 Ações BR'!Z83)</f>
        <v/>
      </c>
      <c r="R80" s="158" t="str">
        <f>IF(C80="","",IF($J$3&gt;0,J80/$J$3,0))</f>
        <v/>
      </c>
      <c r="S80" s="159" t="str">
        <f>IF(C80="","",IF(N(J80)&gt;0,J80+ROW()/1E9,""))</f>
        <v/>
      </c>
      <c r="T80" s="159" t="str">
        <f>IF(C80="","",IF(N(P80)&gt;0,P80+ROW()/1E9,""))</f>
        <v/>
      </c>
    </row>
    <row r="81">
      <c r="A81" s="160" t="str">
        <f>IF(C81="","","Ações")</f>
        <v/>
      </c>
      <c r="B81" s="160" t="str">
        <f>IF(C81="","","Brasil")</f>
        <v/>
      </c>
      <c r="C81" s="160" t="str">
        <f>IF('03 Ações BR'!A84="","",'03 Ações BR'!A84&amp;"")</f>
        <v/>
      </c>
      <c r="D81" s="160" t="str">
        <f>IF(C81="","",'03 Ações BR'!B84&amp;"")</f>
        <v/>
      </c>
      <c r="E81" s="160" t="str">
        <f>IF(C81="","",'03 Ações BR'!C84&amp;"")</f>
        <v/>
      </c>
      <c r="F81" s="160" t="str">
        <f>IF(C81="","",'03 Ações BR'!AD84)</f>
        <v/>
      </c>
      <c r="G81" s="161" t="str">
        <f>IF(C81="","",'03 Ações BR'!E84)</f>
        <v/>
      </c>
      <c r="H81" s="162" t="str">
        <f>IF(C81="","",'03 Ações BR'!J84)</f>
        <v/>
      </c>
      <c r="I81" s="163" t="str">
        <f>IF(C81="","",'03 Ações BR'!L84)</f>
        <v/>
      </c>
      <c r="J81" s="164" t="str">
        <f>IF(C81="","",'03 Ações BR'!M84)</f>
        <v/>
      </c>
      <c r="K81" s="164" t="str">
        <f>IF(C81="","",'03 Ações BR'!N84)</f>
        <v/>
      </c>
      <c r="L81" s="164" t="str">
        <f>IF(C81="","",'03 Ações BR'!O84)</f>
        <v/>
      </c>
      <c r="M81" s="164" t="str">
        <f>IF(C81="","",'03 Ações BR'!AJ84)</f>
        <v/>
      </c>
      <c r="N81" s="164" t="str">
        <f>IF(C81="","",'03 Ações BR'!W84)</f>
        <v/>
      </c>
      <c r="O81" s="161" t="str">
        <f>IF(C81="","",'03 Ações BR'!X84)</f>
        <v/>
      </c>
      <c r="P81" s="164" t="str">
        <f>IF(C81="","",'03 Ações BR'!Y84)</f>
        <v/>
      </c>
      <c r="Q81" s="164" t="str">
        <f>IF(C81="","",'03 Ações BR'!Z84)</f>
        <v/>
      </c>
      <c r="R81" s="165" t="str">
        <f>IF(C81="","",IF($J$3&gt;0,J81/$J$3,0))</f>
        <v/>
      </c>
      <c r="S81" s="166" t="str">
        <f>IF(C81="","",IF(N(J81)&gt;0,J81+ROW()/1E9,""))</f>
        <v/>
      </c>
      <c r="T81" s="166" t="str">
        <f>IF(C81="","",IF(N(P81)&gt;0,P81+ROW()/1E9,""))</f>
        <v/>
      </c>
    </row>
    <row r="82">
      <c r="A82" s="153" t="str">
        <f>IF(C82="","","Ações")</f>
        <v/>
      </c>
      <c r="B82" s="153" t="str">
        <f>IF(C82="","","Brasil")</f>
        <v/>
      </c>
      <c r="C82" s="153" t="str">
        <f>IF('03 Ações BR'!A85="","",'03 Ações BR'!A85&amp;"")</f>
        <v/>
      </c>
      <c r="D82" s="153" t="str">
        <f>IF(C82="","",'03 Ações BR'!B85&amp;"")</f>
        <v/>
      </c>
      <c r="E82" s="153" t="str">
        <f>IF(C82="","",'03 Ações BR'!C85&amp;"")</f>
        <v/>
      </c>
      <c r="F82" s="153" t="str">
        <f>IF(C82="","",'03 Ações BR'!AD85)</f>
        <v/>
      </c>
      <c r="G82" s="154" t="str">
        <f>IF(C82="","",'03 Ações BR'!E85)</f>
        <v/>
      </c>
      <c r="H82" s="155" t="str">
        <f>IF(C82="","",'03 Ações BR'!J85)</f>
        <v/>
      </c>
      <c r="I82" s="156" t="str">
        <f>IF(C82="","",'03 Ações BR'!L85)</f>
        <v/>
      </c>
      <c r="J82" s="157" t="str">
        <f>IF(C82="","",'03 Ações BR'!M85)</f>
        <v/>
      </c>
      <c r="K82" s="157" t="str">
        <f>IF(C82="","",'03 Ações BR'!N85)</f>
        <v/>
      </c>
      <c r="L82" s="157" t="str">
        <f>IF(C82="","",'03 Ações BR'!O85)</f>
        <v/>
      </c>
      <c r="M82" s="157" t="str">
        <f>IF(C82="","",'03 Ações BR'!AJ85)</f>
        <v/>
      </c>
      <c r="N82" s="157" t="str">
        <f>IF(C82="","",'03 Ações BR'!W85)</f>
        <v/>
      </c>
      <c r="O82" s="154" t="str">
        <f>IF(C82="","",'03 Ações BR'!X85)</f>
        <v/>
      </c>
      <c r="P82" s="157" t="str">
        <f>IF(C82="","",'03 Ações BR'!Y85)</f>
        <v/>
      </c>
      <c r="Q82" s="157" t="str">
        <f>IF(C82="","",'03 Ações BR'!Z85)</f>
        <v/>
      </c>
      <c r="R82" s="158" t="str">
        <f>IF(C82="","",IF($J$3&gt;0,J82/$J$3,0))</f>
        <v/>
      </c>
      <c r="S82" s="159" t="str">
        <f>IF(C82="","",IF(N(J82)&gt;0,J82+ROW()/1E9,""))</f>
        <v/>
      </c>
      <c r="T82" s="159" t="str">
        <f>IF(C82="","",IF(N(P82)&gt;0,P82+ROW()/1E9,""))</f>
        <v/>
      </c>
    </row>
    <row r="83">
      <c r="A83" s="160" t="str">
        <f>IF(C83="","","Ações")</f>
        <v/>
      </c>
      <c r="B83" s="160" t="str">
        <f>IF(C83="","","Brasil")</f>
        <v/>
      </c>
      <c r="C83" s="160" t="str">
        <f>IF('03 Ações BR'!A86="","",'03 Ações BR'!A86&amp;"")</f>
        <v/>
      </c>
      <c r="D83" s="160" t="str">
        <f>IF(C83="","",'03 Ações BR'!B86&amp;"")</f>
        <v/>
      </c>
      <c r="E83" s="160" t="str">
        <f>IF(C83="","",'03 Ações BR'!C86&amp;"")</f>
        <v/>
      </c>
      <c r="F83" s="160" t="str">
        <f>IF(C83="","",'03 Ações BR'!AD86)</f>
        <v/>
      </c>
      <c r="G83" s="161" t="str">
        <f>IF(C83="","",'03 Ações BR'!E86)</f>
        <v/>
      </c>
      <c r="H83" s="162" t="str">
        <f>IF(C83="","",'03 Ações BR'!J86)</f>
        <v/>
      </c>
      <c r="I83" s="163" t="str">
        <f>IF(C83="","",'03 Ações BR'!L86)</f>
        <v/>
      </c>
      <c r="J83" s="164" t="str">
        <f>IF(C83="","",'03 Ações BR'!M86)</f>
        <v/>
      </c>
      <c r="K83" s="164" t="str">
        <f>IF(C83="","",'03 Ações BR'!N86)</f>
        <v/>
      </c>
      <c r="L83" s="164" t="str">
        <f>IF(C83="","",'03 Ações BR'!O86)</f>
        <v/>
      </c>
      <c r="M83" s="164" t="str">
        <f>IF(C83="","",'03 Ações BR'!AJ86)</f>
        <v/>
      </c>
      <c r="N83" s="164" t="str">
        <f>IF(C83="","",'03 Ações BR'!W86)</f>
        <v/>
      </c>
      <c r="O83" s="161" t="str">
        <f>IF(C83="","",'03 Ações BR'!X86)</f>
        <v/>
      </c>
      <c r="P83" s="164" t="str">
        <f>IF(C83="","",'03 Ações BR'!Y86)</f>
        <v/>
      </c>
      <c r="Q83" s="164" t="str">
        <f>IF(C83="","",'03 Ações BR'!Z86)</f>
        <v/>
      </c>
      <c r="R83" s="165" t="str">
        <f>IF(C83="","",IF($J$3&gt;0,J83/$J$3,0))</f>
        <v/>
      </c>
      <c r="S83" s="166" t="str">
        <f>IF(C83="","",IF(N(J83)&gt;0,J83+ROW()/1E9,""))</f>
        <v/>
      </c>
      <c r="T83" s="166" t="str">
        <f>IF(C83="","",IF(N(P83)&gt;0,P83+ROW()/1E9,""))</f>
        <v/>
      </c>
    </row>
    <row r="84">
      <c r="A84" s="153" t="str">
        <f>IF(C84="","","Ações")</f>
        <v/>
      </c>
      <c r="B84" s="153" t="str">
        <f>IF(C84="","","Brasil")</f>
        <v/>
      </c>
      <c r="C84" s="153" t="str">
        <f>IF('03 Ações BR'!A87="","",'03 Ações BR'!A87&amp;"")</f>
        <v/>
      </c>
      <c r="D84" s="153" t="str">
        <f>IF(C84="","",'03 Ações BR'!B87&amp;"")</f>
        <v/>
      </c>
      <c r="E84" s="153" t="str">
        <f>IF(C84="","",'03 Ações BR'!C87&amp;"")</f>
        <v/>
      </c>
      <c r="F84" s="153" t="str">
        <f>IF(C84="","",'03 Ações BR'!AD87)</f>
        <v/>
      </c>
      <c r="G84" s="154" t="str">
        <f>IF(C84="","",'03 Ações BR'!E87)</f>
        <v/>
      </c>
      <c r="H84" s="155" t="str">
        <f>IF(C84="","",'03 Ações BR'!J87)</f>
        <v/>
      </c>
      <c r="I84" s="156" t="str">
        <f>IF(C84="","",'03 Ações BR'!L87)</f>
        <v/>
      </c>
      <c r="J84" s="157" t="str">
        <f>IF(C84="","",'03 Ações BR'!M87)</f>
        <v/>
      </c>
      <c r="K84" s="157" t="str">
        <f>IF(C84="","",'03 Ações BR'!N87)</f>
        <v/>
      </c>
      <c r="L84" s="157" t="str">
        <f>IF(C84="","",'03 Ações BR'!O87)</f>
        <v/>
      </c>
      <c r="M84" s="157" t="str">
        <f>IF(C84="","",'03 Ações BR'!AJ87)</f>
        <v/>
      </c>
      <c r="N84" s="157" t="str">
        <f>IF(C84="","",'03 Ações BR'!W87)</f>
        <v/>
      </c>
      <c r="O84" s="154" t="str">
        <f>IF(C84="","",'03 Ações BR'!X87)</f>
        <v/>
      </c>
      <c r="P84" s="157" t="str">
        <f>IF(C84="","",'03 Ações BR'!Y87)</f>
        <v/>
      </c>
      <c r="Q84" s="157" t="str">
        <f>IF(C84="","",'03 Ações BR'!Z87)</f>
        <v/>
      </c>
      <c r="R84" s="158" t="str">
        <f>IF(C84="","",IF($J$3&gt;0,J84/$J$3,0))</f>
        <v/>
      </c>
      <c r="S84" s="159" t="str">
        <f>IF(C84="","",IF(N(J84)&gt;0,J84+ROW()/1E9,""))</f>
        <v/>
      </c>
      <c r="T84" s="159" t="str">
        <f>IF(C84="","",IF(N(P84)&gt;0,P84+ROW()/1E9,""))</f>
        <v/>
      </c>
    </row>
    <row r="85">
      <c r="A85" s="160" t="str">
        <f>IF(C85="","","Ações")</f>
        <v/>
      </c>
      <c r="B85" s="160" t="str">
        <f>IF(C85="","","Brasil")</f>
        <v/>
      </c>
      <c r="C85" s="160" t="str">
        <f>IF('03 Ações BR'!A88="","",'03 Ações BR'!A88&amp;"")</f>
        <v/>
      </c>
      <c r="D85" s="160" t="str">
        <f>IF(C85="","",'03 Ações BR'!B88&amp;"")</f>
        <v/>
      </c>
      <c r="E85" s="160" t="str">
        <f>IF(C85="","",'03 Ações BR'!C88&amp;"")</f>
        <v/>
      </c>
      <c r="F85" s="160" t="str">
        <f>IF(C85="","",'03 Ações BR'!AD88)</f>
        <v/>
      </c>
      <c r="G85" s="161" t="str">
        <f>IF(C85="","",'03 Ações BR'!E88)</f>
        <v/>
      </c>
      <c r="H85" s="162" t="str">
        <f>IF(C85="","",'03 Ações BR'!J88)</f>
        <v/>
      </c>
      <c r="I85" s="163" t="str">
        <f>IF(C85="","",'03 Ações BR'!L88)</f>
        <v/>
      </c>
      <c r="J85" s="164" t="str">
        <f>IF(C85="","",'03 Ações BR'!M88)</f>
        <v/>
      </c>
      <c r="K85" s="164" t="str">
        <f>IF(C85="","",'03 Ações BR'!N88)</f>
        <v/>
      </c>
      <c r="L85" s="164" t="str">
        <f>IF(C85="","",'03 Ações BR'!O88)</f>
        <v/>
      </c>
      <c r="M85" s="164" t="str">
        <f>IF(C85="","",'03 Ações BR'!AJ88)</f>
        <v/>
      </c>
      <c r="N85" s="164" t="str">
        <f>IF(C85="","",'03 Ações BR'!W88)</f>
        <v/>
      </c>
      <c r="O85" s="161" t="str">
        <f>IF(C85="","",'03 Ações BR'!X88)</f>
        <v/>
      </c>
      <c r="P85" s="164" t="str">
        <f>IF(C85="","",'03 Ações BR'!Y88)</f>
        <v/>
      </c>
      <c r="Q85" s="164" t="str">
        <f>IF(C85="","",'03 Ações BR'!Z88)</f>
        <v/>
      </c>
      <c r="R85" s="165" t="str">
        <f>IF(C85="","",IF($J$3&gt;0,J85/$J$3,0))</f>
        <v/>
      </c>
      <c r="S85" s="166" t="str">
        <f>IF(C85="","",IF(N(J85)&gt;0,J85+ROW()/1E9,""))</f>
        <v/>
      </c>
      <c r="T85" s="166" t="str">
        <f>IF(C85="","",IF(N(P85)&gt;0,P85+ROW()/1E9,""))</f>
        <v/>
      </c>
    </row>
    <row r="86">
      <c r="A86" s="153" t="str">
        <f>IF(C86="","","Ações")</f>
        <v/>
      </c>
      <c r="B86" s="153" t="str">
        <f>IF(C86="","","Brasil")</f>
        <v/>
      </c>
      <c r="C86" s="153" t="str">
        <f>IF('03 Ações BR'!A89="","",'03 Ações BR'!A89&amp;"")</f>
        <v/>
      </c>
      <c r="D86" s="153" t="str">
        <f>IF(C86="","",'03 Ações BR'!B89&amp;"")</f>
        <v/>
      </c>
      <c r="E86" s="153" t="str">
        <f>IF(C86="","",'03 Ações BR'!C89&amp;"")</f>
        <v/>
      </c>
      <c r="F86" s="153" t="str">
        <f>IF(C86="","",'03 Ações BR'!AD89)</f>
        <v/>
      </c>
      <c r="G86" s="154" t="str">
        <f>IF(C86="","",'03 Ações BR'!E89)</f>
        <v/>
      </c>
      <c r="H86" s="155" t="str">
        <f>IF(C86="","",'03 Ações BR'!J89)</f>
        <v/>
      </c>
      <c r="I86" s="156" t="str">
        <f>IF(C86="","",'03 Ações BR'!L89)</f>
        <v/>
      </c>
      <c r="J86" s="157" t="str">
        <f>IF(C86="","",'03 Ações BR'!M89)</f>
        <v/>
      </c>
      <c r="K86" s="157" t="str">
        <f>IF(C86="","",'03 Ações BR'!N89)</f>
        <v/>
      </c>
      <c r="L86" s="157" t="str">
        <f>IF(C86="","",'03 Ações BR'!O89)</f>
        <v/>
      </c>
      <c r="M86" s="157" t="str">
        <f>IF(C86="","",'03 Ações BR'!AJ89)</f>
        <v/>
      </c>
      <c r="N86" s="157" t="str">
        <f>IF(C86="","",'03 Ações BR'!W89)</f>
        <v/>
      </c>
      <c r="O86" s="154" t="str">
        <f>IF(C86="","",'03 Ações BR'!X89)</f>
        <v/>
      </c>
      <c r="P86" s="157" t="str">
        <f>IF(C86="","",'03 Ações BR'!Y89)</f>
        <v/>
      </c>
      <c r="Q86" s="157" t="str">
        <f>IF(C86="","",'03 Ações BR'!Z89)</f>
        <v/>
      </c>
      <c r="R86" s="158" t="str">
        <f>IF(C86="","",IF($J$3&gt;0,J86/$J$3,0))</f>
        <v/>
      </c>
      <c r="S86" s="159" t="str">
        <f>IF(C86="","",IF(N(J86)&gt;0,J86+ROW()/1E9,""))</f>
        <v/>
      </c>
      <c r="T86" s="159" t="str">
        <f>IF(C86="","",IF(N(P86)&gt;0,P86+ROW()/1E9,""))</f>
        <v/>
      </c>
    </row>
    <row r="87">
      <c r="A87" s="160" t="str">
        <f>IF(C87="","","Ações")</f>
        <v/>
      </c>
      <c r="B87" s="160" t="str">
        <f>IF(C87="","","Brasil")</f>
        <v/>
      </c>
      <c r="C87" s="160" t="str">
        <f>IF('03 Ações BR'!A90="","",'03 Ações BR'!A90&amp;"")</f>
        <v/>
      </c>
      <c r="D87" s="160" t="str">
        <f>IF(C87="","",'03 Ações BR'!B90&amp;"")</f>
        <v/>
      </c>
      <c r="E87" s="160" t="str">
        <f>IF(C87="","",'03 Ações BR'!C90&amp;"")</f>
        <v/>
      </c>
      <c r="F87" s="160" t="str">
        <f>IF(C87="","",'03 Ações BR'!AD90)</f>
        <v/>
      </c>
      <c r="G87" s="161" t="str">
        <f>IF(C87="","",'03 Ações BR'!E90)</f>
        <v/>
      </c>
      <c r="H87" s="162" t="str">
        <f>IF(C87="","",'03 Ações BR'!J90)</f>
        <v/>
      </c>
      <c r="I87" s="163" t="str">
        <f>IF(C87="","",'03 Ações BR'!L90)</f>
        <v/>
      </c>
      <c r="J87" s="164" t="str">
        <f>IF(C87="","",'03 Ações BR'!M90)</f>
        <v/>
      </c>
      <c r="K87" s="164" t="str">
        <f>IF(C87="","",'03 Ações BR'!N90)</f>
        <v/>
      </c>
      <c r="L87" s="164" t="str">
        <f>IF(C87="","",'03 Ações BR'!O90)</f>
        <v/>
      </c>
      <c r="M87" s="164" t="str">
        <f>IF(C87="","",'03 Ações BR'!AJ90)</f>
        <v/>
      </c>
      <c r="N87" s="164" t="str">
        <f>IF(C87="","",'03 Ações BR'!W90)</f>
        <v/>
      </c>
      <c r="O87" s="161" t="str">
        <f>IF(C87="","",'03 Ações BR'!X90)</f>
        <v/>
      </c>
      <c r="P87" s="164" t="str">
        <f>IF(C87="","",'03 Ações BR'!Y90)</f>
        <v/>
      </c>
      <c r="Q87" s="164" t="str">
        <f>IF(C87="","",'03 Ações BR'!Z90)</f>
        <v/>
      </c>
      <c r="R87" s="165" t="str">
        <f>IF(C87="","",IF($J$3&gt;0,J87/$J$3,0))</f>
        <v/>
      </c>
      <c r="S87" s="166" t="str">
        <f>IF(C87="","",IF(N(J87)&gt;0,J87+ROW()/1E9,""))</f>
        <v/>
      </c>
      <c r="T87" s="166" t="str">
        <f>IF(C87="","",IF(N(P87)&gt;0,P87+ROW()/1E9,""))</f>
        <v/>
      </c>
    </row>
    <row r="88">
      <c r="A88" s="153" t="str">
        <f>IF(C88="","","Ações")</f>
        <v/>
      </c>
      <c r="B88" s="153" t="str">
        <f>IF(C88="","","Brasil")</f>
        <v/>
      </c>
      <c r="C88" s="153" t="str">
        <f>IF('03 Ações BR'!A91="","",'03 Ações BR'!A91&amp;"")</f>
        <v/>
      </c>
      <c r="D88" s="153" t="str">
        <f>IF(C88="","",'03 Ações BR'!B91&amp;"")</f>
        <v/>
      </c>
      <c r="E88" s="153" t="str">
        <f>IF(C88="","",'03 Ações BR'!C91&amp;"")</f>
        <v/>
      </c>
      <c r="F88" s="153" t="str">
        <f>IF(C88="","",'03 Ações BR'!AD91)</f>
        <v/>
      </c>
      <c r="G88" s="154" t="str">
        <f>IF(C88="","",'03 Ações BR'!E91)</f>
        <v/>
      </c>
      <c r="H88" s="155" t="str">
        <f>IF(C88="","",'03 Ações BR'!J91)</f>
        <v/>
      </c>
      <c r="I88" s="156" t="str">
        <f>IF(C88="","",'03 Ações BR'!L91)</f>
        <v/>
      </c>
      <c r="J88" s="157" t="str">
        <f>IF(C88="","",'03 Ações BR'!M91)</f>
        <v/>
      </c>
      <c r="K88" s="157" t="str">
        <f>IF(C88="","",'03 Ações BR'!N91)</f>
        <v/>
      </c>
      <c r="L88" s="157" t="str">
        <f>IF(C88="","",'03 Ações BR'!O91)</f>
        <v/>
      </c>
      <c r="M88" s="157" t="str">
        <f>IF(C88="","",'03 Ações BR'!AJ91)</f>
        <v/>
      </c>
      <c r="N88" s="157" t="str">
        <f>IF(C88="","",'03 Ações BR'!W91)</f>
        <v/>
      </c>
      <c r="O88" s="154" t="str">
        <f>IF(C88="","",'03 Ações BR'!X91)</f>
        <v/>
      </c>
      <c r="P88" s="157" t="str">
        <f>IF(C88="","",'03 Ações BR'!Y91)</f>
        <v/>
      </c>
      <c r="Q88" s="157" t="str">
        <f>IF(C88="","",'03 Ações BR'!Z91)</f>
        <v/>
      </c>
      <c r="R88" s="158" t="str">
        <f>IF(C88="","",IF($J$3&gt;0,J88/$J$3,0))</f>
        <v/>
      </c>
      <c r="S88" s="159" t="str">
        <f>IF(C88="","",IF(N(J88)&gt;0,J88+ROW()/1E9,""))</f>
        <v/>
      </c>
      <c r="T88" s="159" t="str">
        <f>IF(C88="","",IF(N(P88)&gt;0,P88+ROW()/1E9,""))</f>
        <v/>
      </c>
    </row>
    <row r="89">
      <c r="A89" s="160" t="str">
        <f>IF(C89="","","Ações")</f>
        <v/>
      </c>
      <c r="B89" s="160" t="str">
        <f>IF(C89="","","Brasil")</f>
        <v/>
      </c>
      <c r="C89" s="160" t="str">
        <f>IF('03 Ações BR'!A92="","",'03 Ações BR'!A92&amp;"")</f>
        <v/>
      </c>
      <c r="D89" s="160" t="str">
        <f>IF(C89="","",'03 Ações BR'!B92&amp;"")</f>
        <v/>
      </c>
      <c r="E89" s="160" t="str">
        <f>IF(C89="","",'03 Ações BR'!C92&amp;"")</f>
        <v/>
      </c>
      <c r="F89" s="160" t="str">
        <f>IF(C89="","",'03 Ações BR'!AD92)</f>
        <v/>
      </c>
      <c r="G89" s="161" t="str">
        <f>IF(C89="","",'03 Ações BR'!E92)</f>
        <v/>
      </c>
      <c r="H89" s="162" t="str">
        <f>IF(C89="","",'03 Ações BR'!J92)</f>
        <v/>
      </c>
      <c r="I89" s="163" t="str">
        <f>IF(C89="","",'03 Ações BR'!L92)</f>
        <v/>
      </c>
      <c r="J89" s="164" t="str">
        <f>IF(C89="","",'03 Ações BR'!M92)</f>
        <v/>
      </c>
      <c r="K89" s="164" t="str">
        <f>IF(C89="","",'03 Ações BR'!N92)</f>
        <v/>
      </c>
      <c r="L89" s="164" t="str">
        <f>IF(C89="","",'03 Ações BR'!O92)</f>
        <v/>
      </c>
      <c r="M89" s="164" t="str">
        <f>IF(C89="","",'03 Ações BR'!AJ92)</f>
        <v/>
      </c>
      <c r="N89" s="164" t="str">
        <f>IF(C89="","",'03 Ações BR'!W92)</f>
        <v/>
      </c>
      <c r="O89" s="161" t="str">
        <f>IF(C89="","",'03 Ações BR'!X92)</f>
        <v/>
      </c>
      <c r="P89" s="164" t="str">
        <f>IF(C89="","",'03 Ações BR'!Y92)</f>
        <v/>
      </c>
      <c r="Q89" s="164" t="str">
        <f>IF(C89="","",'03 Ações BR'!Z92)</f>
        <v/>
      </c>
      <c r="R89" s="165" t="str">
        <f>IF(C89="","",IF($J$3&gt;0,J89/$J$3,0))</f>
        <v/>
      </c>
      <c r="S89" s="166" t="str">
        <f>IF(C89="","",IF(N(J89)&gt;0,J89+ROW()/1E9,""))</f>
        <v/>
      </c>
      <c r="T89" s="166" t="str">
        <f>IF(C89="","",IF(N(P89)&gt;0,P89+ROW()/1E9,""))</f>
        <v/>
      </c>
    </row>
    <row r="90">
      <c r="A90" s="153" t="str">
        <f>IF(C90="","","Ações")</f>
        <v/>
      </c>
      <c r="B90" s="153" t="str">
        <f>IF(C90="","","Brasil")</f>
        <v/>
      </c>
      <c r="C90" s="153" t="str">
        <f>IF('03 Ações BR'!A93="","",'03 Ações BR'!A93&amp;"")</f>
        <v/>
      </c>
      <c r="D90" s="153" t="str">
        <f>IF(C90="","",'03 Ações BR'!B93&amp;"")</f>
        <v/>
      </c>
      <c r="E90" s="153" t="str">
        <f>IF(C90="","",'03 Ações BR'!C93&amp;"")</f>
        <v/>
      </c>
      <c r="F90" s="153" t="str">
        <f>IF(C90="","",'03 Ações BR'!AD93)</f>
        <v/>
      </c>
      <c r="G90" s="154" t="str">
        <f>IF(C90="","",'03 Ações BR'!E93)</f>
        <v/>
      </c>
      <c r="H90" s="155" t="str">
        <f>IF(C90="","",'03 Ações BR'!J93)</f>
        <v/>
      </c>
      <c r="I90" s="156" t="str">
        <f>IF(C90="","",'03 Ações BR'!L93)</f>
        <v/>
      </c>
      <c r="J90" s="157" t="str">
        <f>IF(C90="","",'03 Ações BR'!M93)</f>
        <v/>
      </c>
      <c r="K90" s="157" t="str">
        <f>IF(C90="","",'03 Ações BR'!N93)</f>
        <v/>
      </c>
      <c r="L90" s="157" t="str">
        <f>IF(C90="","",'03 Ações BR'!O93)</f>
        <v/>
      </c>
      <c r="M90" s="157" t="str">
        <f>IF(C90="","",'03 Ações BR'!AJ93)</f>
        <v/>
      </c>
      <c r="N90" s="157" t="str">
        <f>IF(C90="","",'03 Ações BR'!W93)</f>
        <v/>
      </c>
      <c r="O90" s="154" t="str">
        <f>IF(C90="","",'03 Ações BR'!X93)</f>
        <v/>
      </c>
      <c r="P90" s="157" t="str">
        <f>IF(C90="","",'03 Ações BR'!Y93)</f>
        <v/>
      </c>
      <c r="Q90" s="157" t="str">
        <f>IF(C90="","",'03 Ações BR'!Z93)</f>
        <v/>
      </c>
      <c r="R90" s="158" t="str">
        <f>IF(C90="","",IF($J$3&gt;0,J90/$J$3,0))</f>
        <v/>
      </c>
      <c r="S90" s="159" t="str">
        <f>IF(C90="","",IF(N(J90)&gt;0,J90+ROW()/1E9,""))</f>
        <v/>
      </c>
      <c r="T90" s="159" t="str">
        <f>IF(C90="","",IF(N(P90)&gt;0,P90+ROW()/1E9,""))</f>
        <v/>
      </c>
    </row>
    <row r="91">
      <c r="A91" s="160" t="str">
        <f>IF(C91="","","Ações")</f>
        <v/>
      </c>
      <c r="B91" s="160" t="str">
        <f>IF(C91="","","Brasil")</f>
        <v/>
      </c>
      <c r="C91" s="160" t="str">
        <f>IF('03 Ações BR'!A94="","",'03 Ações BR'!A94&amp;"")</f>
        <v/>
      </c>
      <c r="D91" s="160" t="str">
        <f>IF(C91="","",'03 Ações BR'!B94&amp;"")</f>
        <v/>
      </c>
      <c r="E91" s="160" t="str">
        <f>IF(C91="","",'03 Ações BR'!C94&amp;"")</f>
        <v/>
      </c>
      <c r="F91" s="160" t="str">
        <f>IF(C91="","",'03 Ações BR'!AD94)</f>
        <v/>
      </c>
      <c r="G91" s="161" t="str">
        <f>IF(C91="","",'03 Ações BR'!E94)</f>
        <v/>
      </c>
      <c r="H91" s="162" t="str">
        <f>IF(C91="","",'03 Ações BR'!J94)</f>
        <v/>
      </c>
      <c r="I91" s="163" t="str">
        <f>IF(C91="","",'03 Ações BR'!L94)</f>
        <v/>
      </c>
      <c r="J91" s="164" t="str">
        <f>IF(C91="","",'03 Ações BR'!M94)</f>
        <v/>
      </c>
      <c r="K91" s="164" t="str">
        <f>IF(C91="","",'03 Ações BR'!N94)</f>
        <v/>
      </c>
      <c r="L91" s="164" t="str">
        <f>IF(C91="","",'03 Ações BR'!O94)</f>
        <v/>
      </c>
      <c r="M91" s="164" t="str">
        <f>IF(C91="","",'03 Ações BR'!AJ94)</f>
        <v/>
      </c>
      <c r="N91" s="164" t="str">
        <f>IF(C91="","",'03 Ações BR'!W94)</f>
        <v/>
      </c>
      <c r="O91" s="161" t="str">
        <f>IF(C91="","",'03 Ações BR'!X94)</f>
        <v/>
      </c>
      <c r="P91" s="164" t="str">
        <f>IF(C91="","",'03 Ações BR'!Y94)</f>
        <v/>
      </c>
      <c r="Q91" s="164" t="str">
        <f>IF(C91="","",'03 Ações BR'!Z94)</f>
        <v/>
      </c>
      <c r="R91" s="165" t="str">
        <f>IF(C91="","",IF($J$3&gt;0,J91/$J$3,0))</f>
        <v/>
      </c>
      <c r="S91" s="166" t="str">
        <f>IF(C91="","",IF(N(J91)&gt;0,J91+ROW()/1E9,""))</f>
        <v/>
      </c>
      <c r="T91" s="166" t="str">
        <f>IF(C91="","",IF(N(P91)&gt;0,P91+ROW()/1E9,""))</f>
        <v/>
      </c>
    </row>
    <row r="92">
      <c r="A92" s="153" t="str">
        <f>IF(C92="","","Ações")</f>
        <v/>
      </c>
      <c r="B92" s="153" t="str">
        <f>IF(C92="","","Brasil")</f>
        <v/>
      </c>
      <c r="C92" s="153" t="str">
        <f>IF('03 Ações BR'!A95="","",'03 Ações BR'!A95&amp;"")</f>
        <v/>
      </c>
      <c r="D92" s="153" t="str">
        <f>IF(C92="","",'03 Ações BR'!B95&amp;"")</f>
        <v/>
      </c>
      <c r="E92" s="153" t="str">
        <f>IF(C92="","",'03 Ações BR'!C95&amp;"")</f>
        <v/>
      </c>
      <c r="F92" s="153" t="str">
        <f>IF(C92="","",'03 Ações BR'!AD95)</f>
        <v/>
      </c>
      <c r="G92" s="154" t="str">
        <f>IF(C92="","",'03 Ações BR'!E95)</f>
        <v/>
      </c>
      <c r="H92" s="155" t="str">
        <f>IF(C92="","",'03 Ações BR'!J95)</f>
        <v/>
      </c>
      <c r="I92" s="156" t="str">
        <f>IF(C92="","",'03 Ações BR'!L95)</f>
        <v/>
      </c>
      <c r="J92" s="157" t="str">
        <f>IF(C92="","",'03 Ações BR'!M95)</f>
        <v/>
      </c>
      <c r="K92" s="157" t="str">
        <f>IF(C92="","",'03 Ações BR'!N95)</f>
        <v/>
      </c>
      <c r="L92" s="157" t="str">
        <f>IF(C92="","",'03 Ações BR'!O95)</f>
        <v/>
      </c>
      <c r="M92" s="157" t="str">
        <f>IF(C92="","",'03 Ações BR'!AJ95)</f>
        <v/>
      </c>
      <c r="N92" s="157" t="str">
        <f>IF(C92="","",'03 Ações BR'!W95)</f>
        <v/>
      </c>
      <c r="O92" s="154" t="str">
        <f>IF(C92="","",'03 Ações BR'!X95)</f>
        <v/>
      </c>
      <c r="P92" s="157" t="str">
        <f>IF(C92="","",'03 Ações BR'!Y95)</f>
        <v/>
      </c>
      <c r="Q92" s="157" t="str">
        <f>IF(C92="","",'03 Ações BR'!Z95)</f>
        <v/>
      </c>
      <c r="R92" s="158" t="str">
        <f>IF(C92="","",IF($J$3&gt;0,J92/$J$3,0))</f>
        <v/>
      </c>
      <c r="S92" s="159" t="str">
        <f>IF(C92="","",IF(N(J92)&gt;0,J92+ROW()/1E9,""))</f>
        <v/>
      </c>
      <c r="T92" s="159" t="str">
        <f>IF(C92="","",IF(N(P92)&gt;0,P92+ROW()/1E9,""))</f>
        <v/>
      </c>
    </row>
    <row r="93">
      <c r="A93" s="160" t="str">
        <f>IF(C93="","","Ações")</f>
        <v/>
      </c>
      <c r="B93" s="160" t="str">
        <f>IF(C93="","","Brasil")</f>
        <v/>
      </c>
      <c r="C93" s="160" t="str">
        <f>IF('03 Ações BR'!A96="","",'03 Ações BR'!A96&amp;"")</f>
        <v/>
      </c>
      <c r="D93" s="160" t="str">
        <f>IF(C93="","",'03 Ações BR'!B96&amp;"")</f>
        <v/>
      </c>
      <c r="E93" s="160" t="str">
        <f>IF(C93="","",'03 Ações BR'!C96&amp;"")</f>
        <v/>
      </c>
      <c r="F93" s="160" t="str">
        <f>IF(C93="","",'03 Ações BR'!AD96)</f>
        <v/>
      </c>
      <c r="G93" s="161" t="str">
        <f>IF(C93="","",'03 Ações BR'!E96)</f>
        <v/>
      </c>
      <c r="H93" s="162" t="str">
        <f>IF(C93="","",'03 Ações BR'!J96)</f>
        <v/>
      </c>
      <c r="I93" s="163" t="str">
        <f>IF(C93="","",'03 Ações BR'!L96)</f>
        <v/>
      </c>
      <c r="J93" s="164" t="str">
        <f>IF(C93="","",'03 Ações BR'!M96)</f>
        <v/>
      </c>
      <c r="K93" s="164" t="str">
        <f>IF(C93="","",'03 Ações BR'!N96)</f>
        <v/>
      </c>
      <c r="L93" s="164" t="str">
        <f>IF(C93="","",'03 Ações BR'!O96)</f>
        <v/>
      </c>
      <c r="M93" s="164" t="str">
        <f>IF(C93="","",'03 Ações BR'!AJ96)</f>
        <v/>
      </c>
      <c r="N93" s="164" t="str">
        <f>IF(C93="","",'03 Ações BR'!W96)</f>
        <v/>
      </c>
      <c r="O93" s="161" t="str">
        <f>IF(C93="","",'03 Ações BR'!X96)</f>
        <v/>
      </c>
      <c r="P93" s="164" t="str">
        <f>IF(C93="","",'03 Ações BR'!Y96)</f>
        <v/>
      </c>
      <c r="Q93" s="164" t="str">
        <f>IF(C93="","",'03 Ações BR'!Z96)</f>
        <v/>
      </c>
      <c r="R93" s="165" t="str">
        <f>IF(C93="","",IF($J$3&gt;0,J93/$J$3,0))</f>
        <v/>
      </c>
      <c r="S93" s="166" t="str">
        <f>IF(C93="","",IF(N(J93)&gt;0,J93+ROW()/1E9,""))</f>
        <v/>
      </c>
      <c r="T93" s="166" t="str">
        <f>IF(C93="","",IF(N(P93)&gt;0,P93+ROW()/1E9,""))</f>
        <v/>
      </c>
    </row>
    <row r="94">
      <c r="A94" s="153" t="str">
        <f>IF(C94="","","Ações")</f>
        <v/>
      </c>
      <c r="B94" s="153" t="str">
        <f>IF(C94="","","Brasil")</f>
        <v/>
      </c>
      <c r="C94" s="153" t="str">
        <f>IF('03 Ações BR'!A97="","",'03 Ações BR'!A97&amp;"")</f>
        <v/>
      </c>
      <c r="D94" s="153" t="str">
        <f>IF(C94="","",'03 Ações BR'!B97&amp;"")</f>
        <v/>
      </c>
      <c r="E94" s="153" t="str">
        <f>IF(C94="","",'03 Ações BR'!C97&amp;"")</f>
        <v/>
      </c>
      <c r="F94" s="153" t="str">
        <f>IF(C94="","",'03 Ações BR'!AD97)</f>
        <v/>
      </c>
      <c r="G94" s="154" t="str">
        <f>IF(C94="","",'03 Ações BR'!E97)</f>
        <v/>
      </c>
      <c r="H94" s="155" t="str">
        <f>IF(C94="","",'03 Ações BR'!J97)</f>
        <v/>
      </c>
      <c r="I94" s="156" t="str">
        <f>IF(C94="","",'03 Ações BR'!L97)</f>
        <v/>
      </c>
      <c r="J94" s="157" t="str">
        <f>IF(C94="","",'03 Ações BR'!M97)</f>
        <v/>
      </c>
      <c r="K94" s="157" t="str">
        <f>IF(C94="","",'03 Ações BR'!N97)</f>
        <v/>
      </c>
      <c r="L94" s="157" t="str">
        <f>IF(C94="","",'03 Ações BR'!O97)</f>
        <v/>
      </c>
      <c r="M94" s="157" t="str">
        <f>IF(C94="","",'03 Ações BR'!AJ97)</f>
        <v/>
      </c>
      <c r="N94" s="157" t="str">
        <f>IF(C94="","",'03 Ações BR'!W97)</f>
        <v/>
      </c>
      <c r="O94" s="154" t="str">
        <f>IF(C94="","",'03 Ações BR'!X97)</f>
        <v/>
      </c>
      <c r="P94" s="157" t="str">
        <f>IF(C94="","",'03 Ações BR'!Y97)</f>
        <v/>
      </c>
      <c r="Q94" s="157" t="str">
        <f>IF(C94="","",'03 Ações BR'!Z97)</f>
        <v/>
      </c>
      <c r="R94" s="158" t="str">
        <f>IF(C94="","",IF($J$3&gt;0,J94/$J$3,0))</f>
        <v/>
      </c>
      <c r="S94" s="159" t="str">
        <f>IF(C94="","",IF(N(J94)&gt;0,J94+ROW()/1E9,""))</f>
        <v/>
      </c>
      <c r="T94" s="159" t="str">
        <f>IF(C94="","",IF(N(P94)&gt;0,P94+ROW()/1E9,""))</f>
        <v/>
      </c>
    </row>
    <row r="95">
      <c r="A95" s="160" t="str">
        <f>IF(C95="","","Ações")</f>
        <v/>
      </c>
      <c r="B95" s="160" t="str">
        <f>IF(C95="","","Brasil")</f>
        <v/>
      </c>
      <c r="C95" s="160" t="str">
        <f>IF('03 Ações BR'!A98="","",'03 Ações BR'!A98&amp;"")</f>
        <v/>
      </c>
      <c r="D95" s="160" t="str">
        <f>IF(C95="","",'03 Ações BR'!B98&amp;"")</f>
        <v/>
      </c>
      <c r="E95" s="160" t="str">
        <f>IF(C95="","",'03 Ações BR'!C98&amp;"")</f>
        <v/>
      </c>
      <c r="F95" s="160" t="str">
        <f>IF(C95="","",'03 Ações BR'!AD98)</f>
        <v/>
      </c>
      <c r="G95" s="161" t="str">
        <f>IF(C95="","",'03 Ações BR'!E98)</f>
        <v/>
      </c>
      <c r="H95" s="162" t="str">
        <f>IF(C95="","",'03 Ações BR'!J98)</f>
        <v/>
      </c>
      <c r="I95" s="163" t="str">
        <f>IF(C95="","",'03 Ações BR'!L98)</f>
        <v/>
      </c>
      <c r="J95" s="164" t="str">
        <f>IF(C95="","",'03 Ações BR'!M98)</f>
        <v/>
      </c>
      <c r="K95" s="164" t="str">
        <f>IF(C95="","",'03 Ações BR'!N98)</f>
        <v/>
      </c>
      <c r="L95" s="164" t="str">
        <f>IF(C95="","",'03 Ações BR'!O98)</f>
        <v/>
      </c>
      <c r="M95" s="164" t="str">
        <f>IF(C95="","",'03 Ações BR'!AJ98)</f>
        <v/>
      </c>
      <c r="N95" s="164" t="str">
        <f>IF(C95="","",'03 Ações BR'!W98)</f>
        <v/>
      </c>
      <c r="O95" s="161" t="str">
        <f>IF(C95="","",'03 Ações BR'!X98)</f>
        <v/>
      </c>
      <c r="P95" s="164" t="str">
        <f>IF(C95="","",'03 Ações BR'!Y98)</f>
        <v/>
      </c>
      <c r="Q95" s="164" t="str">
        <f>IF(C95="","",'03 Ações BR'!Z98)</f>
        <v/>
      </c>
      <c r="R95" s="165" t="str">
        <f>IF(C95="","",IF($J$3&gt;0,J95/$J$3,0))</f>
        <v/>
      </c>
      <c r="S95" s="166" t="str">
        <f>IF(C95="","",IF(N(J95)&gt;0,J95+ROW()/1E9,""))</f>
        <v/>
      </c>
      <c r="T95" s="166" t="str">
        <f>IF(C95="","",IF(N(P95)&gt;0,P95+ROW()/1E9,""))</f>
        <v/>
      </c>
    </row>
    <row r="96">
      <c r="A96" s="153" t="str">
        <f>IF(C96="","","Ações")</f>
        <v/>
      </c>
      <c r="B96" s="153" t="str">
        <f>IF(C96="","","Brasil")</f>
        <v/>
      </c>
      <c r="C96" s="153" t="str">
        <f>IF('03 Ações BR'!A99="","",'03 Ações BR'!A99&amp;"")</f>
        <v/>
      </c>
      <c r="D96" s="153" t="str">
        <f>IF(C96="","",'03 Ações BR'!B99&amp;"")</f>
        <v/>
      </c>
      <c r="E96" s="153" t="str">
        <f>IF(C96="","",'03 Ações BR'!C99&amp;"")</f>
        <v/>
      </c>
      <c r="F96" s="153" t="str">
        <f>IF(C96="","",'03 Ações BR'!AD99)</f>
        <v/>
      </c>
      <c r="G96" s="154" t="str">
        <f>IF(C96="","",'03 Ações BR'!E99)</f>
        <v/>
      </c>
      <c r="H96" s="155" t="str">
        <f>IF(C96="","",'03 Ações BR'!J99)</f>
        <v/>
      </c>
      <c r="I96" s="156" t="str">
        <f>IF(C96="","",'03 Ações BR'!L99)</f>
        <v/>
      </c>
      <c r="J96" s="157" t="str">
        <f>IF(C96="","",'03 Ações BR'!M99)</f>
        <v/>
      </c>
      <c r="K96" s="157" t="str">
        <f>IF(C96="","",'03 Ações BR'!N99)</f>
        <v/>
      </c>
      <c r="L96" s="157" t="str">
        <f>IF(C96="","",'03 Ações BR'!O99)</f>
        <v/>
      </c>
      <c r="M96" s="157" t="str">
        <f>IF(C96="","",'03 Ações BR'!AJ99)</f>
        <v/>
      </c>
      <c r="N96" s="157" t="str">
        <f>IF(C96="","",'03 Ações BR'!W99)</f>
        <v/>
      </c>
      <c r="O96" s="154" t="str">
        <f>IF(C96="","",'03 Ações BR'!X99)</f>
        <v/>
      </c>
      <c r="P96" s="157" t="str">
        <f>IF(C96="","",'03 Ações BR'!Y99)</f>
        <v/>
      </c>
      <c r="Q96" s="157" t="str">
        <f>IF(C96="","",'03 Ações BR'!Z99)</f>
        <v/>
      </c>
      <c r="R96" s="158" t="str">
        <f>IF(C96="","",IF($J$3&gt;0,J96/$J$3,0))</f>
        <v/>
      </c>
      <c r="S96" s="159" t="str">
        <f>IF(C96="","",IF(N(J96)&gt;0,J96+ROW()/1E9,""))</f>
        <v/>
      </c>
      <c r="T96" s="159" t="str">
        <f>IF(C96="","",IF(N(P96)&gt;0,P96+ROW()/1E9,""))</f>
        <v/>
      </c>
    </row>
    <row r="97">
      <c r="A97" s="160" t="str">
        <f>IF(C97="","","Ações")</f>
        <v/>
      </c>
      <c r="B97" s="160" t="str">
        <f>IF(C97="","","Brasil")</f>
        <v/>
      </c>
      <c r="C97" s="160" t="str">
        <f>IF('03 Ações BR'!A100="","",'03 Ações BR'!A100&amp;"")</f>
        <v/>
      </c>
      <c r="D97" s="160" t="str">
        <f>IF(C97="","",'03 Ações BR'!B100&amp;"")</f>
        <v/>
      </c>
      <c r="E97" s="160" t="str">
        <f>IF(C97="","",'03 Ações BR'!C100&amp;"")</f>
        <v/>
      </c>
      <c r="F97" s="160" t="str">
        <f>IF(C97="","",'03 Ações BR'!AD100)</f>
        <v/>
      </c>
      <c r="G97" s="161" t="str">
        <f>IF(C97="","",'03 Ações BR'!E100)</f>
        <v/>
      </c>
      <c r="H97" s="162" t="str">
        <f>IF(C97="","",'03 Ações BR'!J100)</f>
        <v/>
      </c>
      <c r="I97" s="163" t="str">
        <f>IF(C97="","",'03 Ações BR'!L100)</f>
        <v/>
      </c>
      <c r="J97" s="164" t="str">
        <f>IF(C97="","",'03 Ações BR'!M100)</f>
        <v/>
      </c>
      <c r="K97" s="164" t="str">
        <f>IF(C97="","",'03 Ações BR'!N100)</f>
        <v/>
      </c>
      <c r="L97" s="164" t="str">
        <f>IF(C97="","",'03 Ações BR'!O100)</f>
        <v/>
      </c>
      <c r="M97" s="164" t="str">
        <f>IF(C97="","",'03 Ações BR'!AJ100)</f>
        <v/>
      </c>
      <c r="N97" s="164" t="str">
        <f>IF(C97="","",'03 Ações BR'!W100)</f>
        <v/>
      </c>
      <c r="O97" s="161" t="str">
        <f>IF(C97="","",'03 Ações BR'!X100)</f>
        <v/>
      </c>
      <c r="P97" s="164" t="str">
        <f>IF(C97="","",'03 Ações BR'!Y100)</f>
        <v/>
      </c>
      <c r="Q97" s="164" t="str">
        <f>IF(C97="","",'03 Ações BR'!Z100)</f>
        <v/>
      </c>
      <c r="R97" s="165" t="str">
        <f>IF(C97="","",IF($J$3&gt;0,J97/$J$3,0))</f>
        <v/>
      </c>
      <c r="S97" s="166" t="str">
        <f>IF(C97="","",IF(N(J97)&gt;0,J97+ROW()/1E9,""))</f>
        <v/>
      </c>
      <c r="T97" s="166" t="str">
        <f>IF(C97="","",IF(N(P97)&gt;0,P97+ROW()/1E9,""))</f>
        <v/>
      </c>
    </row>
    <row r="98">
      <c r="A98" s="153" t="str">
        <f>IF(C98="","","Ações")</f>
        <v/>
      </c>
      <c r="B98" s="153" t="str">
        <f>IF(C98="","","Brasil")</f>
        <v/>
      </c>
      <c r="C98" s="153" t="str">
        <f>IF('03 Ações BR'!A101="","",'03 Ações BR'!A101&amp;"")</f>
        <v/>
      </c>
      <c r="D98" s="153" t="str">
        <f>IF(C98="","",'03 Ações BR'!B101&amp;"")</f>
        <v/>
      </c>
      <c r="E98" s="153" t="str">
        <f>IF(C98="","",'03 Ações BR'!C101&amp;"")</f>
        <v/>
      </c>
      <c r="F98" s="153" t="str">
        <f>IF(C98="","",'03 Ações BR'!AD101)</f>
        <v/>
      </c>
      <c r="G98" s="154" t="str">
        <f>IF(C98="","",'03 Ações BR'!E101)</f>
        <v/>
      </c>
      <c r="H98" s="155" t="str">
        <f>IF(C98="","",'03 Ações BR'!J101)</f>
        <v/>
      </c>
      <c r="I98" s="156" t="str">
        <f>IF(C98="","",'03 Ações BR'!L101)</f>
        <v/>
      </c>
      <c r="J98" s="157" t="str">
        <f>IF(C98="","",'03 Ações BR'!M101)</f>
        <v/>
      </c>
      <c r="K98" s="157" t="str">
        <f>IF(C98="","",'03 Ações BR'!N101)</f>
        <v/>
      </c>
      <c r="L98" s="157" t="str">
        <f>IF(C98="","",'03 Ações BR'!O101)</f>
        <v/>
      </c>
      <c r="M98" s="157" t="str">
        <f>IF(C98="","",'03 Ações BR'!AJ101)</f>
        <v/>
      </c>
      <c r="N98" s="157" t="str">
        <f>IF(C98="","",'03 Ações BR'!W101)</f>
        <v/>
      </c>
      <c r="O98" s="154" t="str">
        <f>IF(C98="","",'03 Ações BR'!X101)</f>
        <v/>
      </c>
      <c r="P98" s="157" t="str">
        <f>IF(C98="","",'03 Ações BR'!Y101)</f>
        <v/>
      </c>
      <c r="Q98" s="157" t="str">
        <f>IF(C98="","",'03 Ações BR'!Z101)</f>
        <v/>
      </c>
      <c r="R98" s="158" t="str">
        <f>IF(C98="","",IF($J$3&gt;0,J98/$J$3,0))</f>
        <v/>
      </c>
      <c r="S98" s="159" t="str">
        <f>IF(C98="","",IF(N(J98)&gt;0,J98+ROW()/1E9,""))</f>
        <v/>
      </c>
      <c r="T98" s="159" t="str">
        <f>IF(C98="","",IF(N(P98)&gt;0,P98+ROW()/1E9,""))</f>
        <v/>
      </c>
    </row>
    <row r="99">
      <c r="A99" s="160" t="str">
        <f>IF(C99="","","Ações")</f>
        <v/>
      </c>
      <c r="B99" s="160" t="str">
        <f>IF(C99="","","Brasil")</f>
        <v/>
      </c>
      <c r="C99" s="160" t="str">
        <f>IF('03 Ações BR'!A102="","",'03 Ações BR'!A102&amp;"")</f>
        <v/>
      </c>
      <c r="D99" s="160" t="str">
        <f>IF(C99="","",'03 Ações BR'!B102&amp;"")</f>
        <v/>
      </c>
      <c r="E99" s="160" t="str">
        <f>IF(C99="","",'03 Ações BR'!C102&amp;"")</f>
        <v/>
      </c>
      <c r="F99" s="160" t="str">
        <f>IF(C99="","",'03 Ações BR'!AD102)</f>
        <v/>
      </c>
      <c r="G99" s="161" t="str">
        <f>IF(C99="","",'03 Ações BR'!E102)</f>
        <v/>
      </c>
      <c r="H99" s="162" t="str">
        <f>IF(C99="","",'03 Ações BR'!J102)</f>
        <v/>
      </c>
      <c r="I99" s="163" t="str">
        <f>IF(C99="","",'03 Ações BR'!L102)</f>
        <v/>
      </c>
      <c r="J99" s="164" t="str">
        <f>IF(C99="","",'03 Ações BR'!M102)</f>
        <v/>
      </c>
      <c r="K99" s="164" t="str">
        <f>IF(C99="","",'03 Ações BR'!N102)</f>
        <v/>
      </c>
      <c r="L99" s="164" t="str">
        <f>IF(C99="","",'03 Ações BR'!O102)</f>
        <v/>
      </c>
      <c r="M99" s="164" t="str">
        <f>IF(C99="","",'03 Ações BR'!AJ102)</f>
        <v/>
      </c>
      <c r="N99" s="164" t="str">
        <f>IF(C99="","",'03 Ações BR'!W102)</f>
        <v/>
      </c>
      <c r="O99" s="161" t="str">
        <f>IF(C99="","",'03 Ações BR'!X102)</f>
        <v/>
      </c>
      <c r="P99" s="164" t="str">
        <f>IF(C99="","",'03 Ações BR'!Y102)</f>
        <v/>
      </c>
      <c r="Q99" s="164" t="str">
        <f>IF(C99="","",'03 Ações BR'!Z102)</f>
        <v/>
      </c>
      <c r="R99" s="165" t="str">
        <f>IF(C99="","",IF($J$3&gt;0,J99/$J$3,0))</f>
        <v/>
      </c>
      <c r="S99" s="166" t="str">
        <f>IF(C99="","",IF(N(J99)&gt;0,J99+ROW()/1E9,""))</f>
        <v/>
      </c>
      <c r="T99" s="166" t="str">
        <f>IF(C99="","",IF(N(P99)&gt;0,P99+ROW()/1E9,""))</f>
        <v/>
      </c>
    </row>
    <row r="100">
      <c r="A100" s="153" t="str">
        <f>IF(C100="","","Ações")</f>
        <v/>
      </c>
      <c r="B100" s="153" t="str">
        <f>IF(C100="","","Brasil")</f>
        <v/>
      </c>
      <c r="C100" s="153" t="str">
        <f>IF('03 Ações BR'!A103="","",'03 Ações BR'!A103&amp;"")</f>
        <v/>
      </c>
      <c r="D100" s="153" t="str">
        <f>IF(C100="","",'03 Ações BR'!B103&amp;"")</f>
        <v/>
      </c>
      <c r="E100" s="153" t="str">
        <f>IF(C100="","",'03 Ações BR'!C103&amp;"")</f>
        <v/>
      </c>
      <c r="F100" s="153" t="str">
        <f>IF(C100="","",'03 Ações BR'!AD103)</f>
        <v/>
      </c>
      <c r="G100" s="154" t="str">
        <f>IF(C100="","",'03 Ações BR'!E103)</f>
        <v/>
      </c>
      <c r="H100" s="155" t="str">
        <f>IF(C100="","",'03 Ações BR'!J103)</f>
        <v/>
      </c>
      <c r="I100" s="156" t="str">
        <f>IF(C100="","",'03 Ações BR'!L103)</f>
        <v/>
      </c>
      <c r="J100" s="157" t="str">
        <f>IF(C100="","",'03 Ações BR'!M103)</f>
        <v/>
      </c>
      <c r="K100" s="157" t="str">
        <f>IF(C100="","",'03 Ações BR'!N103)</f>
        <v/>
      </c>
      <c r="L100" s="157" t="str">
        <f>IF(C100="","",'03 Ações BR'!O103)</f>
        <v/>
      </c>
      <c r="M100" s="157" t="str">
        <f>IF(C100="","",'03 Ações BR'!AJ103)</f>
        <v/>
      </c>
      <c r="N100" s="157" t="str">
        <f>IF(C100="","",'03 Ações BR'!W103)</f>
        <v/>
      </c>
      <c r="O100" s="154" t="str">
        <f>IF(C100="","",'03 Ações BR'!X103)</f>
        <v/>
      </c>
      <c r="P100" s="157" t="str">
        <f>IF(C100="","",'03 Ações BR'!Y103)</f>
        <v/>
      </c>
      <c r="Q100" s="157" t="str">
        <f>IF(C100="","",'03 Ações BR'!Z103)</f>
        <v/>
      </c>
      <c r="R100" s="158" t="str">
        <f>IF(C100="","",IF($J$3&gt;0,J100/$J$3,0))</f>
        <v/>
      </c>
      <c r="S100" s="159" t="str">
        <f>IF(C100="","",IF(N(J100)&gt;0,J100+ROW()/1E9,""))</f>
        <v/>
      </c>
      <c r="T100" s="159" t="str">
        <f>IF(C100="","",IF(N(P100)&gt;0,P100+ROW()/1E9,""))</f>
        <v/>
      </c>
    </row>
    <row r="101">
      <c r="A101" s="160" t="str">
        <f>IF(C101="","","Ações")</f>
        <v/>
      </c>
      <c r="B101" s="160" t="str">
        <f>IF(C101="","","Brasil")</f>
        <v/>
      </c>
      <c r="C101" s="160" t="str">
        <f>IF('03 Ações BR'!A104="","",'03 Ações BR'!A104&amp;"")</f>
        <v/>
      </c>
      <c r="D101" s="160" t="str">
        <f>IF(C101="","",'03 Ações BR'!B104&amp;"")</f>
        <v/>
      </c>
      <c r="E101" s="160" t="str">
        <f>IF(C101="","",'03 Ações BR'!C104&amp;"")</f>
        <v/>
      </c>
      <c r="F101" s="160" t="str">
        <f>IF(C101="","",'03 Ações BR'!AD104)</f>
        <v/>
      </c>
      <c r="G101" s="161" t="str">
        <f>IF(C101="","",'03 Ações BR'!E104)</f>
        <v/>
      </c>
      <c r="H101" s="162" t="str">
        <f>IF(C101="","",'03 Ações BR'!J104)</f>
        <v/>
      </c>
      <c r="I101" s="163" t="str">
        <f>IF(C101="","",'03 Ações BR'!L104)</f>
        <v/>
      </c>
      <c r="J101" s="164" t="str">
        <f>IF(C101="","",'03 Ações BR'!M104)</f>
        <v/>
      </c>
      <c r="K101" s="164" t="str">
        <f>IF(C101="","",'03 Ações BR'!N104)</f>
        <v/>
      </c>
      <c r="L101" s="164" t="str">
        <f>IF(C101="","",'03 Ações BR'!O104)</f>
        <v/>
      </c>
      <c r="M101" s="164" t="str">
        <f>IF(C101="","",'03 Ações BR'!AJ104)</f>
        <v/>
      </c>
      <c r="N101" s="164" t="str">
        <f>IF(C101="","",'03 Ações BR'!W104)</f>
        <v/>
      </c>
      <c r="O101" s="161" t="str">
        <f>IF(C101="","",'03 Ações BR'!X104)</f>
        <v/>
      </c>
      <c r="P101" s="164" t="str">
        <f>IF(C101="","",'03 Ações BR'!Y104)</f>
        <v/>
      </c>
      <c r="Q101" s="164" t="str">
        <f>IF(C101="","",'03 Ações BR'!Z104)</f>
        <v/>
      </c>
      <c r="R101" s="165" t="str">
        <f>IF(C101="","",IF($J$3&gt;0,J101/$J$3,0))</f>
        <v/>
      </c>
      <c r="S101" s="166" t="str">
        <f>IF(C101="","",IF(N(J101)&gt;0,J101+ROW()/1E9,""))</f>
        <v/>
      </c>
      <c r="T101" s="166" t="str">
        <f>IF(C101="","",IF(N(P101)&gt;0,P101+ROW()/1E9,""))</f>
        <v/>
      </c>
    </row>
    <row r="102">
      <c r="A102" s="153" t="str">
        <f>IF(C102="","","Ações")</f>
        <v/>
      </c>
      <c r="B102" s="153" t="str">
        <f>IF(C102="","","Brasil")</f>
        <v/>
      </c>
      <c r="C102" s="153" t="str">
        <f>IF('03 Ações BR'!A105="","",'03 Ações BR'!A105&amp;"")</f>
        <v/>
      </c>
      <c r="D102" s="153" t="str">
        <f>IF(C102="","",'03 Ações BR'!B105&amp;"")</f>
        <v/>
      </c>
      <c r="E102" s="153" t="str">
        <f>IF(C102="","",'03 Ações BR'!C105&amp;"")</f>
        <v/>
      </c>
      <c r="F102" s="153" t="str">
        <f>IF(C102="","",'03 Ações BR'!AD105)</f>
        <v/>
      </c>
      <c r="G102" s="154" t="str">
        <f>IF(C102="","",'03 Ações BR'!E105)</f>
        <v/>
      </c>
      <c r="H102" s="155" t="str">
        <f>IF(C102="","",'03 Ações BR'!J105)</f>
        <v/>
      </c>
      <c r="I102" s="156" t="str">
        <f>IF(C102="","",'03 Ações BR'!L105)</f>
        <v/>
      </c>
      <c r="J102" s="157" t="str">
        <f>IF(C102="","",'03 Ações BR'!M105)</f>
        <v/>
      </c>
      <c r="K102" s="157" t="str">
        <f>IF(C102="","",'03 Ações BR'!N105)</f>
        <v/>
      </c>
      <c r="L102" s="157" t="str">
        <f>IF(C102="","",'03 Ações BR'!O105)</f>
        <v/>
      </c>
      <c r="M102" s="157" t="str">
        <f>IF(C102="","",'03 Ações BR'!AJ105)</f>
        <v/>
      </c>
      <c r="N102" s="157" t="str">
        <f>IF(C102="","",'03 Ações BR'!W105)</f>
        <v/>
      </c>
      <c r="O102" s="154" t="str">
        <f>IF(C102="","",'03 Ações BR'!X105)</f>
        <v/>
      </c>
      <c r="P102" s="157" t="str">
        <f>IF(C102="","",'03 Ações BR'!Y105)</f>
        <v/>
      </c>
      <c r="Q102" s="157" t="str">
        <f>IF(C102="","",'03 Ações BR'!Z105)</f>
        <v/>
      </c>
      <c r="R102" s="158" t="str">
        <f>IF(C102="","",IF($J$3&gt;0,J102/$J$3,0))</f>
        <v/>
      </c>
      <c r="S102" s="159" t="str">
        <f>IF(C102="","",IF(N(J102)&gt;0,J102+ROW()/1E9,""))</f>
        <v/>
      </c>
      <c r="T102" s="159" t="str">
        <f>IF(C102="","",IF(N(P102)&gt;0,P102+ROW()/1E9,""))</f>
        <v/>
      </c>
    </row>
    <row r="103">
      <c r="A103" s="160" t="str">
        <f>IF(C103="","","Ações")</f>
        <v/>
      </c>
      <c r="B103" s="160" t="str">
        <f>IF(C103="","","Brasil")</f>
        <v/>
      </c>
      <c r="C103" s="160" t="str">
        <f>IF('03 Ações BR'!A106="","",'03 Ações BR'!A106&amp;"")</f>
        <v/>
      </c>
      <c r="D103" s="160" t="str">
        <f>IF(C103="","",'03 Ações BR'!B106&amp;"")</f>
        <v/>
      </c>
      <c r="E103" s="160" t="str">
        <f>IF(C103="","",'03 Ações BR'!C106&amp;"")</f>
        <v/>
      </c>
      <c r="F103" s="160" t="str">
        <f>IF(C103="","",'03 Ações BR'!AD106)</f>
        <v/>
      </c>
      <c r="G103" s="161" t="str">
        <f>IF(C103="","",'03 Ações BR'!E106)</f>
        <v/>
      </c>
      <c r="H103" s="162" t="str">
        <f>IF(C103="","",'03 Ações BR'!J106)</f>
        <v/>
      </c>
      <c r="I103" s="163" t="str">
        <f>IF(C103="","",'03 Ações BR'!L106)</f>
        <v/>
      </c>
      <c r="J103" s="164" t="str">
        <f>IF(C103="","",'03 Ações BR'!M106)</f>
        <v/>
      </c>
      <c r="K103" s="164" t="str">
        <f>IF(C103="","",'03 Ações BR'!N106)</f>
        <v/>
      </c>
      <c r="L103" s="164" t="str">
        <f>IF(C103="","",'03 Ações BR'!O106)</f>
        <v/>
      </c>
      <c r="M103" s="164" t="str">
        <f>IF(C103="","",'03 Ações BR'!AJ106)</f>
        <v/>
      </c>
      <c r="N103" s="164" t="str">
        <f>IF(C103="","",'03 Ações BR'!W106)</f>
        <v/>
      </c>
      <c r="O103" s="161" t="str">
        <f>IF(C103="","",'03 Ações BR'!X106)</f>
        <v/>
      </c>
      <c r="P103" s="164" t="str">
        <f>IF(C103="","",'03 Ações BR'!Y106)</f>
        <v/>
      </c>
      <c r="Q103" s="164" t="str">
        <f>IF(C103="","",'03 Ações BR'!Z106)</f>
        <v/>
      </c>
      <c r="R103" s="165" t="str">
        <f>IF(C103="","",IF($J$3&gt;0,J103/$J$3,0))</f>
        <v/>
      </c>
      <c r="S103" s="166" t="str">
        <f>IF(C103="","",IF(N(J103)&gt;0,J103+ROW()/1E9,""))</f>
        <v/>
      </c>
      <c r="T103" s="166" t="str">
        <f>IF(C103="","",IF(N(P103)&gt;0,P103+ROW()/1E9,""))</f>
        <v/>
      </c>
    </row>
    <row r="104">
      <c r="A104" s="153" t="str">
        <f>IF(C104="","","Ações")</f>
        <v/>
      </c>
      <c r="B104" s="153" t="str">
        <f>IF(C104="","","Brasil")</f>
        <v/>
      </c>
      <c r="C104" s="153" t="str">
        <f>IF('03 Ações BR'!A107="","",'03 Ações BR'!A107&amp;"")</f>
        <v/>
      </c>
      <c r="D104" s="153" t="str">
        <f>IF(C104="","",'03 Ações BR'!B107&amp;"")</f>
        <v/>
      </c>
      <c r="E104" s="153" t="str">
        <f>IF(C104="","",'03 Ações BR'!C107&amp;"")</f>
        <v/>
      </c>
      <c r="F104" s="153" t="str">
        <f>IF(C104="","",'03 Ações BR'!AD107)</f>
        <v/>
      </c>
      <c r="G104" s="154" t="str">
        <f>IF(C104="","",'03 Ações BR'!E107)</f>
        <v/>
      </c>
      <c r="H104" s="155" t="str">
        <f>IF(C104="","",'03 Ações BR'!J107)</f>
        <v/>
      </c>
      <c r="I104" s="156" t="str">
        <f>IF(C104="","",'03 Ações BR'!L107)</f>
        <v/>
      </c>
      <c r="J104" s="157" t="str">
        <f>IF(C104="","",'03 Ações BR'!M107)</f>
        <v/>
      </c>
      <c r="K104" s="157" t="str">
        <f>IF(C104="","",'03 Ações BR'!N107)</f>
        <v/>
      </c>
      <c r="L104" s="157" t="str">
        <f>IF(C104="","",'03 Ações BR'!O107)</f>
        <v/>
      </c>
      <c r="M104" s="157" t="str">
        <f>IF(C104="","",'03 Ações BR'!AJ107)</f>
        <v/>
      </c>
      <c r="N104" s="157" t="str">
        <f>IF(C104="","",'03 Ações BR'!W107)</f>
        <v/>
      </c>
      <c r="O104" s="154" t="str">
        <f>IF(C104="","",'03 Ações BR'!X107)</f>
        <v/>
      </c>
      <c r="P104" s="157" t="str">
        <f>IF(C104="","",'03 Ações BR'!Y107)</f>
        <v/>
      </c>
      <c r="Q104" s="157" t="str">
        <f>IF(C104="","",'03 Ações BR'!Z107)</f>
        <v/>
      </c>
      <c r="R104" s="158" t="str">
        <f>IF(C104="","",IF($J$3&gt;0,J104/$J$3,0))</f>
        <v/>
      </c>
      <c r="S104" s="159" t="str">
        <f>IF(C104="","",IF(N(J104)&gt;0,J104+ROW()/1E9,""))</f>
        <v/>
      </c>
      <c r="T104" s="159" t="str">
        <f>IF(C104="","",IF(N(P104)&gt;0,P104+ROW()/1E9,""))</f>
        <v/>
      </c>
    </row>
    <row r="105">
      <c r="A105" s="160" t="str">
        <f>IF(C105="","","Ações")</f>
        <v/>
      </c>
      <c r="B105" s="160" t="str">
        <f>IF(C105="","","Brasil")</f>
        <v/>
      </c>
      <c r="C105" s="160" t="str">
        <f>IF('03 Ações BR'!A108="","",'03 Ações BR'!A108&amp;"")</f>
        <v/>
      </c>
      <c r="D105" s="160" t="str">
        <f>IF(C105="","",'03 Ações BR'!B108&amp;"")</f>
        <v/>
      </c>
      <c r="E105" s="160" t="str">
        <f>IF(C105="","",'03 Ações BR'!C108&amp;"")</f>
        <v/>
      </c>
      <c r="F105" s="160" t="str">
        <f>IF(C105="","",'03 Ações BR'!AD108)</f>
        <v/>
      </c>
      <c r="G105" s="161" t="str">
        <f>IF(C105="","",'03 Ações BR'!E108)</f>
        <v/>
      </c>
      <c r="H105" s="162" t="str">
        <f>IF(C105="","",'03 Ações BR'!J108)</f>
        <v/>
      </c>
      <c r="I105" s="163" t="str">
        <f>IF(C105="","",'03 Ações BR'!L108)</f>
        <v/>
      </c>
      <c r="J105" s="164" t="str">
        <f>IF(C105="","",'03 Ações BR'!M108)</f>
        <v/>
      </c>
      <c r="K105" s="164" t="str">
        <f>IF(C105="","",'03 Ações BR'!N108)</f>
        <v/>
      </c>
      <c r="L105" s="164" t="str">
        <f>IF(C105="","",'03 Ações BR'!O108)</f>
        <v/>
      </c>
      <c r="M105" s="164" t="str">
        <f>IF(C105="","",'03 Ações BR'!AJ108)</f>
        <v/>
      </c>
      <c r="N105" s="164" t="str">
        <f>IF(C105="","",'03 Ações BR'!W108)</f>
        <v/>
      </c>
      <c r="O105" s="161" t="str">
        <f>IF(C105="","",'03 Ações BR'!X108)</f>
        <v/>
      </c>
      <c r="P105" s="164" t="str">
        <f>IF(C105="","",'03 Ações BR'!Y108)</f>
        <v/>
      </c>
      <c r="Q105" s="164" t="str">
        <f>IF(C105="","",'03 Ações BR'!Z108)</f>
        <v/>
      </c>
      <c r="R105" s="165" t="str">
        <f>IF(C105="","",IF($J$3&gt;0,J105/$J$3,0))</f>
        <v/>
      </c>
      <c r="S105" s="166" t="str">
        <f>IF(C105="","",IF(N(J105)&gt;0,J105+ROW()/1E9,""))</f>
        <v/>
      </c>
      <c r="T105" s="166" t="str">
        <f>IF(C105="","",IF(N(P105)&gt;0,P105+ROW()/1E9,""))</f>
        <v/>
      </c>
    </row>
    <row r="106">
      <c r="A106" s="153" t="str">
        <f>IF(C106="","","Ações")</f>
        <v/>
      </c>
      <c r="B106" s="153" t="str">
        <f>IF(C106="","","Brasil")</f>
        <v/>
      </c>
      <c r="C106" s="153" t="str">
        <f>IF('03 Ações BR'!A109="","",'03 Ações BR'!A109&amp;"")</f>
        <v/>
      </c>
      <c r="D106" s="153" t="str">
        <f>IF(C106="","",'03 Ações BR'!B109&amp;"")</f>
        <v/>
      </c>
      <c r="E106" s="153" t="str">
        <f>IF(C106="","",'03 Ações BR'!C109&amp;"")</f>
        <v/>
      </c>
      <c r="F106" s="153" t="str">
        <f>IF(C106="","",'03 Ações BR'!AD109)</f>
        <v/>
      </c>
      <c r="G106" s="154" t="str">
        <f>IF(C106="","",'03 Ações BR'!E109)</f>
        <v/>
      </c>
      <c r="H106" s="155" t="str">
        <f>IF(C106="","",'03 Ações BR'!J109)</f>
        <v/>
      </c>
      <c r="I106" s="156" t="str">
        <f>IF(C106="","",'03 Ações BR'!L109)</f>
        <v/>
      </c>
      <c r="J106" s="157" t="str">
        <f>IF(C106="","",'03 Ações BR'!M109)</f>
        <v/>
      </c>
      <c r="K106" s="157" t="str">
        <f>IF(C106="","",'03 Ações BR'!N109)</f>
        <v/>
      </c>
      <c r="L106" s="157" t="str">
        <f>IF(C106="","",'03 Ações BR'!O109)</f>
        <v/>
      </c>
      <c r="M106" s="157" t="str">
        <f>IF(C106="","",'03 Ações BR'!AJ109)</f>
        <v/>
      </c>
      <c r="N106" s="157" t="str">
        <f>IF(C106="","",'03 Ações BR'!W109)</f>
        <v/>
      </c>
      <c r="O106" s="154" t="str">
        <f>IF(C106="","",'03 Ações BR'!X109)</f>
        <v/>
      </c>
      <c r="P106" s="157" t="str">
        <f>IF(C106="","",'03 Ações BR'!Y109)</f>
        <v/>
      </c>
      <c r="Q106" s="157" t="str">
        <f>IF(C106="","",'03 Ações BR'!Z109)</f>
        <v/>
      </c>
      <c r="R106" s="158" t="str">
        <f>IF(C106="","",IF($J$3&gt;0,J106/$J$3,0))</f>
        <v/>
      </c>
      <c r="S106" s="159" t="str">
        <f>IF(C106="","",IF(N(J106)&gt;0,J106+ROW()/1E9,""))</f>
        <v/>
      </c>
      <c r="T106" s="159" t="str">
        <f>IF(C106="","",IF(N(P106)&gt;0,P106+ROW()/1E9,""))</f>
        <v/>
      </c>
    </row>
    <row r="107">
      <c r="A107" s="160" t="str">
        <f>IF(C107="","","Ações")</f>
        <v/>
      </c>
      <c r="B107" s="160" t="str">
        <f>IF(C107="","","Brasil")</f>
        <v/>
      </c>
      <c r="C107" s="160" t="str">
        <f>IF('03 Ações BR'!A110="","",'03 Ações BR'!A110&amp;"")</f>
        <v/>
      </c>
      <c r="D107" s="160" t="str">
        <f>IF(C107="","",'03 Ações BR'!B110&amp;"")</f>
        <v/>
      </c>
      <c r="E107" s="160" t="str">
        <f>IF(C107="","",'03 Ações BR'!C110&amp;"")</f>
        <v/>
      </c>
      <c r="F107" s="160" t="str">
        <f>IF(C107="","",'03 Ações BR'!AD110)</f>
        <v/>
      </c>
      <c r="G107" s="161" t="str">
        <f>IF(C107="","",'03 Ações BR'!E110)</f>
        <v/>
      </c>
      <c r="H107" s="162" t="str">
        <f>IF(C107="","",'03 Ações BR'!J110)</f>
        <v/>
      </c>
      <c r="I107" s="163" t="str">
        <f>IF(C107="","",'03 Ações BR'!L110)</f>
        <v/>
      </c>
      <c r="J107" s="164" t="str">
        <f>IF(C107="","",'03 Ações BR'!M110)</f>
        <v/>
      </c>
      <c r="K107" s="164" t="str">
        <f>IF(C107="","",'03 Ações BR'!N110)</f>
        <v/>
      </c>
      <c r="L107" s="164" t="str">
        <f>IF(C107="","",'03 Ações BR'!O110)</f>
        <v/>
      </c>
      <c r="M107" s="164" t="str">
        <f>IF(C107="","",'03 Ações BR'!AJ110)</f>
        <v/>
      </c>
      <c r="N107" s="164" t="str">
        <f>IF(C107="","",'03 Ações BR'!W110)</f>
        <v/>
      </c>
      <c r="O107" s="161" t="str">
        <f>IF(C107="","",'03 Ações BR'!X110)</f>
        <v/>
      </c>
      <c r="P107" s="164" t="str">
        <f>IF(C107="","",'03 Ações BR'!Y110)</f>
        <v/>
      </c>
      <c r="Q107" s="164" t="str">
        <f>IF(C107="","",'03 Ações BR'!Z110)</f>
        <v/>
      </c>
      <c r="R107" s="165" t="str">
        <f>IF(C107="","",IF($J$3&gt;0,J107/$J$3,0))</f>
        <v/>
      </c>
      <c r="S107" s="166" t="str">
        <f>IF(C107="","",IF(N(J107)&gt;0,J107+ROW()/1E9,""))</f>
        <v/>
      </c>
      <c r="T107" s="166" t="str">
        <f>IF(C107="","",IF(N(P107)&gt;0,P107+ROW()/1E9,""))</f>
        <v/>
      </c>
    </row>
    <row r="108">
      <c r="A108" s="153" t="str">
        <f>IF(C108="","","Ações")</f>
        <v/>
      </c>
      <c r="B108" s="153" t="str">
        <f>IF(C108="","","Brasil")</f>
        <v/>
      </c>
      <c r="C108" s="153" t="str">
        <f>IF('03 Ações BR'!A111="","",'03 Ações BR'!A111&amp;"")</f>
        <v/>
      </c>
      <c r="D108" s="153" t="str">
        <f>IF(C108="","",'03 Ações BR'!B111&amp;"")</f>
        <v/>
      </c>
      <c r="E108" s="153" t="str">
        <f>IF(C108="","",'03 Ações BR'!C111&amp;"")</f>
        <v/>
      </c>
      <c r="F108" s="153" t="str">
        <f>IF(C108="","",'03 Ações BR'!AD111)</f>
        <v/>
      </c>
      <c r="G108" s="154" t="str">
        <f>IF(C108="","",'03 Ações BR'!E111)</f>
        <v/>
      </c>
      <c r="H108" s="155" t="str">
        <f>IF(C108="","",'03 Ações BR'!J111)</f>
        <v/>
      </c>
      <c r="I108" s="156" t="str">
        <f>IF(C108="","",'03 Ações BR'!L111)</f>
        <v/>
      </c>
      <c r="J108" s="157" t="str">
        <f>IF(C108="","",'03 Ações BR'!M111)</f>
        <v/>
      </c>
      <c r="K108" s="157" t="str">
        <f>IF(C108="","",'03 Ações BR'!N111)</f>
        <v/>
      </c>
      <c r="L108" s="157" t="str">
        <f>IF(C108="","",'03 Ações BR'!O111)</f>
        <v/>
      </c>
      <c r="M108" s="157" t="str">
        <f>IF(C108="","",'03 Ações BR'!AJ111)</f>
        <v/>
      </c>
      <c r="N108" s="157" t="str">
        <f>IF(C108="","",'03 Ações BR'!W111)</f>
        <v/>
      </c>
      <c r="O108" s="154" t="str">
        <f>IF(C108="","",'03 Ações BR'!X111)</f>
        <v/>
      </c>
      <c r="P108" s="157" t="str">
        <f>IF(C108="","",'03 Ações BR'!Y111)</f>
        <v/>
      </c>
      <c r="Q108" s="157" t="str">
        <f>IF(C108="","",'03 Ações BR'!Z111)</f>
        <v/>
      </c>
      <c r="R108" s="158" t="str">
        <f>IF(C108="","",IF($J$3&gt;0,J108/$J$3,0))</f>
        <v/>
      </c>
      <c r="S108" s="159" t="str">
        <f>IF(C108="","",IF(N(J108)&gt;0,J108+ROW()/1E9,""))</f>
        <v/>
      </c>
      <c r="T108" s="159" t="str">
        <f>IF(C108="","",IF(N(P108)&gt;0,P108+ROW()/1E9,""))</f>
        <v/>
      </c>
    </row>
    <row r="109">
      <c r="A109" s="160" t="str">
        <f>IF(C109="","","Ações")</f>
        <v/>
      </c>
      <c r="B109" s="160" t="str">
        <f>IF(C109="","","Brasil")</f>
        <v/>
      </c>
      <c r="C109" s="160" t="str">
        <f>IF('03 Ações BR'!A112="","",'03 Ações BR'!A112&amp;"")</f>
        <v/>
      </c>
      <c r="D109" s="160" t="str">
        <f>IF(C109="","",'03 Ações BR'!B112&amp;"")</f>
        <v/>
      </c>
      <c r="E109" s="160" t="str">
        <f>IF(C109="","",'03 Ações BR'!C112&amp;"")</f>
        <v/>
      </c>
      <c r="F109" s="160" t="str">
        <f>IF(C109="","",'03 Ações BR'!AD112)</f>
        <v/>
      </c>
      <c r="G109" s="161" t="str">
        <f>IF(C109="","",'03 Ações BR'!E112)</f>
        <v/>
      </c>
      <c r="H109" s="162" t="str">
        <f>IF(C109="","",'03 Ações BR'!J112)</f>
        <v/>
      </c>
      <c r="I109" s="163" t="str">
        <f>IF(C109="","",'03 Ações BR'!L112)</f>
        <v/>
      </c>
      <c r="J109" s="164" t="str">
        <f>IF(C109="","",'03 Ações BR'!M112)</f>
        <v/>
      </c>
      <c r="K109" s="164" t="str">
        <f>IF(C109="","",'03 Ações BR'!N112)</f>
        <v/>
      </c>
      <c r="L109" s="164" t="str">
        <f>IF(C109="","",'03 Ações BR'!O112)</f>
        <v/>
      </c>
      <c r="M109" s="164" t="str">
        <f>IF(C109="","",'03 Ações BR'!AJ112)</f>
        <v/>
      </c>
      <c r="N109" s="164" t="str">
        <f>IF(C109="","",'03 Ações BR'!W112)</f>
        <v/>
      </c>
      <c r="O109" s="161" t="str">
        <f>IF(C109="","",'03 Ações BR'!X112)</f>
        <v/>
      </c>
      <c r="P109" s="164" t="str">
        <f>IF(C109="","",'03 Ações BR'!Y112)</f>
        <v/>
      </c>
      <c r="Q109" s="164" t="str">
        <f>IF(C109="","",'03 Ações BR'!Z112)</f>
        <v/>
      </c>
      <c r="R109" s="165" t="str">
        <f>IF(C109="","",IF($J$3&gt;0,J109/$J$3,0))</f>
        <v/>
      </c>
      <c r="S109" s="166" t="str">
        <f>IF(C109="","",IF(N(J109)&gt;0,J109+ROW()/1E9,""))</f>
        <v/>
      </c>
      <c r="T109" s="166" t="str">
        <f>IF(C109="","",IF(N(P109)&gt;0,P109+ROW()/1E9,""))</f>
        <v/>
      </c>
    </row>
    <row r="110">
      <c r="A110" s="153" t="str">
        <f>IF(C110="","","Ações")</f>
        <v/>
      </c>
      <c r="B110" s="153" t="str">
        <f>IF(C110="","","Brasil")</f>
        <v/>
      </c>
      <c r="C110" s="153" t="str">
        <f>IF('03 Ações BR'!A113="","",'03 Ações BR'!A113&amp;"")</f>
        <v/>
      </c>
      <c r="D110" s="153" t="str">
        <f>IF(C110="","",'03 Ações BR'!B113&amp;"")</f>
        <v/>
      </c>
      <c r="E110" s="153" t="str">
        <f>IF(C110="","",'03 Ações BR'!C113&amp;"")</f>
        <v/>
      </c>
      <c r="F110" s="153" t="str">
        <f>IF(C110="","",'03 Ações BR'!AD113)</f>
        <v/>
      </c>
      <c r="G110" s="154" t="str">
        <f>IF(C110="","",'03 Ações BR'!E113)</f>
        <v/>
      </c>
      <c r="H110" s="155" t="str">
        <f>IF(C110="","",'03 Ações BR'!J113)</f>
        <v/>
      </c>
      <c r="I110" s="156" t="str">
        <f>IF(C110="","",'03 Ações BR'!L113)</f>
        <v/>
      </c>
      <c r="J110" s="157" t="str">
        <f>IF(C110="","",'03 Ações BR'!M113)</f>
        <v/>
      </c>
      <c r="K110" s="157" t="str">
        <f>IF(C110="","",'03 Ações BR'!N113)</f>
        <v/>
      </c>
      <c r="L110" s="157" t="str">
        <f>IF(C110="","",'03 Ações BR'!O113)</f>
        <v/>
      </c>
      <c r="M110" s="157" t="str">
        <f>IF(C110="","",'03 Ações BR'!AJ113)</f>
        <v/>
      </c>
      <c r="N110" s="157" t="str">
        <f>IF(C110="","",'03 Ações BR'!W113)</f>
        <v/>
      </c>
      <c r="O110" s="154" t="str">
        <f>IF(C110="","",'03 Ações BR'!X113)</f>
        <v/>
      </c>
      <c r="P110" s="157" t="str">
        <f>IF(C110="","",'03 Ações BR'!Y113)</f>
        <v/>
      </c>
      <c r="Q110" s="157" t="str">
        <f>IF(C110="","",'03 Ações BR'!Z113)</f>
        <v/>
      </c>
      <c r="R110" s="158" t="str">
        <f>IF(C110="","",IF($J$3&gt;0,J110/$J$3,0))</f>
        <v/>
      </c>
      <c r="S110" s="159" t="str">
        <f>IF(C110="","",IF(N(J110)&gt;0,J110+ROW()/1E9,""))</f>
        <v/>
      </c>
      <c r="T110" s="159" t="str">
        <f>IF(C110="","",IF(N(P110)&gt;0,P110+ROW()/1E9,""))</f>
        <v/>
      </c>
    </row>
    <row r="111">
      <c r="A111" s="160" t="str">
        <f>IF(C111="","","Ações")</f>
        <v/>
      </c>
      <c r="B111" s="160" t="str">
        <f>IF(C111="","","Brasil")</f>
        <v/>
      </c>
      <c r="C111" s="160" t="str">
        <f>IF('03 Ações BR'!A114="","",'03 Ações BR'!A114&amp;"")</f>
        <v/>
      </c>
      <c r="D111" s="160" t="str">
        <f>IF(C111="","",'03 Ações BR'!B114&amp;"")</f>
        <v/>
      </c>
      <c r="E111" s="160" t="str">
        <f>IF(C111="","",'03 Ações BR'!C114&amp;"")</f>
        <v/>
      </c>
      <c r="F111" s="160" t="str">
        <f>IF(C111="","",'03 Ações BR'!AD114)</f>
        <v/>
      </c>
      <c r="G111" s="161" t="str">
        <f>IF(C111="","",'03 Ações BR'!E114)</f>
        <v/>
      </c>
      <c r="H111" s="162" t="str">
        <f>IF(C111="","",'03 Ações BR'!J114)</f>
        <v/>
      </c>
      <c r="I111" s="163" t="str">
        <f>IF(C111="","",'03 Ações BR'!L114)</f>
        <v/>
      </c>
      <c r="J111" s="164" t="str">
        <f>IF(C111="","",'03 Ações BR'!M114)</f>
        <v/>
      </c>
      <c r="K111" s="164" t="str">
        <f>IF(C111="","",'03 Ações BR'!N114)</f>
        <v/>
      </c>
      <c r="L111" s="164" t="str">
        <f>IF(C111="","",'03 Ações BR'!O114)</f>
        <v/>
      </c>
      <c r="M111" s="164" t="str">
        <f>IF(C111="","",'03 Ações BR'!AJ114)</f>
        <v/>
      </c>
      <c r="N111" s="164" t="str">
        <f>IF(C111="","",'03 Ações BR'!W114)</f>
        <v/>
      </c>
      <c r="O111" s="161" t="str">
        <f>IF(C111="","",'03 Ações BR'!X114)</f>
        <v/>
      </c>
      <c r="P111" s="164" t="str">
        <f>IF(C111="","",'03 Ações BR'!Y114)</f>
        <v/>
      </c>
      <c r="Q111" s="164" t="str">
        <f>IF(C111="","",'03 Ações BR'!Z114)</f>
        <v/>
      </c>
      <c r="R111" s="165" t="str">
        <f>IF(C111="","",IF($J$3&gt;0,J111/$J$3,0))</f>
        <v/>
      </c>
      <c r="S111" s="166" t="str">
        <f>IF(C111="","",IF(N(J111)&gt;0,J111+ROW()/1E9,""))</f>
        <v/>
      </c>
      <c r="T111" s="166" t="str">
        <f>IF(C111="","",IF(N(P111)&gt;0,P111+ROW()/1E9,""))</f>
        <v/>
      </c>
    </row>
    <row r="112">
      <c r="A112" s="153" t="str">
        <f>IF(C112="","","Ações")</f>
        <v/>
      </c>
      <c r="B112" s="153" t="str">
        <f>IF(C112="","","Brasil")</f>
        <v/>
      </c>
      <c r="C112" s="153" t="str">
        <f>IF('03 Ações BR'!A115="","",'03 Ações BR'!A115&amp;"")</f>
        <v/>
      </c>
      <c r="D112" s="153" t="str">
        <f>IF(C112="","",'03 Ações BR'!B115&amp;"")</f>
        <v/>
      </c>
      <c r="E112" s="153" t="str">
        <f>IF(C112="","",'03 Ações BR'!C115&amp;"")</f>
        <v/>
      </c>
      <c r="F112" s="153" t="str">
        <f>IF(C112="","",'03 Ações BR'!AD115)</f>
        <v/>
      </c>
      <c r="G112" s="154" t="str">
        <f>IF(C112="","",'03 Ações BR'!E115)</f>
        <v/>
      </c>
      <c r="H112" s="155" t="str">
        <f>IF(C112="","",'03 Ações BR'!J115)</f>
        <v/>
      </c>
      <c r="I112" s="156" t="str">
        <f>IF(C112="","",'03 Ações BR'!L115)</f>
        <v/>
      </c>
      <c r="J112" s="157" t="str">
        <f>IF(C112="","",'03 Ações BR'!M115)</f>
        <v/>
      </c>
      <c r="K112" s="157" t="str">
        <f>IF(C112="","",'03 Ações BR'!N115)</f>
        <v/>
      </c>
      <c r="L112" s="157" t="str">
        <f>IF(C112="","",'03 Ações BR'!O115)</f>
        <v/>
      </c>
      <c r="M112" s="157" t="str">
        <f>IF(C112="","",'03 Ações BR'!AJ115)</f>
        <v/>
      </c>
      <c r="N112" s="157" t="str">
        <f>IF(C112="","",'03 Ações BR'!W115)</f>
        <v/>
      </c>
      <c r="O112" s="154" t="str">
        <f>IF(C112="","",'03 Ações BR'!X115)</f>
        <v/>
      </c>
      <c r="P112" s="157" t="str">
        <f>IF(C112="","",'03 Ações BR'!Y115)</f>
        <v/>
      </c>
      <c r="Q112" s="157" t="str">
        <f>IF(C112="","",'03 Ações BR'!Z115)</f>
        <v/>
      </c>
      <c r="R112" s="158" t="str">
        <f>IF(C112="","",IF($J$3&gt;0,J112/$J$3,0))</f>
        <v/>
      </c>
      <c r="S112" s="159" t="str">
        <f>IF(C112="","",IF(N(J112)&gt;0,J112+ROW()/1E9,""))</f>
        <v/>
      </c>
      <c r="T112" s="159" t="str">
        <f>IF(C112="","",IF(N(P112)&gt;0,P112+ROW()/1E9,""))</f>
        <v/>
      </c>
    </row>
    <row r="113">
      <c r="A113" s="160" t="str">
        <f>IF(C113="","","Ações")</f>
        <v/>
      </c>
      <c r="B113" s="160" t="str">
        <f>IF(C113="","","Brasil")</f>
        <v/>
      </c>
      <c r="C113" s="160" t="str">
        <f>IF('03 Ações BR'!A116="","",'03 Ações BR'!A116&amp;"")</f>
        <v/>
      </c>
      <c r="D113" s="160" t="str">
        <f>IF(C113="","",'03 Ações BR'!B116&amp;"")</f>
        <v/>
      </c>
      <c r="E113" s="160" t="str">
        <f>IF(C113="","",'03 Ações BR'!C116&amp;"")</f>
        <v/>
      </c>
      <c r="F113" s="160" t="str">
        <f>IF(C113="","",'03 Ações BR'!AD116)</f>
        <v/>
      </c>
      <c r="G113" s="161" t="str">
        <f>IF(C113="","",'03 Ações BR'!E116)</f>
        <v/>
      </c>
      <c r="H113" s="162" t="str">
        <f>IF(C113="","",'03 Ações BR'!J116)</f>
        <v/>
      </c>
      <c r="I113" s="163" t="str">
        <f>IF(C113="","",'03 Ações BR'!L116)</f>
        <v/>
      </c>
      <c r="J113" s="164" t="str">
        <f>IF(C113="","",'03 Ações BR'!M116)</f>
        <v/>
      </c>
      <c r="K113" s="164" t="str">
        <f>IF(C113="","",'03 Ações BR'!N116)</f>
        <v/>
      </c>
      <c r="L113" s="164" t="str">
        <f>IF(C113="","",'03 Ações BR'!O116)</f>
        <v/>
      </c>
      <c r="M113" s="164" t="str">
        <f>IF(C113="","",'03 Ações BR'!AJ116)</f>
        <v/>
      </c>
      <c r="N113" s="164" t="str">
        <f>IF(C113="","",'03 Ações BR'!W116)</f>
        <v/>
      </c>
      <c r="O113" s="161" t="str">
        <f>IF(C113="","",'03 Ações BR'!X116)</f>
        <v/>
      </c>
      <c r="P113" s="164" t="str">
        <f>IF(C113="","",'03 Ações BR'!Y116)</f>
        <v/>
      </c>
      <c r="Q113" s="164" t="str">
        <f>IF(C113="","",'03 Ações BR'!Z116)</f>
        <v/>
      </c>
      <c r="R113" s="165" t="str">
        <f>IF(C113="","",IF($J$3&gt;0,J113/$J$3,0))</f>
        <v/>
      </c>
      <c r="S113" s="166" t="str">
        <f>IF(C113="","",IF(N(J113)&gt;0,J113+ROW()/1E9,""))</f>
        <v/>
      </c>
      <c r="T113" s="166" t="str">
        <f>IF(C113="","",IF(N(P113)&gt;0,P113+ROW()/1E9,""))</f>
        <v/>
      </c>
    </row>
    <row r="114">
      <c r="A114" s="153" t="str">
        <f>IF(C114="","","Ações")</f>
        <v/>
      </c>
      <c r="B114" s="153" t="str">
        <f>IF(C114="","","Brasil")</f>
        <v/>
      </c>
      <c r="C114" s="153" t="str">
        <f>IF('03 Ações BR'!A117="","",'03 Ações BR'!A117&amp;"")</f>
        <v/>
      </c>
      <c r="D114" s="153" t="str">
        <f>IF(C114="","",'03 Ações BR'!B117&amp;"")</f>
        <v/>
      </c>
      <c r="E114" s="153" t="str">
        <f>IF(C114="","",'03 Ações BR'!C117&amp;"")</f>
        <v/>
      </c>
      <c r="F114" s="153" t="str">
        <f>IF(C114="","",'03 Ações BR'!AD117)</f>
        <v/>
      </c>
      <c r="G114" s="154" t="str">
        <f>IF(C114="","",'03 Ações BR'!E117)</f>
        <v/>
      </c>
      <c r="H114" s="155" t="str">
        <f>IF(C114="","",'03 Ações BR'!J117)</f>
        <v/>
      </c>
      <c r="I114" s="156" t="str">
        <f>IF(C114="","",'03 Ações BR'!L117)</f>
        <v/>
      </c>
      <c r="J114" s="157" t="str">
        <f>IF(C114="","",'03 Ações BR'!M117)</f>
        <v/>
      </c>
      <c r="K114" s="157" t="str">
        <f>IF(C114="","",'03 Ações BR'!N117)</f>
        <v/>
      </c>
      <c r="L114" s="157" t="str">
        <f>IF(C114="","",'03 Ações BR'!O117)</f>
        <v/>
      </c>
      <c r="M114" s="157" t="str">
        <f>IF(C114="","",'03 Ações BR'!AJ117)</f>
        <v/>
      </c>
      <c r="N114" s="157" t="str">
        <f>IF(C114="","",'03 Ações BR'!W117)</f>
        <v/>
      </c>
      <c r="O114" s="154" t="str">
        <f>IF(C114="","",'03 Ações BR'!X117)</f>
        <v/>
      </c>
      <c r="P114" s="157" t="str">
        <f>IF(C114="","",'03 Ações BR'!Y117)</f>
        <v/>
      </c>
      <c r="Q114" s="157" t="str">
        <f>IF(C114="","",'03 Ações BR'!Z117)</f>
        <v/>
      </c>
      <c r="R114" s="158" t="str">
        <f>IF(C114="","",IF($J$3&gt;0,J114/$J$3,0))</f>
        <v/>
      </c>
      <c r="S114" s="159" t="str">
        <f>IF(C114="","",IF(N(J114)&gt;0,J114+ROW()/1E9,""))</f>
        <v/>
      </c>
      <c r="T114" s="159" t="str">
        <f>IF(C114="","",IF(N(P114)&gt;0,P114+ROW()/1E9,""))</f>
        <v/>
      </c>
    </row>
    <row r="115">
      <c r="A115" s="160" t="str">
        <f>IF(C115="","","Ações")</f>
        <v/>
      </c>
      <c r="B115" s="160" t="str">
        <f>IF(C115="","","Brasil")</f>
        <v/>
      </c>
      <c r="C115" s="160" t="str">
        <f>IF('03 Ações BR'!A118="","",'03 Ações BR'!A118&amp;"")</f>
        <v/>
      </c>
      <c r="D115" s="160" t="str">
        <f>IF(C115="","",'03 Ações BR'!B118&amp;"")</f>
        <v/>
      </c>
      <c r="E115" s="160" t="str">
        <f>IF(C115="","",'03 Ações BR'!C118&amp;"")</f>
        <v/>
      </c>
      <c r="F115" s="160" t="str">
        <f>IF(C115="","",'03 Ações BR'!AD118)</f>
        <v/>
      </c>
      <c r="G115" s="161" t="str">
        <f>IF(C115="","",'03 Ações BR'!E118)</f>
        <v/>
      </c>
      <c r="H115" s="162" t="str">
        <f>IF(C115="","",'03 Ações BR'!J118)</f>
        <v/>
      </c>
      <c r="I115" s="163" t="str">
        <f>IF(C115="","",'03 Ações BR'!L118)</f>
        <v/>
      </c>
      <c r="J115" s="164" t="str">
        <f>IF(C115="","",'03 Ações BR'!M118)</f>
        <v/>
      </c>
      <c r="K115" s="164" t="str">
        <f>IF(C115="","",'03 Ações BR'!N118)</f>
        <v/>
      </c>
      <c r="L115" s="164" t="str">
        <f>IF(C115="","",'03 Ações BR'!O118)</f>
        <v/>
      </c>
      <c r="M115" s="164" t="str">
        <f>IF(C115="","",'03 Ações BR'!AJ118)</f>
        <v/>
      </c>
      <c r="N115" s="164" t="str">
        <f>IF(C115="","",'03 Ações BR'!W118)</f>
        <v/>
      </c>
      <c r="O115" s="161" t="str">
        <f>IF(C115="","",'03 Ações BR'!X118)</f>
        <v/>
      </c>
      <c r="P115" s="164" t="str">
        <f>IF(C115="","",'03 Ações BR'!Y118)</f>
        <v/>
      </c>
      <c r="Q115" s="164" t="str">
        <f>IF(C115="","",'03 Ações BR'!Z118)</f>
        <v/>
      </c>
      <c r="R115" s="165" t="str">
        <f>IF(C115="","",IF($J$3&gt;0,J115/$J$3,0))</f>
        <v/>
      </c>
      <c r="S115" s="166" t="str">
        <f>IF(C115="","",IF(N(J115)&gt;0,J115+ROW()/1E9,""))</f>
        <v/>
      </c>
      <c r="T115" s="166" t="str">
        <f>IF(C115="","",IF(N(P115)&gt;0,P115+ROW()/1E9,""))</f>
        <v/>
      </c>
    </row>
    <row r="116">
      <c r="A116" s="153" t="str">
        <f>IF(C116="","","Ações")</f>
        <v/>
      </c>
      <c r="B116" s="153" t="str">
        <f>IF(C116="","","Brasil")</f>
        <v/>
      </c>
      <c r="C116" s="153" t="str">
        <f>IF('03 Ações BR'!A119="","",'03 Ações BR'!A119&amp;"")</f>
        <v/>
      </c>
      <c r="D116" s="153" t="str">
        <f>IF(C116="","",'03 Ações BR'!B119&amp;"")</f>
        <v/>
      </c>
      <c r="E116" s="153" t="str">
        <f>IF(C116="","",'03 Ações BR'!C119&amp;"")</f>
        <v/>
      </c>
      <c r="F116" s="153" t="str">
        <f>IF(C116="","",'03 Ações BR'!AD119)</f>
        <v/>
      </c>
      <c r="G116" s="154" t="str">
        <f>IF(C116="","",'03 Ações BR'!E119)</f>
        <v/>
      </c>
      <c r="H116" s="155" t="str">
        <f>IF(C116="","",'03 Ações BR'!J119)</f>
        <v/>
      </c>
      <c r="I116" s="156" t="str">
        <f>IF(C116="","",'03 Ações BR'!L119)</f>
        <v/>
      </c>
      <c r="J116" s="157" t="str">
        <f>IF(C116="","",'03 Ações BR'!M119)</f>
        <v/>
      </c>
      <c r="K116" s="157" t="str">
        <f>IF(C116="","",'03 Ações BR'!N119)</f>
        <v/>
      </c>
      <c r="L116" s="157" t="str">
        <f>IF(C116="","",'03 Ações BR'!O119)</f>
        <v/>
      </c>
      <c r="M116" s="157" t="str">
        <f>IF(C116="","",'03 Ações BR'!AJ119)</f>
        <v/>
      </c>
      <c r="N116" s="157" t="str">
        <f>IF(C116="","",'03 Ações BR'!W119)</f>
        <v/>
      </c>
      <c r="O116" s="154" t="str">
        <f>IF(C116="","",'03 Ações BR'!X119)</f>
        <v/>
      </c>
      <c r="P116" s="157" t="str">
        <f>IF(C116="","",'03 Ações BR'!Y119)</f>
        <v/>
      </c>
      <c r="Q116" s="157" t="str">
        <f>IF(C116="","",'03 Ações BR'!Z119)</f>
        <v/>
      </c>
      <c r="R116" s="158" t="str">
        <f>IF(C116="","",IF($J$3&gt;0,J116/$J$3,0))</f>
        <v/>
      </c>
      <c r="S116" s="159" t="str">
        <f>IF(C116="","",IF(N(J116)&gt;0,J116+ROW()/1E9,""))</f>
        <v/>
      </c>
      <c r="T116" s="159" t="str">
        <f>IF(C116="","",IF(N(P116)&gt;0,P116+ROW()/1E9,""))</f>
        <v/>
      </c>
    </row>
    <row r="117">
      <c r="A117" s="160" t="str">
        <f>IF(C117="","","Ações")</f>
        <v/>
      </c>
      <c r="B117" s="160" t="str">
        <f>IF(C117="","","Brasil")</f>
        <v/>
      </c>
      <c r="C117" s="160" t="str">
        <f>IF('03 Ações BR'!A120="","",'03 Ações BR'!A120&amp;"")</f>
        <v/>
      </c>
      <c r="D117" s="160" t="str">
        <f>IF(C117="","",'03 Ações BR'!B120&amp;"")</f>
        <v/>
      </c>
      <c r="E117" s="160" t="str">
        <f>IF(C117="","",'03 Ações BR'!C120&amp;"")</f>
        <v/>
      </c>
      <c r="F117" s="160" t="str">
        <f>IF(C117="","",'03 Ações BR'!AD120)</f>
        <v/>
      </c>
      <c r="G117" s="161" t="str">
        <f>IF(C117="","",'03 Ações BR'!E120)</f>
        <v/>
      </c>
      <c r="H117" s="162" t="str">
        <f>IF(C117="","",'03 Ações BR'!J120)</f>
        <v/>
      </c>
      <c r="I117" s="163" t="str">
        <f>IF(C117="","",'03 Ações BR'!L120)</f>
        <v/>
      </c>
      <c r="J117" s="164" t="str">
        <f>IF(C117="","",'03 Ações BR'!M120)</f>
        <v/>
      </c>
      <c r="K117" s="164" t="str">
        <f>IF(C117="","",'03 Ações BR'!N120)</f>
        <v/>
      </c>
      <c r="L117" s="164" t="str">
        <f>IF(C117="","",'03 Ações BR'!O120)</f>
        <v/>
      </c>
      <c r="M117" s="164" t="str">
        <f>IF(C117="","",'03 Ações BR'!AJ120)</f>
        <v/>
      </c>
      <c r="N117" s="164" t="str">
        <f>IF(C117="","",'03 Ações BR'!W120)</f>
        <v/>
      </c>
      <c r="O117" s="161" t="str">
        <f>IF(C117="","",'03 Ações BR'!X120)</f>
        <v/>
      </c>
      <c r="P117" s="164" t="str">
        <f>IF(C117="","",'03 Ações BR'!Y120)</f>
        <v/>
      </c>
      <c r="Q117" s="164" t="str">
        <f>IF(C117="","",'03 Ações BR'!Z120)</f>
        <v/>
      </c>
      <c r="R117" s="165" t="str">
        <f>IF(C117="","",IF($J$3&gt;0,J117/$J$3,0))</f>
        <v/>
      </c>
      <c r="S117" s="166" t="str">
        <f>IF(C117="","",IF(N(J117)&gt;0,J117+ROW()/1E9,""))</f>
        <v/>
      </c>
      <c r="T117" s="166" t="str">
        <f>IF(C117="","",IF(N(P117)&gt;0,P117+ROW()/1E9,""))</f>
        <v/>
      </c>
    </row>
    <row r="118">
      <c r="A118" s="153" t="str">
        <f>IF(C118="","","Ações")</f>
        <v/>
      </c>
      <c r="B118" s="153" t="str">
        <f>IF(C118="","","Brasil")</f>
        <v/>
      </c>
      <c r="C118" s="153" t="str">
        <f>IF('03 Ações BR'!A121="","",'03 Ações BR'!A121&amp;"")</f>
        <v/>
      </c>
      <c r="D118" s="153" t="str">
        <f>IF(C118="","",'03 Ações BR'!B121&amp;"")</f>
        <v/>
      </c>
      <c r="E118" s="153" t="str">
        <f>IF(C118="","",'03 Ações BR'!C121&amp;"")</f>
        <v/>
      </c>
      <c r="F118" s="153" t="str">
        <f>IF(C118="","",'03 Ações BR'!AD121)</f>
        <v/>
      </c>
      <c r="G118" s="154" t="str">
        <f>IF(C118="","",'03 Ações BR'!E121)</f>
        <v/>
      </c>
      <c r="H118" s="155" t="str">
        <f>IF(C118="","",'03 Ações BR'!J121)</f>
        <v/>
      </c>
      <c r="I118" s="156" t="str">
        <f>IF(C118="","",'03 Ações BR'!L121)</f>
        <v/>
      </c>
      <c r="J118" s="157" t="str">
        <f>IF(C118="","",'03 Ações BR'!M121)</f>
        <v/>
      </c>
      <c r="K118" s="157" t="str">
        <f>IF(C118="","",'03 Ações BR'!N121)</f>
        <v/>
      </c>
      <c r="L118" s="157" t="str">
        <f>IF(C118="","",'03 Ações BR'!O121)</f>
        <v/>
      </c>
      <c r="M118" s="157" t="str">
        <f>IF(C118="","",'03 Ações BR'!AJ121)</f>
        <v/>
      </c>
      <c r="N118" s="157" t="str">
        <f>IF(C118="","",'03 Ações BR'!W121)</f>
        <v/>
      </c>
      <c r="O118" s="154" t="str">
        <f>IF(C118="","",'03 Ações BR'!X121)</f>
        <v/>
      </c>
      <c r="P118" s="157" t="str">
        <f>IF(C118="","",'03 Ações BR'!Y121)</f>
        <v/>
      </c>
      <c r="Q118" s="157" t="str">
        <f>IF(C118="","",'03 Ações BR'!Z121)</f>
        <v/>
      </c>
      <c r="R118" s="158" t="str">
        <f>IF(C118="","",IF($J$3&gt;0,J118/$J$3,0))</f>
        <v/>
      </c>
      <c r="S118" s="159" t="str">
        <f>IF(C118="","",IF(N(J118)&gt;0,J118+ROW()/1E9,""))</f>
        <v/>
      </c>
      <c r="T118" s="159" t="str">
        <f>IF(C118="","",IF(N(P118)&gt;0,P118+ROW()/1E9,""))</f>
        <v/>
      </c>
    </row>
    <row r="119">
      <c r="A119" s="160" t="str">
        <f>IF(C119="","","Ações")</f>
        <v/>
      </c>
      <c r="B119" s="160" t="str">
        <f>IF(C119="","","Brasil")</f>
        <v/>
      </c>
      <c r="C119" s="160" t="str">
        <f>IF('03 Ações BR'!A122="","",'03 Ações BR'!A122&amp;"")</f>
        <v/>
      </c>
      <c r="D119" s="160" t="str">
        <f>IF(C119="","",'03 Ações BR'!B122&amp;"")</f>
        <v/>
      </c>
      <c r="E119" s="160" t="str">
        <f>IF(C119="","",'03 Ações BR'!C122&amp;"")</f>
        <v/>
      </c>
      <c r="F119" s="160" t="str">
        <f>IF(C119="","",'03 Ações BR'!AD122)</f>
        <v/>
      </c>
      <c r="G119" s="161" t="str">
        <f>IF(C119="","",'03 Ações BR'!E122)</f>
        <v/>
      </c>
      <c r="H119" s="162" t="str">
        <f>IF(C119="","",'03 Ações BR'!J122)</f>
        <v/>
      </c>
      <c r="I119" s="163" t="str">
        <f>IF(C119="","",'03 Ações BR'!L122)</f>
        <v/>
      </c>
      <c r="J119" s="164" t="str">
        <f>IF(C119="","",'03 Ações BR'!M122)</f>
        <v/>
      </c>
      <c r="K119" s="164" t="str">
        <f>IF(C119="","",'03 Ações BR'!N122)</f>
        <v/>
      </c>
      <c r="L119" s="164" t="str">
        <f>IF(C119="","",'03 Ações BR'!O122)</f>
        <v/>
      </c>
      <c r="M119" s="164" t="str">
        <f>IF(C119="","",'03 Ações BR'!AJ122)</f>
        <v/>
      </c>
      <c r="N119" s="164" t="str">
        <f>IF(C119="","",'03 Ações BR'!W122)</f>
        <v/>
      </c>
      <c r="O119" s="161" t="str">
        <f>IF(C119="","",'03 Ações BR'!X122)</f>
        <v/>
      </c>
      <c r="P119" s="164" t="str">
        <f>IF(C119="","",'03 Ações BR'!Y122)</f>
        <v/>
      </c>
      <c r="Q119" s="164" t="str">
        <f>IF(C119="","",'03 Ações BR'!Z122)</f>
        <v/>
      </c>
      <c r="R119" s="165" t="str">
        <f>IF(C119="","",IF($J$3&gt;0,J119/$J$3,0))</f>
        <v/>
      </c>
      <c r="S119" s="166" t="str">
        <f>IF(C119="","",IF(N(J119)&gt;0,J119+ROW()/1E9,""))</f>
        <v/>
      </c>
      <c r="T119" s="166" t="str">
        <f>IF(C119="","",IF(N(P119)&gt;0,P119+ROW()/1E9,""))</f>
        <v/>
      </c>
    </row>
    <row r="120">
      <c r="A120" s="153" t="str">
        <f>IF(C120="","","Ações")</f>
        <v/>
      </c>
      <c r="B120" s="153" t="str">
        <f>IF(C120="","","Brasil")</f>
        <v/>
      </c>
      <c r="C120" s="153" t="str">
        <f>IF('03 Ações BR'!A123="","",'03 Ações BR'!A123&amp;"")</f>
        <v/>
      </c>
      <c r="D120" s="153" t="str">
        <f>IF(C120="","",'03 Ações BR'!B123&amp;"")</f>
        <v/>
      </c>
      <c r="E120" s="153" t="str">
        <f>IF(C120="","",'03 Ações BR'!C123&amp;"")</f>
        <v/>
      </c>
      <c r="F120" s="153" t="str">
        <f>IF(C120="","",'03 Ações BR'!AD123)</f>
        <v/>
      </c>
      <c r="G120" s="154" t="str">
        <f>IF(C120="","",'03 Ações BR'!E123)</f>
        <v/>
      </c>
      <c r="H120" s="155" t="str">
        <f>IF(C120="","",'03 Ações BR'!J123)</f>
        <v/>
      </c>
      <c r="I120" s="156" t="str">
        <f>IF(C120="","",'03 Ações BR'!L123)</f>
        <v/>
      </c>
      <c r="J120" s="157" t="str">
        <f>IF(C120="","",'03 Ações BR'!M123)</f>
        <v/>
      </c>
      <c r="K120" s="157" t="str">
        <f>IF(C120="","",'03 Ações BR'!N123)</f>
        <v/>
      </c>
      <c r="L120" s="157" t="str">
        <f>IF(C120="","",'03 Ações BR'!O123)</f>
        <v/>
      </c>
      <c r="M120" s="157" t="str">
        <f>IF(C120="","",'03 Ações BR'!AJ123)</f>
        <v/>
      </c>
      <c r="N120" s="157" t="str">
        <f>IF(C120="","",'03 Ações BR'!W123)</f>
        <v/>
      </c>
      <c r="O120" s="154" t="str">
        <f>IF(C120="","",'03 Ações BR'!X123)</f>
        <v/>
      </c>
      <c r="P120" s="157" t="str">
        <f>IF(C120="","",'03 Ações BR'!Y123)</f>
        <v/>
      </c>
      <c r="Q120" s="157" t="str">
        <f>IF(C120="","",'03 Ações BR'!Z123)</f>
        <v/>
      </c>
      <c r="R120" s="158" t="str">
        <f>IF(C120="","",IF($J$3&gt;0,J120/$J$3,0))</f>
        <v/>
      </c>
      <c r="S120" s="159" t="str">
        <f>IF(C120="","",IF(N(J120)&gt;0,J120+ROW()/1E9,""))</f>
        <v/>
      </c>
      <c r="T120" s="159" t="str">
        <f>IF(C120="","",IF(N(P120)&gt;0,P120+ROW()/1E9,""))</f>
        <v/>
      </c>
    </row>
    <row r="121">
      <c r="A121" s="160" t="str">
        <f>IF(C121="","","Ações")</f>
        <v/>
      </c>
      <c r="B121" s="160" t="str">
        <f>IF(C121="","","Brasil")</f>
        <v/>
      </c>
      <c r="C121" s="160" t="str">
        <f>IF('03 Ações BR'!A124="","",'03 Ações BR'!A124&amp;"")</f>
        <v/>
      </c>
      <c r="D121" s="160" t="str">
        <f>IF(C121="","",'03 Ações BR'!B124&amp;"")</f>
        <v/>
      </c>
      <c r="E121" s="160" t="str">
        <f>IF(C121="","",'03 Ações BR'!C124&amp;"")</f>
        <v/>
      </c>
      <c r="F121" s="160" t="str">
        <f>IF(C121="","",'03 Ações BR'!AD124)</f>
        <v/>
      </c>
      <c r="G121" s="161" t="str">
        <f>IF(C121="","",'03 Ações BR'!E124)</f>
        <v/>
      </c>
      <c r="H121" s="162" t="str">
        <f>IF(C121="","",'03 Ações BR'!J124)</f>
        <v/>
      </c>
      <c r="I121" s="163" t="str">
        <f>IF(C121="","",'03 Ações BR'!L124)</f>
        <v/>
      </c>
      <c r="J121" s="164" t="str">
        <f>IF(C121="","",'03 Ações BR'!M124)</f>
        <v/>
      </c>
      <c r="K121" s="164" t="str">
        <f>IF(C121="","",'03 Ações BR'!N124)</f>
        <v/>
      </c>
      <c r="L121" s="164" t="str">
        <f>IF(C121="","",'03 Ações BR'!O124)</f>
        <v/>
      </c>
      <c r="M121" s="164" t="str">
        <f>IF(C121="","",'03 Ações BR'!AJ124)</f>
        <v/>
      </c>
      <c r="N121" s="164" t="str">
        <f>IF(C121="","",'03 Ações BR'!W124)</f>
        <v/>
      </c>
      <c r="O121" s="161" t="str">
        <f>IF(C121="","",'03 Ações BR'!X124)</f>
        <v/>
      </c>
      <c r="P121" s="164" t="str">
        <f>IF(C121="","",'03 Ações BR'!Y124)</f>
        <v/>
      </c>
      <c r="Q121" s="164" t="str">
        <f>IF(C121="","",'03 Ações BR'!Z124)</f>
        <v/>
      </c>
      <c r="R121" s="165" t="str">
        <f>IF(C121="","",IF($J$3&gt;0,J121/$J$3,0))</f>
        <v/>
      </c>
      <c r="S121" s="166" t="str">
        <f>IF(C121="","",IF(N(J121)&gt;0,J121+ROW()/1E9,""))</f>
        <v/>
      </c>
      <c r="T121" s="166" t="str">
        <f>IF(C121="","",IF(N(P121)&gt;0,P121+ROW()/1E9,""))</f>
        <v/>
      </c>
    </row>
    <row r="122">
      <c r="A122" s="153" t="str">
        <f>IF(C122="","","Ações")</f>
        <v/>
      </c>
      <c r="B122" s="153" t="str">
        <f>IF(C122="","","Brasil")</f>
        <v/>
      </c>
      <c r="C122" s="153" t="str">
        <f>IF('03 Ações BR'!A125="","",'03 Ações BR'!A125&amp;"")</f>
        <v/>
      </c>
      <c r="D122" s="153" t="str">
        <f>IF(C122="","",'03 Ações BR'!B125&amp;"")</f>
        <v/>
      </c>
      <c r="E122" s="153" t="str">
        <f>IF(C122="","",'03 Ações BR'!C125&amp;"")</f>
        <v/>
      </c>
      <c r="F122" s="153" t="str">
        <f>IF(C122="","",'03 Ações BR'!AD125)</f>
        <v/>
      </c>
      <c r="G122" s="154" t="str">
        <f>IF(C122="","",'03 Ações BR'!E125)</f>
        <v/>
      </c>
      <c r="H122" s="155" t="str">
        <f>IF(C122="","",'03 Ações BR'!J125)</f>
        <v/>
      </c>
      <c r="I122" s="156" t="str">
        <f>IF(C122="","",'03 Ações BR'!L125)</f>
        <v/>
      </c>
      <c r="J122" s="157" t="str">
        <f>IF(C122="","",'03 Ações BR'!M125)</f>
        <v/>
      </c>
      <c r="K122" s="157" t="str">
        <f>IF(C122="","",'03 Ações BR'!N125)</f>
        <v/>
      </c>
      <c r="L122" s="157" t="str">
        <f>IF(C122="","",'03 Ações BR'!O125)</f>
        <v/>
      </c>
      <c r="M122" s="157" t="str">
        <f>IF(C122="","",'03 Ações BR'!AJ125)</f>
        <v/>
      </c>
      <c r="N122" s="157" t="str">
        <f>IF(C122="","",'03 Ações BR'!W125)</f>
        <v/>
      </c>
      <c r="O122" s="154" t="str">
        <f>IF(C122="","",'03 Ações BR'!X125)</f>
        <v/>
      </c>
      <c r="P122" s="157" t="str">
        <f>IF(C122="","",'03 Ações BR'!Y125)</f>
        <v/>
      </c>
      <c r="Q122" s="157" t="str">
        <f>IF(C122="","",'03 Ações BR'!Z125)</f>
        <v/>
      </c>
      <c r="R122" s="158" t="str">
        <f>IF(C122="","",IF($J$3&gt;0,J122/$J$3,0))</f>
        <v/>
      </c>
      <c r="S122" s="159" t="str">
        <f>IF(C122="","",IF(N(J122)&gt;0,J122+ROW()/1E9,""))</f>
        <v/>
      </c>
      <c r="T122" s="159" t="str">
        <f>IF(C122="","",IF(N(P122)&gt;0,P122+ROW()/1E9,""))</f>
        <v/>
      </c>
    </row>
    <row r="123">
      <c r="A123" s="160" t="str">
        <f>IF(C123="","","Ações")</f>
        <v/>
      </c>
      <c r="B123" s="160" t="str">
        <f>IF(C123="","","Brasil")</f>
        <v/>
      </c>
      <c r="C123" s="160" t="str">
        <f>IF('03 Ações BR'!A126="","",'03 Ações BR'!A126&amp;"")</f>
        <v/>
      </c>
      <c r="D123" s="160" t="str">
        <f>IF(C123="","",'03 Ações BR'!B126&amp;"")</f>
        <v/>
      </c>
      <c r="E123" s="160" t="str">
        <f>IF(C123="","",'03 Ações BR'!C126&amp;"")</f>
        <v/>
      </c>
      <c r="F123" s="160" t="str">
        <f>IF(C123="","",'03 Ações BR'!AD126)</f>
        <v/>
      </c>
      <c r="G123" s="161" t="str">
        <f>IF(C123="","",'03 Ações BR'!E126)</f>
        <v/>
      </c>
      <c r="H123" s="162" t="str">
        <f>IF(C123="","",'03 Ações BR'!J126)</f>
        <v/>
      </c>
      <c r="I123" s="163" t="str">
        <f>IF(C123="","",'03 Ações BR'!L126)</f>
        <v/>
      </c>
      <c r="J123" s="164" t="str">
        <f>IF(C123="","",'03 Ações BR'!M126)</f>
        <v/>
      </c>
      <c r="K123" s="164" t="str">
        <f>IF(C123="","",'03 Ações BR'!N126)</f>
        <v/>
      </c>
      <c r="L123" s="164" t="str">
        <f>IF(C123="","",'03 Ações BR'!O126)</f>
        <v/>
      </c>
      <c r="M123" s="164" t="str">
        <f>IF(C123="","",'03 Ações BR'!AJ126)</f>
        <v/>
      </c>
      <c r="N123" s="164" t="str">
        <f>IF(C123="","",'03 Ações BR'!W126)</f>
        <v/>
      </c>
      <c r="O123" s="161" t="str">
        <f>IF(C123="","",'03 Ações BR'!X126)</f>
        <v/>
      </c>
      <c r="P123" s="164" t="str">
        <f>IF(C123="","",'03 Ações BR'!Y126)</f>
        <v/>
      </c>
      <c r="Q123" s="164" t="str">
        <f>IF(C123="","",'03 Ações BR'!Z126)</f>
        <v/>
      </c>
      <c r="R123" s="165" t="str">
        <f>IF(C123="","",IF($J$3&gt;0,J123/$J$3,0))</f>
        <v/>
      </c>
      <c r="S123" s="166" t="str">
        <f>IF(C123="","",IF(N(J123)&gt;0,J123+ROW()/1E9,""))</f>
        <v/>
      </c>
      <c r="T123" s="166" t="str">
        <f>IF(C123="","",IF(N(P123)&gt;0,P123+ROW()/1E9,""))</f>
        <v/>
      </c>
    </row>
    <row r="124">
      <c r="A124" s="153" t="str">
        <f>IF(C124="","","Ações")</f>
        <v/>
      </c>
      <c r="B124" s="153" t="str">
        <f>IF(C124="","","Brasil")</f>
        <v/>
      </c>
      <c r="C124" s="153" t="str">
        <f>IF('03 Ações BR'!A127="","",'03 Ações BR'!A127&amp;"")</f>
        <v/>
      </c>
      <c r="D124" s="153" t="str">
        <f>IF(C124="","",'03 Ações BR'!B127&amp;"")</f>
        <v/>
      </c>
      <c r="E124" s="153" t="str">
        <f>IF(C124="","",'03 Ações BR'!C127&amp;"")</f>
        <v/>
      </c>
      <c r="F124" s="153" t="str">
        <f>IF(C124="","",'03 Ações BR'!AD127)</f>
        <v/>
      </c>
      <c r="G124" s="154" t="str">
        <f>IF(C124="","",'03 Ações BR'!E127)</f>
        <v/>
      </c>
      <c r="H124" s="155" t="str">
        <f>IF(C124="","",'03 Ações BR'!J127)</f>
        <v/>
      </c>
      <c r="I124" s="156" t="str">
        <f>IF(C124="","",'03 Ações BR'!L127)</f>
        <v/>
      </c>
      <c r="J124" s="157" t="str">
        <f>IF(C124="","",'03 Ações BR'!M127)</f>
        <v/>
      </c>
      <c r="K124" s="157" t="str">
        <f>IF(C124="","",'03 Ações BR'!N127)</f>
        <v/>
      </c>
      <c r="L124" s="157" t="str">
        <f>IF(C124="","",'03 Ações BR'!O127)</f>
        <v/>
      </c>
      <c r="M124" s="157" t="str">
        <f>IF(C124="","",'03 Ações BR'!AJ127)</f>
        <v/>
      </c>
      <c r="N124" s="157" t="str">
        <f>IF(C124="","",'03 Ações BR'!W127)</f>
        <v/>
      </c>
      <c r="O124" s="154" t="str">
        <f>IF(C124="","",'03 Ações BR'!X127)</f>
        <v/>
      </c>
      <c r="P124" s="157" t="str">
        <f>IF(C124="","",'03 Ações BR'!Y127)</f>
        <v/>
      </c>
      <c r="Q124" s="157" t="str">
        <f>IF(C124="","",'03 Ações BR'!Z127)</f>
        <v/>
      </c>
      <c r="R124" s="158" t="str">
        <f>IF(C124="","",IF($J$3&gt;0,J124/$J$3,0))</f>
        <v/>
      </c>
      <c r="S124" s="159" t="str">
        <f>IF(C124="","",IF(N(J124)&gt;0,J124+ROW()/1E9,""))</f>
        <v/>
      </c>
      <c r="T124" s="159" t="str">
        <f>IF(C124="","",IF(N(P124)&gt;0,P124+ROW()/1E9,""))</f>
        <v/>
      </c>
    </row>
    <row r="125">
      <c r="A125" s="160" t="str">
        <f>IF(C125="","","Ações")</f>
        <v/>
      </c>
      <c r="B125" s="160" t="str">
        <f>IF(C125="","","Brasil")</f>
        <v/>
      </c>
      <c r="C125" s="160" t="str">
        <f>IF('03 Ações BR'!A128="","",'03 Ações BR'!A128&amp;"")</f>
        <v/>
      </c>
      <c r="D125" s="160" t="str">
        <f>IF(C125="","",'03 Ações BR'!B128&amp;"")</f>
        <v/>
      </c>
      <c r="E125" s="160" t="str">
        <f>IF(C125="","",'03 Ações BR'!C128&amp;"")</f>
        <v/>
      </c>
      <c r="F125" s="160" t="str">
        <f>IF(C125="","",'03 Ações BR'!AD128)</f>
        <v/>
      </c>
      <c r="G125" s="161" t="str">
        <f>IF(C125="","",'03 Ações BR'!E128)</f>
        <v/>
      </c>
      <c r="H125" s="162" t="str">
        <f>IF(C125="","",'03 Ações BR'!J128)</f>
        <v/>
      </c>
      <c r="I125" s="163" t="str">
        <f>IF(C125="","",'03 Ações BR'!L128)</f>
        <v/>
      </c>
      <c r="J125" s="164" t="str">
        <f>IF(C125="","",'03 Ações BR'!M128)</f>
        <v/>
      </c>
      <c r="K125" s="164" t="str">
        <f>IF(C125="","",'03 Ações BR'!N128)</f>
        <v/>
      </c>
      <c r="L125" s="164" t="str">
        <f>IF(C125="","",'03 Ações BR'!O128)</f>
        <v/>
      </c>
      <c r="M125" s="164" t="str">
        <f>IF(C125="","",'03 Ações BR'!AJ128)</f>
        <v/>
      </c>
      <c r="N125" s="164" t="str">
        <f>IF(C125="","",'03 Ações BR'!W128)</f>
        <v/>
      </c>
      <c r="O125" s="161" t="str">
        <f>IF(C125="","",'03 Ações BR'!X128)</f>
        <v/>
      </c>
      <c r="P125" s="164" t="str">
        <f>IF(C125="","",'03 Ações BR'!Y128)</f>
        <v/>
      </c>
      <c r="Q125" s="164" t="str">
        <f>IF(C125="","",'03 Ações BR'!Z128)</f>
        <v/>
      </c>
      <c r="R125" s="165" t="str">
        <f>IF(C125="","",IF($J$3&gt;0,J125/$J$3,0))</f>
        <v/>
      </c>
      <c r="S125" s="166" t="str">
        <f>IF(C125="","",IF(N(J125)&gt;0,J125+ROW()/1E9,""))</f>
        <v/>
      </c>
      <c r="T125" s="166" t="str">
        <f>IF(C125="","",IF(N(P125)&gt;0,P125+ROW()/1E9,""))</f>
        <v/>
      </c>
    </row>
    <row r="126">
      <c r="A126" s="153" t="str">
        <f>IF(C126="","","Ações")</f>
        <v/>
      </c>
      <c r="B126" s="153" t="str">
        <f>IF(C126="","","Brasil")</f>
        <v/>
      </c>
      <c r="C126" s="153" t="str">
        <f>IF('03 Ações BR'!A129="","",'03 Ações BR'!A129&amp;"")</f>
        <v/>
      </c>
      <c r="D126" s="153" t="str">
        <f>IF(C126="","",'03 Ações BR'!B129&amp;"")</f>
        <v/>
      </c>
      <c r="E126" s="153" t="str">
        <f>IF(C126="","",'03 Ações BR'!C129&amp;"")</f>
        <v/>
      </c>
      <c r="F126" s="153" t="str">
        <f>IF(C126="","",'03 Ações BR'!AD129)</f>
        <v/>
      </c>
      <c r="G126" s="154" t="str">
        <f>IF(C126="","",'03 Ações BR'!E129)</f>
        <v/>
      </c>
      <c r="H126" s="155" t="str">
        <f>IF(C126="","",'03 Ações BR'!J129)</f>
        <v/>
      </c>
      <c r="I126" s="156" t="str">
        <f>IF(C126="","",'03 Ações BR'!L129)</f>
        <v/>
      </c>
      <c r="J126" s="157" t="str">
        <f>IF(C126="","",'03 Ações BR'!M129)</f>
        <v/>
      </c>
      <c r="K126" s="157" t="str">
        <f>IF(C126="","",'03 Ações BR'!N129)</f>
        <v/>
      </c>
      <c r="L126" s="157" t="str">
        <f>IF(C126="","",'03 Ações BR'!O129)</f>
        <v/>
      </c>
      <c r="M126" s="157" t="str">
        <f>IF(C126="","",'03 Ações BR'!AJ129)</f>
        <v/>
      </c>
      <c r="N126" s="157" t="str">
        <f>IF(C126="","",'03 Ações BR'!W129)</f>
        <v/>
      </c>
      <c r="O126" s="154" t="str">
        <f>IF(C126="","",'03 Ações BR'!X129)</f>
        <v/>
      </c>
      <c r="P126" s="157" t="str">
        <f>IF(C126="","",'03 Ações BR'!Y129)</f>
        <v/>
      </c>
      <c r="Q126" s="157" t="str">
        <f>IF(C126="","",'03 Ações BR'!Z129)</f>
        <v/>
      </c>
      <c r="R126" s="158" t="str">
        <f>IF(C126="","",IF($J$3&gt;0,J126/$J$3,0))</f>
        <v/>
      </c>
      <c r="S126" s="159" t="str">
        <f>IF(C126="","",IF(N(J126)&gt;0,J126+ROW()/1E9,""))</f>
        <v/>
      </c>
      <c r="T126" s="159" t="str">
        <f>IF(C126="","",IF(N(P126)&gt;0,P126+ROW()/1E9,""))</f>
        <v/>
      </c>
    </row>
    <row r="127">
      <c r="A127" s="160" t="str">
        <f>IF(C127="","","Ações")</f>
        <v/>
      </c>
      <c r="B127" s="160" t="str">
        <f>IF(C127="","","Brasil")</f>
        <v/>
      </c>
      <c r="C127" s="160" t="str">
        <f>IF('03 Ações BR'!A130="","",'03 Ações BR'!A130&amp;"")</f>
        <v/>
      </c>
      <c r="D127" s="160" t="str">
        <f>IF(C127="","",'03 Ações BR'!B130&amp;"")</f>
        <v/>
      </c>
      <c r="E127" s="160" t="str">
        <f>IF(C127="","",'03 Ações BR'!C130&amp;"")</f>
        <v/>
      </c>
      <c r="F127" s="160" t="str">
        <f>IF(C127="","",'03 Ações BR'!AD130)</f>
        <v/>
      </c>
      <c r="G127" s="161" t="str">
        <f>IF(C127="","",'03 Ações BR'!E130)</f>
        <v/>
      </c>
      <c r="H127" s="162" t="str">
        <f>IF(C127="","",'03 Ações BR'!J130)</f>
        <v/>
      </c>
      <c r="I127" s="163" t="str">
        <f>IF(C127="","",'03 Ações BR'!L130)</f>
        <v/>
      </c>
      <c r="J127" s="164" t="str">
        <f>IF(C127="","",'03 Ações BR'!M130)</f>
        <v/>
      </c>
      <c r="K127" s="164" t="str">
        <f>IF(C127="","",'03 Ações BR'!N130)</f>
        <v/>
      </c>
      <c r="L127" s="164" t="str">
        <f>IF(C127="","",'03 Ações BR'!O130)</f>
        <v/>
      </c>
      <c r="M127" s="164" t="str">
        <f>IF(C127="","",'03 Ações BR'!AJ130)</f>
        <v/>
      </c>
      <c r="N127" s="164" t="str">
        <f>IF(C127="","",'03 Ações BR'!W130)</f>
        <v/>
      </c>
      <c r="O127" s="161" t="str">
        <f>IF(C127="","",'03 Ações BR'!X130)</f>
        <v/>
      </c>
      <c r="P127" s="164" t="str">
        <f>IF(C127="","",'03 Ações BR'!Y130)</f>
        <v/>
      </c>
      <c r="Q127" s="164" t="str">
        <f>IF(C127="","",'03 Ações BR'!Z130)</f>
        <v/>
      </c>
      <c r="R127" s="165" t="str">
        <f>IF(C127="","",IF($J$3&gt;0,J127/$J$3,0))</f>
        <v/>
      </c>
      <c r="S127" s="166" t="str">
        <f>IF(C127="","",IF(N(J127)&gt;0,J127+ROW()/1E9,""))</f>
        <v/>
      </c>
      <c r="T127" s="166" t="str">
        <f>IF(C127="","",IF(N(P127)&gt;0,P127+ROW()/1E9,""))</f>
        <v/>
      </c>
    </row>
    <row r="128">
      <c r="A128" s="153" t="str">
        <f>IF(C128="","","Ações")</f>
        <v/>
      </c>
      <c r="B128" s="153" t="str">
        <f>IF(C128="","","Brasil")</f>
        <v/>
      </c>
      <c r="C128" s="153" t="str">
        <f>IF('03 Ações BR'!A131="","",'03 Ações BR'!A131&amp;"")</f>
        <v/>
      </c>
      <c r="D128" s="153" t="str">
        <f>IF(C128="","",'03 Ações BR'!B131&amp;"")</f>
        <v/>
      </c>
      <c r="E128" s="153" t="str">
        <f>IF(C128="","",'03 Ações BR'!C131&amp;"")</f>
        <v/>
      </c>
      <c r="F128" s="153" t="str">
        <f>IF(C128="","",'03 Ações BR'!AD131)</f>
        <v/>
      </c>
      <c r="G128" s="154" t="str">
        <f>IF(C128="","",'03 Ações BR'!E131)</f>
        <v/>
      </c>
      <c r="H128" s="155" t="str">
        <f>IF(C128="","",'03 Ações BR'!J131)</f>
        <v/>
      </c>
      <c r="I128" s="156" t="str">
        <f>IF(C128="","",'03 Ações BR'!L131)</f>
        <v/>
      </c>
      <c r="J128" s="157" t="str">
        <f>IF(C128="","",'03 Ações BR'!M131)</f>
        <v/>
      </c>
      <c r="K128" s="157" t="str">
        <f>IF(C128="","",'03 Ações BR'!N131)</f>
        <v/>
      </c>
      <c r="L128" s="157" t="str">
        <f>IF(C128="","",'03 Ações BR'!O131)</f>
        <v/>
      </c>
      <c r="M128" s="157" t="str">
        <f>IF(C128="","",'03 Ações BR'!AJ131)</f>
        <v/>
      </c>
      <c r="N128" s="157" t="str">
        <f>IF(C128="","",'03 Ações BR'!W131)</f>
        <v/>
      </c>
      <c r="O128" s="154" t="str">
        <f>IF(C128="","",'03 Ações BR'!X131)</f>
        <v/>
      </c>
      <c r="P128" s="157" t="str">
        <f>IF(C128="","",'03 Ações BR'!Y131)</f>
        <v/>
      </c>
      <c r="Q128" s="157" t="str">
        <f>IF(C128="","",'03 Ações BR'!Z131)</f>
        <v/>
      </c>
      <c r="R128" s="158" t="str">
        <f>IF(C128="","",IF($J$3&gt;0,J128/$J$3,0))</f>
        <v/>
      </c>
      <c r="S128" s="159" t="str">
        <f>IF(C128="","",IF(N(J128)&gt;0,J128+ROW()/1E9,""))</f>
        <v/>
      </c>
      <c r="T128" s="159" t="str">
        <f>IF(C128="","",IF(N(P128)&gt;0,P128+ROW()/1E9,""))</f>
        <v/>
      </c>
    </row>
    <row r="129">
      <c r="A129" s="160" t="str">
        <f>IF(C129="","","Ações")</f>
        <v/>
      </c>
      <c r="B129" s="160" t="str">
        <f>IF(C129="","","Brasil")</f>
        <v/>
      </c>
      <c r="C129" s="160" t="str">
        <f>IF('03 Ações BR'!A132="","",'03 Ações BR'!A132&amp;"")</f>
        <v/>
      </c>
      <c r="D129" s="160" t="str">
        <f>IF(C129="","",'03 Ações BR'!B132&amp;"")</f>
        <v/>
      </c>
      <c r="E129" s="160" t="str">
        <f>IF(C129="","",'03 Ações BR'!C132&amp;"")</f>
        <v/>
      </c>
      <c r="F129" s="160" t="str">
        <f>IF(C129="","",'03 Ações BR'!AD132)</f>
        <v/>
      </c>
      <c r="G129" s="161" t="str">
        <f>IF(C129="","",'03 Ações BR'!E132)</f>
        <v/>
      </c>
      <c r="H129" s="162" t="str">
        <f>IF(C129="","",'03 Ações BR'!J132)</f>
        <v/>
      </c>
      <c r="I129" s="163" t="str">
        <f>IF(C129="","",'03 Ações BR'!L132)</f>
        <v/>
      </c>
      <c r="J129" s="164" t="str">
        <f>IF(C129="","",'03 Ações BR'!M132)</f>
        <v/>
      </c>
      <c r="K129" s="164" t="str">
        <f>IF(C129="","",'03 Ações BR'!N132)</f>
        <v/>
      </c>
      <c r="L129" s="164" t="str">
        <f>IF(C129="","",'03 Ações BR'!O132)</f>
        <v/>
      </c>
      <c r="M129" s="164" t="str">
        <f>IF(C129="","",'03 Ações BR'!AJ132)</f>
        <v/>
      </c>
      <c r="N129" s="164" t="str">
        <f>IF(C129="","",'03 Ações BR'!W132)</f>
        <v/>
      </c>
      <c r="O129" s="161" t="str">
        <f>IF(C129="","",'03 Ações BR'!X132)</f>
        <v/>
      </c>
      <c r="P129" s="164" t="str">
        <f>IF(C129="","",'03 Ações BR'!Y132)</f>
        <v/>
      </c>
      <c r="Q129" s="164" t="str">
        <f>IF(C129="","",'03 Ações BR'!Z132)</f>
        <v/>
      </c>
      <c r="R129" s="165" t="str">
        <f>IF(C129="","",IF($J$3&gt;0,J129/$J$3,0))</f>
        <v/>
      </c>
      <c r="S129" s="166" t="str">
        <f>IF(C129="","",IF(N(J129)&gt;0,J129+ROW()/1E9,""))</f>
        <v/>
      </c>
      <c r="T129" s="166" t="str">
        <f>IF(C129="","",IF(N(P129)&gt;0,P129+ROW()/1E9,""))</f>
        <v/>
      </c>
    </row>
    <row r="130">
      <c r="A130" s="153" t="str">
        <f>IF(C130="","","Ações")</f>
        <v/>
      </c>
      <c r="B130" s="153" t="str">
        <f>IF(C130="","","Brasil")</f>
        <v/>
      </c>
      <c r="C130" s="153" t="str">
        <f>IF('03 Ações BR'!A133="","",'03 Ações BR'!A133&amp;"")</f>
        <v/>
      </c>
      <c r="D130" s="153" t="str">
        <f>IF(C130="","",'03 Ações BR'!B133&amp;"")</f>
        <v/>
      </c>
      <c r="E130" s="153" t="str">
        <f>IF(C130="","",'03 Ações BR'!C133&amp;"")</f>
        <v/>
      </c>
      <c r="F130" s="153" t="str">
        <f>IF(C130="","",'03 Ações BR'!AD133)</f>
        <v/>
      </c>
      <c r="G130" s="154" t="str">
        <f>IF(C130="","",'03 Ações BR'!E133)</f>
        <v/>
      </c>
      <c r="H130" s="155" t="str">
        <f>IF(C130="","",'03 Ações BR'!J133)</f>
        <v/>
      </c>
      <c r="I130" s="156" t="str">
        <f>IF(C130="","",'03 Ações BR'!L133)</f>
        <v/>
      </c>
      <c r="J130" s="157" t="str">
        <f>IF(C130="","",'03 Ações BR'!M133)</f>
        <v/>
      </c>
      <c r="K130" s="157" t="str">
        <f>IF(C130="","",'03 Ações BR'!N133)</f>
        <v/>
      </c>
      <c r="L130" s="157" t="str">
        <f>IF(C130="","",'03 Ações BR'!O133)</f>
        <v/>
      </c>
      <c r="M130" s="157" t="str">
        <f>IF(C130="","",'03 Ações BR'!AJ133)</f>
        <v/>
      </c>
      <c r="N130" s="157" t="str">
        <f>IF(C130="","",'03 Ações BR'!W133)</f>
        <v/>
      </c>
      <c r="O130" s="154" t="str">
        <f>IF(C130="","",'03 Ações BR'!X133)</f>
        <v/>
      </c>
      <c r="P130" s="157" t="str">
        <f>IF(C130="","",'03 Ações BR'!Y133)</f>
        <v/>
      </c>
      <c r="Q130" s="157" t="str">
        <f>IF(C130="","",'03 Ações BR'!Z133)</f>
        <v/>
      </c>
      <c r="R130" s="158" t="str">
        <f>IF(C130="","",IF($J$3&gt;0,J130/$J$3,0))</f>
        <v/>
      </c>
      <c r="S130" s="159" t="str">
        <f>IF(C130="","",IF(N(J130)&gt;0,J130+ROW()/1E9,""))</f>
        <v/>
      </c>
      <c r="T130" s="159" t="str">
        <f>IF(C130="","",IF(N(P130)&gt;0,P130+ROW()/1E9,""))</f>
        <v/>
      </c>
    </row>
    <row r="131">
      <c r="A131" s="160" t="str">
        <f>IF(C131="","","Ações")</f>
        <v/>
      </c>
      <c r="B131" s="160" t="str">
        <f>IF(C131="","","Brasil")</f>
        <v/>
      </c>
      <c r="C131" s="160" t="str">
        <f>IF('03 Ações BR'!A134="","",'03 Ações BR'!A134&amp;"")</f>
        <v/>
      </c>
      <c r="D131" s="160" t="str">
        <f>IF(C131="","",'03 Ações BR'!B134&amp;"")</f>
        <v/>
      </c>
      <c r="E131" s="160" t="str">
        <f>IF(C131="","",'03 Ações BR'!C134&amp;"")</f>
        <v/>
      </c>
      <c r="F131" s="160" t="str">
        <f>IF(C131="","",'03 Ações BR'!AD134)</f>
        <v/>
      </c>
      <c r="G131" s="161" t="str">
        <f>IF(C131="","",'03 Ações BR'!E134)</f>
        <v/>
      </c>
      <c r="H131" s="162" t="str">
        <f>IF(C131="","",'03 Ações BR'!J134)</f>
        <v/>
      </c>
      <c r="I131" s="163" t="str">
        <f>IF(C131="","",'03 Ações BR'!L134)</f>
        <v/>
      </c>
      <c r="J131" s="164" t="str">
        <f>IF(C131="","",'03 Ações BR'!M134)</f>
        <v/>
      </c>
      <c r="K131" s="164" t="str">
        <f>IF(C131="","",'03 Ações BR'!N134)</f>
        <v/>
      </c>
      <c r="L131" s="164" t="str">
        <f>IF(C131="","",'03 Ações BR'!O134)</f>
        <v/>
      </c>
      <c r="M131" s="164" t="str">
        <f>IF(C131="","",'03 Ações BR'!AJ134)</f>
        <v/>
      </c>
      <c r="N131" s="164" t="str">
        <f>IF(C131="","",'03 Ações BR'!W134)</f>
        <v/>
      </c>
      <c r="O131" s="161" t="str">
        <f>IF(C131="","",'03 Ações BR'!X134)</f>
        <v/>
      </c>
      <c r="P131" s="164" t="str">
        <f>IF(C131="","",'03 Ações BR'!Y134)</f>
        <v/>
      </c>
      <c r="Q131" s="164" t="str">
        <f>IF(C131="","",'03 Ações BR'!Z134)</f>
        <v/>
      </c>
      <c r="R131" s="165" t="str">
        <f>IF(C131="","",IF($J$3&gt;0,J131/$J$3,0))</f>
        <v/>
      </c>
      <c r="S131" s="166" t="str">
        <f>IF(C131="","",IF(N(J131)&gt;0,J131+ROW()/1E9,""))</f>
        <v/>
      </c>
      <c r="T131" s="166" t="str">
        <f>IF(C131="","",IF(N(P131)&gt;0,P131+ROW()/1E9,""))</f>
        <v/>
      </c>
    </row>
    <row r="132">
      <c r="A132" s="153" t="str">
        <f>IF(C132="","","Ações")</f>
        <v/>
      </c>
      <c r="B132" s="153" t="str">
        <f>IF(C132="","","Brasil")</f>
        <v/>
      </c>
      <c r="C132" s="153" t="str">
        <f>IF('03 Ações BR'!A135="","",'03 Ações BR'!A135&amp;"")</f>
        <v/>
      </c>
      <c r="D132" s="153" t="str">
        <f>IF(C132="","",'03 Ações BR'!B135&amp;"")</f>
        <v/>
      </c>
      <c r="E132" s="153" t="str">
        <f>IF(C132="","",'03 Ações BR'!C135&amp;"")</f>
        <v/>
      </c>
      <c r="F132" s="153" t="str">
        <f>IF(C132="","",'03 Ações BR'!AD135)</f>
        <v/>
      </c>
      <c r="G132" s="154" t="str">
        <f>IF(C132="","",'03 Ações BR'!E135)</f>
        <v/>
      </c>
      <c r="H132" s="155" t="str">
        <f>IF(C132="","",'03 Ações BR'!J135)</f>
        <v/>
      </c>
      <c r="I132" s="156" t="str">
        <f>IF(C132="","",'03 Ações BR'!L135)</f>
        <v/>
      </c>
      <c r="J132" s="157" t="str">
        <f>IF(C132="","",'03 Ações BR'!M135)</f>
        <v/>
      </c>
      <c r="K132" s="157" t="str">
        <f>IF(C132="","",'03 Ações BR'!N135)</f>
        <v/>
      </c>
      <c r="L132" s="157" t="str">
        <f>IF(C132="","",'03 Ações BR'!O135)</f>
        <v/>
      </c>
      <c r="M132" s="157" t="str">
        <f>IF(C132="","",'03 Ações BR'!AJ135)</f>
        <v/>
      </c>
      <c r="N132" s="157" t="str">
        <f>IF(C132="","",'03 Ações BR'!W135)</f>
        <v/>
      </c>
      <c r="O132" s="154" t="str">
        <f>IF(C132="","",'03 Ações BR'!X135)</f>
        <v/>
      </c>
      <c r="P132" s="157" t="str">
        <f>IF(C132="","",'03 Ações BR'!Y135)</f>
        <v/>
      </c>
      <c r="Q132" s="157" t="str">
        <f>IF(C132="","",'03 Ações BR'!Z135)</f>
        <v/>
      </c>
      <c r="R132" s="158" t="str">
        <f>IF(C132="","",IF($J$3&gt;0,J132/$J$3,0))</f>
        <v/>
      </c>
      <c r="S132" s="159" t="str">
        <f>IF(C132="","",IF(N(J132)&gt;0,J132+ROW()/1E9,""))</f>
        <v/>
      </c>
      <c r="T132" s="159" t="str">
        <f>IF(C132="","",IF(N(P132)&gt;0,P132+ROW()/1E9,""))</f>
        <v/>
      </c>
    </row>
    <row r="133">
      <c r="A133" s="160" t="str">
        <f>IF(C133="","","Ações")</f>
        <v/>
      </c>
      <c r="B133" s="160" t="str">
        <f>IF(C133="","","Brasil")</f>
        <v/>
      </c>
      <c r="C133" s="160" t="str">
        <f>IF('03 Ações BR'!A136="","",'03 Ações BR'!A136&amp;"")</f>
        <v/>
      </c>
      <c r="D133" s="160" t="str">
        <f>IF(C133="","",'03 Ações BR'!B136&amp;"")</f>
        <v/>
      </c>
      <c r="E133" s="160" t="str">
        <f>IF(C133="","",'03 Ações BR'!C136&amp;"")</f>
        <v/>
      </c>
      <c r="F133" s="160" t="str">
        <f>IF(C133="","",'03 Ações BR'!AD136)</f>
        <v/>
      </c>
      <c r="G133" s="161" t="str">
        <f>IF(C133="","",'03 Ações BR'!E136)</f>
        <v/>
      </c>
      <c r="H133" s="162" t="str">
        <f>IF(C133="","",'03 Ações BR'!J136)</f>
        <v/>
      </c>
      <c r="I133" s="163" t="str">
        <f>IF(C133="","",'03 Ações BR'!L136)</f>
        <v/>
      </c>
      <c r="J133" s="164" t="str">
        <f>IF(C133="","",'03 Ações BR'!M136)</f>
        <v/>
      </c>
      <c r="K133" s="164" t="str">
        <f>IF(C133="","",'03 Ações BR'!N136)</f>
        <v/>
      </c>
      <c r="L133" s="164" t="str">
        <f>IF(C133="","",'03 Ações BR'!O136)</f>
        <v/>
      </c>
      <c r="M133" s="164" t="str">
        <f>IF(C133="","",'03 Ações BR'!AJ136)</f>
        <v/>
      </c>
      <c r="N133" s="164" t="str">
        <f>IF(C133="","",'03 Ações BR'!W136)</f>
        <v/>
      </c>
      <c r="O133" s="161" t="str">
        <f>IF(C133="","",'03 Ações BR'!X136)</f>
        <v/>
      </c>
      <c r="P133" s="164" t="str">
        <f>IF(C133="","",'03 Ações BR'!Y136)</f>
        <v/>
      </c>
      <c r="Q133" s="164" t="str">
        <f>IF(C133="","",'03 Ações BR'!Z136)</f>
        <v/>
      </c>
      <c r="R133" s="165" t="str">
        <f>IF(C133="","",IF($J$3&gt;0,J133/$J$3,0))</f>
        <v/>
      </c>
      <c r="S133" s="166" t="str">
        <f>IF(C133="","",IF(N(J133)&gt;0,J133+ROW()/1E9,""))</f>
        <v/>
      </c>
      <c r="T133" s="166" t="str">
        <f>IF(C133="","",IF(N(P133)&gt;0,P133+ROW()/1E9,""))</f>
        <v/>
      </c>
    </row>
    <row r="134">
      <c r="A134" s="153" t="str">
        <f>IF(C134="","","Ações")</f>
        <v/>
      </c>
      <c r="B134" s="153" t="str">
        <f>IF(C134="","","Brasil")</f>
        <v/>
      </c>
      <c r="C134" s="153" t="str">
        <f>IF('03 Ações BR'!A137="","",'03 Ações BR'!A137&amp;"")</f>
        <v/>
      </c>
      <c r="D134" s="153" t="str">
        <f>IF(C134="","",'03 Ações BR'!B137&amp;"")</f>
        <v/>
      </c>
      <c r="E134" s="153" t="str">
        <f>IF(C134="","",'03 Ações BR'!C137&amp;"")</f>
        <v/>
      </c>
      <c r="F134" s="153" t="str">
        <f>IF(C134="","",'03 Ações BR'!AD137)</f>
        <v/>
      </c>
      <c r="G134" s="154" t="str">
        <f>IF(C134="","",'03 Ações BR'!E137)</f>
        <v/>
      </c>
      <c r="H134" s="155" t="str">
        <f>IF(C134="","",'03 Ações BR'!J137)</f>
        <v/>
      </c>
      <c r="I134" s="156" t="str">
        <f>IF(C134="","",'03 Ações BR'!L137)</f>
        <v/>
      </c>
      <c r="J134" s="157" t="str">
        <f>IF(C134="","",'03 Ações BR'!M137)</f>
        <v/>
      </c>
      <c r="K134" s="157" t="str">
        <f>IF(C134="","",'03 Ações BR'!N137)</f>
        <v/>
      </c>
      <c r="L134" s="157" t="str">
        <f>IF(C134="","",'03 Ações BR'!O137)</f>
        <v/>
      </c>
      <c r="M134" s="157" t="str">
        <f>IF(C134="","",'03 Ações BR'!AJ137)</f>
        <v/>
      </c>
      <c r="N134" s="157" t="str">
        <f>IF(C134="","",'03 Ações BR'!W137)</f>
        <v/>
      </c>
      <c r="O134" s="154" t="str">
        <f>IF(C134="","",'03 Ações BR'!X137)</f>
        <v/>
      </c>
      <c r="P134" s="157" t="str">
        <f>IF(C134="","",'03 Ações BR'!Y137)</f>
        <v/>
      </c>
      <c r="Q134" s="157" t="str">
        <f>IF(C134="","",'03 Ações BR'!Z137)</f>
        <v/>
      </c>
      <c r="R134" s="158" t="str">
        <f>IF(C134="","",IF($J$3&gt;0,J134/$J$3,0))</f>
        <v/>
      </c>
      <c r="S134" s="159" t="str">
        <f>IF(C134="","",IF(N(J134)&gt;0,J134+ROW()/1E9,""))</f>
        <v/>
      </c>
      <c r="T134" s="159" t="str">
        <f>IF(C134="","",IF(N(P134)&gt;0,P134+ROW()/1E9,""))</f>
        <v/>
      </c>
    </row>
    <row r="135">
      <c r="A135" s="160" t="str">
        <f>IF(C135="","","Ações")</f>
        <v/>
      </c>
      <c r="B135" s="160" t="str">
        <f>IF(C135="","","Brasil")</f>
        <v/>
      </c>
      <c r="C135" s="160" t="str">
        <f>IF('03 Ações BR'!A138="","",'03 Ações BR'!A138&amp;"")</f>
        <v/>
      </c>
      <c r="D135" s="160" t="str">
        <f>IF(C135="","",'03 Ações BR'!B138&amp;"")</f>
        <v/>
      </c>
      <c r="E135" s="160" t="str">
        <f>IF(C135="","",'03 Ações BR'!C138&amp;"")</f>
        <v/>
      </c>
      <c r="F135" s="160" t="str">
        <f>IF(C135="","",'03 Ações BR'!AD138)</f>
        <v/>
      </c>
      <c r="G135" s="161" t="str">
        <f>IF(C135="","",'03 Ações BR'!E138)</f>
        <v/>
      </c>
      <c r="H135" s="162" t="str">
        <f>IF(C135="","",'03 Ações BR'!J138)</f>
        <v/>
      </c>
      <c r="I135" s="163" t="str">
        <f>IF(C135="","",'03 Ações BR'!L138)</f>
        <v/>
      </c>
      <c r="J135" s="164" t="str">
        <f>IF(C135="","",'03 Ações BR'!M138)</f>
        <v/>
      </c>
      <c r="K135" s="164" t="str">
        <f>IF(C135="","",'03 Ações BR'!N138)</f>
        <v/>
      </c>
      <c r="L135" s="164" t="str">
        <f>IF(C135="","",'03 Ações BR'!O138)</f>
        <v/>
      </c>
      <c r="M135" s="164" t="str">
        <f>IF(C135="","",'03 Ações BR'!AJ138)</f>
        <v/>
      </c>
      <c r="N135" s="164" t="str">
        <f>IF(C135="","",'03 Ações BR'!W138)</f>
        <v/>
      </c>
      <c r="O135" s="161" t="str">
        <f>IF(C135="","",'03 Ações BR'!X138)</f>
        <v/>
      </c>
      <c r="P135" s="164" t="str">
        <f>IF(C135="","",'03 Ações BR'!Y138)</f>
        <v/>
      </c>
      <c r="Q135" s="164" t="str">
        <f>IF(C135="","",'03 Ações BR'!Z138)</f>
        <v/>
      </c>
      <c r="R135" s="165" t="str">
        <f>IF(C135="","",IF($J$3&gt;0,J135/$J$3,0))</f>
        <v/>
      </c>
      <c r="S135" s="166" t="str">
        <f>IF(C135="","",IF(N(J135)&gt;0,J135+ROW()/1E9,""))</f>
        <v/>
      </c>
      <c r="T135" s="166" t="str">
        <f>IF(C135="","",IF(N(P135)&gt;0,P135+ROW()/1E9,""))</f>
        <v/>
      </c>
    </row>
    <row r="136">
      <c r="A136" s="153" t="str">
        <f>IF(C136="","","Ações")</f>
        <v/>
      </c>
      <c r="B136" s="153" t="str">
        <f>IF(C136="","","Brasil")</f>
        <v/>
      </c>
      <c r="C136" s="153" t="str">
        <f>IF('03 Ações BR'!A139="","",'03 Ações BR'!A139&amp;"")</f>
        <v/>
      </c>
      <c r="D136" s="153" t="str">
        <f>IF(C136="","",'03 Ações BR'!B139&amp;"")</f>
        <v/>
      </c>
      <c r="E136" s="153" t="str">
        <f>IF(C136="","",'03 Ações BR'!C139&amp;"")</f>
        <v/>
      </c>
      <c r="F136" s="153" t="str">
        <f>IF(C136="","",'03 Ações BR'!AD139)</f>
        <v/>
      </c>
      <c r="G136" s="154" t="str">
        <f>IF(C136="","",'03 Ações BR'!E139)</f>
        <v/>
      </c>
      <c r="H136" s="155" t="str">
        <f>IF(C136="","",'03 Ações BR'!J139)</f>
        <v/>
      </c>
      <c r="I136" s="156" t="str">
        <f>IF(C136="","",'03 Ações BR'!L139)</f>
        <v/>
      </c>
      <c r="J136" s="157" t="str">
        <f>IF(C136="","",'03 Ações BR'!M139)</f>
        <v/>
      </c>
      <c r="K136" s="157" t="str">
        <f>IF(C136="","",'03 Ações BR'!N139)</f>
        <v/>
      </c>
      <c r="L136" s="157" t="str">
        <f>IF(C136="","",'03 Ações BR'!O139)</f>
        <v/>
      </c>
      <c r="M136" s="157" t="str">
        <f>IF(C136="","",'03 Ações BR'!AJ139)</f>
        <v/>
      </c>
      <c r="N136" s="157" t="str">
        <f>IF(C136="","",'03 Ações BR'!W139)</f>
        <v/>
      </c>
      <c r="O136" s="154" t="str">
        <f>IF(C136="","",'03 Ações BR'!X139)</f>
        <v/>
      </c>
      <c r="P136" s="157" t="str">
        <f>IF(C136="","",'03 Ações BR'!Y139)</f>
        <v/>
      </c>
      <c r="Q136" s="157" t="str">
        <f>IF(C136="","",'03 Ações BR'!Z139)</f>
        <v/>
      </c>
      <c r="R136" s="158" t="str">
        <f>IF(C136="","",IF($J$3&gt;0,J136/$J$3,0))</f>
        <v/>
      </c>
      <c r="S136" s="159" t="str">
        <f>IF(C136="","",IF(N(J136)&gt;0,J136+ROW()/1E9,""))</f>
        <v/>
      </c>
      <c r="T136" s="159" t="str">
        <f>IF(C136="","",IF(N(P136)&gt;0,P136+ROW()/1E9,""))</f>
        <v/>
      </c>
    </row>
    <row r="137">
      <c r="A137" s="160" t="str">
        <f>IF(C137="","","Ações")</f>
        <v/>
      </c>
      <c r="B137" s="160" t="str">
        <f>IF(C137="","","Brasil")</f>
        <v/>
      </c>
      <c r="C137" s="160" t="str">
        <f>IF('03 Ações BR'!A140="","",'03 Ações BR'!A140&amp;"")</f>
        <v/>
      </c>
      <c r="D137" s="160" t="str">
        <f>IF(C137="","",'03 Ações BR'!B140&amp;"")</f>
        <v/>
      </c>
      <c r="E137" s="160" t="str">
        <f>IF(C137="","",'03 Ações BR'!C140&amp;"")</f>
        <v/>
      </c>
      <c r="F137" s="160" t="str">
        <f>IF(C137="","",'03 Ações BR'!AD140)</f>
        <v/>
      </c>
      <c r="G137" s="161" t="str">
        <f>IF(C137="","",'03 Ações BR'!E140)</f>
        <v/>
      </c>
      <c r="H137" s="162" t="str">
        <f>IF(C137="","",'03 Ações BR'!J140)</f>
        <v/>
      </c>
      <c r="I137" s="163" t="str">
        <f>IF(C137="","",'03 Ações BR'!L140)</f>
        <v/>
      </c>
      <c r="J137" s="164" t="str">
        <f>IF(C137="","",'03 Ações BR'!M140)</f>
        <v/>
      </c>
      <c r="K137" s="164" t="str">
        <f>IF(C137="","",'03 Ações BR'!N140)</f>
        <v/>
      </c>
      <c r="L137" s="164" t="str">
        <f>IF(C137="","",'03 Ações BR'!O140)</f>
        <v/>
      </c>
      <c r="M137" s="164" t="str">
        <f>IF(C137="","",'03 Ações BR'!AJ140)</f>
        <v/>
      </c>
      <c r="N137" s="164" t="str">
        <f>IF(C137="","",'03 Ações BR'!W140)</f>
        <v/>
      </c>
      <c r="O137" s="161" t="str">
        <f>IF(C137="","",'03 Ações BR'!X140)</f>
        <v/>
      </c>
      <c r="P137" s="164" t="str">
        <f>IF(C137="","",'03 Ações BR'!Y140)</f>
        <v/>
      </c>
      <c r="Q137" s="164" t="str">
        <f>IF(C137="","",'03 Ações BR'!Z140)</f>
        <v/>
      </c>
      <c r="R137" s="165" t="str">
        <f>IF(C137="","",IF($J$3&gt;0,J137/$J$3,0))</f>
        <v/>
      </c>
      <c r="S137" s="166" t="str">
        <f>IF(C137="","",IF(N(J137)&gt;0,J137+ROW()/1E9,""))</f>
        <v/>
      </c>
      <c r="T137" s="166" t="str">
        <f>IF(C137="","",IF(N(P137)&gt;0,P137+ROW()/1E9,""))</f>
        <v/>
      </c>
    </row>
    <row r="138">
      <c r="A138" s="153" t="str">
        <f>IF(C138="","","Ações")</f>
        <v/>
      </c>
      <c r="B138" s="153" t="str">
        <f>IF(C138="","","Brasil")</f>
        <v/>
      </c>
      <c r="C138" s="153" t="str">
        <f>IF('03 Ações BR'!A141="","",'03 Ações BR'!A141&amp;"")</f>
        <v/>
      </c>
      <c r="D138" s="153" t="str">
        <f>IF(C138="","",'03 Ações BR'!B141&amp;"")</f>
        <v/>
      </c>
      <c r="E138" s="153" t="str">
        <f>IF(C138="","",'03 Ações BR'!C141&amp;"")</f>
        <v/>
      </c>
      <c r="F138" s="153" t="str">
        <f>IF(C138="","",'03 Ações BR'!AD141)</f>
        <v/>
      </c>
      <c r="G138" s="154" t="str">
        <f>IF(C138="","",'03 Ações BR'!E141)</f>
        <v/>
      </c>
      <c r="H138" s="155" t="str">
        <f>IF(C138="","",'03 Ações BR'!J141)</f>
        <v/>
      </c>
      <c r="I138" s="156" t="str">
        <f>IF(C138="","",'03 Ações BR'!L141)</f>
        <v/>
      </c>
      <c r="J138" s="157" t="str">
        <f>IF(C138="","",'03 Ações BR'!M141)</f>
        <v/>
      </c>
      <c r="K138" s="157" t="str">
        <f>IF(C138="","",'03 Ações BR'!N141)</f>
        <v/>
      </c>
      <c r="L138" s="157" t="str">
        <f>IF(C138="","",'03 Ações BR'!O141)</f>
        <v/>
      </c>
      <c r="M138" s="157" t="str">
        <f>IF(C138="","",'03 Ações BR'!AJ141)</f>
        <v/>
      </c>
      <c r="N138" s="157" t="str">
        <f>IF(C138="","",'03 Ações BR'!W141)</f>
        <v/>
      </c>
      <c r="O138" s="154" t="str">
        <f>IF(C138="","",'03 Ações BR'!X141)</f>
        <v/>
      </c>
      <c r="P138" s="157" t="str">
        <f>IF(C138="","",'03 Ações BR'!Y141)</f>
        <v/>
      </c>
      <c r="Q138" s="157" t="str">
        <f>IF(C138="","",'03 Ações BR'!Z141)</f>
        <v/>
      </c>
      <c r="R138" s="158" t="str">
        <f>IF(C138="","",IF($J$3&gt;0,J138/$J$3,0))</f>
        <v/>
      </c>
      <c r="S138" s="159" t="str">
        <f>IF(C138="","",IF(N(J138)&gt;0,J138+ROW()/1E9,""))</f>
        <v/>
      </c>
      <c r="T138" s="159" t="str">
        <f>IF(C138="","",IF(N(P138)&gt;0,P138+ROW()/1E9,""))</f>
        <v/>
      </c>
    </row>
    <row r="139">
      <c r="A139" s="160" t="str">
        <f>IF(C139="","","Ações")</f>
        <v/>
      </c>
      <c r="B139" s="160" t="str">
        <f>IF(C139="","","Brasil")</f>
        <v/>
      </c>
      <c r="C139" s="160" t="str">
        <f>IF('03 Ações BR'!A142="","",'03 Ações BR'!A142&amp;"")</f>
        <v/>
      </c>
      <c r="D139" s="160" t="str">
        <f>IF(C139="","",'03 Ações BR'!B142&amp;"")</f>
        <v/>
      </c>
      <c r="E139" s="160" t="str">
        <f>IF(C139="","",'03 Ações BR'!C142&amp;"")</f>
        <v/>
      </c>
      <c r="F139" s="160" t="str">
        <f>IF(C139="","",'03 Ações BR'!AD142)</f>
        <v/>
      </c>
      <c r="G139" s="161" t="str">
        <f>IF(C139="","",'03 Ações BR'!E142)</f>
        <v/>
      </c>
      <c r="H139" s="162" t="str">
        <f>IF(C139="","",'03 Ações BR'!J142)</f>
        <v/>
      </c>
      <c r="I139" s="163" t="str">
        <f>IF(C139="","",'03 Ações BR'!L142)</f>
        <v/>
      </c>
      <c r="J139" s="164" t="str">
        <f>IF(C139="","",'03 Ações BR'!M142)</f>
        <v/>
      </c>
      <c r="K139" s="164" t="str">
        <f>IF(C139="","",'03 Ações BR'!N142)</f>
        <v/>
      </c>
      <c r="L139" s="164" t="str">
        <f>IF(C139="","",'03 Ações BR'!O142)</f>
        <v/>
      </c>
      <c r="M139" s="164" t="str">
        <f>IF(C139="","",'03 Ações BR'!AJ142)</f>
        <v/>
      </c>
      <c r="N139" s="164" t="str">
        <f>IF(C139="","",'03 Ações BR'!W142)</f>
        <v/>
      </c>
      <c r="O139" s="161" t="str">
        <f>IF(C139="","",'03 Ações BR'!X142)</f>
        <v/>
      </c>
      <c r="P139" s="164" t="str">
        <f>IF(C139="","",'03 Ações BR'!Y142)</f>
        <v/>
      </c>
      <c r="Q139" s="164" t="str">
        <f>IF(C139="","",'03 Ações BR'!Z142)</f>
        <v/>
      </c>
      <c r="R139" s="165" t="str">
        <f>IF(C139="","",IF($J$3&gt;0,J139/$J$3,0))</f>
        <v/>
      </c>
      <c r="S139" s="166" t="str">
        <f>IF(C139="","",IF(N(J139)&gt;0,J139+ROW()/1E9,""))</f>
        <v/>
      </c>
      <c r="T139" s="166" t="str">
        <f>IF(C139="","",IF(N(P139)&gt;0,P139+ROW()/1E9,""))</f>
        <v/>
      </c>
    </row>
    <row r="140">
      <c r="A140" s="153" t="str">
        <f>IF(C140="","","Ações")</f>
        <v/>
      </c>
      <c r="B140" s="153" t="str">
        <f>IF(C140="","","Brasil")</f>
        <v/>
      </c>
      <c r="C140" s="153" t="str">
        <f>IF('03 Ações BR'!A143="","",'03 Ações BR'!A143&amp;"")</f>
        <v/>
      </c>
      <c r="D140" s="153" t="str">
        <f>IF(C140="","",'03 Ações BR'!B143&amp;"")</f>
        <v/>
      </c>
      <c r="E140" s="153" t="str">
        <f>IF(C140="","",'03 Ações BR'!C143&amp;"")</f>
        <v/>
      </c>
      <c r="F140" s="153" t="str">
        <f>IF(C140="","",'03 Ações BR'!AD143)</f>
        <v/>
      </c>
      <c r="G140" s="154" t="str">
        <f>IF(C140="","",'03 Ações BR'!E143)</f>
        <v/>
      </c>
      <c r="H140" s="155" t="str">
        <f>IF(C140="","",'03 Ações BR'!J143)</f>
        <v/>
      </c>
      <c r="I140" s="156" t="str">
        <f>IF(C140="","",'03 Ações BR'!L143)</f>
        <v/>
      </c>
      <c r="J140" s="157" t="str">
        <f>IF(C140="","",'03 Ações BR'!M143)</f>
        <v/>
      </c>
      <c r="K140" s="157" t="str">
        <f>IF(C140="","",'03 Ações BR'!N143)</f>
        <v/>
      </c>
      <c r="L140" s="157" t="str">
        <f>IF(C140="","",'03 Ações BR'!O143)</f>
        <v/>
      </c>
      <c r="M140" s="157" t="str">
        <f>IF(C140="","",'03 Ações BR'!AJ143)</f>
        <v/>
      </c>
      <c r="N140" s="157" t="str">
        <f>IF(C140="","",'03 Ações BR'!W143)</f>
        <v/>
      </c>
      <c r="O140" s="154" t="str">
        <f>IF(C140="","",'03 Ações BR'!X143)</f>
        <v/>
      </c>
      <c r="P140" s="157" t="str">
        <f>IF(C140="","",'03 Ações BR'!Y143)</f>
        <v/>
      </c>
      <c r="Q140" s="157" t="str">
        <f>IF(C140="","",'03 Ações BR'!Z143)</f>
        <v/>
      </c>
      <c r="R140" s="158" t="str">
        <f>IF(C140="","",IF($J$3&gt;0,J140/$J$3,0))</f>
        <v/>
      </c>
      <c r="S140" s="159" t="str">
        <f>IF(C140="","",IF(N(J140)&gt;0,J140+ROW()/1E9,""))</f>
        <v/>
      </c>
      <c r="T140" s="159" t="str">
        <f>IF(C140="","",IF(N(P140)&gt;0,P140+ROW()/1E9,""))</f>
        <v/>
      </c>
    </row>
    <row r="141">
      <c r="A141" s="160" t="str">
        <f>IF(C141="","","Ações")</f>
        <v/>
      </c>
      <c r="B141" s="160" t="str">
        <f>IF(C141="","","Brasil")</f>
        <v/>
      </c>
      <c r="C141" s="160" t="str">
        <f>IF('03 Ações BR'!A144="","",'03 Ações BR'!A144&amp;"")</f>
        <v/>
      </c>
      <c r="D141" s="160" t="str">
        <f>IF(C141="","",'03 Ações BR'!B144&amp;"")</f>
        <v/>
      </c>
      <c r="E141" s="160" t="str">
        <f>IF(C141="","",'03 Ações BR'!C144&amp;"")</f>
        <v/>
      </c>
      <c r="F141" s="160" t="str">
        <f>IF(C141="","",'03 Ações BR'!AD144)</f>
        <v/>
      </c>
      <c r="G141" s="161" t="str">
        <f>IF(C141="","",'03 Ações BR'!E144)</f>
        <v/>
      </c>
      <c r="H141" s="162" t="str">
        <f>IF(C141="","",'03 Ações BR'!J144)</f>
        <v/>
      </c>
      <c r="I141" s="163" t="str">
        <f>IF(C141="","",'03 Ações BR'!L144)</f>
        <v/>
      </c>
      <c r="J141" s="164" t="str">
        <f>IF(C141="","",'03 Ações BR'!M144)</f>
        <v/>
      </c>
      <c r="K141" s="164" t="str">
        <f>IF(C141="","",'03 Ações BR'!N144)</f>
        <v/>
      </c>
      <c r="L141" s="164" t="str">
        <f>IF(C141="","",'03 Ações BR'!O144)</f>
        <v/>
      </c>
      <c r="M141" s="164" t="str">
        <f>IF(C141="","",'03 Ações BR'!AJ144)</f>
        <v/>
      </c>
      <c r="N141" s="164" t="str">
        <f>IF(C141="","",'03 Ações BR'!W144)</f>
        <v/>
      </c>
      <c r="O141" s="161" t="str">
        <f>IF(C141="","",'03 Ações BR'!X144)</f>
        <v/>
      </c>
      <c r="P141" s="164" t="str">
        <f>IF(C141="","",'03 Ações BR'!Y144)</f>
        <v/>
      </c>
      <c r="Q141" s="164" t="str">
        <f>IF(C141="","",'03 Ações BR'!Z144)</f>
        <v/>
      </c>
      <c r="R141" s="165" t="str">
        <f>IF(C141="","",IF($J$3&gt;0,J141/$J$3,0))</f>
        <v/>
      </c>
      <c r="S141" s="166" t="str">
        <f>IF(C141="","",IF(N(J141)&gt;0,J141+ROW()/1E9,""))</f>
        <v/>
      </c>
      <c r="T141" s="166" t="str">
        <f>IF(C141="","",IF(N(P141)&gt;0,P141+ROW()/1E9,""))</f>
        <v/>
      </c>
    </row>
    <row r="142">
      <c r="A142" s="153" t="str">
        <f>IF(C142="","","Ações")</f>
        <v/>
      </c>
      <c r="B142" s="153" t="str">
        <f>IF(C142="","","Brasil")</f>
        <v/>
      </c>
      <c r="C142" s="153" t="str">
        <f>IF('03 Ações BR'!A145="","",'03 Ações BR'!A145&amp;"")</f>
        <v/>
      </c>
      <c r="D142" s="153" t="str">
        <f>IF(C142="","",'03 Ações BR'!B145&amp;"")</f>
        <v/>
      </c>
      <c r="E142" s="153" t="str">
        <f>IF(C142="","",'03 Ações BR'!C145&amp;"")</f>
        <v/>
      </c>
      <c r="F142" s="153" t="str">
        <f>IF(C142="","",'03 Ações BR'!AD145)</f>
        <v/>
      </c>
      <c r="G142" s="154" t="str">
        <f>IF(C142="","",'03 Ações BR'!E145)</f>
        <v/>
      </c>
      <c r="H142" s="155" t="str">
        <f>IF(C142="","",'03 Ações BR'!J145)</f>
        <v/>
      </c>
      <c r="I142" s="156" t="str">
        <f>IF(C142="","",'03 Ações BR'!L145)</f>
        <v/>
      </c>
      <c r="J142" s="157" t="str">
        <f>IF(C142="","",'03 Ações BR'!M145)</f>
        <v/>
      </c>
      <c r="K142" s="157" t="str">
        <f>IF(C142="","",'03 Ações BR'!N145)</f>
        <v/>
      </c>
      <c r="L142" s="157" t="str">
        <f>IF(C142="","",'03 Ações BR'!O145)</f>
        <v/>
      </c>
      <c r="M142" s="157" t="str">
        <f>IF(C142="","",'03 Ações BR'!AJ145)</f>
        <v/>
      </c>
      <c r="N142" s="157" t="str">
        <f>IF(C142="","",'03 Ações BR'!W145)</f>
        <v/>
      </c>
      <c r="O142" s="154" t="str">
        <f>IF(C142="","",'03 Ações BR'!X145)</f>
        <v/>
      </c>
      <c r="P142" s="157" t="str">
        <f>IF(C142="","",'03 Ações BR'!Y145)</f>
        <v/>
      </c>
      <c r="Q142" s="157" t="str">
        <f>IF(C142="","",'03 Ações BR'!Z145)</f>
        <v/>
      </c>
      <c r="R142" s="158" t="str">
        <f>IF(C142="","",IF($J$3&gt;0,J142/$J$3,0))</f>
        <v/>
      </c>
      <c r="S142" s="159" t="str">
        <f>IF(C142="","",IF(N(J142)&gt;0,J142+ROW()/1E9,""))</f>
        <v/>
      </c>
      <c r="T142" s="159" t="str">
        <f>IF(C142="","",IF(N(P142)&gt;0,P142+ROW()/1E9,""))</f>
        <v/>
      </c>
    </row>
    <row r="143">
      <c r="A143" s="160" t="str">
        <f>IF(C143="","","Ações")</f>
        <v/>
      </c>
      <c r="B143" s="160" t="str">
        <f>IF(C143="","","Brasil")</f>
        <v/>
      </c>
      <c r="C143" s="160" t="str">
        <f>IF('03 Ações BR'!A146="","",'03 Ações BR'!A146&amp;"")</f>
        <v/>
      </c>
      <c r="D143" s="160" t="str">
        <f>IF(C143="","",'03 Ações BR'!B146&amp;"")</f>
        <v/>
      </c>
      <c r="E143" s="160" t="str">
        <f>IF(C143="","",'03 Ações BR'!C146&amp;"")</f>
        <v/>
      </c>
      <c r="F143" s="160" t="str">
        <f>IF(C143="","",'03 Ações BR'!AD146)</f>
        <v/>
      </c>
      <c r="G143" s="161" t="str">
        <f>IF(C143="","",'03 Ações BR'!E146)</f>
        <v/>
      </c>
      <c r="H143" s="162" t="str">
        <f>IF(C143="","",'03 Ações BR'!J146)</f>
        <v/>
      </c>
      <c r="I143" s="163" t="str">
        <f>IF(C143="","",'03 Ações BR'!L146)</f>
        <v/>
      </c>
      <c r="J143" s="164" t="str">
        <f>IF(C143="","",'03 Ações BR'!M146)</f>
        <v/>
      </c>
      <c r="K143" s="164" t="str">
        <f>IF(C143="","",'03 Ações BR'!N146)</f>
        <v/>
      </c>
      <c r="L143" s="164" t="str">
        <f>IF(C143="","",'03 Ações BR'!O146)</f>
        <v/>
      </c>
      <c r="M143" s="164" t="str">
        <f>IF(C143="","",'03 Ações BR'!AJ146)</f>
        <v/>
      </c>
      <c r="N143" s="164" t="str">
        <f>IF(C143="","",'03 Ações BR'!W146)</f>
        <v/>
      </c>
      <c r="O143" s="161" t="str">
        <f>IF(C143="","",'03 Ações BR'!X146)</f>
        <v/>
      </c>
      <c r="P143" s="164" t="str">
        <f>IF(C143="","",'03 Ações BR'!Y146)</f>
        <v/>
      </c>
      <c r="Q143" s="164" t="str">
        <f>IF(C143="","",'03 Ações BR'!Z146)</f>
        <v/>
      </c>
      <c r="R143" s="165" t="str">
        <f>IF(C143="","",IF($J$3&gt;0,J143/$J$3,0))</f>
        <v/>
      </c>
      <c r="S143" s="166" t="str">
        <f>IF(C143="","",IF(N(J143)&gt;0,J143+ROW()/1E9,""))</f>
        <v/>
      </c>
      <c r="T143" s="166" t="str">
        <f>IF(C143="","",IF(N(P143)&gt;0,P143+ROW()/1E9,""))</f>
        <v/>
      </c>
    </row>
    <row r="144">
      <c r="A144" s="153" t="str">
        <f>IF(C144="","","Ações")</f>
        <v/>
      </c>
      <c r="B144" s="153" t="str">
        <f>IF(C144="","","Brasil")</f>
        <v/>
      </c>
      <c r="C144" s="153" t="str">
        <f>IF('03 Ações BR'!A147="","",'03 Ações BR'!A147&amp;"")</f>
        <v/>
      </c>
      <c r="D144" s="153" t="str">
        <f>IF(C144="","",'03 Ações BR'!B147&amp;"")</f>
        <v/>
      </c>
      <c r="E144" s="153" t="str">
        <f>IF(C144="","",'03 Ações BR'!C147&amp;"")</f>
        <v/>
      </c>
      <c r="F144" s="153" t="str">
        <f>IF(C144="","",'03 Ações BR'!AD147)</f>
        <v/>
      </c>
      <c r="G144" s="154" t="str">
        <f>IF(C144="","",'03 Ações BR'!E147)</f>
        <v/>
      </c>
      <c r="H144" s="155" t="str">
        <f>IF(C144="","",'03 Ações BR'!J147)</f>
        <v/>
      </c>
      <c r="I144" s="156" t="str">
        <f>IF(C144="","",'03 Ações BR'!L147)</f>
        <v/>
      </c>
      <c r="J144" s="157" t="str">
        <f>IF(C144="","",'03 Ações BR'!M147)</f>
        <v/>
      </c>
      <c r="K144" s="157" t="str">
        <f>IF(C144="","",'03 Ações BR'!N147)</f>
        <v/>
      </c>
      <c r="L144" s="157" t="str">
        <f>IF(C144="","",'03 Ações BR'!O147)</f>
        <v/>
      </c>
      <c r="M144" s="157" t="str">
        <f>IF(C144="","",'03 Ações BR'!AJ147)</f>
        <v/>
      </c>
      <c r="N144" s="157" t="str">
        <f>IF(C144="","",'03 Ações BR'!W147)</f>
        <v/>
      </c>
      <c r="O144" s="154" t="str">
        <f>IF(C144="","",'03 Ações BR'!X147)</f>
        <v/>
      </c>
      <c r="P144" s="157" t="str">
        <f>IF(C144="","",'03 Ações BR'!Y147)</f>
        <v/>
      </c>
      <c r="Q144" s="157" t="str">
        <f>IF(C144="","",'03 Ações BR'!Z147)</f>
        <v/>
      </c>
      <c r="R144" s="158" t="str">
        <f>IF(C144="","",IF($J$3&gt;0,J144/$J$3,0))</f>
        <v/>
      </c>
      <c r="S144" s="159" t="str">
        <f>IF(C144="","",IF(N(J144)&gt;0,J144+ROW()/1E9,""))</f>
        <v/>
      </c>
      <c r="T144" s="159" t="str">
        <f>IF(C144="","",IF(N(P144)&gt;0,P144+ROW()/1E9,""))</f>
        <v/>
      </c>
    </row>
    <row r="145">
      <c r="A145" s="160" t="str">
        <f>IF(C145="","","Ações")</f>
        <v/>
      </c>
      <c r="B145" s="160" t="str">
        <f>IF(C145="","","Brasil")</f>
        <v/>
      </c>
      <c r="C145" s="160" t="str">
        <f>IF('03 Ações BR'!A148="","",'03 Ações BR'!A148&amp;"")</f>
        <v/>
      </c>
      <c r="D145" s="160" t="str">
        <f>IF(C145="","",'03 Ações BR'!B148&amp;"")</f>
        <v/>
      </c>
      <c r="E145" s="160" t="str">
        <f>IF(C145="","",'03 Ações BR'!C148&amp;"")</f>
        <v/>
      </c>
      <c r="F145" s="160" t="str">
        <f>IF(C145="","",'03 Ações BR'!AD148)</f>
        <v/>
      </c>
      <c r="G145" s="161" t="str">
        <f>IF(C145="","",'03 Ações BR'!E148)</f>
        <v/>
      </c>
      <c r="H145" s="162" t="str">
        <f>IF(C145="","",'03 Ações BR'!J148)</f>
        <v/>
      </c>
      <c r="I145" s="163" t="str">
        <f>IF(C145="","",'03 Ações BR'!L148)</f>
        <v/>
      </c>
      <c r="J145" s="164" t="str">
        <f>IF(C145="","",'03 Ações BR'!M148)</f>
        <v/>
      </c>
      <c r="K145" s="164" t="str">
        <f>IF(C145="","",'03 Ações BR'!N148)</f>
        <v/>
      </c>
      <c r="L145" s="164" t="str">
        <f>IF(C145="","",'03 Ações BR'!O148)</f>
        <v/>
      </c>
      <c r="M145" s="164" t="str">
        <f>IF(C145="","",'03 Ações BR'!AJ148)</f>
        <v/>
      </c>
      <c r="N145" s="164" t="str">
        <f>IF(C145="","",'03 Ações BR'!W148)</f>
        <v/>
      </c>
      <c r="O145" s="161" t="str">
        <f>IF(C145="","",'03 Ações BR'!X148)</f>
        <v/>
      </c>
      <c r="P145" s="164" t="str">
        <f>IF(C145="","",'03 Ações BR'!Y148)</f>
        <v/>
      </c>
      <c r="Q145" s="164" t="str">
        <f>IF(C145="","",'03 Ações BR'!Z148)</f>
        <v/>
      </c>
      <c r="R145" s="165" t="str">
        <f>IF(C145="","",IF($J$3&gt;0,J145/$J$3,0))</f>
        <v/>
      </c>
      <c r="S145" s="166" t="str">
        <f>IF(C145="","",IF(N(J145)&gt;0,J145+ROW()/1E9,""))</f>
        <v/>
      </c>
      <c r="T145" s="166" t="str">
        <f>IF(C145="","",IF(N(P145)&gt;0,P145+ROW()/1E9,""))</f>
        <v/>
      </c>
    </row>
    <row r="146">
      <c r="A146" s="153" t="str">
        <f>IF(C146="","","Ações")</f>
        <v/>
      </c>
      <c r="B146" s="153" t="str">
        <f>IF(C146="","","Brasil")</f>
        <v/>
      </c>
      <c r="C146" s="153" t="str">
        <f>IF('03 Ações BR'!A149="","",'03 Ações BR'!A149&amp;"")</f>
        <v/>
      </c>
      <c r="D146" s="153" t="str">
        <f>IF(C146="","",'03 Ações BR'!B149&amp;"")</f>
        <v/>
      </c>
      <c r="E146" s="153" t="str">
        <f>IF(C146="","",'03 Ações BR'!C149&amp;"")</f>
        <v/>
      </c>
      <c r="F146" s="153" t="str">
        <f>IF(C146="","",'03 Ações BR'!AD149)</f>
        <v/>
      </c>
      <c r="G146" s="154" t="str">
        <f>IF(C146="","",'03 Ações BR'!E149)</f>
        <v/>
      </c>
      <c r="H146" s="155" t="str">
        <f>IF(C146="","",'03 Ações BR'!J149)</f>
        <v/>
      </c>
      <c r="I146" s="156" t="str">
        <f>IF(C146="","",'03 Ações BR'!L149)</f>
        <v/>
      </c>
      <c r="J146" s="157" t="str">
        <f>IF(C146="","",'03 Ações BR'!M149)</f>
        <v/>
      </c>
      <c r="K146" s="157" t="str">
        <f>IF(C146="","",'03 Ações BR'!N149)</f>
        <v/>
      </c>
      <c r="L146" s="157" t="str">
        <f>IF(C146="","",'03 Ações BR'!O149)</f>
        <v/>
      </c>
      <c r="M146" s="157" t="str">
        <f>IF(C146="","",'03 Ações BR'!AJ149)</f>
        <v/>
      </c>
      <c r="N146" s="157" t="str">
        <f>IF(C146="","",'03 Ações BR'!W149)</f>
        <v/>
      </c>
      <c r="O146" s="154" t="str">
        <f>IF(C146="","",'03 Ações BR'!X149)</f>
        <v/>
      </c>
      <c r="P146" s="157" t="str">
        <f>IF(C146="","",'03 Ações BR'!Y149)</f>
        <v/>
      </c>
      <c r="Q146" s="157" t="str">
        <f>IF(C146="","",'03 Ações BR'!Z149)</f>
        <v/>
      </c>
      <c r="R146" s="158" t="str">
        <f>IF(C146="","",IF($J$3&gt;0,J146/$J$3,0))</f>
        <v/>
      </c>
      <c r="S146" s="159" t="str">
        <f>IF(C146="","",IF(N(J146)&gt;0,J146+ROW()/1E9,""))</f>
        <v/>
      </c>
      <c r="T146" s="159" t="str">
        <f>IF(C146="","",IF(N(P146)&gt;0,P146+ROW()/1E9,""))</f>
        <v/>
      </c>
    </row>
    <row r="147">
      <c r="A147" s="160" t="str">
        <f>IF(C147="","","Ações")</f>
        <v/>
      </c>
      <c r="B147" s="160" t="str">
        <f>IF(C147="","","Brasil")</f>
        <v/>
      </c>
      <c r="C147" s="160" t="str">
        <f>IF('03 Ações BR'!A150="","",'03 Ações BR'!A150&amp;"")</f>
        <v/>
      </c>
      <c r="D147" s="160" t="str">
        <f>IF(C147="","",'03 Ações BR'!B150&amp;"")</f>
        <v/>
      </c>
      <c r="E147" s="160" t="str">
        <f>IF(C147="","",'03 Ações BR'!C150&amp;"")</f>
        <v/>
      </c>
      <c r="F147" s="160" t="str">
        <f>IF(C147="","",'03 Ações BR'!AD150)</f>
        <v/>
      </c>
      <c r="G147" s="161" t="str">
        <f>IF(C147="","",'03 Ações BR'!E150)</f>
        <v/>
      </c>
      <c r="H147" s="162" t="str">
        <f>IF(C147="","",'03 Ações BR'!J150)</f>
        <v/>
      </c>
      <c r="I147" s="163" t="str">
        <f>IF(C147="","",'03 Ações BR'!L150)</f>
        <v/>
      </c>
      <c r="J147" s="164" t="str">
        <f>IF(C147="","",'03 Ações BR'!M150)</f>
        <v/>
      </c>
      <c r="K147" s="164" t="str">
        <f>IF(C147="","",'03 Ações BR'!N150)</f>
        <v/>
      </c>
      <c r="L147" s="164" t="str">
        <f>IF(C147="","",'03 Ações BR'!O150)</f>
        <v/>
      </c>
      <c r="M147" s="164" t="str">
        <f>IF(C147="","",'03 Ações BR'!AJ150)</f>
        <v/>
      </c>
      <c r="N147" s="164" t="str">
        <f>IF(C147="","",'03 Ações BR'!W150)</f>
        <v/>
      </c>
      <c r="O147" s="161" t="str">
        <f>IF(C147="","",'03 Ações BR'!X150)</f>
        <v/>
      </c>
      <c r="P147" s="164" t="str">
        <f>IF(C147="","",'03 Ações BR'!Y150)</f>
        <v/>
      </c>
      <c r="Q147" s="164" t="str">
        <f>IF(C147="","",'03 Ações BR'!Z150)</f>
        <v/>
      </c>
      <c r="R147" s="165" t="str">
        <f>IF(C147="","",IF($J$3&gt;0,J147/$J$3,0))</f>
        <v/>
      </c>
      <c r="S147" s="166" t="str">
        <f>IF(C147="","",IF(N(J147)&gt;0,J147+ROW()/1E9,""))</f>
        <v/>
      </c>
      <c r="T147" s="166" t="str">
        <f>IF(C147="","",IF(N(P147)&gt;0,P147+ROW()/1E9,""))</f>
        <v/>
      </c>
    </row>
    <row r="148">
      <c r="A148" s="153" t="str">
        <f>IF(C148="","","Ações")</f>
        <v/>
      </c>
      <c r="B148" s="153" t="str">
        <f>IF(C148="","","Brasil")</f>
        <v/>
      </c>
      <c r="C148" s="153" t="str">
        <f>IF('03 Ações BR'!A151="","",'03 Ações BR'!A151&amp;"")</f>
        <v/>
      </c>
      <c r="D148" s="153" t="str">
        <f>IF(C148="","",'03 Ações BR'!B151&amp;"")</f>
        <v/>
      </c>
      <c r="E148" s="153" t="str">
        <f>IF(C148="","",'03 Ações BR'!C151&amp;"")</f>
        <v/>
      </c>
      <c r="F148" s="153" t="str">
        <f>IF(C148="","",'03 Ações BR'!AD151)</f>
        <v/>
      </c>
      <c r="G148" s="154" t="str">
        <f>IF(C148="","",'03 Ações BR'!E151)</f>
        <v/>
      </c>
      <c r="H148" s="155" t="str">
        <f>IF(C148="","",'03 Ações BR'!J151)</f>
        <v/>
      </c>
      <c r="I148" s="156" t="str">
        <f>IF(C148="","",'03 Ações BR'!L151)</f>
        <v/>
      </c>
      <c r="J148" s="157" t="str">
        <f>IF(C148="","",'03 Ações BR'!M151)</f>
        <v/>
      </c>
      <c r="K148" s="157" t="str">
        <f>IF(C148="","",'03 Ações BR'!N151)</f>
        <v/>
      </c>
      <c r="L148" s="157" t="str">
        <f>IF(C148="","",'03 Ações BR'!O151)</f>
        <v/>
      </c>
      <c r="M148" s="157" t="str">
        <f>IF(C148="","",'03 Ações BR'!AJ151)</f>
        <v/>
      </c>
      <c r="N148" s="157" t="str">
        <f>IF(C148="","",'03 Ações BR'!W151)</f>
        <v/>
      </c>
      <c r="O148" s="154" t="str">
        <f>IF(C148="","",'03 Ações BR'!X151)</f>
        <v/>
      </c>
      <c r="P148" s="157" t="str">
        <f>IF(C148="","",'03 Ações BR'!Y151)</f>
        <v/>
      </c>
      <c r="Q148" s="157" t="str">
        <f>IF(C148="","",'03 Ações BR'!Z151)</f>
        <v/>
      </c>
      <c r="R148" s="158" t="str">
        <f>IF(C148="","",IF($J$3&gt;0,J148/$J$3,0))</f>
        <v/>
      </c>
      <c r="S148" s="159" t="str">
        <f>IF(C148="","",IF(N(J148)&gt;0,J148+ROW()/1E9,""))</f>
        <v/>
      </c>
      <c r="T148" s="159" t="str">
        <f>IF(C148="","",IF(N(P148)&gt;0,P148+ROW()/1E9,""))</f>
        <v/>
      </c>
    </row>
    <row r="149">
      <c r="A149" s="160" t="str">
        <f>IF(C149="","","Ações")</f>
        <v/>
      </c>
      <c r="B149" s="160" t="str">
        <f>IF(C149="","","Brasil")</f>
        <v/>
      </c>
      <c r="C149" s="160" t="str">
        <f>IF('03 Ações BR'!A152="","",'03 Ações BR'!A152&amp;"")</f>
        <v/>
      </c>
      <c r="D149" s="160" t="str">
        <f>IF(C149="","",'03 Ações BR'!B152&amp;"")</f>
        <v/>
      </c>
      <c r="E149" s="160" t="str">
        <f>IF(C149="","",'03 Ações BR'!C152&amp;"")</f>
        <v/>
      </c>
      <c r="F149" s="160" t="str">
        <f>IF(C149="","",'03 Ações BR'!AD152)</f>
        <v/>
      </c>
      <c r="G149" s="161" t="str">
        <f>IF(C149="","",'03 Ações BR'!E152)</f>
        <v/>
      </c>
      <c r="H149" s="162" t="str">
        <f>IF(C149="","",'03 Ações BR'!J152)</f>
        <v/>
      </c>
      <c r="I149" s="163" t="str">
        <f>IF(C149="","",'03 Ações BR'!L152)</f>
        <v/>
      </c>
      <c r="J149" s="164" t="str">
        <f>IF(C149="","",'03 Ações BR'!M152)</f>
        <v/>
      </c>
      <c r="K149" s="164" t="str">
        <f>IF(C149="","",'03 Ações BR'!N152)</f>
        <v/>
      </c>
      <c r="L149" s="164" t="str">
        <f>IF(C149="","",'03 Ações BR'!O152)</f>
        <v/>
      </c>
      <c r="M149" s="164" t="str">
        <f>IF(C149="","",'03 Ações BR'!AJ152)</f>
        <v/>
      </c>
      <c r="N149" s="164" t="str">
        <f>IF(C149="","",'03 Ações BR'!W152)</f>
        <v/>
      </c>
      <c r="O149" s="161" t="str">
        <f>IF(C149="","",'03 Ações BR'!X152)</f>
        <v/>
      </c>
      <c r="P149" s="164" t="str">
        <f>IF(C149="","",'03 Ações BR'!Y152)</f>
        <v/>
      </c>
      <c r="Q149" s="164" t="str">
        <f>IF(C149="","",'03 Ações BR'!Z152)</f>
        <v/>
      </c>
      <c r="R149" s="165" t="str">
        <f>IF(C149="","",IF($J$3&gt;0,J149/$J$3,0))</f>
        <v/>
      </c>
      <c r="S149" s="166" t="str">
        <f>IF(C149="","",IF(N(J149)&gt;0,J149+ROW()/1E9,""))</f>
        <v/>
      </c>
      <c r="T149" s="166" t="str">
        <f>IF(C149="","",IF(N(P149)&gt;0,P149+ROW()/1E9,""))</f>
        <v/>
      </c>
    </row>
    <row r="150">
      <c r="A150" s="153" t="str">
        <f>IF(C150="","","Ações")</f>
        <v/>
      </c>
      <c r="B150" s="153" t="str">
        <f>IF(C150="","","Brasil")</f>
        <v/>
      </c>
      <c r="C150" s="153" t="str">
        <f>IF('03 Ações BR'!A153="","",'03 Ações BR'!A153&amp;"")</f>
        <v/>
      </c>
      <c r="D150" s="153" t="str">
        <f>IF(C150="","",'03 Ações BR'!B153&amp;"")</f>
        <v/>
      </c>
      <c r="E150" s="153" t="str">
        <f>IF(C150="","",'03 Ações BR'!C153&amp;"")</f>
        <v/>
      </c>
      <c r="F150" s="153" t="str">
        <f>IF(C150="","",'03 Ações BR'!AD153)</f>
        <v/>
      </c>
      <c r="G150" s="154" t="str">
        <f>IF(C150="","",'03 Ações BR'!E153)</f>
        <v/>
      </c>
      <c r="H150" s="155" t="str">
        <f>IF(C150="","",'03 Ações BR'!J153)</f>
        <v/>
      </c>
      <c r="I150" s="156" t="str">
        <f>IF(C150="","",'03 Ações BR'!L153)</f>
        <v/>
      </c>
      <c r="J150" s="157" t="str">
        <f>IF(C150="","",'03 Ações BR'!M153)</f>
        <v/>
      </c>
      <c r="K150" s="157" t="str">
        <f>IF(C150="","",'03 Ações BR'!N153)</f>
        <v/>
      </c>
      <c r="L150" s="157" t="str">
        <f>IF(C150="","",'03 Ações BR'!O153)</f>
        <v/>
      </c>
      <c r="M150" s="157" t="str">
        <f>IF(C150="","",'03 Ações BR'!AJ153)</f>
        <v/>
      </c>
      <c r="N150" s="157" t="str">
        <f>IF(C150="","",'03 Ações BR'!W153)</f>
        <v/>
      </c>
      <c r="O150" s="154" t="str">
        <f>IF(C150="","",'03 Ações BR'!X153)</f>
        <v/>
      </c>
      <c r="P150" s="157" t="str">
        <f>IF(C150="","",'03 Ações BR'!Y153)</f>
        <v/>
      </c>
      <c r="Q150" s="157" t="str">
        <f>IF(C150="","",'03 Ações BR'!Z153)</f>
        <v/>
      </c>
      <c r="R150" s="158" t="str">
        <f>IF(C150="","",IF($J$3&gt;0,J150/$J$3,0))</f>
        <v/>
      </c>
      <c r="S150" s="159" t="str">
        <f>IF(C150="","",IF(N(J150)&gt;0,J150+ROW()/1E9,""))</f>
        <v/>
      </c>
      <c r="T150" s="159" t="str">
        <f>IF(C150="","",IF(N(P150)&gt;0,P150+ROW()/1E9,""))</f>
        <v/>
      </c>
    </row>
    <row r="151">
      <c r="A151" s="160" t="str">
        <f>IF(C151="","","Ações")</f>
        <v/>
      </c>
      <c r="B151" s="160" t="str">
        <f>IF(C151="","","Brasil")</f>
        <v/>
      </c>
      <c r="C151" s="160" t="str">
        <f>IF('03 Ações BR'!A154="","",'03 Ações BR'!A154&amp;"")</f>
        <v/>
      </c>
      <c r="D151" s="160" t="str">
        <f>IF(C151="","",'03 Ações BR'!B154&amp;"")</f>
        <v/>
      </c>
      <c r="E151" s="160" t="str">
        <f>IF(C151="","",'03 Ações BR'!C154&amp;"")</f>
        <v/>
      </c>
      <c r="F151" s="160" t="str">
        <f>IF(C151="","",'03 Ações BR'!AD154)</f>
        <v/>
      </c>
      <c r="G151" s="161" t="str">
        <f>IF(C151="","",'03 Ações BR'!E154)</f>
        <v/>
      </c>
      <c r="H151" s="162" t="str">
        <f>IF(C151="","",'03 Ações BR'!J154)</f>
        <v/>
      </c>
      <c r="I151" s="163" t="str">
        <f>IF(C151="","",'03 Ações BR'!L154)</f>
        <v/>
      </c>
      <c r="J151" s="164" t="str">
        <f>IF(C151="","",'03 Ações BR'!M154)</f>
        <v/>
      </c>
      <c r="K151" s="164" t="str">
        <f>IF(C151="","",'03 Ações BR'!N154)</f>
        <v/>
      </c>
      <c r="L151" s="164" t="str">
        <f>IF(C151="","",'03 Ações BR'!O154)</f>
        <v/>
      </c>
      <c r="M151" s="164" t="str">
        <f>IF(C151="","",'03 Ações BR'!AJ154)</f>
        <v/>
      </c>
      <c r="N151" s="164" t="str">
        <f>IF(C151="","",'03 Ações BR'!W154)</f>
        <v/>
      </c>
      <c r="O151" s="161" t="str">
        <f>IF(C151="","",'03 Ações BR'!X154)</f>
        <v/>
      </c>
      <c r="P151" s="164" t="str">
        <f>IF(C151="","",'03 Ações BR'!Y154)</f>
        <v/>
      </c>
      <c r="Q151" s="164" t="str">
        <f>IF(C151="","",'03 Ações BR'!Z154)</f>
        <v/>
      </c>
      <c r="R151" s="165" t="str">
        <f>IF(C151="","",IF($J$3&gt;0,J151/$J$3,0))</f>
        <v/>
      </c>
      <c r="S151" s="166" t="str">
        <f>IF(C151="","",IF(N(J151)&gt;0,J151+ROW()/1E9,""))</f>
        <v/>
      </c>
      <c r="T151" s="166" t="str">
        <f>IF(C151="","",IF(N(P151)&gt;0,P151+ROW()/1E9,""))</f>
        <v/>
      </c>
    </row>
    <row r="152">
      <c r="A152" s="153" t="str">
        <f>IF(C152="","","Ações")</f>
        <v/>
      </c>
      <c r="B152" s="153" t="str">
        <f>IF(C152="","","Brasil")</f>
        <v/>
      </c>
      <c r="C152" s="153" t="str">
        <f>IF('03 Ações BR'!A155="","",'03 Ações BR'!A155&amp;"")</f>
        <v/>
      </c>
      <c r="D152" s="153" t="str">
        <f>IF(C152="","",'03 Ações BR'!B155&amp;"")</f>
        <v/>
      </c>
      <c r="E152" s="153" t="str">
        <f>IF(C152="","",'03 Ações BR'!C155&amp;"")</f>
        <v/>
      </c>
      <c r="F152" s="153" t="str">
        <f>IF(C152="","",'03 Ações BR'!AD155)</f>
        <v/>
      </c>
      <c r="G152" s="154" t="str">
        <f>IF(C152="","",'03 Ações BR'!E155)</f>
        <v/>
      </c>
      <c r="H152" s="155" t="str">
        <f>IF(C152="","",'03 Ações BR'!J155)</f>
        <v/>
      </c>
      <c r="I152" s="156" t="str">
        <f>IF(C152="","",'03 Ações BR'!L155)</f>
        <v/>
      </c>
      <c r="J152" s="157" t="str">
        <f>IF(C152="","",'03 Ações BR'!M155)</f>
        <v/>
      </c>
      <c r="K152" s="157" t="str">
        <f>IF(C152="","",'03 Ações BR'!N155)</f>
        <v/>
      </c>
      <c r="L152" s="157" t="str">
        <f>IF(C152="","",'03 Ações BR'!O155)</f>
        <v/>
      </c>
      <c r="M152" s="157" t="str">
        <f>IF(C152="","",'03 Ações BR'!AJ155)</f>
        <v/>
      </c>
      <c r="N152" s="157" t="str">
        <f>IF(C152="","",'03 Ações BR'!W155)</f>
        <v/>
      </c>
      <c r="O152" s="154" t="str">
        <f>IF(C152="","",'03 Ações BR'!X155)</f>
        <v/>
      </c>
      <c r="P152" s="157" t="str">
        <f>IF(C152="","",'03 Ações BR'!Y155)</f>
        <v/>
      </c>
      <c r="Q152" s="157" t="str">
        <f>IF(C152="","",'03 Ações BR'!Z155)</f>
        <v/>
      </c>
      <c r="R152" s="158" t="str">
        <f>IF(C152="","",IF($J$3&gt;0,J152/$J$3,0))</f>
        <v/>
      </c>
      <c r="S152" s="159" t="str">
        <f>IF(C152="","",IF(N(J152)&gt;0,J152+ROW()/1E9,""))</f>
        <v/>
      </c>
      <c r="T152" s="159" t="str">
        <f>IF(C152="","",IF(N(P152)&gt;0,P152+ROW()/1E9,""))</f>
        <v/>
      </c>
    </row>
    <row r="153">
      <c r="A153" s="160" t="str">
        <f>IF(C153="","","Ações")</f>
        <v/>
      </c>
      <c r="B153" s="160" t="str">
        <f>IF(C153="","","Brasil")</f>
        <v/>
      </c>
      <c r="C153" s="160" t="str">
        <f>IF('03 Ações BR'!A156="","",'03 Ações BR'!A156&amp;"")</f>
        <v/>
      </c>
      <c r="D153" s="160" t="str">
        <f>IF(C153="","",'03 Ações BR'!B156&amp;"")</f>
        <v/>
      </c>
      <c r="E153" s="160" t="str">
        <f>IF(C153="","",'03 Ações BR'!C156&amp;"")</f>
        <v/>
      </c>
      <c r="F153" s="160" t="str">
        <f>IF(C153="","",'03 Ações BR'!AD156)</f>
        <v/>
      </c>
      <c r="G153" s="161" t="str">
        <f>IF(C153="","",'03 Ações BR'!E156)</f>
        <v/>
      </c>
      <c r="H153" s="162" t="str">
        <f>IF(C153="","",'03 Ações BR'!J156)</f>
        <v/>
      </c>
      <c r="I153" s="163" t="str">
        <f>IF(C153="","",'03 Ações BR'!L156)</f>
        <v/>
      </c>
      <c r="J153" s="164" t="str">
        <f>IF(C153="","",'03 Ações BR'!M156)</f>
        <v/>
      </c>
      <c r="K153" s="164" t="str">
        <f>IF(C153="","",'03 Ações BR'!N156)</f>
        <v/>
      </c>
      <c r="L153" s="164" t="str">
        <f>IF(C153="","",'03 Ações BR'!O156)</f>
        <v/>
      </c>
      <c r="M153" s="164" t="str">
        <f>IF(C153="","",'03 Ações BR'!AJ156)</f>
        <v/>
      </c>
      <c r="N153" s="164" t="str">
        <f>IF(C153="","",'03 Ações BR'!W156)</f>
        <v/>
      </c>
      <c r="O153" s="161" t="str">
        <f>IF(C153="","",'03 Ações BR'!X156)</f>
        <v/>
      </c>
      <c r="P153" s="164" t="str">
        <f>IF(C153="","",'03 Ações BR'!Y156)</f>
        <v/>
      </c>
      <c r="Q153" s="164" t="str">
        <f>IF(C153="","",'03 Ações BR'!Z156)</f>
        <v/>
      </c>
      <c r="R153" s="165" t="str">
        <f>IF(C153="","",IF($J$3&gt;0,J153/$J$3,0))</f>
        <v/>
      </c>
      <c r="S153" s="166" t="str">
        <f>IF(C153="","",IF(N(J153)&gt;0,J153+ROW()/1E9,""))</f>
        <v/>
      </c>
      <c r="T153" s="166" t="str">
        <f>IF(C153="","",IF(N(P153)&gt;0,P153+ROW()/1E9,""))</f>
        <v/>
      </c>
    </row>
    <row r="154">
      <c r="A154" s="153" t="str">
        <f>IF(C154="","","Ações")</f>
        <v/>
      </c>
      <c r="B154" s="153" t="str">
        <f>IF(C154="","","Brasil")</f>
        <v/>
      </c>
      <c r="C154" s="153" t="str">
        <f>IF('03 Ações BR'!A157="","",'03 Ações BR'!A157&amp;"")</f>
        <v/>
      </c>
      <c r="D154" s="153" t="str">
        <f>IF(C154="","",'03 Ações BR'!B157&amp;"")</f>
        <v/>
      </c>
      <c r="E154" s="153" t="str">
        <f>IF(C154="","",'03 Ações BR'!C157&amp;"")</f>
        <v/>
      </c>
      <c r="F154" s="153" t="str">
        <f>IF(C154="","",'03 Ações BR'!AD157)</f>
        <v/>
      </c>
      <c r="G154" s="154" t="str">
        <f>IF(C154="","",'03 Ações BR'!E157)</f>
        <v/>
      </c>
      <c r="H154" s="155" t="str">
        <f>IF(C154="","",'03 Ações BR'!J157)</f>
        <v/>
      </c>
      <c r="I154" s="156" t="str">
        <f>IF(C154="","",'03 Ações BR'!L157)</f>
        <v/>
      </c>
      <c r="J154" s="157" t="str">
        <f>IF(C154="","",'03 Ações BR'!M157)</f>
        <v/>
      </c>
      <c r="K154" s="157" t="str">
        <f>IF(C154="","",'03 Ações BR'!N157)</f>
        <v/>
      </c>
      <c r="L154" s="157" t="str">
        <f>IF(C154="","",'03 Ações BR'!O157)</f>
        <v/>
      </c>
      <c r="M154" s="157" t="str">
        <f>IF(C154="","",'03 Ações BR'!AJ157)</f>
        <v/>
      </c>
      <c r="N154" s="157" t="str">
        <f>IF(C154="","",'03 Ações BR'!W157)</f>
        <v/>
      </c>
      <c r="O154" s="154" t="str">
        <f>IF(C154="","",'03 Ações BR'!X157)</f>
        <v/>
      </c>
      <c r="P154" s="157" t="str">
        <f>IF(C154="","",'03 Ações BR'!Y157)</f>
        <v/>
      </c>
      <c r="Q154" s="157" t="str">
        <f>IF(C154="","",'03 Ações BR'!Z157)</f>
        <v/>
      </c>
      <c r="R154" s="158" t="str">
        <f>IF(C154="","",IF($J$3&gt;0,J154/$J$3,0))</f>
        <v/>
      </c>
      <c r="S154" s="159" t="str">
        <f>IF(C154="","",IF(N(J154)&gt;0,J154+ROW()/1E9,""))</f>
        <v/>
      </c>
      <c r="T154" s="159" t="str">
        <f>IF(C154="","",IF(N(P154)&gt;0,P154+ROW()/1E9,""))</f>
        <v/>
      </c>
    </row>
    <row r="155">
      <c r="A155" s="160" t="str">
        <f>IF(C155="","","Ações")</f>
        <v/>
      </c>
      <c r="B155" s="160" t="str">
        <f>IF(C155="","","Brasil")</f>
        <v/>
      </c>
      <c r="C155" s="160" t="str">
        <f>IF('03 Ações BR'!A158="","",'03 Ações BR'!A158&amp;"")</f>
        <v/>
      </c>
      <c r="D155" s="160" t="str">
        <f>IF(C155="","",'03 Ações BR'!B158&amp;"")</f>
        <v/>
      </c>
      <c r="E155" s="160" t="str">
        <f>IF(C155="","",'03 Ações BR'!C158&amp;"")</f>
        <v/>
      </c>
      <c r="F155" s="160" t="str">
        <f>IF(C155="","",'03 Ações BR'!AD158)</f>
        <v/>
      </c>
      <c r="G155" s="161" t="str">
        <f>IF(C155="","",'03 Ações BR'!E158)</f>
        <v/>
      </c>
      <c r="H155" s="162" t="str">
        <f>IF(C155="","",'03 Ações BR'!J158)</f>
        <v/>
      </c>
      <c r="I155" s="163" t="str">
        <f>IF(C155="","",'03 Ações BR'!L158)</f>
        <v/>
      </c>
      <c r="J155" s="164" t="str">
        <f>IF(C155="","",'03 Ações BR'!M158)</f>
        <v/>
      </c>
      <c r="K155" s="164" t="str">
        <f>IF(C155="","",'03 Ações BR'!N158)</f>
        <v/>
      </c>
      <c r="L155" s="164" t="str">
        <f>IF(C155="","",'03 Ações BR'!O158)</f>
        <v/>
      </c>
      <c r="M155" s="164" t="str">
        <f>IF(C155="","",'03 Ações BR'!AJ158)</f>
        <v/>
      </c>
      <c r="N155" s="164" t="str">
        <f>IF(C155="","",'03 Ações BR'!W158)</f>
        <v/>
      </c>
      <c r="O155" s="161" t="str">
        <f>IF(C155="","",'03 Ações BR'!X158)</f>
        <v/>
      </c>
      <c r="P155" s="164" t="str">
        <f>IF(C155="","",'03 Ações BR'!Y158)</f>
        <v/>
      </c>
      <c r="Q155" s="164" t="str">
        <f>IF(C155="","",'03 Ações BR'!Z158)</f>
        <v/>
      </c>
      <c r="R155" s="165" t="str">
        <f>IF(C155="","",IF($J$3&gt;0,J155/$J$3,0))</f>
        <v/>
      </c>
      <c r="S155" s="166" t="str">
        <f>IF(C155="","",IF(N(J155)&gt;0,J155+ROW()/1E9,""))</f>
        <v/>
      </c>
      <c r="T155" s="166" t="str">
        <f>IF(C155="","",IF(N(P155)&gt;0,P155+ROW()/1E9,""))</f>
        <v/>
      </c>
    </row>
    <row r="156">
      <c r="A156" s="153" t="str">
        <f>IF(C156="","","Ações")</f>
        <v/>
      </c>
      <c r="B156" s="153" t="str">
        <f>IF(C156="","","Brasil")</f>
        <v/>
      </c>
      <c r="C156" s="153" t="str">
        <f>IF('03 Ações BR'!A159="","",'03 Ações BR'!A159&amp;"")</f>
        <v/>
      </c>
      <c r="D156" s="153" t="str">
        <f>IF(C156="","",'03 Ações BR'!B159&amp;"")</f>
        <v/>
      </c>
      <c r="E156" s="153" t="str">
        <f>IF(C156="","",'03 Ações BR'!C159&amp;"")</f>
        <v/>
      </c>
      <c r="F156" s="153" t="str">
        <f>IF(C156="","",'03 Ações BR'!AD159)</f>
        <v/>
      </c>
      <c r="G156" s="154" t="str">
        <f>IF(C156="","",'03 Ações BR'!E159)</f>
        <v/>
      </c>
      <c r="H156" s="155" t="str">
        <f>IF(C156="","",'03 Ações BR'!J159)</f>
        <v/>
      </c>
      <c r="I156" s="156" t="str">
        <f>IF(C156="","",'03 Ações BR'!L159)</f>
        <v/>
      </c>
      <c r="J156" s="157" t="str">
        <f>IF(C156="","",'03 Ações BR'!M159)</f>
        <v/>
      </c>
      <c r="K156" s="157" t="str">
        <f>IF(C156="","",'03 Ações BR'!N159)</f>
        <v/>
      </c>
      <c r="L156" s="157" t="str">
        <f>IF(C156="","",'03 Ações BR'!O159)</f>
        <v/>
      </c>
      <c r="M156" s="157" t="str">
        <f>IF(C156="","",'03 Ações BR'!AJ159)</f>
        <v/>
      </c>
      <c r="N156" s="157" t="str">
        <f>IF(C156="","",'03 Ações BR'!W159)</f>
        <v/>
      </c>
      <c r="O156" s="154" t="str">
        <f>IF(C156="","",'03 Ações BR'!X159)</f>
        <v/>
      </c>
      <c r="P156" s="157" t="str">
        <f>IF(C156="","",'03 Ações BR'!Y159)</f>
        <v/>
      </c>
      <c r="Q156" s="157" t="str">
        <f>IF(C156="","",'03 Ações BR'!Z159)</f>
        <v/>
      </c>
      <c r="R156" s="158" t="str">
        <f>IF(C156="","",IF($J$3&gt;0,J156/$J$3,0))</f>
        <v/>
      </c>
      <c r="S156" s="159" t="str">
        <f>IF(C156="","",IF(N(J156)&gt;0,J156+ROW()/1E9,""))</f>
        <v/>
      </c>
      <c r="T156" s="159" t="str">
        <f>IF(C156="","",IF(N(P156)&gt;0,P156+ROW()/1E9,""))</f>
        <v/>
      </c>
    </row>
    <row r="157">
      <c r="A157" s="160" t="str">
        <f>IF(C157="","","Ações")</f>
        <v/>
      </c>
      <c r="B157" s="160" t="str">
        <f>IF(C157="","","Brasil")</f>
        <v/>
      </c>
      <c r="C157" s="160" t="str">
        <f>IF('03 Ações BR'!A160="","",'03 Ações BR'!A160&amp;"")</f>
        <v/>
      </c>
      <c r="D157" s="160" t="str">
        <f>IF(C157="","",'03 Ações BR'!B160&amp;"")</f>
        <v/>
      </c>
      <c r="E157" s="160" t="str">
        <f>IF(C157="","",'03 Ações BR'!C160&amp;"")</f>
        <v/>
      </c>
      <c r="F157" s="160" t="str">
        <f>IF(C157="","",'03 Ações BR'!AD160)</f>
        <v/>
      </c>
      <c r="G157" s="161" t="str">
        <f>IF(C157="","",'03 Ações BR'!E160)</f>
        <v/>
      </c>
      <c r="H157" s="162" t="str">
        <f>IF(C157="","",'03 Ações BR'!J160)</f>
        <v/>
      </c>
      <c r="I157" s="163" t="str">
        <f>IF(C157="","",'03 Ações BR'!L160)</f>
        <v/>
      </c>
      <c r="J157" s="164" t="str">
        <f>IF(C157="","",'03 Ações BR'!M160)</f>
        <v/>
      </c>
      <c r="K157" s="164" t="str">
        <f>IF(C157="","",'03 Ações BR'!N160)</f>
        <v/>
      </c>
      <c r="L157" s="164" t="str">
        <f>IF(C157="","",'03 Ações BR'!O160)</f>
        <v/>
      </c>
      <c r="M157" s="164" t="str">
        <f>IF(C157="","",'03 Ações BR'!AJ160)</f>
        <v/>
      </c>
      <c r="N157" s="164" t="str">
        <f>IF(C157="","",'03 Ações BR'!W160)</f>
        <v/>
      </c>
      <c r="O157" s="161" t="str">
        <f>IF(C157="","",'03 Ações BR'!X160)</f>
        <v/>
      </c>
      <c r="P157" s="164" t="str">
        <f>IF(C157="","",'03 Ações BR'!Y160)</f>
        <v/>
      </c>
      <c r="Q157" s="164" t="str">
        <f>IF(C157="","",'03 Ações BR'!Z160)</f>
        <v/>
      </c>
      <c r="R157" s="165" t="str">
        <f>IF(C157="","",IF($J$3&gt;0,J157/$J$3,0))</f>
        <v/>
      </c>
      <c r="S157" s="166" t="str">
        <f>IF(C157="","",IF(N(J157)&gt;0,J157+ROW()/1E9,""))</f>
        <v/>
      </c>
      <c r="T157" s="166" t="str">
        <f>IF(C157="","",IF(N(P157)&gt;0,P157+ROW()/1E9,""))</f>
        <v/>
      </c>
    </row>
    <row r="158">
      <c r="A158" s="153" t="str">
        <f>IF(C158="","","Ações")</f>
        <v/>
      </c>
      <c r="B158" s="153" t="str">
        <f>IF(C158="","","Brasil")</f>
        <v/>
      </c>
      <c r="C158" s="153" t="str">
        <f>IF('03 Ações BR'!A161="","",'03 Ações BR'!A161&amp;"")</f>
        <v/>
      </c>
      <c r="D158" s="153" t="str">
        <f>IF(C158="","",'03 Ações BR'!B161&amp;"")</f>
        <v/>
      </c>
      <c r="E158" s="153" t="str">
        <f>IF(C158="","",'03 Ações BR'!C161&amp;"")</f>
        <v/>
      </c>
      <c r="F158" s="153" t="str">
        <f>IF(C158="","",'03 Ações BR'!AD161)</f>
        <v/>
      </c>
      <c r="G158" s="154" t="str">
        <f>IF(C158="","",'03 Ações BR'!E161)</f>
        <v/>
      </c>
      <c r="H158" s="155" t="str">
        <f>IF(C158="","",'03 Ações BR'!J161)</f>
        <v/>
      </c>
      <c r="I158" s="156" t="str">
        <f>IF(C158="","",'03 Ações BR'!L161)</f>
        <v/>
      </c>
      <c r="J158" s="157" t="str">
        <f>IF(C158="","",'03 Ações BR'!M161)</f>
        <v/>
      </c>
      <c r="K158" s="157" t="str">
        <f>IF(C158="","",'03 Ações BR'!N161)</f>
        <v/>
      </c>
      <c r="L158" s="157" t="str">
        <f>IF(C158="","",'03 Ações BR'!O161)</f>
        <v/>
      </c>
      <c r="M158" s="157" t="str">
        <f>IF(C158="","",'03 Ações BR'!AJ161)</f>
        <v/>
      </c>
      <c r="N158" s="157" t="str">
        <f>IF(C158="","",'03 Ações BR'!W161)</f>
        <v/>
      </c>
      <c r="O158" s="154" t="str">
        <f>IF(C158="","",'03 Ações BR'!X161)</f>
        <v/>
      </c>
      <c r="P158" s="157" t="str">
        <f>IF(C158="","",'03 Ações BR'!Y161)</f>
        <v/>
      </c>
      <c r="Q158" s="157" t="str">
        <f>IF(C158="","",'03 Ações BR'!Z161)</f>
        <v/>
      </c>
      <c r="R158" s="158" t="str">
        <f>IF(C158="","",IF($J$3&gt;0,J158/$J$3,0))</f>
        <v/>
      </c>
      <c r="S158" s="159" t="str">
        <f>IF(C158="","",IF(N(J158)&gt;0,J158+ROW()/1E9,""))</f>
        <v/>
      </c>
      <c r="T158" s="159" t="str">
        <f>IF(C158="","",IF(N(P158)&gt;0,P158+ROW()/1E9,""))</f>
        <v/>
      </c>
    </row>
    <row r="159">
      <c r="A159" s="160" t="str">
        <f>IF(C159="","","Ações")</f>
        <v/>
      </c>
      <c r="B159" s="160" t="str">
        <f>IF(C159="","","Brasil")</f>
        <v/>
      </c>
      <c r="C159" s="160" t="str">
        <f>IF('03 Ações BR'!A162="","",'03 Ações BR'!A162&amp;"")</f>
        <v/>
      </c>
      <c r="D159" s="160" t="str">
        <f>IF(C159="","",'03 Ações BR'!B162&amp;"")</f>
        <v/>
      </c>
      <c r="E159" s="160" t="str">
        <f>IF(C159="","",'03 Ações BR'!C162&amp;"")</f>
        <v/>
      </c>
      <c r="F159" s="160" t="str">
        <f>IF(C159="","",'03 Ações BR'!AD162)</f>
        <v/>
      </c>
      <c r="G159" s="161" t="str">
        <f>IF(C159="","",'03 Ações BR'!E162)</f>
        <v/>
      </c>
      <c r="H159" s="162" t="str">
        <f>IF(C159="","",'03 Ações BR'!J162)</f>
        <v/>
      </c>
      <c r="I159" s="163" t="str">
        <f>IF(C159="","",'03 Ações BR'!L162)</f>
        <v/>
      </c>
      <c r="J159" s="164" t="str">
        <f>IF(C159="","",'03 Ações BR'!M162)</f>
        <v/>
      </c>
      <c r="K159" s="164" t="str">
        <f>IF(C159="","",'03 Ações BR'!N162)</f>
        <v/>
      </c>
      <c r="L159" s="164" t="str">
        <f>IF(C159="","",'03 Ações BR'!O162)</f>
        <v/>
      </c>
      <c r="M159" s="164" t="str">
        <f>IF(C159="","",'03 Ações BR'!AJ162)</f>
        <v/>
      </c>
      <c r="N159" s="164" t="str">
        <f>IF(C159="","",'03 Ações BR'!W162)</f>
        <v/>
      </c>
      <c r="O159" s="161" t="str">
        <f>IF(C159="","",'03 Ações BR'!X162)</f>
        <v/>
      </c>
      <c r="P159" s="164" t="str">
        <f>IF(C159="","",'03 Ações BR'!Y162)</f>
        <v/>
      </c>
      <c r="Q159" s="164" t="str">
        <f>IF(C159="","",'03 Ações BR'!Z162)</f>
        <v/>
      </c>
      <c r="R159" s="165" t="str">
        <f>IF(C159="","",IF($J$3&gt;0,J159/$J$3,0))</f>
        <v/>
      </c>
      <c r="S159" s="166" t="str">
        <f>IF(C159="","",IF(N(J159)&gt;0,J159+ROW()/1E9,""))</f>
        <v/>
      </c>
      <c r="T159" s="166" t="str">
        <f>IF(C159="","",IF(N(P159)&gt;0,P159+ROW()/1E9,""))</f>
        <v/>
      </c>
    </row>
    <row r="160">
      <c r="A160" s="153" t="str">
        <f>IF(C160="","","Ações")</f>
        <v/>
      </c>
      <c r="B160" s="153" t="str">
        <f>IF(C160="","","Brasil")</f>
        <v/>
      </c>
      <c r="C160" s="153" t="str">
        <f>IF('03 Ações BR'!A163="","",'03 Ações BR'!A163&amp;"")</f>
        <v/>
      </c>
      <c r="D160" s="153" t="str">
        <f>IF(C160="","",'03 Ações BR'!B163&amp;"")</f>
        <v/>
      </c>
      <c r="E160" s="153" t="str">
        <f>IF(C160="","",'03 Ações BR'!C163&amp;"")</f>
        <v/>
      </c>
      <c r="F160" s="153" t="str">
        <f>IF(C160="","",'03 Ações BR'!AD163)</f>
        <v/>
      </c>
      <c r="G160" s="154" t="str">
        <f>IF(C160="","",'03 Ações BR'!E163)</f>
        <v/>
      </c>
      <c r="H160" s="155" t="str">
        <f>IF(C160="","",'03 Ações BR'!J163)</f>
        <v/>
      </c>
      <c r="I160" s="156" t="str">
        <f>IF(C160="","",'03 Ações BR'!L163)</f>
        <v/>
      </c>
      <c r="J160" s="157" t="str">
        <f>IF(C160="","",'03 Ações BR'!M163)</f>
        <v/>
      </c>
      <c r="K160" s="157" t="str">
        <f>IF(C160="","",'03 Ações BR'!N163)</f>
        <v/>
      </c>
      <c r="L160" s="157" t="str">
        <f>IF(C160="","",'03 Ações BR'!O163)</f>
        <v/>
      </c>
      <c r="M160" s="157" t="str">
        <f>IF(C160="","",'03 Ações BR'!AJ163)</f>
        <v/>
      </c>
      <c r="N160" s="157" t="str">
        <f>IF(C160="","",'03 Ações BR'!W163)</f>
        <v/>
      </c>
      <c r="O160" s="154" t="str">
        <f>IF(C160="","",'03 Ações BR'!X163)</f>
        <v/>
      </c>
      <c r="P160" s="157" t="str">
        <f>IF(C160="","",'03 Ações BR'!Y163)</f>
        <v/>
      </c>
      <c r="Q160" s="157" t="str">
        <f>IF(C160="","",'03 Ações BR'!Z163)</f>
        <v/>
      </c>
      <c r="R160" s="158" t="str">
        <f>IF(C160="","",IF($J$3&gt;0,J160/$J$3,0))</f>
        <v/>
      </c>
      <c r="S160" s="159" t="str">
        <f>IF(C160="","",IF(N(J160)&gt;0,J160+ROW()/1E9,""))</f>
        <v/>
      </c>
      <c r="T160" s="159" t="str">
        <f>IF(C160="","",IF(N(P160)&gt;0,P160+ROW()/1E9,""))</f>
        <v/>
      </c>
    </row>
    <row r="161">
      <c r="A161" s="160" t="str">
        <f>IF(C161="","","Ações")</f>
        <v/>
      </c>
      <c r="B161" s="160" t="str">
        <f>IF(C161="","","Brasil")</f>
        <v/>
      </c>
      <c r="C161" s="160" t="str">
        <f>IF('03 Ações BR'!A164="","",'03 Ações BR'!A164&amp;"")</f>
        <v/>
      </c>
      <c r="D161" s="160" t="str">
        <f>IF(C161="","",'03 Ações BR'!B164&amp;"")</f>
        <v/>
      </c>
      <c r="E161" s="160" t="str">
        <f>IF(C161="","",'03 Ações BR'!C164&amp;"")</f>
        <v/>
      </c>
      <c r="F161" s="160" t="str">
        <f>IF(C161="","",'03 Ações BR'!AD164)</f>
        <v/>
      </c>
      <c r="G161" s="161" t="str">
        <f>IF(C161="","",'03 Ações BR'!E164)</f>
        <v/>
      </c>
      <c r="H161" s="162" t="str">
        <f>IF(C161="","",'03 Ações BR'!J164)</f>
        <v/>
      </c>
      <c r="I161" s="163" t="str">
        <f>IF(C161="","",'03 Ações BR'!L164)</f>
        <v/>
      </c>
      <c r="J161" s="164" t="str">
        <f>IF(C161="","",'03 Ações BR'!M164)</f>
        <v/>
      </c>
      <c r="K161" s="164" t="str">
        <f>IF(C161="","",'03 Ações BR'!N164)</f>
        <v/>
      </c>
      <c r="L161" s="164" t="str">
        <f>IF(C161="","",'03 Ações BR'!O164)</f>
        <v/>
      </c>
      <c r="M161" s="164" t="str">
        <f>IF(C161="","",'03 Ações BR'!AJ164)</f>
        <v/>
      </c>
      <c r="N161" s="164" t="str">
        <f>IF(C161="","",'03 Ações BR'!W164)</f>
        <v/>
      </c>
      <c r="O161" s="161" t="str">
        <f>IF(C161="","",'03 Ações BR'!X164)</f>
        <v/>
      </c>
      <c r="P161" s="164" t="str">
        <f>IF(C161="","",'03 Ações BR'!Y164)</f>
        <v/>
      </c>
      <c r="Q161" s="164" t="str">
        <f>IF(C161="","",'03 Ações BR'!Z164)</f>
        <v/>
      </c>
      <c r="R161" s="165" t="str">
        <f>IF(C161="","",IF($J$3&gt;0,J161/$J$3,0))</f>
        <v/>
      </c>
      <c r="S161" s="166" t="str">
        <f>IF(C161="","",IF(N(J161)&gt;0,J161+ROW()/1E9,""))</f>
        <v/>
      </c>
      <c r="T161" s="166" t="str">
        <f>IF(C161="","",IF(N(P161)&gt;0,P161+ROW()/1E9,""))</f>
        <v/>
      </c>
    </row>
    <row r="162">
      <c r="A162" s="153" t="str">
        <f>IF(C162="","","Ações")</f>
        <v/>
      </c>
      <c r="B162" s="153" t="str">
        <f>IF(C162="","","Brasil")</f>
        <v/>
      </c>
      <c r="C162" s="153" t="str">
        <f>IF('03 Ações BR'!A165="","",'03 Ações BR'!A165&amp;"")</f>
        <v/>
      </c>
      <c r="D162" s="153" t="str">
        <f>IF(C162="","",'03 Ações BR'!B165&amp;"")</f>
        <v/>
      </c>
      <c r="E162" s="153" t="str">
        <f>IF(C162="","",'03 Ações BR'!C165&amp;"")</f>
        <v/>
      </c>
      <c r="F162" s="153" t="str">
        <f>IF(C162="","",'03 Ações BR'!AD165)</f>
        <v/>
      </c>
      <c r="G162" s="154" t="str">
        <f>IF(C162="","",'03 Ações BR'!E165)</f>
        <v/>
      </c>
      <c r="H162" s="155" t="str">
        <f>IF(C162="","",'03 Ações BR'!J165)</f>
        <v/>
      </c>
      <c r="I162" s="156" t="str">
        <f>IF(C162="","",'03 Ações BR'!L165)</f>
        <v/>
      </c>
      <c r="J162" s="157" t="str">
        <f>IF(C162="","",'03 Ações BR'!M165)</f>
        <v/>
      </c>
      <c r="K162" s="157" t="str">
        <f>IF(C162="","",'03 Ações BR'!N165)</f>
        <v/>
      </c>
      <c r="L162" s="157" t="str">
        <f>IF(C162="","",'03 Ações BR'!O165)</f>
        <v/>
      </c>
      <c r="M162" s="157" t="str">
        <f>IF(C162="","",'03 Ações BR'!AJ165)</f>
        <v/>
      </c>
      <c r="N162" s="157" t="str">
        <f>IF(C162="","",'03 Ações BR'!W165)</f>
        <v/>
      </c>
      <c r="O162" s="154" t="str">
        <f>IF(C162="","",'03 Ações BR'!X165)</f>
        <v/>
      </c>
      <c r="P162" s="157" t="str">
        <f>IF(C162="","",'03 Ações BR'!Y165)</f>
        <v/>
      </c>
      <c r="Q162" s="157" t="str">
        <f>IF(C162="","",'03 Ações BR'!Z165)</f>
        <v/>
      </c>
      <c r="R162" s="158" t="str">
        <f>IF(C162="","",IF($J$3&gt;0,J162/$J$3,0))</f>
        <v/>
      </c>
      <c r="S162" s="159" t="str">
        <f>IF(C162="","",IF(N(J162)&gt;0,J162+ROW()/1E9,""))</f>
        <v/>
      </c>
      <c r="T162" s="159" t="str">
        <f>IF(C162="","",IF(N(P162)&gt;0,P162+ROW()/1E9,""))</f>
        <v/>
      </c>
    </row>
    <row r="163">
      <c r="A163" s="160" t="str">
        <f>IF(C163="","","Ações")</f>
        <v/>
      </c>
      <c r="B163" s="160" t="str">
        <f>IF(C163="","","Brasil")</f>
        <v/>
      </c>
      <c r="C163" s="160" t="str">
        <f>IF('03 Ações BR'!A166="","",'03 Ações BR'!A166&amp;"")</f>
        <v/>
      </c>
      <c r="D163" s="160" t="str">
        <f>IF(C163="","",'03 Ações BR'!B166&amp;"")</f>
        <v/>
      </c>
      <c r="E163" s="160" t="str">
        <f>IF(C163="","",'03 Ações BR'!C166&amp;"")</f>
        <v/>
      </c>
      <c r="F163" s="160" t="str">
        <f>IF(C163="","",'03 Ações BR'!AD166)</f>
        <v/>
      </c>
      <c r="G163" s="161" t="str">
        <f>IF(C163="","",'03 Ações BR'!E166)</f>
        <v/>
      </c>
      <c r="H163" s="162" t="str">
        <f>IF(C163="","",'03 Ações BR'!J166)</f>
        <v/>
      </c>
      <c r="I163" s="163" t="str">
        <f>IF(C163="","",'03 Ações BR'!L166)</f>
        <v/>
      </c>
      <c r="J163" s="164" t="str">
        <f>IF(C163="","",'03 Ações BR'!M166)</f>
        <v/>
      </c>
      <c r="K163" s="164" t="str">
        <f>IF(C163="","",'03 Ações BR'!N166)</f>
        <v/>
      </c>
      <c r="L163" s="164" t="str">
        <f>IF(C163="","",'03 Ações BR'!O166)</f>
        <v/>
      </c>
      <c r="M163" s="164" t="str">
        <f>IF(C163="","",'03 Ações BR'!AJ166)</f>
        <v/>
      </c>
      <c r="N163" s="164" t="str">
        <f>IF(C163="","",'03 Ações BR'!W166)</f>
        <v/>
      </c>
      <c r="O163" s="161" t="str">
        <f>IF(C163="","",'03 Ações BR'!X166)</f>
        <v/>
      </c>
      <c r="P163" s="164" t="str">
        <f>IF(C163="","",'03 Ações BR'!Y166)</f>
        <v/>
      </c>
      <c r="Q163" s="164" t="str">
        <f>IF(C163="","",'03 Ações BR'!Z166)</f>
        <v/>
      </c>
      <c r="R163" s="165" t="str">
        <f>IF(C163="","",IF($J$3&gt;0,J163/$J$3,0))</f>
        <v/>
      </c>
      <c r="S163" s="166" t="str">
        <f>IF(C163="","",IF(N(J163)&gt;0,J163+ROW()/1E9,""))</f>
        <v/>
      </c>
      <c r="T163" s="166" t="str">
        <f>IF(C163="","",IF(N(P163)&gt;0,P163+ROW()/1E9,""))</f>
        <v/>
      </c>
    </row>
    <row r="164">
      <c r="A164" s="153" t="str">
        <f>IF(C164="","","Ações")</f>
        <v/>
      </c>
      <c r="B164" s="153" t="str">
        <f>IF(C164="","","Brasil")</f>
        <v/>
      </c>
      <c r="C164" s="153" t="str">
        <f>IF('03 Ações BR'!A167="","",'03 Ações BR'!A167&amp;"")</f>
        <v/>
      </c>
      <c r="D164" s="153" t="str">
        <f>IF(C164="","",'03 Ações BR'!B167&amp;"")</f>
        <v/>
      </c>
      <c r="E164" s="153" t="str">
        <f>IF(C164="","",'03 Ações BR'!C167&amp;"")</f>
        <v/>
      </c>
      <c r="F164" s="153" t="str">
        <f>IF(C164="","",'03 Ações BR'!AD167)</f>
        <v/>
      </c>
      <c r="G164" s="154" t="str">
        <f>IF(C164="","",'03 Ações BR'!E167)</f>
        <v/>
      </c>
      <c r="H164" s="155" t="str">
        <f>IF(C164="","",'03 Ações BR'!J167)</f>
        <v/>
      </c>
      <c r="I164" s="156" t="str">
        <f>IF(C164="","",'03 Ações BR'!L167)</f>
        <v/>
      </c>
      <c r="J164" s="157" t="str">
        <f>IF(C164="","",'03 Ações BR'!M167)</f>
        <v/>
      </c>
      <c r="K164" s="157" t="str">
        <f>IF(C164="","",'03 Ações BR'!N167)</f>
        <v/>
      </c>
      <c r="L164" s="157" t="str">
        <f>IF(C164="","",'03 Ações BR'!O167)</f>
        <v/>
      </c>
      <c r="M164" s="157" t="str">
        <f>IF(C164="","",'03 Ações BR'!AJ167)</f>
        <v/>
      </c>
      <c r="N164" s="157" t="str">
        <f>IF(C164="","",'03 Ações BR'!W167)</f>
        <v/>
      </c>
      <c r="O164" s="154" t="str">
        <f>IF(C164="","",'03 Ações BR'!X167)</f>
        <v/>
      </c>
      <c r="P164" s="157" t="str">
        <f>IF(C164="","",'03 Ações BR'!Y167)</f>
        <v/>
      </c>
      <c r="Q164" s="157" t="str">
        <f>IF(C164="","",'03 Ações BR'!Z167)</f>
        <v/>
      </c>
      <c r="R164" s="158" t="str">
        <f>IF(C164="","",IF($J$3&gt;0,J164/$J$3,0))</f>
        <v/>
      </c>
      <c r="S164" s="159" t="str">
        <f>IF(C164="","",IF(N(J164)&gt;0,J164+ROW()/1E9,""))</f>
        <v/>
      </c>
      <c r="T164" s="159" t="str">
        <f>IF(C164="","",IF(N(P164)&gt;0,P164+ROW()/1E9,""))</f>
        <v/>
      </c>
    </row>
    <row r="165">
      <c r="A165" s="160" t="str">
        <f>IF(C165="","","Ações")</f>
        <v/>
      </c>
      <c r="B165" s="160" t="str">
        <f>IF(C165="","","Brasil")</f>
        <v/>
      </c>
      <c r="C165" s="160" t="str">
        <f>IF('03 Ações BR'!A168="","",'03 Ações BR'!A168&amp;"")</f>
        <v/>
      </c>
      <c r="D165" s="160" t="str">
        <f>IF(C165="","",'03 Ações BR'!B168&amp;"")</f>
        <v/>
      </c>
      <c r="E165" s="160" t="str">
        <f>IF(C165="","",'03 Ações BR'!C168&amp;"")</f>
        <v/>
      </c>
      <c r="F165" s="160" t="str">
        <f>IF(C165="","",'03 Ações BR'!AD168)</f>
        <v/>
      </c>
      <c r="G165" s="161" t="str">
        <f>IF(C165="","",'03 Ações BR'!E168)</f>
        <v/>
      </c>
      <c r="H165" s="162" t="str">
        <f>IF(C165="","",'03 Ações BR'!J168)</f>
        <v/>
      </c>
      <c r="I165" s="163" t="str">
        <f>IF(C165="","",'03 Ações BR'!L168)</f>
        <v/>
      </c>
      <c r="J165" s="164" t="str">
        <f>IF(C165="","",'03 Ações BR'!M168)</f>
        <v/>
      </c>
      <c r="K165" s="164" t="str">
        <f>IF(C165="","",'03 Ações BR'!N168)</f>
        <v/>
      </c>
      <c r="L165" s="164" t="str">
        <f>IF(C165="","",'03 Ações BR'!O168)</f>
        <v/>
      </c>
      <c r="M165" s="164" t="str">
        <f>IF(C165="","",'03 Ações BR'!AJ168)</f>
        <v/>
      </c>
      <c r="N165" s="164" t="str">
        <f>IF(C165="","",'03 Ações BR'!W168)</f>
        <v/>
      </c>
      <c r="O165" s="161" t="str">
        <f>IF(C165="","",'03 Ações BR'!X168)</f>
        <v/>
      </c>
      <c r="P165" s="164" t="str">
        <f>IF(C165="","",'03 Ações BR'!Y168)</f>
        <v/>
      </c>
      <c r="Q165" s="164" t="str">
        <f>IF(C165="","",'03 Ações BR'!Z168)</f>
        <v/>
      </c>
      <c r="R165" s="165" t="str">
        <f>IF(C165="","",IF($J$3&gt;0,J165/$J$3,0))</f>
        <v/>
      </c>
      <c r="S165" s="166" t="str">
        <f>IF(C165="","",IF(N(J165)&gt;0,J165+ROW()/1E9,""))</f>
        <v/>
      </c>
      <c r="T165" s="166" t="str">
        <f>IF(C165="","",IF(N(P165)&gt;0,P165+ROW()/1E9,""))</f>
        <v/>
      </c>
    </row>
    <row r="166">
      <c r="A166" s="153" t="str">
        <f>IF(C166="","","Ações")</f>
        <v/>
      </c>
      <c r="B166" s="153" t="str">
        <f>IF(C166="","","Brasil")</f>
        <v/>
      </c>
      <c r="C166" s="153" t="str">
        <f>IF('03 Ações BR'!A169="","",'03 Ações BR'!A169&amp;"")</f>
        <v/>
      </c>
      <c r="D166" s="153" t="str">
        <f>IF(C166="","",'03 Ações BR'!B169&amp;"")</f>
        <v/>
      </c>
      <c r="E166" s="153" t="str">
        <f>IF(C166="","",'03 Ações BR'!C169&amp;"")</f>
        <v/>
      </c>
      <c r="F166" s="153" t="str">
        <f>IF(C166="","",'03 Ações BR'!AD169)</f>
        <v/>
      </c>
      <c r="G166" s="154" t="str">
        <f>IF(C166="","",'03 Ações BR'!E169)</f>
        <v/>
      </c>
      <c r="H166" s="155" t="str">
        <f>IF(C166="","",'03 Ações BR'!J169)</f>
        <v/>
      </c>
      <c r="I166" s="156" t="str">
        <f>IF(C166="","",'03 Ações BR'!L169)</f>
        <v/>
      </c>
      <c r="J166" s="157" t="str">
        <f>IF(C166="","",'03 Ações BR'!M169)</f>
        <v/>
      </c>
      <c r="K166" s="157" t="str">
        <f>IF(C166="","",'03 Ações BR'!N169)</f>
        <v/>
      </c>
      <c r="L166" s="157" t="str">
        <f>IF(C166="","",'03 Ações BR'!O169)</f>
        <v/>
      </c>
      <c r="M166" s="157" t="str">
        <f>IF(C166="","",'03 Ações BR'!AJ169)</f>
        <v/>
      </c>
      <c r="N166" s="157" t="str">
        <f>IF(C166="","",'03 Ações BR'!W169)</f>
        <v/>
      </c>
      <c r="O166" s="154" t="str">
        <f>IF(C166="","",'03 Ações BR'!X169)</f>
        <v/>
      </c>
      <c r="P166" s="157" t="str">
        <f>IF(C166="","",'03 Ações BR'!Y169)</f>
        <v/>
      </c>
      <c r="Q166" s="157" t="str">
        <f>IF(C166="","",'03 Ações BR'!Z169)</f>
        <v/>
      </c>
      <c r="R166" s="158" t="str">
        <f>IF(C166="","",IF($J$3&gt;0,J166/$J$3,0))</f>
        <v/>
      </c>
      <c r="S166" s="159" t="str">
        <f>IF(C166="","",IF(N(J166)&gt;0,J166+ROW()/1E9,""))</f>
        <v/>
      </c>
      <c r="T166" s="159" t="str">
        <f>IF(C166="","",IF(N(P166)&gt;0,P166+ROW()/1E9,""))</f>
        <v/>
      </c>
    </row>
    <row r="167">
      <c r="A167" s="160" t="str">
        <f>IF(C167="","","Ações")</f>
        <v/>
      </c>
      <c r="B167" s="160" t="str">
        <f>IF(C167="","","Brasil")</f>
        <v/>
      </c>
      <c r="C167" s="160" t="str">
        <f>IF('03 Ações BR'!A170="","",'03 Ações BR'!A170&amp;"")</f>
        <v/>
      </c>
      <c r="D167" s="160" t="str">
        <f>IF(C167="","",'03 Ações BR'!B170&amp;"")</f>
        <v/>
      </c>
      <c r="E167" s="160" t="str">
        <f>IF(C167="","",'03 Ações BR'!C170&amp;"")</f>
        <v/>
      </c>
      <c r="F167" s="160" t="str">
        <f>IF(C167="","",'03 Ações BR'!AD170)</f>
        <v/>
      </c>
      <c r="G167" s="161" t="str">
        <f>IF(C167="","",'03 Ações BR'!E170)</f>
        <v/>
      </c>
      <c r="H167" s="162" t="str">
        <f>IF(C167="","",'03 Ações BR'!J170)</f>
        <v/>
      </c>
      <c r="I167" s="163" t="str">
        <f>IF(C167="","",'03 Ações BR'!L170)</f>
        <v/>
      </c>
      <c r="J167" s="164" t="str">
        <f>IF(C167="","",'03 Ações BR'!M170)</f>
        <v/>
      </c>
      <c r="K167" s="164" t="str">
        <f>IF(C167="","",'03 Ações BR'!N170)</f>
        <v/>
      </c>
      <c r="L167" s="164" t="str">
        <f>IF(C167="","",'03 Ações BR'!O170)</f>
        <v/>
      </c>
      <c r="M167" s="164" t="str">
        <f>IF(C167="","",'03 Ações BR'!AJ170)</f>
        <v/>
      </c>
      <c r="N167" s="164" t="str">
        <f>IF(C167="","",'03 Ações BR'!W170)</f>
        <v/>
      </c>
      <c r="O167" s="161" t="str">
        <f>IF(C167="","",'03 Ações BR'!X170)</f>
        <v/>
      </c>
      <c r="P167" s="164" t="str">
        <f>IF(C167="","",'03 Ações BR'!Y170)</f>
        <v/>
      </c>
      <c r="Q167" s="164" t="str">
        <f>IF(C167="","",'03 Ações BR'!Z170)</f>
        <v/>
      </c>
      <c r="R167" s="165" t="str">
        <f>IF(C167="","",IF($J$3&gt;0,J167/$J$3,0))</f>
        <v/>
      </c>
      <c r="S167" s="166" t="str">
        <f>IF(C167="","",IF(N(J167)&gt;0,J167+ROW()/1E9,""))</f>
        <v/>
      </c>
      <c r="T167" s="166" t="str">
        <f>IF(C167="","",IF(N(P167)&gt;0,P167+ROW()/1E9,""))</f>
        <v/>
      </c>
    </row>
    <row r="168">
      <c r="A168" s="153" t="str">
        <f>IF(C168="","","Ações")</f>
        <v/>
      </c>
      <c r="B168" s="153" t="str">
        <f>IF(C168="","","Brasil")</f>
        <v/>
      </c>
      <c r="C168" s="153" t="str">
        <f>IF('03 Ações BR'!A171="","",'03 Ações BR'!A171&amp;"")</f>
        <v/>
      </c>
      <c r="D168" s="153" t="str">
        <f>IF(C168="","",'03 Ações BR'!B171&amp;"")</f>
        <v/>
      </c>
      <c r="E168" s="153" t="str">
        <f>IF(C168="","",'03 Ações BR'!C171&amp;"")</f>
        <v/>
      </c>
      <c r="F168" s="153" t="str">
        <f>IF(C168="","",'03 Ações BR'!AD171)</f>
        <v/>
      </c>
      <c r="G168" s="154" t="str">
        <f>IF(C168="","",'03 Ações BR'!E171)</f>
        <v/>
      </c>
      <c r="H168" s="155" t="str">
        <f>IF(C168="","",'03 Ações BR'!J171)</f>
        <v/>
      </c>
      <c r="I168" s="156" t="str">
        <f>IF(C168="","",'03 Ações BR'!L171)</f>
        <v/>
      </c>
      <c r="J168" s="157" t="str">
        <f>IF(C168="","",'03 Ações BR'!M171)</f>
        <v/>
      </c>
      <c r="K168" s="157" t="str">
        <f>IF(C168="","",'03 Ações BR'!N171)</f>
        <v/>
      </c>
      <c r="L168" s="157" t="str">
        <f>IF(C168="","",'03 Ações BR'!O171)</f>
        <v/>
      </c>
      <c r="M168" s="157" t="str">
        <f>IF(C168="","",'03 Ações BR'!AJ171)</f>
        <v/>
      </c>
      <c r="N168" s="157" t="str">
        <f>IF(C168="","",'03 Ações BR'!W171)</f>
        <v/>
      </c>
      <c r="O168" s="154" t="str">
        <f>IF(C168="","",'03 Ações BR'!X171)</f>
        <v/>
      </c>
      <c r="P168" s="157" t="str">
        <f>IF(C168="","",'03 Ações BR'!Y171)</f>
        <v/>
      </c>
      <c r="Q168" s="157" t="str">
        <f>IF(C168="","",'03 Ações BR'!Z171)</f>
        <v/>
      </c>
      <c r="R168" s="158" t="str">
        <f>IF(C168="","",IF($J$3&gt;0,J168/$J$3,0))</f>
        <v/>
      </c>
      <c r="S168" s="159" t="str">
        <f>IF(C168="","",IF(N(J168)&gt;0,J168+ROW()/1E9,""))</f>
        <v/>
      </c>
      <c r="T168" s="159" t="str">
        <f>IF(C168="","",IF(N(P168)&gt;0,P168+ROW()/1E9,""))</f>
        <v/>
      </c>
    </row>
    <row r="169">
      <c r="A169" s="160" t="str">
        <f>IF(C169="","","Ações")</f>
        <v/>
      </c>
      <c r="B169" s="160" t="str">
        <f>IF(C169="","","Brasil")</f>
        <v/>
      </c>
      <c r="C169" s="160" t="str">
        <f>IF('03 Ações BR'!A172="","",'03 Ações BR'!A172&amp;"")</f>
        <v/>
      </c>
      <c r="D169" s="160" t="str">
        <f>IF(C169="","",'03 Ações BR'!B172&amp;"")</f>
        <v/>
      </c>
      <c r="E169" s="160" t="str">
        <f>IF(C169="","",'03 Ações BR'!C172&amp;"")</f>
        <v/>
      </c>
      <c r="F169" s="160" t="str">
        <f>IF(C169="","",'03 Ações BR'!AD172)</f>
        <v/>
      </c>
      <c r="G169" s="161" t="str">
        <f>IF(C169="","",'03 Ações BR'!E172)</f>
        <v/>
      </c>
      <c r="H169" s="162" t="str">
        <f>IF(C169="","",'03 Ações BR'!J172)</f>
        <v/>
      </c>
      <c r="I169" s="163" t="str">
        <f>IF(C169="","",'03 Ações BR'!L172)</f>
        <v/>
      </c>
      <c r="J169" s="164" t="str">
        <f>IF(C169="","",'03 Ações BR'!M172)</f>
        <v/>
      </c>
      <c r="K169" s="164" t="str">
        <f>IF(C169="","",'03 Ações BR'!N172)</f>
        <v/>
      </c>
      <c r="L169" s="164" t="str">
        <f>IF(C169="","",'03 Ações BR'!O172)</f>
        <v/>
      </c>
      <c r="M169" s="164" t="str">
        <f>IF(C169="","",'03 Ações BR'!AJ172)</f>
        <v/>
      </c>
      <c r="N169" s="164" t="str">
        <f>IF(C169="","",'03 Ações BR'!W172)</f>
        <v/>
      </c>
      <c r="O169" s="161" t="str">
        <f>IF(C169="","",'03 Ações BR'!X172)</f>
        <v/>
      </c>
      <c r="P169" s="164" t="str">
        <f>IF(C169="","",'03 Ações BR'!Y172)</f>
        <v/>
      </c>
      <c r="Q169" s="164" t="str">
        <f>IF(C169="","",'03 Ações BR'!Z172)</f>
        <v/>
      </c>
      <c r="R169" s="165" t="str">
        <f>IF(C169="","",IF($J$3&gt;0,J169/$J$3,0))</f>
        <v/>
      </c>
      <c r="S169" s="166" t="str">
        <f>IF(C169="","",IF(N(J169)&gt;0,J169+ROW()/1E9,""))</f>
        <v/>
      </c>
      <c r="T169" s="166" t="str">
        <f>IF(C169="","",IF(N(P169)&gt;0,P169+ROW()/1E9,""))</f>
        <v/>
      </c>
    </row>
    <row r="170">
      <c r="A170" s="153" t="str">
        <f>IF(C170="","","Ações")</f>
        <v/>
      </c>
      <c r="B170" s="153" t="str">
        <f>IF(C170="","","Brasil")</f>
        <v/>
      </c>
      <c r="C170" s="153" t="str">
        <f>IF('03 Ações BR'!A173="","",'03 Ações BR'!A173&amp;"")</f>
        <v/>
      </c>
      <c r="D170" s="153" t="str">
        <f>IF(C170="","",'03 Ações BR'!B173&amp;"")</f>
        <v/>
      </c>
      <c r="E170" s="153" t="str">
        <f>IF(C170="","",'03 Ações BR'!C173&amp;"")</f>
        <v/>
      </c>
      <c r="F170" s="153" t="str">
        <f>IF(C170="","",'03 Ações BR'!AD173)</f>
        <v/>
      </c>
      <c r="G170" s="154" t="str">
        <f>IF(C170="","",'03 Ações BR'!E173)</f>
        <v/>
      </c>
      <c r="H170" s="155" t="str">
        <f>IF(C170="","",'03 Ações BR'!J173)</f>
        <v/>
      </c>
      <c r="I170" s="156" t="str">
        <f>IF(C170="","",'03 Ações BR'!L173)</f>
        <v/>
      </c>
      <c r="J170" s="157" t="str">
        <f>IF(C170="","",'03 Ações BR'!M173)</f>
        <v/>
      </c>
      <c r="K170" s="157" t="str">
        <f>IF(C170="","",'03 Ações BR'!N173)</f>
        <v/>
      </c>
      <c r="L170" s="157" t="str">
        <f>IF(C170="","",'03 Ações BR'!O173)</f>
        <v/>
      </c>
      <c r="M170" s="157" t="str">
        <f>IF(C170="","",'03 Ações BR'!AJ173)</f>
        <v/>
      </c>
      <c r="N170" s="157" t="str">
        <f>IF(C170="","",'03 Ações BR'!W173)</f>
        <v/>
      </c>
      <c r="O170" s="154" t="str">
        <f>IF(C170="","",'03 Ações BR'!X173)</f>
        <v/>
      </c>
      <c r="P170" s="157" t="str">
        <f>IF(C170="","",'03 Ações BR'!Y173)</f>
        <v/>
      </c>
      <c r="Q170" s="157" t="str">
        <f>IF(C170="","",'03 Ações BR'!Z173)</f>
        <v/>
      </c>
      <c r="R170" s="158" t="str">
        <f>IF(C170="","",IF($J$3&gt;0,J170/$J$3,0))</f>
        <v/>
      </c>
      <c r="S170" s="159" t="str">
        <f>IF(C170="","",IF(N(J170)&gt;0,J170+ROW()/1E9,""))</f>
        <v/>
      </c>
      <c r="T170" s="159" t="str">
        <f>IF(C170="","",IF(N(P170)&gt;0,P170+ROW()/1E9,""))</f>
        <v/>
      </c>
    </row>
    <row r="171">
      <c r="A171" s="160" t="str">
        <f>IF(C171="","","Ações")</f>
        <v/>
      </c>
      <c r="B171" s="160" t="str">
        <f>IF(C171="","","Brasil")</f>
        <v/>
      </c>
      <c r="C171" s="160" t="str">
        <f>IF('03 Ações BR'!A174="","",'03 Ações BR'!A174&amp;"")</f>
        <v/>
      </c>
      <c r="D171" s="160" t="str">
        <f>IF(C171="","",'03 Ações BR'!B174&amp;"")</f>
        <v/>
      </c>
      <c r="E171" s="160" t="str">
        <f>IF(C171="","",'03 Ações BR'!C174&amp;"")</f>
        <v/>
      </c>
      <c r="F171" s="160" t="str">
        <f>IF(C171="","",'03 Ações BR'!AD174)</f>
        <v/>
      </c>
      <c r="G171" s="161" t="str">
        <f>IF(C171="","",'03 Ações BR'!E174)</f>
        <v/>
      </c>
      <c r="H171" s="162" t="str">
        <f>IF(C171="","",'03 Ações BR'!J174)</f>
        <v/>
      </c>
      <c r="I171" s="163" t="str">
        <f>IF(C171="","",'03 Ações BR'!L174)</f>
        <v/>
      </c>
      <c r="J171" s="164" t="str">
        <f>IF(C171="","",'03 Ações BR'!M174)</f>
        <v/>
      </c>
      <c r="K171" s="164" t="str">
        <f>IF(C171="","",'03 Ações BR'!N174)</f>
        <v/>
      </c>
      <c r="L171" s="164" t="str">
        <f>IF(C171="","",'03 Ações BR'!O174)</f>
        <v/>
      </c>
      <c r="M171" s="164" t="str">
        <f>IF(C171="","",'03 Ações BR'!AJ174)</f>
        <v/>
      </c>
      <c r="N171" s="164" t="str">
        <f>IF(C171="","",'03 Ações BR'!W174)</f>
        <v/>
      </c>
      <c r="O171" s="161" t="str">
        <f>IF(C171="","",'03 Ações BR'!X174)</f>
        <v/>
      </c>
      <c r="P171" s="164" t="str">
        <f>IF(C171="","",'03 Ações BR'!Y174)</f>
        <v/>
      </c>
      <c r="Q171" s="164" t="str">
        <f>IF(C171="","",'03 Ações BR'!Z174)</f>
        <v/>
      </c>
      <c r="R171" s="165" t="str">
        <f>IF(C171="","",IF($J$3&gt;0,J171/$J$3,0))</f>
        <v/>
      </c>
      <c r="S171" s="166" t="str">
        <f>IF(C171="","",IF(N(J171)&gt;0,J171+ROW()/1E9,""))</f>
        <v/>
      </c>
      <c r="T171" s="166" t="str">
        <f>IF(C171="","",IF(N(P171)&gt;0,P171+ROW()/1E9,""))</f>
        <v/>
      </c>
    </row>
    <row r="172">
      <c r="A172" s="153" t="str">
        <f>IF(C172="","","Ações")</f>
        <v/>
      </c>
      <c r="B172" s="153" t="str">
        <f>IF(C172="","","Brasil")</f>
        <v/>
      </c>
      <c r="C172" s="153" t="str">
        <f>IF('03 Ações BR'!A175="","",'03 Ações BR'!A175&amp;"")</f>
        <v/>
      </c>
      <c r="D172" s="153" t="str">
        <f>IF(C172="","",'03 Ações BR'!B175&amp;"")</f>
        <v/>
      </c>
      <c r="E172" s="153" t="str">
        <f>IF(C172="","",'03 Ações BR'!C175&amp;"")</f>
        <v/>
      </c>
      <c r="F172" s="153" t="str">
        <f>IF(C172="","",'03 Ações BR'!AD175)</f>
        <v/>
      </c>
      <c r="G172" s="154" t="str">
        <f>IF(C172="","",'03 Ações BR'!E175)</f>
        <v/>
      </c>
      <c r="H172" s="155" t="str">
        <f>IF(C172="","",'03 Ações BR'!J175)</f>
        <v/>
      </c>
      <c r="I172" s="156" t="str">
        <f>IF(C172="","",'03 Ações BR'!L175)</f>
        <v/>
      </c>
      <c r="J172" s="157" t="str">
        <f>IF(C172="","",'03 Ações BR'!M175)</f>
        <v/>
      </c>
      <c r="K172" s="157" t="str">
        <f>IF(C172="","",'03 Ações BR'!N175)</f>
        <v/>
      </c>
      <c r="L172" s="157" t="str">
        <f>IF(C172="","",'03 Ações BR'!O175)</f>
        <v/>
      </c>
      <c r="M172" s="157" t="str">
        <f>IF(C172="","",'03 Ações BR'!AJ175)</f>
        <v/>
      </c>
      <c r="N172" s="157" t="str">
        <f>IF(C172="","",'03 Ações BR'!W175)</f>
        <v/>
      </c>
      <c r="O172" s="154" t="str">
        <f>IF(C172="","",'03 Ações BR'!X175)</f>
        <v/>
      </c>
      <c r="P172" s="157" t="str">
        <f>IF(C172="","",'03 Ações BR'!Y175)</f>
        <v/>
      </c>
      <c r="Q172" s="157" t="str">
        <f>IF(C172="","",'03 Ações BR'!Z175)</f>
        <v/>
      </c>
      <c r="R172" s="158" t="str">
        <f>IF(C172="","",IF($J$3&gt;0,J172/$J$3,0))</f>
        <v/>
      </c>
      <c r="S172" s="159" t="str">
        <f>IF(C172="","",IF(N(J172)&gt;0,J172+ROW()/1E9,""))</f>
        <v/>
      </c>
      <c r="T172" s="159" t="str">
        <f>IF(C172="","",IF(N(P172)&gt;0,P172+ROW()/1E9,""))</f>
        <v/>
      </c>
    </row>
    <row r="173">
      <c r="A173" s="160" t="str">
        <f>IF(C173="","","Ações")</f>
        <v/>
      </c>
      <c r="B173" s="160" t="str">
        <f>IF(C173="","","Brasil")</f>
        <v/>
      </c>
      <c r="C173" s="160" t="str">
        <f>IF('03 Ações BR'!A176="","",'03 Ações BR'!A176&amp;"")</f>
        <v/>
      </c>
      <c r="D173" s="160" t="str">
        <f>IF(C173="","",'03 Ações BR'!B176&amp;"")</f>
        <v/>
      </c>
      <c r="E173" s="160" t="str">
        <f>IF(C173="","",'03 Ações BR'!C176&amp;"")</f>
        <v/>
      </c>
      <c r="F173" s="160" t="str">
        <f>IF(C173="","",'03 Ações BR'!AD176)</f>
        <v/>
      </c>
      <c r="G173" s="161" t="str">
        <f>IF(C173="","",'03 Ações BR'!E176)</f>
        <v/>
      </c>
      <c r="H173" s="162" t="str">
        <f>IF(C173="","",'03 Ações BR'!J176)</f>
        <v/>
      </c>
      <c r="I173" s="163" t="str">
        <f>IF(C173="","",'03 Ações BR'!L176)</f>
        <v/>
      </c>
      <c r="J173" s="164" t="str">
        <f>IF(C173="","",'03 Ações BR'!M176)</f>
        <v/>
      </c>
      <c r="K173" s="164" t="str">
        <f>IF(C173="","",'03 Ações BR'!N176)</f>
        <v/>
      </c>
      <c r="L173" s="164" t="str">
        <f>IF(C173="","",'03 Ações BR'!O176)</f>
        <v/>
      </c>
      <c r="M173" s="164" t="str">
        <f>IF(C173="","",'03 Ações BR'!AJ176)</f>
        <v/>
      </c>
      <c r="N173" s="164" t="str">
        <f>IF(C173="","",'03 Ações BR'!W176)</f>
        <v/>
      </c>
      <c r="O173" s="161" t="str">
        <f>IF(C173="","",'03 Ações BR'!X176)</f>
        <v/>
      </c>
      <c r="P173" s="164" t="str">
        <f>IF(C173="","",'03 Ações BR'!Y176)</f>
        <v/>
      </c>
      <c r="Q173" s="164" t="str">
        <f>IF(C173="","",'03 Ações BR'!Z176)</f>
        <v/>
      </c>
      <c r="R173" s="165" t="str">
        <f>IF(C173="","",IF($J$3&gt;0,J173/$J$3,0))</f>
        <v/>
      </c>
      <c r="S173" s="166" t="str">
        <f>IF(C173="","",IF(N(J173)&gt;0,J173+ROW()/1E9,""))</f>
        <v/>
      </c>
      <c r="T173" s="166" t="str">
        <f>IF(C173="","",IF(N(P173)&gt;0,P173+ROW()/1E9,""))</f>
        <v/>
      </c>
    </row>
    <row r="174">
      <c r="A174" s="153" t="str">
        <f>IF(C174="","","Ações")</f>
        <v/>
      </c>
      <c r="B174" s="153" t="str">
        <f>IF(C174="","","Brasil")</f>
        <v/>
      </c>
      <c r="C174" s="153" t="str">
        <f>IF('03 Ações BR'!A177="","",'03 Ações BR'!A177&amp;"")</f>
        <v/>
      </c>
      <c r="D174" s="153" t="str">
        <f>IF(C174="","",'03 Ações BR'!B177&amp;"")</f>
        <v/>
      </c>
      <c r="E174" s="153" t="str">
        <f>IF(C174="","",'03 Ações BR'!C177&amp;"")</f>
        <v/>
      </c>
      <c r="F174" s="153" t="str">
        <f>IF(C174="","",'03 Ações BR'!AD177)</f>
        <v/>
      </c>
      <c r="G174" s="154" t="str">
        <f>IF(C174="","",'03 Ações BR'!E177)</f>
        <v/>
      </c>
      <c r="H174" s="155" t="str">
        <f>IF(C174="","",'03 Ações BR'!J177)</f>
        <v/>
      </c>
      <c r="I174" s="156" t="str">
        <f>IF(C174="","",'03 Ações BR'!L177)</f>
        <v/>
      </c>
      <c r="J174" s="157" t="str">
        <f>IF(C174="","",'03 Ações BR'!M177)</f>
        <v/>
      </c>
      <c r="K174" s="157" t="str">
        <f>IF(C174="","",'03 Ações BR'!N177)</f>
        <v/>
      </c>
      <c r="L174" s="157" t="str">
        <f>IF(C174="","",'03 Ações BR'!O177)</f>
        <v/>
      </c>
      <c r="M174" s="157" t="str">
        <f>IF(C174="","",'03 Ações BR'!AJ177)</f>
        <v/>
      </c>
      <c r="N174" s="157" t="str">
        <f>IF(C174="","",'03 Ações BR'!W177)</f>
        <v/>
      </c>
      <c r="O174" s="154" t="str">
        <f>IF(C174="","",'03 Ações BR'!X177)</f>
        <v/>
      </c>
      <c r="P174" s="157" t="str">
        <f>IF(C174="","",'03 Ações BR'!Y177)</f>
        <v/>
      </c>
      <c r="Q174" s="157" t="str">
        <f>IF(C174="","",'03 Ações BR'!Z177)</f>
        <v/>
      </c>
      <c r="R174" s="158" t="str">
        <f>IF(C174="","",IF($J$3&gt;0,J174/$J$3,0))</f>
        <v/>
      </c>
      <c r="S174" s="159" t="str">
        <f>IF(C174="","",IF(N(J174)&gt;0,J174+ROW()/1E9,""))</f>
        <v/>
      </c>
      <c r="T174" s="159" t="str">
        <f>IF(C174="","",IF(N(P174)&gt;0,P174+ROW()/1E9,""))</f>
        <v/>
      </c>
    </row>
    <row r="175">
      <c r="A175" s="160" t="str">
        <f>IF(C175="","","Ações")</f>
        <v/>
      </c>
      <c r="B175" s="160" t="str">
        <f>IF(C175="","","Brasil")</f>
        <v/>
      </c>
      <c r="C175" s="160" t="str">
        <f>IF('03 Ações BR'!A178="","",'03 Ações BR'!A178&amp;"")</f>
        <v/>
      </c>
      <c r="D175" s="160" t="str">
        <f>IF(C175="","",'03 Ações BR'!B178&amp;"")</f>
        <v/>
      </c>
      <c r="E175" s="160" t="str">
        <f>IF(C175="","",'03 Ações BR'!C178&amp;"")</f>
        <v/>
      </c>
      <c r="F175" s="160" t="str">
        <f>IF(C175="","",'03 Ações BR'!AD178)</f>
        <v/>
      </c>
      <c r="G175" s="161" t="str">
        <f>IF(C175="","",'03 Ações BR'!E178)</f>
        <v/>
      </c>
      <c r="H175" s="162" t="str">
        <f>IF(C175="","",'03 Ações BR'!J178)</f>
        <v/>
      </c>
      <c r="I175" s="163" t="str">
        <f>IF(C175="","",'03 Ações BR'!L178)</f>
        <v/>
      </c>
      <c r="J175" s="164" t="str">
        <f>IF(C175="","",'03 Ações BR'!M178)</f>
        <v/>
      </c>
      <c r="K175" s="164" t="str">
        <f>IF(C175="","",'03 Ações BR'!N178)</f>
        <v/>
      </c>
      <c r="L175" s="164" t="str">
        <f>IF(C175="","",'03 Ações BR'!O178)</f>
        <v/>
      </c>
      <c r="M175" s="164" t="str">
        <f>IF(C175="","",'03 Ações BR'!AJ178)</f>
        <v/>
      </c>
      <c r="N175" s="164" t="str">
        <f>IF(C175="","",'03 Ações BR'!W178)</f>
        <v/>
      </c>
      <c r="O175" s="161" t="str">
        <f>IF(C175="","",'03 Ações BR'!X178)</f>
        <v/>
      </c>
      <c r="P175" s="164" t="str">
        <f>IF(C175="","",'03 Ações BR'!Y178)</f>
        <v/>
      </c>
      <c r="Q175" s="164" t="str">
        <f>IF(C175="","",'03 Ações BR'!Z178)</f>
        <v/>
      </c>
      <c r="R175" s="165" t="str">
        <f>IF(C175="","",IF($J$3&gt;0,J175/$J$3,0))</f>
        <v/>
      </c>
      <c r="S175" s="166" t="str">
        <f>IF(C175="","",IF(N(J175)&gt;0,J175+ROW()/1E9,""))</f>
        <v/>
      </c>
      <c r="T175" s="166" t="str">
        <f>IF(C175="","",IF(N(P175)&gt;0,P175+ROW()/1E9,""))</f>
        <v/>
      </c>
    </row>
    <row r="176">
      <c r="A176" s="153" t="str">
        <f>IF(C176="","","Ações")</f>
        <v/>
      </c>
      <c r="B176" s="153" t="str">
        <f>IF(C176="","","Brasil")</f>
        <v/>
      </c>
      <c r="C176" s="153" t="str">
        <f>IF('03 Ações BR'!A179="","",'03 Ações BR'!A179&amp;"")</f>
        <v/>
      </c>
      <c r="D176" s="153" t="str">
        <f>IF(C176="","",'03 Ações BR'!B179&amp;"")</f>
        <v/>
      </c>
      <c r="E176" s="153" t="str">
        <f>IF(C176="","",'03 Ações BR'!C179&amp;"")</f>
        <v/>
      </c>
      <c r="F176" s="153" t="str">
        <f>IF(C176="","",'03 Ações BR'!AD179)</f>
        <v/>
      </c>
      <c r="G176" s="154" t="str">
        <f>IF(C176="","",'03 Ações BR'!E179)</f>
        <v/>
      </c>
      <c r="H176" s="155" t="str">
        <f>IF(C176="","",'03 Ações BR'!J179)</f>
        <v/>
      </c>
      <c r="I176" s="156" t="str">
        <f>IF(C176="","",'03 Ações BR'!L179)</f>
        <v/>
      </c>
      <c r="J176" s="157" t="str">
        <f>IF(C176="","",'03 Ações BR'!M179)</f>
        <v/>
      </c>
      <c r="K176" s="157" t="str">
        <f>IF(C176="","",'03 Ações BR'!N179)</f>
        <v/>
      </c>
      <c r="L176" s="157" t="str">
        <f>IF(C176="","",'03 Ações BR'!O179)</f>
        <v/>
      </c>
      <c r="M176" s="157" t="str">
        <f>IF(C176="","",'03 Ações BR'!AJ179)</f>
        <v/>
      </c>
      <c r="N176" s="157" t="str">
        <f>IF(C176="","",'03 Ações BR'!W179)</f>
        <v/>
      </c>
      <c r="O176" s="154" t="str">
        <f>IF(C176="","",'03 Ações BR'!X179)</f>
        <v/>
      </c>
      <c r="P176" s="157" t="str">
        <f>IF(C176="","",'03 Ações BR'!Y179)</f>
        <v/>
      </c>
      <c r="Q176" s="157" t="str">
        <f>IF(C176="","",'03 Ações BR'!Z179)</f>
        <v/>
      </c>
      <c r="R176" s="158" t="str">
        <f>IF(C176="","",IF($J$3&gt;0,J176/$J$3,0))</f>
        <v/>
      </c>
      <c r="S176" s="159" t="str">
        <f>IF(C176="","",IF(N(J176)&gt;0,J176+ROW()/1E9,""))</f>
        <v/>
      </c>
      <c r="T176" s="159" t="str">
        <f>IF(C176="","",IF(N(P176)&gt;0,P176+ROW()/1E9,""))</f>
        <v/>
      </c>
    </row>
    <row r="177">
      <c r="A177" s="160" t="str">
        <f>IF(C177="","","Ações")</f>
        <v/>
      </c>
      <c r="B177" s="160" t="str">
        <f>IF(C177="","","Brasil")</f>
        <v/>
      </c>
      <c r="C177" s="160" t="str">
        <f>IF('03 Ações BR'!A180="","",'03 Ações BR'!A180&amp;"")</f>
        <v/>
      </c>
      <c r="D177" s="160" t="str">
        <f>IF(C177="","",'03 Ações BR'!B180&amp;"")</f>
        <v/>
      </c>
      <c r="E177" s="160" t="str">
        <f>IF(C177="","",'03 Ações BR'!C180&amp;"")</f>
        <v/>
      </c>
      <c r="F177" s="160" t="str">
        <f>IF(C177="","",'03 Ações BR'!AD180)</f>
        <v/>
      </c>
      <c r="G177" s="161" t="str">
        <f>IF(C177="","",'03 Ações BR'!E180)</f>
        <v/>
      </c>
      <c r="H177" s="162" t="str">
        <f>IF(C177="","",'03 Ações BR'!J180)</f>
        <v/>
      </c>
      <c r="I177" s="163" t="str">
        <f>IF(C177="","",'03 Ações BR'!L180)</f>
        <v/>
      </c>
      <c r="J177" s="164" t="str">
        <f>IF(C177="","",'03 Ações BR'!M180)</f>
        <v/>
      </c>
      <c r="K177" s="164" t="str">
        <f>IF(C177="","",'03 Ações BR'!N180)</f>
        <v/>
      </c>
      <c r="L177" s="164" t="str">
        <f>IF(C177="","",'03 Ações BR'!O180)</f>
        <v/>
      </c>
      <c r="M177" s="164" t="str">
        <f>IF(C177="","",'03 Ações BR'!AJ180)</f>
        <v/>
      </c>
      <c r="N177" s="164" t="str">
        <f>IF(C177="","",'03 Ações BR'!W180)</f>
        <v/>
      </c>
      <c r="O177" s="161" t="str">
        <f>IF(C177="","",'03 Ações BR'!X180)</f>
        <v/>
      </c>
      <c r="P177" s="164" t="str">
        <f>IF(C177="","",'03 Ações BR'!Y180)</f>
        <v/>
      </c>
      <c r="Q177" s="164" t="str">
        <f>IF(C177="","",'03 Ações BR'!Z180)</f>
        <v/>
      </c>
      <c r="R177" s="165" t="str">
        <f>IF(C177="","",IF($J$3&gt;0,J177/$J$3,0))</f>
        <v/>
      </c>
      <c r="S177" s="166" t="str">
        <f>IF(C177="","",IF(N(J177)&gt;0,J177+ROW()/1E9,""))</f>
        <v/>
      </c>
      <c r="T177" s="166" t="str">
        <f>IF(C177="","",IF(N(P177)&gt;0,P177+ROW()/1E9,""))</f>
        <v/>
      </c>
    </row>
    <row r="178">
      <c r="A178" s="153" t="str">
        <f>IF(C178="","","Ações")</f>
        <v/>
      </c>
      <c r="B178" s="153" t="str">
        <f>IF(C178="","","Brasil")</f>
        <v/>
      </c>
      <c r="C178" s="153" t="str">
        <f>IF('03 Ações BR'!A181="","",'03 Ações BR'!A181&amp;"")</f>
        <v/>
      </c>
      <c r="D178" s="153" t="str">
        <f>IF(C178="","",'03 Ações BR'!B181&amp;"")</f>
        <v/>
      </c>
      <c r="E178" s="153" t="str">
        <f>IF(C178="","",'03 Ações BR'!C181&amp;"")</f>
        <v/>
      </c>
      <c r="F178" s="153" t="str">
        <f>IF(C178="","",'03 Ações BR'!AD181)</f>
        <v/>
      </c>
      <c r="G178" s="154" t="str">
        <f>IF(C178="","",'03 Ações BR'!E181)</f>
        <v/>
      </c>
      <c r="H178" s="155" t="str">
        <f>IF(C178="","",'03 Ações BR'!J181)</f>
        <v/>
      </c>
      <c r="I178" s="156" t="str">
        <f>IF(C178="","",'03 Ações BR'!L181)</f>
        <v/>
      </c>
      <c r="J178" s="157" t="str">
        <f>IF(C178="","",'03 Ações BR'!M181)</f>
        <v/>
      </c>
      <c r="K178" s="157" t="str">
        <f>IF(C178="","",'03 Ações BR'!N181)</f>
        <v/>
      </c>
      <c r="L178" s="157" t="str">
        <f>IF(C178="","",'03 Ações BR'!O181)</f>
        <v/>
      </c>
      <c r="M178" s="157" t="str">
        <f>IF(C178="","",'03 Ações BR'!AJ181)</f>
        <v/>
      </c>
      <c r="N178" s="157" t="str">
        <f>IF(C178="","",'03 Ações BR'!W181)</f>
        <v/>
      </c>
      <c r="O178" s="154" t="str">
        <f>IF(C178="","",'03 Ações BR'!X181)</f>
        <v/>
      </c>
      <c r="P178" s="157" t="str">
        <f>IF(C178="","",'03 Ações BR'!Y181)</f>
        <v/>
      </c>
      <c r="Q178" s="157" t="str">
        <f>IF(C178="","",'03 Ações BR'!Z181)</f>
        <v/>
      </c>
      <c r="R178" s="158" t="str">
        <f>IF(C178="","",IF($J$3&gt;0,J178/$J$3,0))</f>
        <v/>
      </c>
      <c r="S178" s="159" t="str">
        <f>IF(C178="","",IF(N(J178)&gt;0,J178+ROW()/1E9,""))</f>
        <v/>
      </c>
      <c r="T178" s="159" t="str">
        <f>IF(C178="","",IF(N(P178)&gt;0,P178+ROW()/1E9,""))</f>
        <v/>
      </c>
    </row>
    <row r="179">
      <c r="A179" s="160" t="str">
        <f>IF(C179="","","Ações")</f>
        <v/>
      </c>
      <c r="B179" s="160" t="str">
        <f>IF(C179="","","Brasil")</f>
        <v/>
      </c>
      <c r="C179" s="160" t="str">
        <f>IF('03 Ações BR'!A182="","",'03 Ações BR'!A182&amp;"")</f>
        <v/>
      </c>
      <c r="D179" s="160" t="str">
        <f>IF(C179="","",'03 Ações BR'!B182&amp;"")</f>
        <v/>
      </c>
      <c r="E179" s="160" t="str">
        <f>IF(C179="","",'03 Ações BR'!C182&amp;"")</f>
        <v/>
      </c>
      <c r="F179" s="160" t="str">
        <f>IF(C179="","",'03 Ações BR'!AD182)</f>
        <v/>
      </c>
      <c r="G179" s="161" t="str">
        <f>IF(C179="","",'03 Ações BR'!E182)</f>
        <v/>
      </c>
      <c r="H179" s="162" t="str">
        <f>IF(C179="","",'03 Ações BR'!J182)</f>
        <v/>
      </c>
      <c r="I179" s="163" t="str">
        <f>IF(C179="","",'03 Ações BR'!L182)</f>
        <v/>
      </c>
      <c r="J179" s="164" t="str">
        <f>IF(C179="","",'03 Ações BR'!M182)</f>
        <v/>
      </c>
      <c r="K179" s="164" t="str">
        <f>IF(C179="","",'03 Ações BR'!N182)</f>
        <v/>
      </c>
      <c r="L179" s="164" t="str">
        <f>IF(C179="","",'03 Ações BR'!O182)</f>
        <v/>
      </c>
      <c r="M179" s="164" t="str">
        <f>IF(C179="","",'03 Ações BR'!AJ182)</f>
        <v/>
      </c>
      <c r="N179" s="164" t="str">
        <f>IF(C179="","",'03 Ações BR'!W182)</f>
        <v/>
      </c>
      <c r="O179" s="161" t="str">
        <f>IF(C179="","",'03 Ações BR'!X182)</f>
        <v/>
      </c>
      <c r="P179" s="164" t="str">
        <f>IF(C179="","",'03 Ações BR'!Y182)</f>
        <v/>
      </c>
      <c r="Q179" s="164" t="str">
        <f>IF(C179="","",'03 Ações BR'!Z182)</f>
        <v/>
      </c>
      <c r="R179" s="165" t="str">
        <f>IF(C179="","",IF($J$3&gt;0,J179/$J$3,0))</f>
        <v/>
      </c>
      <c r="S179" s="166" t="str">
        <f>IF(C179="","",IF(N(J179)&gt;0,J179+ROW()/1E9,""))</f>
        <v/>
      </c>
      <c r="T179" s="166" t="str">
        <f>IF(C179="","",IF(N(P179)&gt;0,P179+ROW()/1E9,""))</f>
        <v/>
      </c>
    </row>
    <row r="180">
      <c r="A180" s="153" t="str">
        <f>IF(C180="","","Ações")</f>
        <v/>
      </c>
      <c r="B180" s="153" t="str">
        <f>IF(C180="","","Brasil")</f>
        <v/>
      </c>
      <c r="C180" s="153" t="str">
        <f>IF('03 Ações BR'!A183="","",'03 Ações BR'!A183&amp;"")</f>
        <v/>
      </c>
      <c r="D180" s="153" t="str">
        <f>IF(C180="","",'03 Ações BR'!B183&amp;"")</f>
        <v/>
      </c>
      <c r="E180" s="153" t="str">
        <f>IF(C180="","",'03 Ações BR'!C183&amp;"")</f>
        <v/>
      </c>
      <c r="F180" s="153" t="str">
        <f>IF(C180="","",'03 Ações BR'!AD183)</f>
        <v/>
      </c>
      <c r="G180" s="154" t="str">
        <f>IF(C180="","",'03 Ações BR'!E183)</f>
        <v/>
      </c>
      <c r="H180" s="155" t="str">
        <f>IF(C180="","",'03 Ações BR'!J183)</f>
        <v/>
      </c>
      <c r="I180" s="156" t="str">
        <f>IF(C180="","",'03 Ações BR'!L183)</f>
        <v/>
      </c>
      <c r="J180" s="157" t="str">
        <f>IF(C180="","",'03 Ações BR'!M183)</f>
        <v/>
      </c>
      <c r="K180" s="157" t="str">
        <f>IF(C180="","",'03 Ações BR'!N183)</f>
        <v/>
      </c>
      <c r="L180" s="157" t="str">
        <f>IF(C180="","",'03 Ações BR'!O183)</f>
        <v/>
      </c>
      <c r="M180" s="157" t="str">
        <f>IF(C180="","",'03 Ações BR'!AJ183)</f>
        <v/>
      </c>
      <c r="N180" s="157" t="str">
        <f>IF(C180="","",'03 Ações BR'!W183)</f>
        <v/>
      </c>
      <c r="O180" s="154" t="str">
        <f>IF(C180="","",'03 Ações BR'!X183)</f>
        <v/>
      </c>
      <c r="P180" s="157" t="str">
        <f>IF(C180="","",'03 Ações BR'!Y183)</f>
        <v/>
      </c>
      <c r="Q180" s="157" t="str">
        <f>IF(C180="","",'03 Ações BR'!Z183)</f>
        <v/>
      </c>
      <c r="R180" s="158" t="str">
        <f>IF(C180="","",IF($J$3&gt;0,J180/$J$3,0))</f>
        <v/>
      </c>
      <c r="S180" s="159" t="str">
        <f>IF(C180="","",IF(N(J180)&gt;0,J180+ROW()/1E9,""))</f>
        <v/>
      </c>
      <c r="T180" s="159" t="str">
        <f>IF(C180="","",IF(N(P180)&gt;0,P180+ROW()/1E9,""))</f>
        <v/>
      </c>
    </row>
    <row r="181">
      <c r="A181" s="160" t="str">
        <f>IF(C181="","","Ações")</f>
        <v/>
      </c>
      <c r="B181" s="160" t="str">
        <f>IF(C181="","","Brasil")</f>
        <v/>
      </c>
      <c r="C181" s="160" t="str">
        <f>IF('03 Ações BR'!A184="","",'03 Ações BR'!A184&amp;"")</f>
        <v/>
      </c>
      <c r="D181" s="160" t="str">
        <f>IF(C181="","",'03 Ações BR'!B184&amp;"")</f>
        <v/>
      </c>
      <c r="E181" s="160" t="str">
        <f>IF(C181="","",'03 Ações BR'!C184&amp;"")</f>
        <v/>
      </c>
      <c r="F181" s="160" t="str">
        <f>IF(C181="","",'03 Ações BR'!AD184)</f>
        <v/>
      </c>
      <c r="G181" s="161" t="str">
        <f>IF(C181="","",'03 Ações BR'!E184)</f>
        <v/>
      </c>
      <c r="H181" s="162" t="str">
        <f>IF(C181="","",'03 Ações BR'!J184)</f>
        <v/>
      </c>
      <c r="I181" s="163" t="str">
        <f>IF(C181="","",'03 Ações BR'!L184)</f>
        <v/>
      </c>
      <c r="J181" s="164" t="str">
        <f>IF(C181="","",'03 Ações BR'!M184)</f>
        <v/>
      </c>
      <c r="K181" s="164" t="str">
        <f>IF(C181="","",'03 Ações BR'!N184)</f>
        <v/>
      </c>
      <c r="L181" s="164" t="str">
        <f>IF(C181="","",'03 Ações BR'!O184)</f>
        <v/>
      </c>
      <c r="M181" s="164" t="str">
        <f>IF(C181="","",'03 Ações BR'!AJ184)</f>
        <v/>
      </c>
      <c r="N181" s="164" t="str">
        <f>IF(C181="","",'03 Ações BR'!W184)</f>
        <v/>
      </c>
      <c r="O181" s="161" t="str">
        <f>IF(C181="","",'03 Ações BR'!X184)</f>
        <v/>
      </c>
      <c r="P181" s="164" t="str">
        <f>IF(C181="","",'03 Ações BR'!Y184)</f>
        <v/>
      </c>
      <c r="Q181" s="164" t="str">
        <f>IF(C181="","",'03 Ações BR'!Z184)</f>
        <v/>
      </c>
      <c r="R181" s="165" t="str">
        <f>IF(C181="","",IF($J$3&gt;0,J181/$J$3,0))</f>
        <v/>
      </c>
      <c r="S181" s="166" t="str">
        <f>IF(C181="","",IF(N(J181)&gt;0,J181+ROW()/1E9,""))</f>
        <v/>
      </c>
      <c r="T181" s="166" t="str">
        <f>IF(C181="","",IF(N(P181)&gt;0,P181+ROW()/1E9,""))</f>
        <v/>
      </c>
    </row>
    <row r="182">
      <c r="A182" s="153" t="str">
        <f>IF(C182="","","Ações")</f>
        <v/>
      </c>
      <c r="B182" s="153" t="str">
        <f>IF(C182="","","Brasil")</f>
        <v/>
      </c>
      <c r="C182" s="153" t="str">
        <f>IF('03 Ações BR'!A185="","",'03 Ações BR'!A185&amp;"")</f>
        <v/>
      </c>
      <c r="D182" s="153" t="str">
        <f>IF(C182="","",'03 Ações BR'!B185&amp;"")</f>
        <v/>
      </c>
      <c r="E182" s="153" t="str">
        <f>IF(C182="","",'03 Ações BR'!C185&amp;"")</f>
        <v/>
      </c>
      <c r="F182" s="153" t="str">
        <f>IF(C182="","",'03 Ações BR'!AD185)</f>
        <v/>
      </c>
      <c r="G182" s="154" t="str">
        <f>IF(C182="","",'03 Ações BR'!E185)</f>
        <v/>
      </c>
      <c r="H182" s="155" t="str">
        <f>IF(C182="","",'03 Ações BR'!J185)</f>
        <v/>
      </c>
      <c r="I182" s="156" t="str">
        <f>IF(C182="","",'03 Ações BR'!L185)</f>
        <v/>
      </c>
      <c r="J182" s="157" t="str">
        <f>IF(C182="","",'03 Ações BR'!M185)</f>
        <v/>
      </c>
      <c r="K182" s="157" t="str">
        <f>IF(C182="","",'03 Ações BR'!N185)</f>
        <v/>
      </c>
      <c r="L182" s="157" t="str">
        <f>IF(C182="","",'03 Ações BR'!O185)</f>
        <v/>
      </c>
      <c r="M182" s="157" t="str">
        <f>IF(C182="","",'03 Ações BR'!AJ185)</f>
        <v/>
      </c>
      <c r="N182" s="157" t="str">
        <f>IF(C182="","",'03 Ações BR'!W185)</f>
        <v/>
      </c>
      <c r="O182" s="154" t="str">
        <f>IF(C182="","",'03 Ações BR'!X185)</f>
        <v/>
      </c>
      <c r="P182" s="157" t="str">
        <f>IF(C182="","",'03 Ações BR'!Y185)</f>
        <v/>
      </c>
      <c r="Q182" s="157" t="str">
        <f>IF(C182="","",'03 Ações BR'!Z185)</f>
        <v/>
      </c>
      <c r="R182" s="158" t="str">
        <f>IF(C182="","",IF($J$3&gt;0,J182/$J$3,0))</f>
        <v/>
      </c>
      <c r="S182" s="159" t="str">
        <f>IF(C182="","",IF(N(J182)&gt;0,J182+ROW()/1E9,""))</f>
        <v/>
      </c>
      <c r="T182" s="159" t="str">
        <f>IF(C182="","",IF(N(P182)&gt;0,P182+ROW()/1E9,""))</f>
        <v/>
      </c>
    </row>
    <row r="183">
      <c r="A183" s="160" t="str">
        <f>IF(C183="","","Ações")</f>
        <v/>
      </c>
      <c r="B183" s="160" t="str">
        <f>IF(C183="","","Brasil")</f>
        <v/>
      </c>
      <c r="C183" s="160" t="str">
        <f>IF('03 Ações BR'!A186="","",'03 Ações BR'!A186&amp;"")</f>
        <v/>
      </c>
      <c r="D183" s="160" t="str">
        <f>IF(C183="","",'03 Ações BR'!B186&amp;"")</f>
        <v/>
      </c>
      <c r="E183" s="160" t="str">
        <f>IF(C183="","",'03 Ações BR'!C186&amp;"")</f>
        <v/>
      </c>
      <c r="F183" s="160" t="str">
        <f>IF(C183="","",'03 Ações BR'!AD186)</f>
        <v/>
      </c>
      <c r="G183" s="161" t="str">
        <f>IF(C183="","",'03 Ações BR'!E186)</f>
        <v/>
      </c>
      <c r="H183" s="162" t="str">
        <f>IF(C183="","",'03 Ações BR'!J186)</f>
        <v/>
      </c>
      <c r="I183" s="163" t="str">
        <f>IF(C183="","",'03 Ações BR'!L186)</f>
        <v/>
      </c>
      <c r="J183" s="164" t="str">
        <f>IF(C183="","",'03 Ações BR'!M186)</f>
        <v/>
      </c>
      <c r="K183" s="164" t="str">
        <f>IF(C183="","",'03 Ações BR'!N186)</f>
        <v/>
      </c>
      <c r="L183" s="164" t="str">
        <f>IF(C183="","",'03 Ações BR'!O186)</f>
        <v/>
      </c>
      <c r="M183" s="164" t="str">
        <f>IF(C183="","",'03 Ações BR'!AJ186)</f>
        <v/>
      </c>
      <c r="N183" s="164" t="str">
        <f>IF(C183="","",'03 Ações BR'!W186)</f>
        <v/>
      </c>
      <c r="O183" s="161" t="str">
        <f>IF(C183="","",'03 Ações BR'!X186)</f>
        <v/>
      </c>
      <c r="P183" s="164" t="str">
        <f>IF(C183="","",'03 Ações BR'!Y186)</f>
        <v/>
      </c>
      <c r="Q183" s="164" t="str">
        <f>IF(C183="","",'03 Ações BR'!Z186)</f>
        <v/>
      </c>
      <c r="R183" s="165" t="str">
        <f>IF(C183="","",IF($J$3&gt;0,J183/$J$3,0))</f>
        <v/>
      </c>
      <c r="S183" s="166" t="str">
        <f>IF(C183="","",IF(N(J183)&gt;0,J183+ROW()/1E9,""))</f>
        <v/>
      </c>
      <c r="T183" s="166" t="str">
        <f>IF(C183="","",IF(N(P183)&gt;0,P183+ROW()/1E9,""))</f>
        <v/>
      </c>
    </row>
    <row r="184">
      <c r="A184" s="153" t="str">
        <f>IF(C184="","","Ações")</f>
        <v/>
      </c>
      <c r="B184" s="153" t="str">
        <f>IF(C184="","","Brasil")</f>
        <v/>
      </c>
      <c r="C184" s="153" t="str">
        <f>IF('03 Ações BR'!A187="","",'03 Ações BR'!A187&amp;"")</f>
        <v/>
      </c>
      <c r="D184" s="153" t="str">
        <f>IF(C184="","",'03 Ações BR'!B187&amp;"")</f>
        <v/>
      </c>
      <c r="E184" s="153" t="str">
        <f>IF(C184="","",'03 Ações BR'!C187&amp;"")</f>
        <v/>
      </c>
      <c r="F184" s="153" t="str">
        <f>IF(C184="","",'03 Ações BR'!AD187)</f>
        <v/>
      </c>
      <c r="G184" s="154" t="str">
        <f>IF(C184="","",'03 Ações BR'!E187)</f>
        <v/>
      </c>
      <c r="H184" s="155" t="str">
        <f>IF(C184="","",'03 Ações BR'!J187)</f>
        <v/>
      </c>
      <c r="I184" s="156" t="str">
        <f>IF(C184="","",'03 Ações BR'!L187)</f>
        <v/>
      </c>
      <c r="J184" s="157" t="str">
        <f>IF(C184="","",'03 Ações BR'!M187)</f>
        <v/>
      </c>
      <c r="K184" s="157" t="str">
        <f>IF(C184="","",'03 Ações BR'!N187)</f>
        <v/>
      </c>
      <c r="L184" s="157" t="str">
        <f>IF(C184="","",'03 Ações BR'!O187)</f>
        <v/>
      </c>
      <c r="M184" s="157" t="str">
        <f>IF(C184="","",'03 Ações BR'!AJ187)</f>
        <v/>
      </c>
      <c r="N184" s="157" t="str">
        <f>IF(C184="","",'03 Ações BR'!W187)</f>
        <v/>
      </c>
      <c r="O184" s="154" t="str">
        <f>IF(C184="","",'03 Ações BR'!X187)</f>
        <v/>
      </c>
      <c r="P184" s="157" t="str">
        <f>IF(C184="","",'03 Ações BR'!Y187)</f>
        <v/>
      </c>
      <c r="Q184" s="157" t="str">
        <f>IF(C184="","",'03 Ações BR'!Z187)</f>
        <v/>
      </c>
      <c r="R184" s="158" t="str">
        <f>IF(C184="","",IF($J$3&gt;0,J184/$J$3,0))</f>
        <v/>
      </c>
      <c r="S184" s="159" t="str">
        <f>IF(C184="","",IF(N(J184)&gt;0,J184+ROW()/1E9,""))</f>
        <v/>
      </c>
      <c r="T184" s="159" t="str">
        <f>IF(C184="","",IF(N(P184)&gt;0,P184+ROW()/1E9,""))</f>
        <v/>
      </c>
    </row>
    <row r="185">
      <c r="A185" s="160" t="str">
        <f>IF(C185="","","Ações")</f>
        <v/>
      </c>
      <c r="B185" s="160" t="str">
        <f>IF(C185="","","Brasil")</f>
        <v/>
      </c>
      <c r="C185" s="160" t="str">
        <f>IF('03 Ações BR'!A188="","",'03 Ações BR'!A188&amp;"")</f>
        <v/>
      </c>
      <c r="D185" s="160" t="str">
        <f>IF(C185="","",'03 Ações BR'!B188&amp;"")</f>
        <v/>
      </c>
      <c r="E185" s="160" t="str">
        <f>IF(C185="","",'03 Ações BR'!C188&amp;"")</f>
        <v/>
      </c>
      <c r="F185" s="160" t="str">
        <f>IF(C185="","",'03 Ações BR'!AD188)</f>
        <v/>
      </c>
      <c r="G185" s="161" t="str">
        <f>IF(C185="","",'03 Ações BR'!E188)</f>
        <v/>
      </c>
      <c r="H185" s="162" t="str">
        <f>IF(C185="","",'03 Ações BR'!J188)</f>
        <v/>
      </c>
      <c r="I185" s="163" t="str">
        <f>IF(C185="","",'03 Ações BR'!L188)</f>
        <v/>
      </c>
      <c r="J185" s="164" t="str">
        <f>IF(C185="","",'03 Ações BR'!M188)</f>
        <v/>
      </c>
      <c r="K185" s="164" t="str">
        <f>IF(C185="","",'03 Ações BR'!N188)</f>
        <v/>
      </c>
      <c r="L185" s="164" t="str">
        <f>IF(C185="","",'03 Ações BR'!O188)</f>
        <v/>
      </c>
      <c r="M185" s="164" t="str">
        <f>IF(C185="","",'03 Ações BR'!AJ188)</f>
        <v/>
      </c>
      <c r="N185" s="164" t="str">
        <f>IF(C185="","",'03 Ações BR'!W188)</f>
        <v/>
      </c>
      <c r="O185" s="161" t="str">
        <f>IF(C185="","",'03 Ações BR'!X188)</f>
        <v/>
      </c>
      <c r="P185" s="164" t="str">
        <f>IF(C185="","",'03 Ações BR'!Y188)</f>
        <v/>
      </c>
      <c r="Q185" s="164" t="str">
        <f>IF(C185="","",'03 Ações BR'!Z188)</f>
        <v/>
      </c>
      <c r="R185" s="165" t="str">
        <f>IF(C185="","",IF($J$3&gt;0,J185/$J$3,0))</f>
        <v/>
      </c>
      <c r="S185" s="166" t="str">
        <f>IF(C185="","",IF(N(J185)&gt;0,J185+ROW()/1E9,""))</f>
        <v/>
      </c>
      <c r="T185" s="166" t="str">
        <f>IF(C185="","",IF(N(P185)&gt;0,P185+ROW()/1E9,""))</f>
        <v/>
      </c>
    </row>
    <row r="186">
      <c r="A186" s="153" t="str">
        <f>IF(C186="","","Ações")</f>
        <v/>
      </c>
      <c r="B186" s="153" t="str">
        <f>IF(C186="","","Brasil")</f>
        <v/>
      </c>
      <c r="C186" s="153" t="str">
        <f>IF('03 Ações BR'!A189="","",'03 Ações BR'!A189&amp;"")</f>
        <v/>
      </c>
      <c r="D186" s="153" t="str">
        <f>IF(C186="","",'03 Ações BR'!B189&amp;"")</f>
        <v/>
      </c>
      <c r="E186" s="153" t="str">
        <f>IF(C186="","",'03 Ações BR'!C189&amp;"")</f>
        <v/>
      </c>
      <c r="F186" s="153" t="str">
        <f>IF(C186="","",'03 Ações BR'!AD189)</f>
        <v/>
      </c>
      <c r="G186" s="154" t="str">
        <f>IF(C186="","",'03 Ações BR'!E189)</f>
        <v/>
      </c>
      <c r="H186" s="155" t="str">
        <f>IF(C186="","",'03 Ações BR'!J189)</f>
        <v/>
      </c>
      <c r="I186" s="156" t="str">
        <f>IF(C186="","",'03 Ações BR'!L189)</f>
        <v/>
      </c>
      <c r="J186" s="157" t="str">
        <f>IF(C186="","",'03 Ações BR'!M189)</f>
        <v/>
      </c>
      <c r="K186" s="157" t="str">
        <f>IF(C186="","",'03 Ações BR'!N189)</f>
        <v/>
      </c>
      <c r="L186" s="157" t="str">
        <f>IF(C186="","",'03 Ações BR'!O189)</f>
        <v/>
      </c>
      <c r="M186" s="157" t="str">
        <f>IF(C186="","",'03 Ações BR'!AJ189)</f>
        <v/>
      </c>
      <c r="N186" s="157" t="str">
        <f>IF(C186="","",'03 Ações BR'!W189)</f>
        <v/>
      </c>
      <c r="O186" s="154" t="str">
        <f>IF(C186="","",'03 Ações BR'!X189)</f>
        <v/>
      </c>
      <c r="P186" s="157" t="str">
        <f>IF(C186="","",'03 Ações BR'!Y189)</f>
        <v/>
      </c>
      <c r="Q186" s="157" t="str">
        <f>IF(C186="","",'03 Ações BR'!Z189)</f>
        <v/>
      </c>
      <c r="R186" s="158" t="str">
        <f>IF(C186="","",IF($J$3&gt;0,J186/$J$3,0))</f>
        <v/>
      </c>
      <c r="S186" s="159" t="str">
        <f>IF(C186="","",IF(N(J186)&gt;0,J186+ROW()/1E9,""))</f>
        <v/>
      </c>
      <c r="T186" s="159" t="str">
        <f>IF(C186="","",IF(N(P186)&gt;0,P186+ROW()/1E9,""))</f>
        <v/>
      </c>
    </row>
    <row r="187">
      <c r="A187" s="160" t="str">
        <f>IF(C187="","","Ações")</f>
        <v/>
      </c>
      <c r="B187" s="160" t="str">
        <f>IF(C187="","","Brasil")</f>
        <v/>
      </c>
      <c r="C187" s="160" t="str">
        <f>IF('03 Ações BR'!A190="","",'03 Ações BR'!A190&amp;"")</f>
        <v/>
      </c>
      <c r="D187" s="160" t="str">
        <f>IF(C187="","",'03 Ações BR'!B190&amp;"")</f>
        <v/>
      </c>
      <c r="E187" s="160" t="str">
        <f>IF(C187="","",'03 Ações BR'!C190&amp;"")</f>
        <v/>
      </c>
      <c r="F187" s="160" t="str">
        <f>IF(C187="","",'03 Ações BR'!AD190)</f>
        <v/>
      </c>
      <c r="G187" s="161" t="str">
        <f>IF(C187="","",'03 Ações BR'!E190)</f>
        <v/>
      </c>
      <c r="H187" s="162" t="str">
        <f>IF(C187="","",'03 Ações BR'!J190)</f>
        <v/>
      </c>
      <c r="I187" s="163" t="str">
        <f>IF(C187="","",'03 Ações BR'!L190)</f>
        <v/>
      </c>
      <c r="J187" s="164" t="str">
        <f>IF(C187="","",'03 Ações BR'!M190)</f>
        <v/>
      </c>
      <c r="K187" s="164" t="str">
        <f>IF(C187="","",'03 Ações BR'!N190)</f>
        <v/>
      </c>
      <c r="L187" s="164" t="str">
        <f>IF(C187="","",'03 Ações BR'!O190)</f>
        <v/>
      </c>
      <c r="M187" s="164" t="str">
        <f>IF(C187="","",'03 Ações BR'!AJ190)</f>
        <v/>
      </c>
      <c r="N187" s="164" t="str">
        <f>IF(C187="","",'03 Ações BR'!W190)</f>
        <v/>
      </c>
      <c r="O187" s="161" t="str">
        <f>IF(C187="","",'03 Ações BR'!X190)</f>
        <v/>
      </c>
      <c r="P187" s="164" t="str">
        <f>IF(C187="","",'03 Ações BR'!Y190)</f>
        <v/>
      </c>
      <c r="Q187" s="164" t="str">
        <f>IF(C187="","",'03 Ações BR'!Z190)</f>
        <v/>
      </c>
      <c r="R187" s="165" t="str">
        <f>IF(C187="","",IF($J$3&gt;0,J187/$J$3,0))</f>
        <v/>
      </c>
      <c r="S187" s="166" t="str">
        <f>IF(C187="","",IF(N(J187)&gt;0,J187+ROW()/1E9,""))</f>
        <v/>
      </c>
      <c r="T187" s="166" t="str">
        <f>IF(C187="","",IF(N(P187)&gt;0,P187+ROW()/1E9,""))</f>
        <v/>
      </c>
    </row>
    <row r="188">
      <c r="A188" s="153" t="str">
        <f>IF(C188="","","Ações")</f>
        <v/>
      </c>
      <c r="B188" s="153" t="str">
        <f>IF(C188="","","Brasil")</f>
        <v/>
      </c>
      <c r="C188" s="153" t="str">
        <f>IF('03 Ações BR'!A191="","",'03 Ações BR'!A191&amp;"")</f>
        <v/>
      </c>
      <c r="D188" s="153" t="str">
        <f>IF(C188="","",'03 Ações BR'!B191&amp;"")</f>
        <v/>
      </c>
      <c r="E188" s="153" t="str">
        <f>IF(C188="","",'03 Ações BR'!C191&amp;"")</f>
        <v/>
      </c>
      <c r="F188" s="153" t="str">
        <f>IF(C188="","",'03 Ações BR'!AD191)</f>
        <v/>
      </c>
      <c r="G188" s="154" t="str">
        <f>IF(C188="","",'03 Ações BR'!E191)</f>
        <v/>
      </c>
      <c r="H188" s="155" t="str">
        <f>IF(C188="","",'03 Ações BR'!J191)</f>
        <v/>
      </c>
      <c r="I188" s="156" t="str">
        <f>IF(C188="","",'03 Ações BR'!L191)</f>
        <v/>
      </c>
      <c r="J188" s="157" t="str">
        <f>IF(C188="","",'03 Ações BR'!M191)</f>
        <v/>
      </c>
      <c r="K188" s="157" t="str">
        <f>IF(C188="","",'03 Ações BR'!N191)</f>
        <v/>
      </c>
      <c r="L188" s="157" t="str">
        <f>IF(C188="","",'03 Ações BR'!O191)</f>
        <v/>
      </c>
      <c r="M188" s="157" t="str">
        <f>IF(C188="","",'03 Ações BR'!AJ191)</f>
        <v/>
      </c>
      <c r="N188" s="157" t="str">
        <f>IF(C188="","",'03 Ações BR'!W191)</f>
        <v/>
      </c>
      <c r="O188" s="154" t="str">
        <f>IF(C188="","",'03 Ações BR'!X191)</f>
        <v/>
      </c>
      <c r="P188" s="157" t="str">
        <f>IF(C188="","",'03 Ações BR'!Y191)</f>
        <v/>
      </c>
      <c r="Q188" s="157" t="str">
        <f>IF(C188="","",'03 Ações BR'!Z191)</f>
        <v/>
      </c>
      <c r="R188" s="158" t="str">
        <f>IF(C188="","",IF($J$3&gt;0,J188/$J$3,0))</f>
        <v/>
      </c>
      <c r="S188" s="159" t="str">
        <f>IF(C188="","",IF(N(J188)&gt;0,J188+ROW()/1E9,""))</f>
        <v/>
      </c>
      <c r="T188" s="159" t="str">
        <f>IF(C188="","",IF(N(P188)&gt;0,P188+ROW()/1E9,""))</f>
        <v/>
      </c>
    </row>
    <row r="189">
      <c r="A189" s="160" t="str">
        <f>IF(C189="","","Ações")</f>
        <v/>
      </c>
      <c r="B189" s="160" t="str">
        <f>IF(C189="","","Brasil")</f>
        <v/>
      </c>
      <c r="C189" s="160" t="str">
        <f>IF('03 Ações BR'!A192="","",'03 Ações BR'!A192&amp;"")</f>
        <v/>
      </c>
      <c r="D189" s="160" t="str">
        <f>IF(C189="","",'03 Ações BR'!B192&amp;"")</f>
        <v/>
      </c>
      <c r="E189" s="160" t="str">
        <f>IF(C189="","",'03 Ações BR'!C192&amp;"")</f>
        <v/>
      </c>
      <c r="F189" s="160" t="str">
        <f>IF(C189="","",'03 Ações BR'!AD192)</f>
        <v/>
      </c>
      <c r="G189" s="161" t="str">
        <f>IF(C189="","",'03 Ações BR'!E192)</f>
        <v/>
      </c>
      <c r="H189" s="162" t="str">
        <f>IF(C189="","",'03 Ações BR'!J192)</f>
        <v/>
      </c>
      <c r="I189" s="163" t="str">
        <f>IF(C189="","",'03 Ações BR'!L192)</f>
        <v/>
      </c>
      <c r="J189" s="164" t="str">
        <f>IF(C189="","",'03 Ações BR'!M192)</f>
        <v/>
      </c>
      <c r="K189" s="164" t="str">
        <f>IF(C189="","",'03 Ações BR'!N192)</f>
        <v/>
      </c>
      <c r="L189" s="164" t="str">
        <f>IF(C189="","",'03 Ações BR'!O192)</f>
        <v/>
      </c>
      <c r="M189" s="164" t="str">
        <f>IF(C189="","",'03 Ações BR'!AJ192)</f>
        <v/>
      </c>
      <c r="N189" s="164" t="str">
        <f>IF(C189="","",'03 Ações BR'!W192)</f>
        <v/>
      </c>
      <c r="O189" s="161" t="str">
        <f>IF(C189="","",'03 Ações BR'!X192)</f>
        <v/>
      </c>
      <c r="P189" s="164" t="str">
        <f>IF(C189="","",'03 Ações BR'!Y192)</f>
        <v/>
      </c>
      <c r="Q189" s="164" t="str">
        <f>IF(C189="","",'03 Ações BR'!Z192)</f>
        <v/>
      </c>
      <c r="R189" s="165" t="str">
        <f>IF(C189="","",IF($J$3&gt;0,J189/$J$3,0))</f>
        <v/>
      </c>
      <c r="S189" s="166" t="str">
        <f>IF(C189="","",IF(N(J189)&gt;0,J189+ROW()/1E9,""))</f>
        <v/>
      </c>
      <c r="T189" s="166" t="str">
        <f>IF(C189="","",IF(N(P189)&gt;0,P189+ROW()/1E9,""))</f>
        <v/>
      </c>
    </row>
    <row r="190">
      <c r="A190" s="153" t="str">
        <f>IF(C190="","","Ações")</f>
        <v/>
      </c>
      <c r="B190" s="153" t="str">
        <f>IF(C190="","","Brasil")</f>
        <v/>
      </c>
      <c r="C190" s="153" t="str">
        <f>IF('03 Ações BR'!A193="","",'03 Ações BR'!A193&amp;"")</f>
        <v/>
      </c>
      <c r="D190" s="153" t="str">
        <f>IF(C190="","",'03 Ações BR'!B193&amp;"")</f>
        <v/>
      </c>
      <c r="E190" s="153" t="str">
        <f>IF(C190="","",'03 Ações BR'!C193&amp;"")</f>
        <v/>
      </c>
      <c r="F190" s="153" t="str">
        <f>IF(C190="","",'03 Ações BR'!AD193)</f>
        <v/>
      </c>
      <c r="G190" s="154" t="str">
        <f>IF(C190="","",'03 Ações BR'!E193)</f>
        <v/>
      </c>
      <c r="H190" s="155" t="str">
        <f>IF(C190="","",'03 Ações BR'!J193)</f>
        <v/>
      </c>
      <c r="I190" s="156" t="str">
        <f>IF(C190="","",'03 Ações BR'!L193)</f>
        <v/>
      </c>
      <c r="J190" s="157" t="str">
        <f>IF(C190="","",'03 Ações BR'!M193)</f>
        <v/>
      </c>
      <c r="K190" s="157" t="str">
        <f>IF(C190="","",'03 Ações BR'!N193)</f>
        <v/>
      </c>
      <c r="L190" s="157" t="str">
        <f>IF(C190="","",'03 Ações BR'!O193)</f>
        <v/>
      </c>
      <c r="M190" s="157" t="str">
        <f>IF(C190="","",'03 Ações BR'!AJ193)</f>
        <v/>
      </c>
      <c r="N190" s="157" t="str">
        <f>IF(C190="","",'03 Ações BR'!W193)</f>
        <v/>
      </c>
      <c r="O190" s="154" t="str">
        <f>IF(C190="","",'03 Ações BR'!X193)</f>
        <v/>
      </c>
      <c r="P190" s="157" t="str">
        <f>IF(C190="","",'03 Ações BR'!Y193)</f>
        <v/>
      </c>
      <c r="Q190" s="157" t="str">
        <f>IF(C190="","",'03 Ações BR'!Z193)</f>
        <v/>
      </c>
      <c r="R190" s="158" t="str">
        <f>IF(C190="","",IF($J$3&gt;0,J190/$J$3,0))</f>
        <v/>
      </c>
      <c r="S190" s="159" t="str">
        <f>IF(C190="","",IF(N(J190)&gt;0,J190+ROW()/1E9,""))</f>
        <v/>
      </c>
      <c r="T190" s="159" t="str">
        <f>IF(C190="","",IF(N(P190)&gt;0,P190+ROW()/1E9,""))</f>
        <v/>
      </c>
    </row>
    <row r="191">
      <c r="A191" s="160" t="str">
        <f>IF(C191="","","Ações")</f>
        <v/>
      </c>
      <c r="B191" s="160" t="str">
        <f>IF(C191="","","Brasil")</f>
        <v/>
      </c>
      <c r="C191" s="160" t="str">
        <f>IF('03 Ações BR'!A194="","",'03 Ações BR'!A194&amp;"")</f>
        <v/>
      </c>
      <c r="D191" s="160" t="str">
        <f>IF(C191="","",'03 Ações BR'!B194&amp;"")</f>
        <v/>
      </c>
      <c r="E191" s="160" t="str">
        <f>IF(C191="","",'03 Ações BR'!C194&amp;"")</f>
        <v/>
      </c>
      <c r="F191" s="160" t="str">
        <f>IF(C191="","",'03 Ações BR'!AD194)</f>
        <v/>
      </c>
      <c r="G191" s="161" t="str">
        <f>IF(C191="","",'03 Ações BR'!E194)</f>
        <v/>
      </c>
      <c r="H191" s="162" t="str">
        <f>IF(C191="","",'03 Ações BR'!J194)</f>
        <v/>
      </c>
      <c r="I191" s="163" t="str">
        <f>IF(C191="","",'03 Ações BR'!L194)</f>
        <v/>
      </c>
      <c r="J191" s="164" t="str">
        <f>IF(C191="","",'03 Ações BR'!M194)</f>
        <v/>
      </c>
      <c r="K191" s="164" t="str">
        <f>IF(C191="","",'03 Ações BR'!N194)</f>
        <v/>
      </c>
      <c r="L191" s="164" t="str">
        <f>IF(C191="","",'03 Ações BR'!O194)</f>
        <v/>
      </c>
      <c r="M191" s="164" t="str">
        <f>IF(C191="","",'03 Ações BR'!AJ194)</f>
        <v/>
      </c>
      <c r="N191" s="164" t="str">
        <f>IF(C191="","",'03 Ações BR'!W194)</f>
        <v/>
      </c>
      <c r="O191" s="161" t="str">
        <f>IF(C191="","",'03 Ações BR'!X194)</f>
        <v/>
      </c>
      <c r="P191" s="164" t="str">
        <f>IF(C191="","",'03 Ações BR'!Y194)</f>
        <v/>
      </c>
      <c r="Q191" s="164" t="str">
        <f>IF(C191="","",'03 Ações BR'!Z194)</f>
        <v/>
      </c>
      <c r="R191" s="165" t="str">
        <f>IF(C191="","",IF($J$3&gt;0,J191/$J$3,0))</f>
        <v/>
      </c>
      <c r="S191" s="166" t="str">
        <f>IF(C191="","",IF(N(J191)&gt;0,J191+ROW()/1E9,""))</f>
        <v/>
      </c>
      <c r="T191" s="166" t="str">
        <f>IF(C191="","",IF(N(P191)&gt;0,P191+ROW()/1E9,""))</f>
        <v/>
      </c>
    </row>
    <row r="192">
      <c r="A192" s="153" t="str">
        <f>IF(C192="","","Ações")</f>
        <v/>
      </c>
      <c r="B192" s="153" t="str">
        <f>IF(C192="","","Brasil")</f>
        <v/>
      </c>
      <c r="C192" s="153" t="str">
        <f>IF('03 Ações BR'!A195="","",'03 Ações BR'!A195&amp;"")</f>
        <v/>
      </c>
      <c r="D192" s="153" t="str">
        <f>IF(C192="","",'03 Ações BR'!B195&amp;"")</f>
        <v/>
      </c>
      <c r="E192" s="153" t="str">
        <f>IF(C192="","",'03 Ações BR'!C195&amp;"")</f>
        <v/>
      </c>
      <c r="F192" s="153" t="str">
        <f>IF(C192="","",'03 Ações BR'!AD195)</f>
        <v/>
      </c>
      <c r="G192" s="154" t="str">
        <f>IF(C192="","",'03 Ações BR'!E195)</f>
        <v/>
      </c>
      <c r="H192" s="155" t="str">
        <f>IF(C192="","",'03 Ações BR'!J195)</f>
        <v/>
      </c>
      <c r="I192" s="156" t="str">
        <f>IF(C192="","",'03 Ações BR'!L195)</f>
        <v/>
      </c>
      <c r="J192" s="157" t="str">
        <f>IF(C192="","",'03 Ações BR'!M195)</f>
        <v/>
      </c>
      <c r="K192" s="157" t="str">
        <f>IF(C192="","",'03 Ações BR'!N195)</f>
        <v/>
      </c>
      <c r="L192" s="157" t="str">
        <f>IF(C192="","",'03 Ações BR'!O195)</f>
        <v/>
      </c>
      <c r="M192" s="157" t="str">
        <f>IF(C192="","",'03 Ações BR'!AJ195)</f>
        <v/>
      </c>
      <c r="N192" s="157" t="str">
        <f>IF(C192="","",'03 Ações BR'!W195)</f>
        <v/>
      </c>
      <c r="O192" s="154" t="str">
        <f>IF(C192="","",'03 Ações BR'!X195)</f>
        <v/>
      </c>
      <c r="P192" s="157" t="str">
        <f>IF(C192="","",'03 Ações BR'!Y195)</f>
        <v/>
      </c>
      <c r="Q192" s="157" t="str">
        <f>IF(C192="","",'03 Ações BR'!Z195)</f>
        <v/>
      </c>
      <c r="R192" s="158" t="str">
        <f>IF(C192="","",IF($J$3&gt;0,J192/$J$3,0))</f>
        <v/>
      </c>
      <c r="S192" s="159" t="str">
        <f>IF(C192="","",IF(N(J192)&gt;0,J192+ROW()/1E9,""))</f>
        <v/>
      </c>
      <c r="T192" s="159" t="str">
        <f>IF(C192="","",IF(N(P192)&gt;0,P192+ROW()/1E9,""))</f>
        <v/>
      </c>
    </row>
    <row r="193">
      <c r="A193" s="160" t="str">
        <f>IF(C193="","","Ações")</f>
        <v/>
      </c>
      <c r="B193" s="160" t="str">
        <f>IF(C193="","","Brasil")</f>
        <v/>
      </c>
      <c r="C193" s="160" t="str">
        <f>IF('03 Ações BR'!A196="","",'03 Ações BR'!A196&amp;"")</f>
        <v/>
      </c>
      <c r="D193" s="160" t="str">
        <f>IF(C193="","",'03 Ações BR'!B196&amp;"")</f>
        <v/>
      </c>
      <c r="E193" s="160" t="str">
        <f>IF(C193="","",'03 Ações BR'!C196&amp;"")</f>
        <v/>
      </c>
      <c r="F193" s="160" t="str">
        <f>IF(C193="","",'03 Ações BR'!AD196)</f>
        <v/>
      </c>
      <c r="G193" s="161" t="str">
        <f>IF(C193="","",'03 Ações BR'!E196)</f>
        <v/>
      </c>
      <c r="H193" s="162" t="str">
        <f>IF(C193="","",'03 Ações BR'!J196)</f>
        <v/>
      </c>
      <c r="I193" s="163" t="str">
        <f>IF(C193="","",'03 Ações BR'!L196)</f>
        <v/>
      </c>
      <c r="J193" s="164" t="str">
        <f>IF(C193="","",'03 Ações BR'!M196)</f>
        <v/>
      </c>
      <c r="K193" s="164" t="str">
        <f>IF(C193="","",'03 Ações BR'!N196)</f>
        <v/>
      </c>
      <c r="L193" s="164" t="str">
        <f>IF(C193="","",'03 Ações BR'!O196)</f>
        <v/>
      </c>
      <c r="M193" s="164" t="str">
        <f>IF(C193="","",'03 Ações BR'!AJ196)</f>
        <v/>
      </c>
      <c r="N193" s="164" t="str">
        <f>IF(C193="","",'03 Ações BR'!W196)</f>
        <v/>
      </c>
      <c r="O193" s="161" t="str">
        <f>IF(C193="","",'03 Ações BR'!X196)</f>
        <v/>
      </c>
      <c r="P193" s="164" t="str">
        <f>IF(C193="","",'03 Ações BR'!Y196)</f>
        <v/>
      </c>
      <c r="Q193" s="164" t="str">
        <f>IF(C193="","",'03 Ações BR'!Z196)</f>
        <v/>
      </c>
      <c r="R193" s="165" t="str">
        <f>IF(C193="","",IF($J$3&gt;0,J193/$J$3,0))</f>
        <v/>
      </c>
      <c r="S193" s="166" t="str">
        <f>IF(C193="","",IF(N(J193)&gt;0,J193+ROW()/1E9,""))</f>
        <v/>
      </c>
      <c r="T193" s="166" t="str">
        <f>IF(C193="","",IF(N(P193)&gt;0,P193+ROW()/1E9,""))</f>
        <v/>
      </c>
    </row>
    <row r="194">
      <c r="A194" s="153" t="str">
        <f>IF(C194="","","Ações")</f>
        <v/>
      </c>
      <c r="B194" s="153" t="str">
        <f>IF(C194="","","Brasil")</f>
        <v/>
      </c>
      <c r="C194" s="153" t="str">
        <f>IF('03 Ações BR'!A197="","",'03 Ações BR'!A197&amp;"")</f>
        <v/>
      </c>
      <c r="D194" s="153" t="str">
        <f>IF(C194="","",'03 Ações BR'!B197&amp;"")</f>
        <v/>
      </c>
      <c r="E194" s="153" t="str">
        <f>IF(C194="","",'03 Ações BR'!C197&amp;"")</f>
        <v/>
      </c>
      <c r="F194" s="153" t="str">
        <f>IF(C194="","",'03 Ações BR'!AD197)</f>
        <v/>
      </c>
      <c r="G194" s="154" t="str">
        <f>IF(C194="","",'03 Ações BR'!E197)</f>
        <v/>
      </c>
      <c r="H194" s="155" t="str">
        <f>IF(C194="","",'03 Ações BR'!J197)</f>
        <v/>
      </c>
      <c r="I194" s="156" t="str">
        <f>IF(C194="","",'03 Ações BR'!L197)</f>
        <v/>
      </c>
      <c r="J194" s="157" t="str">
        <f>IF(C194="","",'03 Ações BR'!M197)</f>
        <v/>
      </c>
      <c r="K194" s="157" t="str">
        <f>IF(C194="","",'03 Ações BR'!N197)</f>
        <v/>
      </c>
      <c r="L194" s="157" t="str">
        <f>IF(C194="","",'03 Ações BR'!O197)</f>
        <v/>
      </c>
      <c r="M194" s="157" t="str">
        <f>IF(C194="","",'03 Ações BR'!AJ197)</f>
        <v/>
      </c>
      <c r="N194" s="157" t="str">
        <f>IF(C194="","",'03 Ações BR'!W197)</f>
        <v/>
      </c>
      <c r="O194" s="154" t="str">
        <f>IF(C194="","",'03 Ações BR'!X197)</f>
        <v/>
      </c>
      <c r="P194" s="157" t="str">
        <f>IF(C194="","",'03 Ações BR'!Y197)</f>
        <v/>
      </c>
      <c r="Q194" s="157" t="str">
        <f>IF(C194="","",'03 Ações BR'!Z197)</f>
        <v/>
      </c>
      <c r="R194" s="158" t="str">
        <f>IF(C194="","",IF($J$3&gt;0,J194/$J$3,0))</f>
        <v/>
      </c>
      <c r="S194" s="159" t="str">
        <f>IF(C194="","",IF(N(J194)&gt;0,J194+ROW()/1E9,""))</f>
        <v/>
      </c>
      <c r="T194" s="159" t="str">
        <f>IF(C194="","",IF(N(P194)&gt;0,P194+ROW()/1E9,""))</f>
        <v/>
      </c>
    </row>
    <row r="195">
      <c r="A195" s="160" t="str">
        <f>IF(C195="","","Ações")</f>
        <v/>
      </c>
      <c r="B195" s="160" t="str">
        <f>IF(C195="","","Brasil")</f>
        <v/>
      </c>
      <c r="C195" s="160" t="str">
        <f>IF('03 Ações BR'!A198="","",'03 Ações BR'!A198&amp;"")</f>
        <v/>
      </c>
      <c r="D195" s="160" t="str">
        <f>IF(C195="","",'03 Ações BR'!B198&amp;"")</f>
        <v/>
      </c>
      <c r="E195" s="160" t="str">
        <f>IF(C195="","",'03 Ações BR'!C198&amp;"")</f>
        <v/>
      </c>
      <c r="F195" s="160" t="str">
        <f>IF(C195="","",'03 Ações BR'!AD198)</f>
        <v/>
      </c>
      <c r="G195" s="161" t="str">
        <f>IF(C195="","",'03 Ações BR'!E198)</f>
        <v/>
      </c>
      <c r="H195" s="162" t="str">
        <f>IF(C195="","",'03 Ações BR'!J198)</f>
        <v/>
      </c>
      <c r="I195" s="163" t="str">
        <f>IF(C195="","",'03 Ações BR'!L198)</f>
        <v/>
      </c>
      <c r="J195" s="164" t="str">
        <f>IF(C195="","",'03 Ações BR'!M198)</f>
        <v/>
      </c>
      <c r="K195" s="164" t="str">
        <f>IF(C195="","",'03 Ações BR'!N198)</f>
        <v/>
      </c>
      <c r="L195" s="164" t="str">
        <f>IF(C195="","",'03 Ações BR'!O198)</f>
        <v/>
      </c>
      <c r="M195" s="164" t="str">
        <f>IF(C195="","",'03 Ações BR'!AJ198)</f>
        <v/>
      </c>
      <c r="N195" s="164" t="str">
        <f>IF(C195="","",'03 Ações BR'!W198)</f>
        <v/>
      </c>
      <c r="O195" s="161" t="str">
        <f>IF(C195="","",'03 Ações BR'!X198)</f>
        <v/>
      </c>
      <c r="P195" s="164" t="str">
        <f>IF(C195="","",'03 Ações BR'!Y198)</f>
        <v/>
      </c>
      <c r="Q195" s="164" t="str">
        <f>IF(C195="","",'03 Ações BR'!Z198)</f>
        <v/>
      </c>
      <c r="R195" s="165" t="str">
        <f>IF(C195="","",IF($J$3&gt;0,J195/$J$3,0))</f>
        <v/>
      </c>
      <c r="S195" s="166" t="str">
        <f>IF(C195="","",IF(N(J195)&gt;0,J195+ROW()/1E9,""))</f>
        <v/>
      </c>
      <c r="T195" s="166" t="str">
        <f>IF(C195="","",IF(N(P195)&gt;0,P195+ROW()/1E9,""))</f>
        <v/>
      </c>
    </row>
    <row r="196">
      <c r="A196" s="153" t="str">
        <f>IF(C196="","","Ações")</f>
        <v/>
      </c>
      <c r="B196" s="153" t="str">
        <f>IF(C196="","","Brasil")</f>
        <v/>
      </c>
      <c r="C196" s="153" t="str">
        <f>IF('03 Ações BR'!A199="","",'03 Ações BR'!A199&amp;"")</f>
        <v/>
      </c>
      <c r="D196" s="153" t="str">
        <f>IF(C196="","",'03 Ações BR'!B199&amp;"")</f>
        <v/>
      </c>
      <c r="E196" s="153" t="str">
        <f>IF(C196="","",'03 Ações BR'!C199&amp;"")</f>
        <v/>
      </c>
      <c r="F196" s="153" t="str">
        <f>IF(C196="","",'03 Ações BR'!AD199)</f>
        <v/>
      </c>
      <c r="G196" s="154" t="str">
        <f>IF(C196="","",'03 Ações BR'!E199)</f>
        <v/>
      </c>
      <c r="H196" s="155" t="str">
        <f>IF(C196="","",'03 Ações BR'!J199)</f>
        <v/>
      </c>
      <c r="I196" s="156" t="str">
        <f>IF(C196="","",'03 Ações BR'!L199)</f>
        <v/>
      </c>
      <c r="J196" s="157" t="str">
        <f>IF(C196="","",'03 Ações BR'!M199)</f>
        <v/>
      </c>
      <c r="K196" s="157" t="str">
        <f>IF(C196="","",'03 Ações BR'!N199)</f>
        <v/>
      </c>
      <c r="L196" s="157" t="str">
        <f>IF(C196="","",'03 Ações BR'!O199)</f>
        <v/>
      </c>
      <c r="M196" s="157" t="str">
        <f>IF(C196="","",'03 Ações BR'!AJ199)</f>
        <v/>
      </c>
      <c r="N196" s="157" t="str">
        <f>IF(C196="","",'03 Ações BR'!W199)</f>
        <v/>
      </c>
      <c r="O196" s="154" t="str">
        <f>IF(C196="","",'03 Ações BR'!X199)</f>
        <v/>
      </c>
      <c r="P196" s="157" t="str">
        <f>IF(C196="","",'03 Ações BR'!Y199)</f>
        <v/>
      </c>
      <c r="Q196" s="157" t="str">
        <f>IF(C196="","",'03 Ações BR'!Z199)</f>
        <v/>
      </c>
      <c r="R196" s="158" t="str">
        <f>IF(C196="","",IF($J$3&gt;0,J196/$J$3,0))</f>
        <v/>
      </c>
      <c r="S196" s="159" t="str">
        <f>IF(C196="","",IF(N(J196)&gt;0,J196+ROW()/1E9,""))</f>
        <v/>
      </c>
      <c r="T196" s="159" t="str">
        <f>IF(C196="","",IF(N(P196)&gt;0,P196+ROW()/1E9,""))</f>
        <v/>
      </c>
    </row>
    <row r="197">
      <c r="A197" s="160" t="str">
        <f>IF(C197="","","Ações")</f>
        <v/>
      </c>
      <c r="B197" s="160" t="str">
        <f>IF(C197="","","Brasil")</f>
        <v/>
      </c>
      <c r="C197" s="160" t="str">
        <f>IF('03 Ações BR'!A200="","",'03 Ações BR'!A200&amp;"")</f>
        <v/>
      </c>
      <c r="D197" s="160" t="str">
        <f>IF(C197="","",'03 Ações BR'!B200&amp;"")</f>
        <v/>
      </c>
      <c r="E197" s="160" t="str">
        <f>IF(C197="","",'03 Ações BR'!C200&amp;"")</f>
        <v/>
      </c>
      <c r="F197" s="160" t="str">
        <f>IF(C197="","",'03 Ações BR'!AD200)</f>
        <v/>
      </c>
      <c r="G197" s="161" t="str">
        <f>IF(C197="","",'03 Ações BR'!E200)</f>
        <v/>
      </c>
      <c r="H197" s="162" t="str">
        <f>IF(C197="","",'03 Ações BR'!J200)</f>
        <v/>
      </c>
      <c r="I197" s="163" t="str">
        <f>IF(C197="","",'03 Ações BR'!L200)</f>
        <v/>
      </c>
      <c r="J197" s="164" t="str">
        <f>IF(C197="","",'03 Ações BR'!M200)</f>
        <v/>
      </c>
      <c r="K197" s="164" t="str">
        <f>IF(C197="","",'03 Ações BR'!N200)</f>
        <v/>
      </c>
      <c r="L197" s="164" t="str">
        <f>IF(C197="","",'03 Ações BR'!O200)</f>
        <v/>
      </c>
      <c r="M197" s="164" t="str">
        <f>IF(C197="","",'03 Ações BR'!AJ200)</f>
        <v/>
      </c>
      <c r="N197" s="164" t="str">
        <f>IF(C197="","",'03 Ações BR'!W200)</f>
        <v/>
      </c>
      <c r="O197" s="161" t="str">
        <f>IF(C197="","",'03 Ações BR'!X200)</f>
        <v/>
      </c>
      <c r="P197" s="164" t="str">
        <f>IF(C197="","",'03 Ações BR'!Y200)</f>
        <v/>
      </c>
      <c r="Q197" s="164" t="str">
        <f>IF(C197="","",'03 Ações BR'!Z200)</f>
        <v/>
      </c>
      <c r="R197" s="165" t="str">
        <f>IF(C197="","",IF($J$3&gt;0,J197/$J$3,0))</f>
        <v/>
      </c>
      <c r="S197" s="166" t="str">
        <f>IF(C197="","",IF(N(J197)&gt;0,J197+ROW()/1E9,""))</f>
        <v/>
      </c>
      <c r="T197" s="166" t="str">
        <f>IF(C197="","",IF(N(P197)&gt;0,P197+ROW()/1E9,""))</f>
        <v/>
      </c>
    </row>
    <row r="198">
      <c r="A198" s="153" t="str">
        <f>IF(C198="","","Ações")</f>
        <v/>
      </c>
      <c r="B198" s="153" t="str">
        <f>IF(C198="","","Brasil")</f>
        <v/>
      </c>
      <c r="C198" s="153" t="str">
        <f>IF('03 Ações BR'!A201="","",'03 Ações BR'!A201&amp;"")</f>
        <v/>
      </c>
      <c r="D198" s="153" t="str">
        <f>IF(C198="","",'03 Ações BR'!B201&amp;"")</f>
        <v/>
      </c>
      <c r="E198" s="153" t="str">
        <f>IF(C198="","",'03 Ações BR'!C201&amp;"")</f>
        <v/>
      </c>
      <c r="F198" s="153" t="str">
        <f>IF(C198="","",'03 Ações BR'!AD201)</f>
        <v/>
      </c>
      <c r="G198" s="154" t="str">
        <f>IF(C198="","",'03 Ações BR'!E201)</f>
        <v/>
      </c>
      <c r="H198" s="155" t="str">
        <f>IF(C198="","",'03 Ações BR'!J201)</f>
        <v/>
      </c>
      <c r="I198" s="156" t="str">
        <f>IF(C198="","",'03 Ações BR'!L201)</f>
        <v/>
      </c>
      <c r="J198" s="157" t="str">
        <f>IF(C198="","",'03 Ações BR'!M201)</f>
        <v/>
      </c>
      <c r="K198" s="157" t="str">
        <f>IF(C198="","",'03 Ações BR'!N201)</f>
        <v/>
      </c>
      <c r="L198" s="157" t="str">
        <f>IF(C198="","",'03 Ações BR'!O201)</f>
        <v/>
      </c>
      <c r="M198" s="157" t="str">
        <f>IF(C198="","",'03 Ações BR'!AJ201)</f>
        <v/>
      </c>
      <c r="N198" s="157" t="str">
        <f>IF(C198="","",'03 Ações BR'!W201)</f>
        <v/>
      </c>
      <c r="O198" s="154" t="str">
        <f>IF(C198="","",'03 Ações BR'!X201)</f>
        <v/>
      </c>
      <c r="P198" s="157" t="str">
        <f>IF(C198="","",'03 Ações BR'!Y201)</f>
        <v/>
      </c>
      <c r="Q198" s="157" t="str">
        <f>IF(C198="","",'03 Ações BR'!Z201)</f>
        <v/>
      </c>
      <c r="R198" s="158" t="str">
        <f>IF(C198="","",IF($J$3&gt;0,J198/$J$3,0))</f>
        <v/>
      </c>
      <c r="S198" s="159" t="str">
        <f>IF(C198="","",IF(N(J198)&gt;0,J198+ROW()/1E9,""))</f>
        <v/>
      </c>
      <c r="T198" s="159" t="str">
        <f>IF(C198="","",IF(N(P198)&gt;0,P198+ROW()/1E9,""))</f>
        <v/>
      </c>
    </row>
    <row r="199">
      <c r="A199" s="160" t="str">
        <f>IF(C199="","","Ações")</f>
        <v/>
      </c>
      <c r="B199" s="160" t="str">
        <f>IF(C199="","","Brasil")</f>
        <v/>
      </c>
      <c r="C199" s="160" t="str">
        <f>IF('03 Ações BR'!A202="","",'03 Ações BR'!A202&amp;"")</f>
        <v/>
      </c>
      <c r="D199" s="160" t="str">
        <f>IF(C199="","",'03 Ações BR'!B202&amp;"")</f>
        <v/>
      </c>
      <c r="E199" s="160" t="str">
        <f>IF(C199="","",'03 Ações BR'!C202&amp;"")</f>
        <v/>
      </c>
      <c r="F199" s="160" t="str">
        <f>IF(C199="","",'03 Ações BR'!AD202)</f>
        <v/>
      </c>
      <c r="G199" s="161" t="str">
        <f>IF(C199="","",'03 Ações BR'!E202)</f>
        <v/>
      </c>
      <c r="H199" s="162" t="str">
        <f>IF(C199="","",'03 Ações BR'!J202)</f>
        <v/>
      </c>
      <c r="I199" s="163" t="str">
        <f>IF(C199="","",'03 Ações BR'!L202)</f>
        <v/>
      </c>
      <c r="J199" s="164" t="str">
        <f>IF(C199="","",'03 Ações BR'!M202)</f>
        <v/>
      </c>
      <c r="K199" s="164" t="str">
        <f>IF(C199="","",'03 Ações BR'!N202)</f>
        <v/>
      </c>
      <c r="L199" s="164" t="str">
        <f>IF(C199="","",'03 Ações BR'!O202)</f>
        <v/>
      </c>
      <c r="M199" s="164" t="str">
        <f>IF(C199="","",'03 Ações BR'!AJ202)</f>
        <v/>
      </c>
      <c r="N199" s="164" t="str">
        <f>IF(C199="","",'03 Ações BR'!W202)</f>
        <v/>
      </c>
      <c r="O199" s="161" t="str">
        <f>IF(C199="","",'03 Ações BR'!X202)</f>
        <v/>
      </c>
      <c r="P199" s="164" t="str">
        <f>IF(C199="","",'03 Ações BR'!Y202)</f>
        <v/>
      </c>
      <c r="Q199" s="164" t="str">
        <f>IF(C199="","",'03 Ações BR'!Z202)</f>
        <v/>
      </c>
      <c r="R199" s="165" t="str">
        <f>IF(C199="","",IF($J$3&gt;0,J199/$J$3,0))</f>
        <v/>
      </c>
      <c r="S199" s="166" t="str">
        <f>IF(C199="","",IF(N(J199)&gt;0,J199+ROW()/1E9,""))</f>
        <v/>
      </c>
      <c r="T199" s="166" t="str">
        <f>IF(C199="","",IF(N(P199)&gt;0,P199+ROW()/1E9,""))</f>
        <v/>
      </c>
    </row>
    <row r="200">
      <c r="A200" s="153" t="str">
        <f>IF(C200="","","Ações")</f>
        <v/>
      </c>
      <c r="B200" s="153" t="str">
        <f>IF(C200="","","Brasil")</f>
        <v/>
      </c>
      <c r="C200" s="153" t="str">
        <f>IF('03 Ações BR'!A203="","",'03 Ações BR'!A203&amp;"")</f>
        <v/>
      </c>
      <c r="D200" s="153" t="str">
        <f>IF(C200="","",'03 Ações BR'!B203&amp;"")</f>
        <v/>
      </c>
      <c r="E200" s="153" t="str">
        <f>IF(C200="","",'03 Ações BR'!C203&amp;"")</f>
        <v/>
      </c>
      <c r="F200" s="153" t="str">
        <f>IF(C200="","",'03 Ações BR'!AD203)</f>
        <v/>
      </c>
      <c r="G200" s="154" t="str">
        <f>IF(C200="","",'03 Ações BR'!E203)</f>
        <v/>
      </c>
      <c r="H200" s="155" t="str">
        <f>IF(C200="","",'03 Ações BR'!J203)</f>
        <v/>
      </c>
      <c r="I200" s="156" t="str">
        <f>IF(C200="","",'03 Ações BR'!L203)</f>
        <v/>
      </c>
      <c r="J200" s="157" t="str">
        <f>IF(C200="","",'03 Ações BR'!M203)</f>
        <v/>
      </c>
      <c r="K200" s="157" t="str">
        <f>IF(C200="","",'03 Ações BR'!N203)</f>
        <v/>
      </c>
      <c r="L200" s="157" t="str">
        <f>IF(C200="","",'03 Ações BR'!O203)</f>
        <v/>
      </c>
      <c r="M200" s="157" t="str">
        <f>IF(C200="","",'03 Ações BR'!AJ203)</f>
        <v/>
      </c>
      <c r="N200" s="157" t="str">
        <f>IF(C200="","",'03 Ações BR'!W203)</f>
        <v/>
      </c>
      <c r="O200" s="154" t="str">
        <f>IF(C200="","",'03 Ações BR'!X203)</f>
        <v/>
      </c>
      <c r="P200" s="157" t="str">
        <f>IF(C200="","",'03 Ações BR'!Y203)</f>
        <v/>
      </c>
      <c r="Q200" s="157" t="str">
        <f>IF(C200="","",'03 Ações BR'!Z203)</f>
        <v/>
      </c>
      <c r="R200" s="158" t="str">
        <f>IF(C200="","",IF($J$3&gt;0,J200/$J$3,0))</f>
        <v/>
      </c>
      <c r="S200" s="159" t="str">
        <f>IF(C200="","",IF(N(J200)&gt;0,J200+ROW()/1E9,""))</f>
        <v/>
      </c>
      <c r="T200" s="159" t="str">
        <f>IF(C200="","",IF(N(P200)&gt;0,P200+ROW()/1E9,""))</f>
        <v/>
      </c>
    </row>
    <row r="201">
      <c r="A201" s="160" t="str">
        <f>IF(C201="","","Ações")</f>
        <v/>
      </c>
      <c r="B201" s="160" t="str">
        <f>IF(C201="","","Brasil")</f>
        <v/>
      </c>
      <c r="C201" s="160" t="str">
        <f>IF('03 Ações BR'!A204="","",'03 Ações BR'!A204&amp;"")</f>
        <v/>
      </c>
      <c r="D201" s="160" t="str">
        <f>IF(C201="","",'03 Ações BR'!B204&amp;"")</f>
        <v/>
      </c>
      <c r="E201" s="160" t="str">
        <f>IF(C201="","",'03 Ações BR'!C204&amp;"")</f>
        <v/>
      </c>
      <c r="F201" s="160" t="str">
        <f>IF(C201="","",'03 Ações BR'!AD204)</f>
        <v/>
      </c>
      <c r="G201" s="161" t="str">
        <f>IF(C201="","",'03 Ações BR'!E204)</f>
        <v/>
      </c>
      <c r="H201" s="162" t="str">
        <f>IF(C201="","",'03 Ações BR'!J204)</f>
        <v/>
      </c>
      <c r="I201" s="163" t="str">
        <f>IF(C201="","",'03 Ações BR'!L204)</f>
        <v/>
      </c>
      <c r="J201" s="164" t="str">
        <f>IF(C201="","",'03 Ações BR'!M204)</f>
        <v/>
      </c>
      <c r="K201" s="164" t="str">
        <f>IF(C201="","",'03 Ações BR'!N204)</f>
        <v/>
      </c>
      <c r="L201" s="164" t="str">
        <f>IF(C201="","",'03 Ações BR'!O204)</f>
        <v/>
      </c>
      <c r="M201" s="164" t="str">
        <f>IF(C201="","",'03 Ações BR'!AJ204)</f>
        <v/>
      </c>
      <c r="N201" s="164" t="str">
        <f>IF(C201="","",'03 Ações BR'!W204)</f>
        <v/>
      </c>
      <c r="O201" s="161" t="str">
        <f>IF(C201="","",'03 Ações BR'!X204)</f>
        <v/>
      </c>
      <c r="P201" s="164" t="str">
        <f>IF(C201="","",'03 Ações BR'!Y204)</f>
        <v/>
      </c>
      <c r="Q201" s="164" t="str">
        <f>IF(C201="","",'03 Ações BR'!Z204)</f>
        <v/>
      </c>
      <c r="R201" s="165" t="str">
        <f>IF(C201="","",IF($J$3&gt;0,J201/$J$3,0))</f>
        <v/>
      </c>
      <c r="S201" s="166" t="str">
        <f>IF(C201="","",IF(N(J201)&gt;0,J201+ROW()/1E9,""))</f>
        <v/>
      </c>
      <c r="T201" s="166" t="str">
        <f>IF(C201="","",IF(N(P201)&gt;0,P201+ROW()/1E9,""))</f>
        <v/>
      </c>
    </row>
    <row r="202">
      <c r="A202" s="153" t="str">
        <f>IF(C202="","","Ações")</f>
        <v/>
      </c>
      <c r="B202" s="153" t="str">
        <f>IF(C202="","","Brasil")</f>
        <v/>
      </c>
      <c r="C202" s="153" t="str">
        <f>IF('03 Ações BR'!A205="","",'03 Ações BR'!A205&amp;"")</f>
        <v/>
      </c>
      <c r="D202" s="153" t="str">
        <f>IF(C202="","",'03 Ações BR'!B205&amp;"")</f>
        <v/>
      </c>
      <c r="E202" s="153" t="str">
        <f>IF(C202="","",'03 Ações BR'!C205&amp;"")</f>
        <v/>
      </c>
      <c r="F202" s="153" t="str">
        <f>IF(C202="","",'03 Ações BR'!AD205)</f>
        <v/>
      </c>
      <c r="G202" s="154" t="str">
        <f>IF(C202="","",'03 Ações BR'!E205)</f>
        <v/>
      </c>
      <c r="H202" s="155" t="str">
        <f>IF(C202="","",'03 Ações BR'!J205)</f>
        <v/>
      </c>
      <c r="I202" s="156" t="str">
        <f>IF(C202="","",'03 Ações BR'!L205)</f>
        <v/>
      </c>
      <c r="J202" s="157" t="str">
        <f>IF(C202="","",'03 Ações BR'!M205)</f>
        <v/>
      </c>
      <c r="K202" s="157" t="str">
        <f>IF(C202="","",'03 Ações BR'!N205)</f>
        <v/>
      </c>
      <c r="L202" s="157" t="str">
        <f>IF(C202="","",'03 Ações BR'!O205)</f>
        <v/>
      </c>
      <c r="M202" s="157" t="str">
        <f>IF(C202="","",'03 Ações BR'!AJ205)</f>
        <v/>
      </c>
      <c r="N202" s="157" t="str">
        <f>IF(C202="","",'03 Ações BR'!W205)</f>
        <v/>
      </c>
      <c r="O202" s="154" t="str">
        <f>IF(C202="","",'03 Ações BR'!X205)</f>
        <v/>
      </c>
      <c r="P202" s="157" t="str">
        <f>IF(C202="","",'03 Ações BR'!Y205)</f>
        <v/>
      </c>
      <c r="Q202" s="157" t="str">
        <f>IF(C202="","",'03 Ações BR'!Z205)</f>
        <v/>
      </c>
      <c r="R202" s="158" t="str">
        <f>IF(C202="","",IF($J$3&gt;0,J202/$J$3,0))</f>
        <v/>
      </c>
      <c r="S202" s="159" t="str">
        <f>IF(C202="","",IF(N(J202)&gt;0,J202+ROW()/1E9,""))</f>
        <v/>
      </c>
      <c r="T202" s="159" t="str">
        <f>IF(C202="","",IF(N(P202)&gt;0,P202+ROW()/1E9,""))</f>
        <v/>
      </c>
    </row>
    <row r="203">
      <c r="A203" s="160" t="str">
        <f>IF(C203="","","Ações")</f>
        <v/>
      </c>
      <c r="B203" s="160" t="str">
        <f>IF(C203="","","Brasil")</f>
        <v/>
      </c>
      <c r="C203" s="160" t="str">
        <f>IF('03 Ações BR'!A206="","",'03 Ações BR'!A206&amp;"")</f>
        <v/>
      </c>
      <c r="D203" s="160" t="str">
        <f>IF(C203="","",'03 Ações BR'!B206&amp;"")</f>
        <v/>
      </c>
      <c r="E203" s="160" t="str">
        <f>IF(C203="","",'03 Ações BR'!C206&amp;"")</f>
        <v/>
      </c>
      <c r="F203" s="160" t="str">
        <f>IF(C203="","",'03 Ações BR'!AD206)</f>
        <v/>
      </c>
      <c r="G203" s="161" t="str">
        <f>IF(C203="","",'03 Ações BR'!E206)</f>
        <v/>
      </c>
      <c r="H203" s="162" t="str">
        <f>IF(C203="","",'03 Ações BR'!J206)</f>
        <v/>
      </c>
      <c r="I203" s="163" t="str">
        <f>IF(C203="","",'03 Ações BR'!L206)</f>
        <v/>
      </c>
      <c r="J203" s="164" t="str">
        <f>IF(C203="","",'03 Ações BR'!M206)</f>
        <v/>
      </c>
      <c r="K203" s="164" t="str">
        <f>IF(C203="","",'03 Ações BR'!N206)</f>
        <v/>
      </c>
      <c r="L203" s="164" t="str">
        <f>IF(C203="","",'03 Ações BR'!O206)</f>
        <v/>
      </c>
      <c r="M203" s="164" t="str">
        <f>IF(C203="","",'03 Ações BR'!AJ206)</f>
        <v/>
      </c>
      <c r="N203" s="164" t="str">
        <f>IF(C203="","",'03 Ações BR'!W206)</f>
        <v/>
      </c>
      <c r="O203" s="161" t="str">
        <f>IF(C203="","",'03 Ações BR'!X206)</f>
        <v/>
      </c>
      <c r="P203" s="164" t="str">
        <f>IF(C203="","",'03 Ações BR'!Y206)</f>
        <v/>
      </c>
      <c r="Q203" s="164" t="str">
        <f>IF(C203="","",'03 Ações BR'!Z206)</f>
        <v/>
      </c>
      <c r="R203" s="165" t="str">
        <f>IF(C203="","",IF($J$3&gt;0,J203/$J$3,0))</f>
        <v/>
      </c>
      <c r="S203" s="166" t="str">
        <f>IF(C203="","",IF(N(J203)&gt;0,J203+ROW()/1E9,""))</f>
        <v/>
      </c>
      <c r="T203" s="166" t="str">
        <f>IF(C203="","",IF(N(P203)&gt;0,P203+ROW()/1E9,""))</f>
        <v/>
      </c>
    </row>
    <row r="204">
      <c r="A204" s="153" t="str">
        <f>IF(C204="","","Ações")</f>
        <v/>
      </c>
      <c r="B204" s="153" t="str">
        <f>IF(C204="","","Brasil")</f>
        <v/>
      </c>
      <c r="C204" s="153" t="str">
        <f>IF('03 Ações BR'!A207="","",'03 Ações BR'!A207&amp;"")</f>
        <v/>
      </c>
      <c r="D204" s="153" t="str">
        <f>IF(C204="","",'03 Ações BR'!B207&amp;"")</f>
        <v/>
      </c>
      <c r="E204" s="153" t="str">
        <f>IF(C204="","",'03 Ações BR'!C207&amp;"")</f>
        <v/>
      </c>
      <c r="F204" s="153" t="str">
        <f>IF(C204="","",'03 Ações BR'!AD207)</f>
        <v/>
      </c>
      <c r="G204" s="154" t="str">
        <f>IF(C204="","",'03 Ações BR'!E207)</f>
        <v/>
      </c>
      <c r="H204" s="155" t="str">
        <f>IF(C204="","",'03 Ações BR'!J207)</f>
        <v/>
      </c>
      <c r="I204" s="156" t="str">
        <f>IF(C204="","",'03 Ações BR'!L207)</f>
        <v/>
      </c>
      <c r="J204" s="157" t="str">
        <f>IF(C204="","",'03 Ações BR'!M207)</f>
        <v/>
      </c>
      <c r="K204" s="157" t="str">
        <f>IF(C204="","",'03 Ações BR'!N207)</f>
        <v/>
      </c>
      <c r="L204" s="157" t="str">
        <f>IF(C204="","",'03 Ações BR'!O207)</f>
        <v/>
      </c>
      <c r="M204" s="157" t="str">
        <f>IF(C204="","",'03 Ações BR'!AJ207)</f>
        <v/>
      </c>
      <c r="N204" s="157" t="str">
        <f>IF(C204="","",'03 Ações BR'!W207)</f>
        <v/>
      </c>
      <c r="O204" s="154" t="str">
        <f>IF(C204="","",'03 Ações BR'!X207)</f>
        <v/>
      </c>
      <c r="P204" s="157" t="str">
        <f>IF(C204="","",'03 Ações BR'!Y207)</f>
        <v/>
      </c>
      <c r="Q204" s="157" t="str">
        <f>IF(C204="","",'03 Ações BR'!Z207)</f>
        <v/>
      </c>
      <c r="R204" s="158" t="str">
        <f>IF(C204="","",IF($J$3&gt;0,J204/$J$3,0))</f>
        <v/>
      </c>
      <c r="S204" s="159" t="str">
        <f>IF(C204="","",IF(N(J204)&gt;0,J204+ROW()/1E9,""))</f>
        <v/>
      </c>
      <c r="T204" s="159" t="str">
        <f>IF(C204="","",IF(N(P204)&gt;0,P204+ROW()/1E9,""))</f>
        <v/>
      </c>
    </row>
    <row r="205">
      <c r="A205" s="160" t="str">
        <f>IF(C205="","","Ações")</f>
        <v/>
      </c>
      <c r="B205" s="160" t="str">
        <f>IF(C205="","","Brasil")</f>
        <v/>
      </c>
      <c r="C205" s="160" t="str">
        <f>IF('03 Ações BR'!A208="","",'03 Ações BR'!A208&amp;"")</f>
        <v/>
      </c>
      <c r="D205" s="160" t="str">
        <f>IF(C205="","",'03 Ações BR'!B208&amp;"")</f>
        <v/>
      </c>
      <c r="E205" s="160" t="str">
        <f>IF(C205="","",'03 Ações BR'!C208&amp;"")</f>
        <v/>
      </c>
      <c r="F205" s="160" t="str">
        <f>IF(C205="","",'03 Ações BR'!AD208)</f>
        <v/>
      </c>
      <c r="G205" s="161" t="str">
        <f>IF(C205="","",'03 Ações BR'!E208)</f>
        <v/>
      </c>
      <c r="H205" s="162" t="str">
        <f>IF(C205="","",'03 Ações BR'!J208)</f>
        <v/>
      </c>
      <c r="I205" s="163" t="str">
        <f>IF(C205="","",'03 Ações BR'!L208)</f>
        <v/>
      </c>
      <c r="J205" s="164" t="str">
        <f>IF(C205="","",'03 Ações BR'!M208)</f>
        <v/>
      </c>
      <c r="K205" s="164" t="str">
        <f>IF(C205="","",'03 Ações BR'!N208)</f>
        <v/>
      </c>
      <c r="L205" s="164" t="str">
        <f>IF(C205="","",'03 Ações BR'!O208)</f>
        <v/>
      </c>
      <c r="M205" s="164" t="str">
        <f>IF(C205="","",'03 Ações BR'!AJ208)</f>
        <v/>
      </c>
      <c r="N205" s="164" t="str">
        <f>IF(C205="","",'03 Ações BR'!W208)</f>
        <v/>
      </c>
      <c r="O205" s="161" t="str">
        <f>IF(C205="","",'03 Ações BR'!X208)</f>
        <v/>
      </c>
      <c r="P205" s="164" t="str">
        <f>IF(C205="","",'03 Ações BR'!Y208)</f>
        <v/>
      </c>
      <c r="Q205" s="164" t="str">
        <f>IF(C205="","",'03 Ações BR'!Z208)</f>
        <v/>
      </c>
      <c r="R205" s="165" t="str">
        <f>IF(C205="","",IF($J$3&gt;0,J205/$J$3,0))</f>
        <v/>
      </c>
      <c r="S205" s="166" t="str">
        <f>IF(C205="","",IF(N(J205)&gt;0,J205+ROW()/1E9,""))</f>
        <v/>
      </c>
      <c r="T205" s="166" t="str">
        <f>IF(C205="","",IF(N(P205)&gt;0,P205+ROW()/1E9,""))</f>
        <v/>
      </c>
    </row>
    <row r="206">
      <c r="A206" s="153" t="str">
        <f>IF(C206="","","FIIs")</f>
        <v/>
      </c>
      <c r="B206" s="153" t="str">
        <f>IF(C206="","","Brasil")</f>
        <v/>
      </c>
      <c r="C206" s="153" t="str">
        <f>IF('04 FIIs'!A9="","",'04 FIIs'!A9&amp;"")</f>
        <v/>
      </c>
      <c r="D206" s="153" t="str">
        <f>IF(C206="","",'04 FIIs'!B9&amp;"")</f>
        <v/>
      </c>
      <c r="E206" s="153" t="str">
        <f>IF(C206="","",'04 FIIs'!C9&amp;"")</f>
        <v/>
      </c>
      <c r="F206" s="153" t="str">
        <f>IF(C206="","",'04 FIIs'!AD9)</f>
        <v/>
      </c>
      <c r="G206" s="154" t="str">
        <f>IF(C206="","",'04 FIIs'!E9)</f>
        <v/>
      </c>
      <c r="H206" s="155" t="str">
        <f>IF(C206="","",'04 FIIs'!J9)</f>
        <v/>
      </c>
      <c r="I206" s="156" t="str">
        <f>IF(C206="","",'04 FIIs'!L9)</f>
        <v/>
      </c>
      <c r="J206" s="157" t="str">
        <f>IF(C206="","",'04 FIIs'!M9)</f>
        <v/>
      </c>
      <c r="K206" s="157" t="str">
        <f>IF(C206="","",'04 FIIs'!N9)</f>
        <v/>
      </c>
      <c r="L206" s="157" t="str">
        <f>IF(C206="","",'04 FIIs'!O9)</f>
        <v/>
      </c>
      <c r="M206" s="157" t="str">
        <f>IF(C206="","",'04 FIIs'!AJ9)</f>
        <v/>
      </c>
      <c r="N206" s="157" t="str">
        <f>IF(C206="","",'04 FIIs'!W9)</f>
        <v/>
      </c>
      <c r="O206" s="154" t="str">
        <f>IF(C206="","",'04 FIIs'!X9)</f>
        <v/>
      </c>
      <c r="P206" s="157" t="str">
        <f>IF(C206="","",'04 FIIs'!Y9)</f>
        <v/>
      </c>
      <c r="Q206" s="157" t="str">
        <f>IF(C206="","",'04 FIIs'!Z9)</f>
        <v/>
      </c>
      <c r="R206" s="158" t="str">
        <f>IF(C206="","",IF($J$3&gt;0,J206/$J$3,0))</f>
        <v/>
      </c>
      <c r="S206" s="159" t="str">
        <f>IF(C206="","",IF(N(J206)&gt;0,J206+ROW()/1E9,""))</f>
        <v/>
      </c>
      <c r="T206" s="159" t="str">
        <f>IF(C206="","",IF(N(P206)&gt;0,P206+ROW()/1E9,""))</f>
        <v/>
      </c>
    </row>
    <row r="207">
      <c r="A207" s="160" t="str">
        <f>IF(C207="","","FIIs")</f>
        <v/>
      </c>
      <c r="B207" s="160" t="str">
        <f>IF(C207="","","Brasil")</f>
        <v/>
      </c>
      <c r="C207" s="160" t="str">
        <f>IF('04 FIIs'!A10="","",'04 FIIs'!A10&amp;"")</f>
        <v/>
      </c>
      <c r="D207" s="160" t="str">
        <f>IF(C207="","",'04 FIIs'!B10&amp;"")</f>
        <v/>
      </c>
      <c r="E207" s="160" t="str">
        <f>IF(C207="","",'04 FIIs'!C10&amp;"")</f>
        <v/>
      </c>
      <c r="F207" s="160" t="str">
        <f>IF(C207="","",'04 FIIs'!AD10)</f>
        <v/>
      </c>
      <c r="G207" s="161" t="str">
        <f>IF(C207="","",'04 FIIs'!E10)</f>
        <v/>
      </c>
      <c r="H207" s="162" t="str">
        <f>IF(C207="","",'04 FIIs'!J10)</f>
        <v/>
      </c>
      <c r="I207" s="163" t="str">
        <f>IF(C207="","",'04 FIIs'!L10)</f>
        <v/>
      </c>
      <c r="J207" s="164" t="str">
        <f>IF(C207="","",'04 FIIs'!M10)</f>
        <v/>
      </c>
      <c r="K207" s="164" t="str">
        <f>IF(C207="","",'04 FIIs'!N10)</f>
        <v/>
      </c>
      <c r="L207" s="164" t="str">
        <f>IF(C207="","",'04 FIIs'!O10)</f>
        <v/>
      </c>
      <c r="M207" s="164" t="str">
        <f>IF(C207="","",'04 FIIs'!AJ10)</f>
        <v/>
      </c>
      <c r="N207" s="164" t="str">
        <f>IF(C207="","",'04 FIIs'!W10)</f>
        <v/>
      </c>
      <c r="O207" s="161" t="str">
        <f>IF(C207="","",'04 FIIs'!X10)</f>
        <v/>
      </c>
      <c r="P207" s="164" t="str">
        <f>IF(C207="","",'04 FIIs'!Y10)</f>
        <v/>
      </c>
      <c r="Q207" s="164" t="str">
        <f>IF(C207="","",'04 FIIs'!Z10)</f>
        <v/>
      </c>
      <c r="R207" s="165" t="str">
        <f>IF(C207="","",IF($J$3&gt;0,J207/$J$3,0))</f>
        <v/>
      </c>
      <c r="S207" s="166" t="str">
        <f>IF(C207="","",IF(N(J207)&gt;0,J207+ROW()/1E9,""))</f>
        <v/>
      </c>
      <c r="T207" s="166" t="str">
        <f>IF(C207="","",IF(N(P207)&gt;0,P207+ROW()/1E9,""))</f>
        <v/>
      </c>
    </row>
    <row r="208">
      <c r="A208" s="153" t="str">
        <f>IF(C208="","","FIIs")</f>
        <v/>
      </c>
      <c r="B208" s="153" t="str">
        <f>IF(C208="","","Brasil")</f>
        <v/>
      </c>
      <c r="C208" s="153" t="str">
        <f>IF('04 FIIs'!A11="","",'04 FIIs'!A11&amp;"")</f>
        <v/>
      </c>
      <c r="D208" s="153" t="str">
        <f>IF(C208="","",'04 FIIs'!B11&amp;"")</f>
        <v/>
      </c>
      <c r="E208" s="153" t="str">
        <f>IF(C208="","",'04 FIIs'!C11&amp;"")</f>
        <v/>
      </c>
      <c r="F208" s="153" t="str">
        <f>IF(C208="","",'04 FIIs'!AD11)</f>
        <v/>
      </c>
      <c r="G208" s="154" t="str">
        <f>IF(C208="","",'04 FIIs'!E11)</f>
        <v/>
      </c>
      <c r="H208" s="155" t="str">
        <f>IF(C208="","",'04 FIIs'!J11)</f>
        <v/>
      </c>
      <c r="I208" s="156" t="str">
        <f>IF(C208="","",'04 FIIs'!L11)</f>
        <v/>
      </c>
      <c r="J208" s="157" t="str">
        <f>IF(C208="","",'04 FIIs'!M11)</f>
        <v/>
      </c>
      <c r="K208" s="157" t="str">
        <f>IF(C208="","",'04 FIIs'!N11)</f>
        <v/>
      </c>
      <c r="L208" s="157" t="str">
        <f>IF(C208="","",'04 FIIs'!O11)</f>
        <v/>
      </c>
      <c r="M208" s="157" t="str">
        <f>IF(C208="","",'04 FIIs'!AJ11)</f>
        <v/>
      </c>
      <c r="N208" s="157" t="str">
        <f>IF(C208="","",'04 FIIs'!W11)</f>
        <v/>
      </c>
      <c r="O208" s="154" t="str">
        <f>IF(C208="","",'04 FIIs'!X11)</f>
        <v/>
      </c>
      <c r="P208" s="157" t="str">
        <f>IF(C208="","",'04 FIIs'!Y11)</f>
        <v/>
      </c>
      <c r="Q208" s="157" t="str">
        <f>IF(C208="","",'04 FIIs'!Z11)</f>
        <v/>
      </c>
      <c r="R208" s="158" t="str">
        <f>IF(C208="","",IF($J$3&gt;0,J208/$J$3,0))</f>
        <v/>
      </c>
      <c r="S208" s="159" t="str">
        <f>IF(C208="","",IF(N(J208)&gt;0,J208+ROW()/1E9,""))</f>
        <v/>
      </c>
      <c r="T208" s="159" t="str">
        <f>IF(C208="","",IF(N(P208)&gt;0,P208+ROW()/1E9,""))</f>
        <v/>
      </c>
    </row>
    <row r="209">
      <c r="A209" s="160" t="str">
        <f>IF(C209="","","FIIs")</f>
        <v/>
      </c>
      <c r="B209" s="160" t="str">
        <f>IF(C209="","","Brasil")</f>
        <v/>
      </c>
      <c r="C209" s="160" t="str">
        <f>IF('04 FIIs'!A12="","",'04 FIIs'!A12&amp;"")</f>
        <v/>
      </c>
      <c r="D209" s="160" t="str">
        <f>IF(C209="","",'04 FIIs'!B12&amp;"")</f>
        <v/>
      </c>
      <c r="E209" s="160" t="str">
        <f>IF(C209="","",'04 FIIs'!C12&amp;"")</f>
        <v/>
      </c>
      <c r="F209" s="160" t="str">
        <f>IF(C209="","",'04 FIIs'!AD12)</f>
        <v/>
      </c>
      <c r="G209" s="161" t="str">
        <f>IF(C209="","",'04 FIIs'!E12)</f>
        <v/>
      </c>
      <c r="H209" s="162" t="str">
        <f>IF(C209="","",'04 FIIs'!J12)</f>
        <v/>
      </c>
      <c r="I209" s="163" t="str">
        <f>IF(C209="","",'04 FIIs'!L12)</f>
        <v/>
      </c>
      <c r="J209" s="164" t="str">
        <f>IF(C209="","",'04 FIIs'!M12)</f>
        <v/>
      </c>
      <c r="K209" s="164" t="str">
        <f>IF(C209="","",'04 FIIs'!N12)</f>
        <v/>
      </c>
      <c r="L209" s="164" t="str">
        <f>IF(C209="","",'04 FIIs'!O12)</f>
        <v/>
      </c>
      <c r="M209" s="164" t="str">
        <f>IF(C209="","",'04 FIIs'!AJ12)</f>
        <v/>
      </c>
      <c r="N209" s="164" t="str">
        <f>IF(C209="","",'04 FIIs'!W12)</f>
        <v/>
      </c>
      <c r="O209" s="161" t="str">
        <f>IF(C209="","",'04 FIIs'!X12)</f>
        <v/>
      </c>
      <c r="P209" s="164" t="str">
        <f>IF(C209="","",'04 FIIs'!Y12)</f>
        <v/>
      </c>
      <c r="Q209" s="164" t="str">
        <f>IF(C209="","",'04 FIIs'!Z12)</f>
        <v/>
      </c>
      <c r="R209" s="165" t="str">
        <f>IF(C209="","",IF($J$3&gt;0,J209/$J$3,0))</f>
        <v/>
      </c>
      <c r="S209" s="166" t="str">
        <f>IF(C209="","",IF(N(J209)&gt;0,J209+ROW()/1E9,""))</f>
        <v/>
      </c>
      <c r="T209" s="166" t="str">
        <f>IF(C209="","",IF(N(P209)&gt;0,P209+ROW()/1E9,""))</f>
        <v/>
      </c>
    </row>
    <row r="210">
      <c r="A210" s="153" t="str">
        <f>IF(C210="","","FIIs")</f>
        <v/>
      </c>
      <c r="B210" s="153" t="str">
        <f>IF(C210="","","Brasil")</f>
        <v/>
      </c>
      <c r="C210" s="153" t="str">
        <f>IF('04 FIIs'!A13="","",'04 FIIs'!A13&amp;"")</f>
        <v/>
      </c>
      <c r="D210" s="153" t="str">
        <f>IF(C210="","",'04 FIIs'!B13&amp;"")</f>
        <v/>
      </c>
      <c r="E210" s="153" t="str">
        <f>IF(C210="","",'04 FIIs'!C13&amp;"")</f>
        <v/>
      </c>
      <c r="F210" s="153" t="str">
        <f>IF(C210="","",'04 FIIs'!AD13)</f>
        <v/>
      </c>
      <c r="G210" s="154" t="str">
        <f>IF(C210="","",'04 FIIs'!E13)</f>
        <v/>
      </c>
      <c r="H210" s="155" t="str">
        <f>IF(C210="","",'04 FIIs'!J13)</f>
        <v/>
      </c>
      <c r="I210" s="156" t="str">
        <f>IF(C210="","",'04 FIIs'!L13)</f>
        <v/>
      </c>
      <c r="J210" s="157" t="str">
        <f>IF(C210="","",'04 FIIs'!M13)</f>
        <v/>
      </c>
      <c r="K210" s="157" t="str">
        <f>IF(C210="","",'04 FIIs'!N13)</f>
        <v/>
      </c>
      <c r="L210" s="157" t="str">
        <f>IF(C210="","",'04 FIIs'!O13)</f>
        <v/>
      </c>
      <c r="M210" s="157" t="str">
        <f>IF(C210="","",'04 FIIs'!AJ13)</f>
        <v/>
      </c>
      <c r="N210" s="157" t="str">
        <f>IF(C210="","",'04 FIIs'!W13)</f>
        <v/>
      </c>
      <c r="O210" s="154" t="str">
        <f>IF(C210="","",'04 FIIs'!X13)</f>
        <v/>
      </c>
      <c r="P210" s="157" t="str">
        <f>IF(C210="","",'04 FIIs'!Y13)</f>
        <v/>
      </c>
      <c r="Q210" s="157" t="str">
        <f>IF(C210="","",'04 FIIs'!Z13)</f>
        <v/>
      </c>
      <c r="R210" s="158" t="str">
        <f>IF(C210="","",IF($J$3&gt;0,J210/$J$3,0))</f>
        <v/>
      </c>
      <c r="S210" s="159" t="str">
        <f>IF(C210="","",IF(N(J210)&gt;0,J210+ROW()/1E9,""))</f>
        <v/>
      </c>
      <c r="T210" s="159" t="str">
        <f>IF(C210="","",IF(N(P210)&gt;0,P210+ROW()/1E9,""))</f>
        <v/>
      </c>
    </row>
    <row r="211">
      <c r="A211" s="160" t="str">
        <f>IF(C211="","","FIIs")</f>
        <v/>
      </c>
      <c r="B211" s="160" t="str">
        <f>IF(C211="","","Brasil")</f>
        <v/>
      </c>
      <c r="C211" s="160" t="str">
        <f>IF('04 FIIs'!A14="","",'04 FIIs'!A14&amp;"")</f>
        <v/>
      </c>
      <c r="D211" s="160" t="str">
        <f>IF(C211="","",'04 FIIs'!B14&amp;"")</f>
        <v/>
      </c>
      <c r="E211" s="160" t="str">
        <f>IF(C211="","",'04 FIIs'!C14&amp;"")</f>
        <v/>
      </c>
      <c r="F211" s="160" t="str">
        <f>IF(C211="","",'04 FIIs'!AD14)</f>
        <v/>
      </c>
      <c r="G211" s="161" t="str">
        <f>IF(C211="","",'04 FIIs'!E14)</f>
        <v/>
      </c>
      <c r="H211" s="162" t="str">
        <f>IF(C211="","",'04 FIIs'!J14)</f>
        <v/>
      </c>
      <c r="I211" s="163" t="str">
        <f>IF(C211="","",'04 FIIs'!L14)</f>
        <v/>
      </c>
      <c r="J211" s="164" t="str">
        <f>IF(C211="","",'04 FIIs'!M14)</f>
        <v/>
      </c>
      <c r="K211" s="164" t="str">
        <f>IF(C211="","",'04 FIIs'!N14)</f>
        <v/>
      </c>
      <c r="L211" s="164" t="str">
        <f>IF(C211="","",'04 FIIs'!O14)</f>
        <v/>
      </c>
      <c r="M211" s="164" t="str">
        <f>IF(C211="","",'04 FIIs'!AJ14)</f>
        <v/>
      </c>
      <c r="N211" s="164" t="str">
        <f>IF(C211="","",'04 FIIs'!W14)</f>
        <v/>
      </c>
      <c r="O211" s="161" t="str">
        <f>IF(C211="","",'04 FIIs'!X14)</f>
        <v/>
      </c>
      <c r="P211" s="164" t="str">
        <f>IF(C211="","",'04 FIIs'!Y14)</f>
        <v/>
      </c>
      <c r="Q211" s="164" t="str">
        <f>IF(C211="","",'04 FIIs'!Z14)</f>
        <v/>
      </c>
      <c r="R211" s="165" t="str">
        <f>IF(C211="","",IF($J$3&gt;0,J211/$J$3,0))</f>
        <v/>
      </c>
      <c r="S211" s="166" t="str">
        <f>IF(C211="","",IF(N(J211)&gt;0,J211+ROW()/1E9,""))</f>
        <v/>
      </c>
      <c r="T211" s="166" t="str">
        <f>IF(C211="","",IF(N(P211)&gt;0,P211+ROW()/1E9,""))</f>
        <v/>
      </c>
    </row>
    <row r="212">
      <c r="A212" s="153" t="str">
        <f>IF(C212="","","FIIs")</f>
        <v/>
      </c>
      <c r="B212" s="153" t="str">
        <f>IF(C212="","","Brasil")</f>
        <v/>
      </c>
      <c r="C212" s="153" t="str">
        <f>IF('04 FIIs'!A15="","",'04 FIIs'!A15&amp;"")</f>
        <v/>
      </c>
      <c r="D212" s="153" t="str">
        <f>IF(C212="","",'04 FIIs'!B15&amp;"")</f>
        <v/>
      </c>
      <c r="E212" s="153" t="str">
        <f>IF(C212="","",'04 FIIs'!C15&amp;"")</f>
        <v/>
      </c>
      <c r="F212" s="153" t="str">
        <f>IF(C212="","",'04 FIIs'!AD15)</f>
        <v/>
      </c>
      <c r="G212" s="154" t="str">
        <f>IF(C212="","",'04 FIIs'!E15)</f>
        <v/>
      </c>
      <c r="H212" s="155" t="str">
        <f>IF(C212="","",'04 FIIs'!J15)</f>
        <v/>
      </c>
      <c r="I212" s="156" t="str">
        <f>IF(C212="","",'04 FIIs'!L15)</f>
        <v/>
      </c>
      <c r="J212" s="157" t="str">
        <f>IF(C212="","",'04 FIIs'!M15)</f>
        <v/>
      </c>
      <c r="K212" s="157" t="str">
        <f>IF(C212="","",'04 FIIs'!N15)</f>
        <v/>
      </c>
      <c r="L212" s="157" t="str">
        <f>IF(C212="","",'04 FIIs'!O15)</f>
        <v/>
      </c>
      <c r="M212" s="157" t="str">
        <f>IF(C212="","",'04 FIIs'!AJ15)</f>
        <v/>
      </c>
      <c r="N212" s="157" t="str">
        <f>IF(C212="","",'04 FIIs'!W15)</f>
        <v/>
      </c>
      <c r="O212" s="154" t="str">
        <f>IF(C212="","",'04 FIIs'!X15)</f>
        <v/>
      </c>
      <c r="P212" s="157" t="str">
        <f>IF(C212="","",'04 FIIs'!Y15)</f>
        <v/>
      </c>
      <c r="Q212" s="157" t="str">
        <f>IF(C212="","",'04 FIIs'!Z15)</f>
        <v/>
      </c>
      <c r="R212" s="158" t="str">
        <f>IF(C212="","",IF($J$3&gt;0,J212/$J$3,0))</f>
        <v/>
      </c>
      <c r="S212" s="159" t="str">
        <f>IF(C212="","",IF(N(J212)&gt;0,J212+ROW()/1E9,""))</f>
        <v/>
      </c>
      <c r="T212" s="159" t="str">
        <f>IF(C212="","",IF(N(P212)&gt;0,P212+ROW()/1E9,""))</f>
        <v/>
      </c>
    </row>
    <row r="213">
      <c r="A213" s="160" t="str">
        <f>IF(C213="","","FIIs")</f>
        <v/>
      </c>
      <c r="B213" s="160" t="str">
        <f>IF(C213="","","Brasil")</f>
        <v/>
      </c>
      <c r="C213" s="160" t="str">
        <f>IF('04 FIIs'!A16="","",'04 FIIs'!A16&amp;"")</f>
        <v/>
      </c>
      <c r="D213" s="160" t="str">
        <f>IF(C213="","",'04 FIIs'!B16&amp;"")</f>
        <v/>
      </c>
      <c r="E213" s="160" t="str">
        <f>IF(C213="","",'04 FIIs'!C16&amp;"")</f>
        <v/>
      </c>
      <c r="F213" s="160" t="str">
        <f>IF(C213="","",'04 FIIs'!AD16)</f>
        <v/>
      </c>
      <c r="G213" s="161" t="str">
        <f>IF(C213="","",'04 FIIs'!E16)</f>
        <v/>
      </c>
      <c r="H213" s="162" t="str">
        <f>IF(C213="","",'04 FIIs'!J16)</f>
        <v/>
      </c>
      <c r="I213" s="163" t="str">
        <f>IF(C213="","",'04 FIIs'!L16)</f>
        <v/>
      </c>
      <c r="J213" s="164" t="str">
        <f>IF(C213="","",'04 FIIs'!M16)</f>
        <v/>
      </c>
      <c r="K213" s="164" t="str">
        <f>IF(C213="","",'04 FIIs'!N16)</f>
        <v/>
      </c>
      <c r="L213" s="164" t="str">
        <f>IF(C213="","",'04 FIIs'!O16)</f>
        <v/>
      </c>
      <c r="M213" s="164" t="str">
        <f>IF(C213="","",'04 FIIs'!AJ16)</f>
        <v/>
      </c>
      <c r="N213" s="164" t="str">
        <f>IF(C213="","",'04 FIIs'!W16)</f>
        <v/>
      </c>
      <c r="O213" s="161" t="str">
        <f>IF(C213="","",'04 FIIs'!X16)</f>
        <v/>
      </c>
      <c r="P213" s="164" t="str">
        <f>IF(C213="","",'04 FIIs'!Y16)</f>
        <v/>
      </c>
      <c r="Q213" s="164" t="str">
        <f>IF(C213="","",'04 FIIs'!Z16)</f>
        <v/>
      </c>
      <c r="R213" s="165" t="str">
        <f>IF(C213="","",IF($J$3&gt;0,J213/$J$3,0))</f>
        <v/>
      </c>
      <c r="S213" s="166" t="str">
        <f>IF(C213="","",IF(N(J213)&gt;0,J213+ROW()/1E9,""))</f>
        <v/>
      </c>
      <c r="T213" s="166" t="str">
        <f>IF(C213="","",IF(N(P213)&gt;0,P213+ROW()/1E9,""))</f>
        <v/>
      </c>
    </row>
    <row r="214">
      <c r="A214" s="153" t="str">
        <f>IF(C214="","","FIIs")</f>
        <v/>
      </c>
      <c r="B214" s="153" t="str">
        <f>IF(C214="","","Brasil")</f>
        <v/>
      </c>
      <c r="C214" s="153" t="str">
        <f>IF('04 FIIs'!A17="","",'04 FIIs'!A17&amp;"")</f>
        <v/>
      </c>
      <c r="D214" s="153" t="str">
        <f>IF(C214="","",'04 FIIs'!B17&amp;"")</f>
        <v/>
      </c>
      <c r="E214" s="153" t="str">
        <f>IF(C214="","",'04 FIIs'!C17&amp;"")</f>
        <v/>
      </c>
      <c r="F214" s="153" t="str">
        <f>IF(C214="","",'04 FIIs'!AD17)</f>
        <v/>
      </c>
      <c r="G214" s="154" t="str">
        <f>IF(C214="","",'04 FIIs'!E17)</f>
        <v/>
      </c>
      <c r="H214" s="155" t="str">
        <f>IF(C214="","",'04 FIIs'!J17)</f>
        <v/>
      </c>
      <c r="I214" s="156" t="str">
        <f>IF(C214="","",'04 FIIs'!L17)</f>
        <v/>
      </c>
      <c r="J214" s="157" t="str">
        <f>IF(C214="","",'04 FIIs'!M17)</f>
        <v/>
      </c>
      <c r="K214" s="157" t="str">
        <f>IF(C214="","",'04 FIIs'!N17)</f>
        <v/>
      </c>
      <c r="L214" s="157" t="str">
        <f>IF(C214="","",'04 FIIs'!O17)</f>
        <v/>
      </c>
      <c r="M214" s="157" t="str">
        <f>IF(C214="","",'04 FIIs'!AJ17)</f>
        <v/>
      </c>
      <c r="N214" s="157" t="str">
        <f>IF(C214="","",'04 FIIs'!W17)</f>
        <v/>
      </c>
      <c r="O214" s="154" t="str">
        <f>IF(C214="","",'04 FIIs'!X17)</f>
        <v/>
      </c>
      <c r="P214" s="157" t="str">
        <f>IF(C214="","",'04 FIIs'!Y17)</f>
        <v/>
      </c>
      <c r="Q214" s="157" t="str">
        <f>IF(C214="","",'04 FIIs'!Z17)</f>
        <v/>
      </c>
      <c r="R214" s="158" t="str">
        <f>IF(C214="","",IF($J$3&gt;0,J214/$J$3,0))</f>
        <v/>
      </c>
      <c r="S214" s="159" t="str">
        <f>IF(C214="","",IF(N(J214)&gt;0,J214+ROW()/1E9,""))</f>
        <v/>
      </c>
      <c r="T214" s="159" t="str">
        <f>IF(C214="","",IF(N(P214)&gt;0,P214+ROW()/1E9,""))</f>
        <v/>
      </c>
    </row>
    <row r="215">
      <c r="A215" s="160" t="str">
        <f>IF(C215="","","FIIs")</f>
        <v/>
      </c>
      <c r="B215" s="160" t="str">
        <f>IF(C215="","","Brasil")</f>
        <v/>
      </c>
      <c r="C215" s="160" t="str">
        <f>IF('04 FIIs'!A18="","",'04 FIIs'!A18&amp;"")</f>
        <v/>
      </c>
      <c r="D215" s="160" t="str">
        <f>IF(C215="","",'04 FIIs'!B18&amp;"")</f>
        <v/>
      </c>
      <c r="E215" s="160" t="str">
        <f>IF(C215="","",'04 FIIs'!C18&amp;"")</f>
        <v/>
      </c>
      <c r="F215" s="160" t="str">
        <f>IF(C215="","",'04 FIIs'!AD18)</f>
        <v/>
      </c>
      <c r="G215" s="161" t="str">
        <f>IF(C215="","",'04 FIIs'!E18)</f>
        <v/>
      </c>
      <c r="H215" s="162" t="str">
        <f>IF(C215="","",'04 FIIs'!J18)</f>
        <v/>
      </c>
      <c r="I215" s="163" t="str">
        <f>IF(C215="","",'04 FIIs'!L18)</f>
        <v/>
      </c>
      <c r="J215" s="164" t="str">
        <f>IF(C215="","",'04 FIIs'!M18)</f>
        <v/>
      </c>
      <c r="K215" s="164" t="str">
        <f>IF(C215="","",'04 FIIs'!N18)</f>
        <v/>
      </c>
      <c r="L215" s="164" t="str">
        <f>IF(C215="","",'04 FIIs'!O18)</f>
        <v/>
      </c>
      <c r="M215" s="164" t="str">
        <f>IF(C215="","",'04 FIIs'!AJ18)</f>
        <v/>
      </c>
      <c r="N215" s="164" t="str">
        <f>IF(C215="","",'04 FIIs'!W18)</f>
        <v/>
      </c>
      <c r="O215" s="161" t="str">
        <f>IF(C215="","",'04 FIIs'!X18)</f>
        <v/>
      </c>
      <c r="P215" s="164" t="str">
        <f>IF(C215="","",'04 FIIs'!Y18)</f>
        <v/>
      </c>
      <c r="Q215" s="164" t="str">
        <f>IF(C215="","",'04 FIIs'!Z18)</f>
        <v/>
      </c>
      <c r="R215" s="165" t="str">
        <f>IF(C215="","",IF($J$3&gt;0,J215/$J$3,0))</f>
        <v/>
      </c>
      <c r="S215" s="166" t="str">
        <f>IF(C215="","",IF(N(J215)&gt;0,J215+ROW()/1E9,""))</f>
        <v/>
      </c>
      <c r="T215" s="166" t="str">
        <f>IF(C215="","",IF(N(P215)&gt;0,P215+ROW()/1E9,""))</f>
        <v/>
      </c>
    </row>
    <row r="216">
      <c r="A216" s="153" t="str">
        <f>IF(C216="","","FIIs")</f>
        <v/>
      </c>
      <c r="B216" s="153" t="str">
        <f>IF(C216="","","Brasil")</f>
        <v/>
      </c>
      <c r="C216" s="153" t="str">
        <f>IF('04 FIIs'!A19="","",'04 FIIs'!A19&amp;"")</f>
        <v/>
      </c>
      <c r="D216" s="153" t="str">
        <f>IF(C216="","",'04 FIIs'!B19&amp;"")</f>
        <v/>
      </c>
      <c r="E216" s="153" t="str">
        <f>IF(C216="","",'04 FIIs'!C19&amp;"")</f>
        <v/>
      </c>
      <c r="F216" s="153" t="str">
        <f>IF(C216="","",'04 FIIs'!AD19)</f>
        <v/>
      </c>
      <c r="G216" s="154" t="str">
        <f>IF(C216="","",'04 FIIs'!E19)</f>
        <v/>
      </c>
      <c r="H216" s="155" t="str">
        <f>IF(C216="","",'04 FIIs'!J19)</f>
        <v/>
      </c>
      <c r="I216" s="156" t="str">
        <f>IF(C216="","",'04 FIIs'!L19)</f>
        <v/>
      </c>
      <c r="J216" s="157" t="str">
        <f>IF(C216="","",'04 FIIs'!M19)</f>
        <v/>
      </c>
      <c r="K216" s="157" t="str">
        <f>IF(C216="","",'04 FIIs'!N19)</f>
        <v/>
      </c>
      <c r="L216" s="157" t="str">
        <f>IF(C216="","",'04 FIIs'!O19)</f>
        <v/>
      </c>
      <c r="M216" s="157" t="str">
        <f>IF(C216="","",'04 FIIs'!AJ19)</f>
        <v/>
      </c>
      <c r="N216" s="157" t="str">
        <f>IF(C216="","",'04 FIIs'!W19)</f>
        <v/>
      </c>
      <c r="O216" s="154" t="str">
        <f>IF(C216="","",'04 FIIs'!X19)</f>
        <v/>
      </c>
      <c r="P216" s="157" t="str">
        <f>IF(C216="","",'04 FIIs'!Y19)</f>
        <v/>
      </c>
      <c r="Q216" s="157" t="str">
        <f>IF(C216="","",'04 FIIs'!Z19)</f>
        <v/>
      </c>
      <c r="R216" s="158" t="str">
        <f>IF(C216="","",IF($J$3&gt;0,J216/$J$3,0))</f>
        <v/>
      </c>
      <c r="S216" s="159" t="str">
        <f>IF(C216="","",IF(N(J216)&gt;0,J216+ROW()/1E9,""))</f>
        <v/>
      </c>
      <c r="T216" s="159" t="str">
        <f>IF(C216="","",IF(N(P216)&gt;0,P216+ROW()/1E9,""))</f>
        <v/>
      </c>
    </row>
    <row r="217">
      <c r="A217" s="160" t="str">
        <f>IF(C217="","","FIIs")</f>
        <v/>
      </c>
      <c r="B217" s="160" t="str">
        <f>IF(C217="","","Brasil")</f>
        <v/>
      </c>
      <c r="C217" s="160" t="str">
        <f>IF('04 FIIs'!A20="","",'04 FIIs'!A20&amp;"")</f>
        <v/>
      </c>
      <c r="D217" s="160" t="str">
        <f>IF(C217="","",'04 FIIs'!B20&amp;"")</f>
        <v/>
      </c>
      <c r="E217" s="160" t="str">
        <f>IF(C217="","",'04 FIIs'!C20&amp;"")</f>
        <v/>
      </c>
      <c r="F217" s="160" t="str">
        <f>IF(C217="","",'04 FIIs'!AD20)</f>
        <v/>
      </c>
      <c r="G217" s="161" t="str">
        <f>IF(C217="","",'04 FIIs'!E20)</f>
        <v/>
      </c>
      <c r="H217" s="162" t="str">
        <f>IF(C217="","",'04 FIIs'!J20)</f>
        <v/>
      </c>
      <c r="I217" s="163" t="str">
        <f>IF(C217="","",'04 FIIs'!L20)</f>
        <v/>
      </c>
      <c r="J217" s="164" t="str">
        <f>IF(C217="","",'04 FIIs'!M20)</f>
        <v/>
      </c>
      <c r="K217" s="164" t="str">
        <f>IF(C217="","",'04 FIIs'!N20)</f>
        <v/>
      </c>
      <c r="L217" s="164" t="str">
        <f>IF(C217="","",'04 FIIs'!O20)</f>
        <v/>
      </c>
      <c r="M217" s="164" t="str">
        <f>IF(C217="","",'04 FIIs'!AJ20)</f>
        <v/>
      </c>
      <c r="N217" s="164" t="str">
        <f>IF(C217="","",'04 FIIs'!W20)</f>
        <v/>
      </c>
      <c r="O217" s="161" t="str">
        <f>IF(C217="","",'04 FIIs'!X20)</f>
        <v/>
      </c>
      <c r="P217" s="164" t="str">
        <f>IF(C217="","",'04 FIIs'!Y20)</f>
        <v/>
      </c>
      <c r="Q217" s="164" t="str">
        <f>IF(C217="","",'04 FIIs'!Z20)</f>
        <v/>
      </c>
      <c r="R217" s="165" t="str">
        <f>IF(C217="","",IF($J$3&gt;0,J217/$J$3,0))</f>
        <v/>
      </c>
      <c r="S217" s="166" t="str">
        <f>IF(C217="","",IF(N(J217)&gt;0,J217+ROW()/1E9,""))</f>
        <v/>
      </c>
      <c r="T217" s="166" t="str">
        <f>IF(C217="","",IF(N(P217)&gt;0,P217+ROW()/1E9,""))</f>
        <v/>
      </c>
    </row>
    <row r="218">
      <c r="A218" s="153" t="str">
        <f>IF(C218="","","FIIs")</f>
        <v/>
      </c>
      <c r="B218" s="153" t="str">
        <f>IF(C218="","","Brasil")</f>
        <v/>
      </c>
      <c r="C218" s="153" t="str">
        <f>IF('04 FIIs'!A21="","",'04 FIIs'!A21&amp;"")</f>
        <v/>
      </c>
      <c r="D218" s="153" t="str">
        <f>IF(C218="","",'04 FIIs'!B21&amp;"")</f>
        <v/>
      </c>
      <c r="E218" s="153" t="str">
        <f>IF(C218="","",'04 FIIs'!C21&amp;"")</f>
        <v/>
      </c>
      <c r="F218" s="153" t="str">
        <f>IF(C218="","",'04 FIIs'!AD21)</f>
        <v/>
      </c>
      <c r="G218" s="154" t="str">
        <f>IF(C218="","",'04 FIIs'!E21)</f>
        <v/>
      </c>
      <c r="H218" s="155" t="str">
        <f>IF(C218="","",'04 FIIs'!J21)</f>
        <v/>
      </c>
      <c r="I218" s="156" t="str">
        <f>IF(C218="","",'04 FIIs'!L21)</f>
        <v/>
      </c>
      <c r="J218" s="157" t="str">
        <f>IF(C218="","",'04 FIIs'!M21)</f>
        <v/>
      </c>
      <c r="K218" s="157" t="str">
        <f>IF(C218="","",'04 FIIs'!N21)</f>
        <v/>
      </c>
      <c r="L218" s="157" t="str">
        <f>IF(C218="","",'04 FIIs'!O21)</f>
        <v/>
      </c>
      <c r="M218" s="157" t="str">
        <f>IF(C218="","",'04 FIIs'!AJ21)</f>
        <v/>
      </c>
      <c r="N218" s="157" t="str">
        <f>IF(C218="","",'04 FIIs'!W21)</f>
        <v/>
      </c>
      <c r="O218" s="154" t="str">
        <f>IF(C218="","",'04 FIIs'!X21)</f>
        <v/>
      </c>
      <c r="P218" s="157" t="str">
        <f>IF(C218="","",'04 FIIs'!Y21)</f>
        <v/>
      </c>
      <c r="Q218" s="157" t="str">
        <f>IF(C218="","",'04 FIIs'!Z21)</f>
        <v/>
      </c>
      <c r="R218" s="158" t="str">
        <f>IF(C218="","",IF($J$3&gt;0,J218/$J$3,0))</f>
        <v/>
      </c>
      <c r="S218" s="159" t="str">
        <f>IF(C218="","",IF(N(J218)&gt;0,J218+ROW()/1E9,""))</f>
        <v/>
      </c>
      <c r="T218" s="159" t="str">
        <f>IF(C218="","",IF(N(P218)&gt;0,P218+ROW()/1E9,""))</f>
        <v/>
      </c>
    </row>
    <row r="219">
      <c r="A219" s="160" t="str">
        <f>IF(C219="","","FIIs")</f>
        <v/>
      </c>
      <c r="B219" s="160" t="str">
        <f>IF(C219="","","Brasil")</f>
        <v/>
      </c>
      <c r="C219" s="160" t="str">
        <f>IF('04 FIIs'!A22="","",'04 FIIs'!A22&amp;"")</f>
        <v/>
      </c>
      <c r="D219" s="160" t="str">
        <f>IF(C219="","",'04 FIIs'!B22&amp;"")</f>
        <v/>
      </c>
      <c r="E219" s="160" t="str">
        <f>IF(C219="","",'04 FIIs'!C22&amp;"")</f>
        <v/>
      </c>
      <c r="F219" s="160" t="str">
        <f>IF(C219="","",'04 FIIs'!AD22)</f>
        <v/>
      </c>
      <c r="G219" s="161" t="str">
        <f>IF(C219="","",'04 FIIs'!E22)</f>
        <v/>
      </c>
      <c r="H219" s="162" t="str">
        <f>IF(C219="","",'04 FIIs'!J22)</f>
        <v/>
      </c>
      <c r="I219" s="163" t="str">
        <f>IF(C219="","",'04 FIIs'!L22)</f>
        <v/>
      </c>
      <c r="J219" s="164" t="str">
        <f>IF(C219="","",'04 FIIs'!M22)</f>
        <v/>
      </c>
      <c r="K219" s="164" t="str">
        <f>IF(C219="","",'04 FIIs'!N22)</f>
        <v/>
      </c>
      <c r="L219" s="164" t="str">
        <f>IF(C219="","",'04 FIIs'!O22)</f>
        <v/>
      </c>
      <c r="M219" s="164" t="str">
        <f>IF(C219="","",'04 FIIs'!AJ22)</f>
        <v/>
      </c>
      <c r="N219" s="164" t="str">
        <f>IF(C219="","",'04 FIIs'!W22)</f>
        <v/>
      </c>
      <c r="O219" s="161" t="str">
        <f>IF(C219="","",'04 FIIs'!X22)</f>
        <v/>
      </c>
      <c r="P219" s="164" t="str">
        <f>IF(C219="","",'04 FIIs'!Y22)</f>
        <v/>
      </c>
      <c r="Q219" s="164" t="str">
        <f>IF(C219="","",'04 FIIs'!Z22)</f>
        <v/>
      </c>
      <c r="R219" s="165" t="str">
        <f>IF(C219="","",IF($J$3&gt;0,J219/$J$3,0))</f>
        <v/>
      </c>
      <c r="S219" s="166" t="str">
        <f>IF(C219="","",IF(N(J219)&gt;0,J219+ROW()/1E9,""))</f>
        <v/>
      </c>
      <c r="T219" s="166" t="str">
        <f>IF(C219="","",IF(N(P219)&gt;0,P219+ROW()/1E9,""))</f>
        <v/>
      </c>
    </row>
    <row r="220">
      <c r="A220" s="153" t="str">
        <f>IF(C220="","","FIIs")</f>
        <v/>
      </c>
      <c r="B220" s="153" t="str">
        <f>IF(C220="","","Brasil")</f>
        <v/>
      </c>
      <c r="C220" s="153" t="str">
        <f>IF('04 FIIs'!A23="","",'04 FIIs'!A23&amp;"")</f>
        <v/>
      </c>
      <c r="D220" s="153" t="str">
        <f>IF(C220="","",'04 FIIs'!B23&amp;"")</f>
        <v/>
      </c>
      <c r="E220" s="153" t="str">
        <f>IF(C220="","",'04 FIIs'!C23&amp;"")</f>
        <v/>
      </c>
      <c r="F220" s="153" t="str">
        <f>IF(C220="","",'04 FIIs'!AD23)</f>
        <v/>
      </c>
      <c r="G220" s="154" t="str">
        <f>IF(C220="","",'04 FIIs'!E23)</f>
        <v/>
      </c>
      <c r="H220" s="155" t="str">
        <f>IF(C220="","",'04 FIIs'!J23)</f>
        <v/>
      </c>
      <c r="I220" s="156" t="str">
        <f>IF(C220="","",'04 FIIs'!L23)</f>
        <v/>
      </c>
      <c r="J220" s="157" t="str">
        <f>IF(C220="","",'04 FIIs'!M23)</f>
        <v/>
      </c>
      <c r="K220" s="157" t="str">
        <f>IF(C220="","",'04 FIIs'!N23)</f>
        <v/>
      </c>
      <c r="L220" s="157" t="str">
        <f>IF(C220="","",'04 FIIs'!O23)</f>
        <v/>
      </c>
      <c r="M220" s="157" t="str">
        <f>IF(C220="","",'04 FIIs'!AJ23)</f>
        <v/>
      </c>
      <c r="N220" s="157" t="str">
        <f>IF(C220="","",'04 FIIs'!W23)</f>
        <v/>
      </c>
      <c r="O220" s="154" t="str">
        <f>IF(C220="","",'04 FIIs'!X23)</f>
        <v/>
      </c>
      <c r="P220" s="157" t="str">
        <f>IF(C220="","",'04 FIIs'!Y23)</f>
        <v/>
      </c>
      <c r="Q220" s="157" t="str">
        <f>IF(C220="","",'04 FIIs'!Z23)</f>
        <v/>
      </c>
      <c r="R220" s="158" t="str">
        <f>IF(C220="","",IF($J$3&gt;0,J220/$J$3,0))</f>
        <v/>
      </c>
      <c r="S220" s="159" t="str">
        <f>IF(C220="","",IF(N(J220)&gt;0,J220+ROW()/1E9,""))</f>
        <v/>
      </c>
      <c r="T220" s="159" t="str">
        <f>IF(C220="","",IF(N(P220)&gt;0,P220+ROW()/1E9,""))</f>
        <v/>
      </c>
    </row>
    <row r="221">
      <c r="A221" s="160" t="str">
        <f>IF(C221="","","FIIs")</f>
        <v/>
      </c>
      <c r="B221" s="160" t="str">
        <f>IF(C221="","","Brasil")</f>
        <v/>
      </c>
      <c r="C221" s="160" t="str">
        <f>IF('04 FIIs'!A24="","",'04 FIIs'!A24&amp;"")</f>
        <v/>
      </c>
      <c r="D221" s="160" t="str">
        <f>IF(C221="","",'04 FIIs'!B24&amp;"")</f>
        <v/>
      </c>
      <c r="E221" s="160" t="str">
        <f>IF(C221="","",'04 FIIs'!C24&amp;"")</f>
        <v/>
      </c>
      <c r="F221" s="160" t="str">
        <f>IF(C221="","",'04 FIIs'!AD24)</f>
        <v/>
      </c>
      <c r="G221" s="161" t="str">
        <f>IF(C221="","",'04 FIIs'!E24)</f>
        <v/>
      </c>
      <c r="H221" s="162" t="str">
        <f>IF(C221="","",'04 FIIs'!J24)</f>
        <v/>
      </c>
      <c r="I221" s="163" t="str">
        <f>IF(C221="","",'04 FIIs'!L24)</f>
        <v/>
      </c>
      <c r="J221" s="164" t="str">
        <f>IF(C221="","",'04 FIIs'!M24)</f>
        <v/>
      </c>
      <c r="K221" s="164" t="str">
        <f>IF(C221="","",'04 FIIs'!N24)</f>
        <v/>
      </c>
      <c r="L221" s="164" t="str">
        <f>IF(C221="","",'04 FIIs'!O24)</f>
        <v/>
      </c>
      <c r="M221" s="164" t="str">
        <f>IF(C221="","",'04 FIIs'!AJ24)</f>
        <v/>
      </c>
      <c r="N221" s="164" t="str">
        <f>IF(C221="","",'04 FIIs'!W24)</f>
        <v/>
      </c>
      <c r="O221" s="161" t="str">
        <f>IF(C221="","",'04 FIIs'!X24)</f>
        <v/>
      </c>
      <c r="P221" s="164" t="str">
        <f>IF(C221="","",'04 FIIs'!Y24)</f>
        <v/>
      </c>
      <c r="Q221" s="164" t="str">
        <f>IF(C221="","",'04 FIIs'!Z24)</f>
        <v/>
      </c>
      <c r="R221" s="165" t="str">
        <f>IF(C221="","",IF($J$3&gt;0,J221/$J$3,0))</f>
        <v/>
      </c>
      <c r="S221" s="166" t="str">
        <f>IF(C221="","",IF(N(J221)&gt;0,J221+ROW()/1E9,""))</f>
        <v/>
      </c>
      <c r="T221" s="166" t="str">
        <f>IF(C221="","",IF(N(P221)&gt;0,P221+ROW()/1E9,""))</f>
        <v/>
      </c>
    </row>
    <row r="222">
      <c r="A222" s="153" t="str">
        <f>IF(C222="","","FIIs")</f>
        <v/>
      </c>
      <c r="B222" s="153" t="str">
        <f>IF(C222="","","Brasil")</f>
        <v/>
      </c>
      <c r="C222" s="153" t="str">
        <f>IF('04 FIIs'!A25="","",'04 FIIs'!A25&amp;"")</f>
        <v/>
      </c>
      <c r="D222" s="153" t="str">
        <f>IF(C222="","",'04 FIIs'!B25&amp;"")</f>
        <v/>
      </c>
      <c r="E222" s="153" t="str">
        <f>IF(C222="","",'04 FIIs'!C25&amp;"")</f>
        <v/>
      </c>
      <c r="F222" s="153" t="str">
        <f>IF(C222="","",'04 FIIs'!AD25)</f>
        <v/>
      </c>
      <c r="G222" s="154" t="str">
        <f>IF(C222="","",'04 FIIs'!E25)</f>
        <v/>
      </c>
      <c r="H222" s="155" t="str">
        <f>IF(C222="","",'04 FIIs'!J25)</f>
        <v/>
      </c>
      <c r="I222" s="156" t="str">
        <f>IF(C222="","",'04 FIIs'!L25)</f>
        <v/>
      </c>
      <c r="J222" s="157" t="str">
        <f>IF(C222="","",'04 FIIs'!M25)</f>
        <v/>
      </c>
      <c r="K222" s="157" t="str">
        <f>IF(C222="","",'04 FIIs'!N25)</f>
        <v/>
      </c>
      <c r="L222" s="157" t="str">
        <f>IF(C222="","",'04 FIIs'!O25)</f>
        <v/>
      </c>
      <c r="M222" s="157" t="str">
        <f>IF(C222="","",'04 FIIs'!AJ25)</f>
        <v/>
      </c>
      <c r="N222" s="157" t="str">
        <f>IF(C222="","",'04 FIIs'!W25)</f>
        <v/>
      </c>
      <c r="O222" s="154" t="str">
        <f>IF(C222="","",'04 FIIs'!X25)</f>
        <v/>
      </c>
      <c r="P222" s="157" t="str">
        <f>IF(C222="","",'04 FIIs'!Y25)</f>
        <v/>
      </c>
      <c r="Q222" s="157" t="str">
        <f>IF(C222="","",'04 FIIs'!Z25)</f>
        <v/>
      </c>
      <c r="R222" s="158" t="str">
        <f>IF(C222="","",IF($J$3&gt;0,J222/$J$3,0))</f>
        <v/>
      </c>
      <c r="S222" s="159" t="str">
        <f>IF(C222="","",IF(N(J222)&gt;0,J222+ROW()/1E9,""))</f>
        <v/>
      </c>
      <c r="T222" s="159" t="str">
        <f>IF(C222="","",IF(N(P222)&gt;0,P222+ROW()/1E9,""))</f>
        <v/>
      </c>
    </row>
    <row r="223">
      <c r="A223" s="160" t="str">
        <f>IF(C223="","","FIIs")</f>
        <v/>
      </c>
      <c r="B223" s="160" t="str">
        <f>IF(C223="","","Brasil")</f>
        <v/>
      </c>
      <c r="C223" s="160" t="str">
        <f>IF('04 FIIs'!A26="","",'04 FIIs'!A26&amp;"")</f>
        <v/>
      </c>
      <c r="D223" s="160" t="str">
        <f>IF(C223="","",'04 FIIs'!B26&amp;"")</f>
        <v/>
      </c>
      <c r="E223" s="160" t="str">
        <f>IF(C223="","",'04 FIIs'!C26&amp;"")</f>
        <v/>
      </c>
      <c r="F223" s="160" t="str">
        <f>IF(C223="","",'04 FIIs'!AD26)</f>
        <v/>
      </c>
      <c r="G223" s="161" t="str">
        <f>IF(C223="","",'04 FIIs'!E26)</f>
        <v/>
      </c>
      <c r="H223" s="162" t="str">
        <f>IF(C223="","",'04 FIIs'!J26)</f>
        <v/>
      </c>
      <c r="I223" s="163" t="str">
        <f>IF(C223="","",'04 FIIs'!L26)</f>
        <v/>
      </c>
      <c r="J223" s="164" t="str">
        <f>IF(C223="","",'04 FIIs'!M26)</f>
        <v/>
      </c>
      <c r="K223" s="164" t="str">
        <f>IF(C223="","",'04 FIIs'!N26)</f>
        <v/>
      </c>
      <c r="L223" s="164" t="str">
        <f>IF(C223="","",'04 FIIs'!O26)</f>
        <v/>
      </c>
      <c r="M223" s="164" t="str">
        <f>IF(C223="","",'04 FIIs'!AJ26)</f>
        <v/>
      </c>
      <c r="N223" s="164" t="str">
        <f>IF(C223="","",'04 FIIs'!W26)</f>
        <v/>
      </c>
      <c r="O223" s="161" t="str">
        <f>IF(C223="","",'04 FIIs'!X26)</f>
        <v/>
      </c>
      <c r="P223" s="164" t="str">
        <f>IF(C223="","",'04 FIIs'!Y26)</f>
        <v/>
      </c>
      <c r="Q223" s="164" t="str">
        <f>IF(C223="","",'04 FIIs'!Z26)</f>
        <v/>
      </c>
      <c r="R223" s="165" t="str">
        <f>IF(C223="","",IF($J$3&gt;0,J223/$J$3,0))</f>
        <v/>
      </c>
      <c r="S223" s="166" t="str">
        <f>IF(C223="","",IF(N(J223)&gt;0,J223+ROW()/1E9,""))</f>
        <v/>
      </c>
      <c r="T223" s="166" t="str">
        <f>IF(C223="","",IF(N(P223)&gt;0,P223+ROW()/1E9,""))</f>
        <v/>
      </c>
    </row>
    <row r="224">
      <c r="A224" s="153" t="str">
        <f>IF(C224="","","FIIs")</f>
        <v/>
      </c>
      <c r="B224" s="153" t="str">
        <f>IF(C224="","","Brasil")</f>
        <v/>
      </c>
      <c r="C224" s="153" t="str">
        <f>IF('04 FIIs'!A27="","",'04 FIIs'!A27&amp;"")</f>
        <v/>
      </c>
      <c r="D224" s="153" t="str">
        <f>IF(C224="","",'04 FIIs'!B27&amp;"")</f>
        <v/>
      </c>
      <c r="E224" s="153" t="str">
        <f>IF(C224="","",'04 FIIs'!C27&amp;"")</f>
        <v/>
      </c>
      <c r="F224" s="153" t="str">
        <f>IF(C224="","",'04 FIIs'!AD27)</f>
        <v/>
      </c>
      <c r="G224" s="154" t="str">
        <f>IF(C224="","",'04 FIIs'!E27)</f>
        <v/>
      </c>
      <c r="H224" s="155" t="str">
        <f>IF(C224="","",'04 FIIs'!J27)</f>
        <v/>
      </c>
      <c r="I224" s="156" t="str">
        <f>IF(C224="","",'04 FIIs'!L27)</f>
        <v/>
      </c>
      <c r="J224" s="157" t="str">
        <f>IF(C224="","",'04 FIIs'!M27)</f>
        <v/>
      </c>
      <c r="K224" s="157" t="str">
        <f>IF(C224="","",'04 FIIs'!N27)</f>
        <v/>
      </c>
      <c r="L224" s="157" t="str">
        <f>IF(C224="","",'04 FIIs'!O27)</f>
        <v/>
      </c>
      <c r="M224" s="157" t="str">
        <f>IF(C224="","",'04 FIIs'!AJ27)</f>
        <v/>
      </c>
      <c r="N224" s="157" t="str">
        <f>IF(C224="","",'04 FIIs'!W27)</f>
        <v/>
      </c>
      <c r="O224" s="154" t="str">
        <f>IF(C224="","",'04 FIIs'!X27)</f>
        <v/>
      </c>
      <c r="P224" s="157" t="str">
        <f>IF(C224="","",'04 FIIs'!Y27)</f>
        <v/>
      </c>
      <c r="Q224" s="157" t="str">
        <f>IF(C224="","",'04 FIIs'!Z27)</f>
        <v/>
      </c>
      <c r="R224" s="158" t="str">
        <f>IF(C224="","",IF($J$3&gt;0,J224/$J$3,0))</f>
        <v/>
      </c>
      <c r="S224" s="159" t="str">
        <f>IF(C224="","",IF(N(J224)&gt;0,J224+ROW()/1E9,""))</f>
        <v/>
      </c>
      <c r="T224" s="159" t="str">
        <f>IF(C224="","",IF(N(P224)&gt;0,P224+ROW()/1E9,""))</f>
        <v/>
      </c>
    </row>
    <row r="225">
      <c r="A225" s="160" t="str">
        <f>IF(C225="","","FIIs")</f>
        <v/>
      </c>
      <c r="B225" s="160" t="str">
        <f>IF(C225="","","Brasil")</f>
        <v/>
      </c>
      <c r="C225" s="160" t="str">
        <f>IF('04 FIIs'!A28="","",'04 FIIs'!A28&amp;"")</f>
        <v/>
      </c>
      <c r="D225" s="160" t="str">
        <f>IF(C225="","",'04 FIIs'!B28&amp;"")</f>
        <v/>
      </c>
      <c r="E225" s="160" t="str">
        <f>IF(C225="","",'04 FIIs'!C28&amp;"")</f>
        <v/>
      </c>
      <c r="F225" s="160" t="str">
        <f>IF(C225="","",'04 FIIs'!AD28)</f>
        <v/>
      </c>
      <c r="G225" s="161" t="str">
        <f>IF(C225="","",'04 FIIs'!E28)</f>
        <v/>
      </c>
      <c r="H225" s="162" t="str">
        <f>IF(C225="","",'04 FIIs'!J28)</f>
        <v/>
      </c>
      <c r="I225" s="163" t="str">
        <f>IF(C225="","",'04 FIIs'!L28)</f>
        <v/>
      </c>
      <c r="J225" s="164" t="str">
        <f>IF(C225="","",'04 FIIs'!M28)</f>
        <v/>
      </c>
      <c r="K225" s="164" t="str">
        <f>IF(C225="","",'04 FIIs'!N28)</f>
        <v/>
      </c>
      <c r="L225" s="164" t="str">
        <f>IF(C225="","",'04 FIIs'!O28)</f>
        <v/>
      </c>
      <c r="M225" s="164" t="str">
        <f>IF(C225="","",'04 FIIs'!AJ28)</f>
        <v/>
      </c>
      <c r="N225" s="164" t="str">
        <f>IF(C225="","",'04 FIIs'!W28)</f>
        <v/>
      </c>
      <c r="O225" s="161" t="str">
        <f>IF(C225="","",'04 FIIs'!X28)</f>
        <v/>
      </c>
      <c r="P225" s="164" t="str">
        <f>IF(C225="","",'04 FIIs'!Y28)</f>
        <v/>
      </c>
      <c r="Q225" s="164" t="str">
        <f>IF(C225="","",'04 FIIs'!Z28)</f>
        <v/>
      </c>
      <c r="R225" s="165" t="str">
        <f>IF(C225="","",IF($J$3&gt;0,J225/$J$3,0))</f>
        <v/>
      </c>
      <c r="S225" s="166" t="str">
        <f>IF(C225="","",IF(N(J225)&gt;0,J225+ROW()/1E9,""))</f>
        <v/>
      </c>
      <c r="T225" s="166" t="str">
        <f>IF(C225="","",IF(N(P225)&gt;0,P225+ROW()/1E9,""))</f>
        <v/>
      </c>
    </row>
    <row r="226">
      <c r="A226" s="153" t="str">
        <f>IF(C226="","","FIIs")</f>
        <v/>
      </c>
      <c r="B226" s="153" t="str">
        <f>IF(C226="","","Brasil")</f>
        <v/>
      </c>
      <c r="C226" s="153" t="str">
        <f>IF('04 FIIs'!A29="","",'04 FIIs'!A29&amp;"")</f>
        <v/>
      </c>
      <c r="D226" s="153" t="str">
        <f>IF(C226="","",'04 FIIs'!B29&amp;"")</f>
        <v/>
      </c>
      <c r="E226" s="153" t="str">
        <f>IF(C226="","",'04 FIIs'!C29&amp;"")</f>
        <v/>
      </c>
      <c r="F226" s="153" t="str">
        <f>IF(C226="","",'04 FIIs'!AD29)</f>
        <v/>
      </c>
      <c r="G226" s="154" t="str">
        <f>IF(C226="","",'04 FIIs'!E29)</f>
        <v/>
      </c>
      <c r="H226" s="155" t="str">
        <f>IF(C226="","",'04 FIIs'!J29)</f>
        <v/>
      </c>
      <c r="I226" s="156" t="str">
        <f>IF(C226="","",'04 FIIs'!L29)</f>
        <v/>
      </c>
      <c r="J226" s="157" t="str">
        <f>IF(C226="","",'04 FIIs'!M29)</f>
        <v/>
      </c>
      <c r="K226" s="157" t="str">
        <f>IF(C226="","",'04 FIIs'!N29)</f>
        <v/>
      </c>
      <c r="L226" s="157" t="str">
        <f>IF(C226="","",'04 FIIs'!O29)</f>
        <v/>
      </c>
      <c r="M226" s="157" t="str">
        <f>IF(C226="","",'04 FIIs'!AJ29)</f>
        <v/>
      </c>
      <c r="N226" s="157" t="str">
        <f>IF(C226="","",'04 FIIs'!W29)</f>
        <v/>
      </c>
      <c r="O226" s="154" t="str">
        <f>IF(C226="","",'04 FIIs'!X29)</f>
        <v/>
      </c>
      <c r="P226" s="157" t="str">
        <f>IF(C226="","",'04 FIIs'!Y29)</f>
        <v/>
      </c>
      <c r="Q226" s="157" t="str">
        <f>IF(C226="","",'04 FIIs'!Z29)</f>
        <v/>
      </c>
      <c r="R226" s="158" t="str">
        <f>IF(C226="","",IF($J$3&gt;0,J226/$J$3,0))</f>
        <v/>
      </c>
      <c r="S226" s="159" t="str">
        <f>IF(C226="","",IF(N(J226)&gt;0,J226+ROW()/1E9,""))</f>
        <v/>
      </c>
      <c r="T226" s="159" t="str">
        <f>IF(C226="","",IF(N(P226)&gt;0,P226+ROW()/1E9,""))</f>
        <v/>
      </c>
    </row>
    <row r="227">
      <c r="A227" s="160" t="str">
        <f>IF(C227="","","FIIs")</f>
        <v/>
      </c>
      <c r="B227" s="160" t="str">
        <f>IF(C227="","","Brasil")</f>
        <v/>
      </c>
      <c r="C227" s="160" t="str">
        <f>IF('04 FIIs'!A30="","",'04 FIIs'!A30&amp;"")</f>
        <v/>
      </c>
      <c r="D227" s="160" t="str">
        <f>IF(C227="","",'04 FIIs'!B30&amp;"")</f>
        <v/>
      </c>
      <c r="E227" s="160" t="str">
        <f>IF(C227="","",'04 FIIs'!C30&amp;"")</f>
        <v/>
      </c>
      <c r="F227" s="160" t="str">
        <f>IF(C227="","",'04 FIIs'!AD30)</f>
        <v/>
      </c>
      <c r="G227" s="161" t="str">
        <f>IF(C227="","",'04 FIIs'!E30)</f>
        <v/>
      </c>
      <c r="H227" s="162" t="str">
        <f>IF(C227="","",'04 FIIs'!J30)</f>
        <v/>
      </c>
      <c r="I227" s="163" t="str">
        <f>IF(C227="","",'04 FIIs'!L30)</f>
        <v/>
      </c>
      <c r="J227" s="164" t="str">
        <f>IF(C227="","",'04 FIIs'!M30)</f>
        <v/>
      </c>
      <c r="K227" s="164" t="str">
        <f>IF(C227="","",'04 FIIs'!N30)</f>
        <v/>
      </c>
      <c r="L227" s="164" t="str">
        <f>IF(C227="","",'04 FIIs'!O30)</f>
        <v/>
      </c>
      <c r="M227" s="164" t="str">
        <f>IF(C227="","",'04 FIIs'!AJ30)</f>
        <v/>
      </c>
      <c r="N227" s="164" t="str">
        <f>IF(C227="","",'04 FIIs'!W30)</f>
        <v/>
      </c>
      <c r="O227" s="161" t="str">
        <f>IF(C227="","",'04 FIIs'!X30)</f>
        <v/>
      </c>
      <c r="P227" s="164" t="str">
        <f>IF(C227="","",'04 FIIs'!Y30)</f>
        <v/>
      </c>
      <c r="Q227" s="164" t="str">
        <f>IF(C227="","",'04 FIIs'!Z30)</f>
        <v/>
      </c>
      <c r="R227" s="165" t="str">
        <f>IF(C227="","",IF($J$3&gt;0,J227/$J$3,0))</f>
        <v/>
      </c>
      <c r="S227" s="166" t="str">
        <f>IF(C227="","",IF(N(J227)&gt;0,J227+ROW()/1E9,""))</f>
        <v/>
      </c>
      <c r="T227" s="166" t="str">
        <f>IF(C227="","",IF(N(P227)&gt;0,P227+ROW()/1E9,""))</f>
        <v/>
      </c>
    </row>
    <row r="228">
      <c r="A228" s="153" t="str">
        <f>IF(C228="","","FIIs")</f>
        <v/>
      </c>
      <c r="B228" s="153" t="str">
        <f>IF(C228="","","Brasil")</f>
        <v/>
      </c>
      <c r="C228" s="153" t="str">
        <f>IF('04 FIIs'!A31="","",'04 FIIs'!A31&amp;"")</f>
        <v/>
      </c>
      <c r="D228" s="153" t="str">
        <f>IF(C228="","",'04 FIIs'!B31&amp;"")</f>
        <v/>
      </c>
      <c r="E228" s="153" t="str">
        <f>IF(C228="","",'04 FIIs'!C31&amp;"")</f>
        <v/>
      </c>
      <c r="F228" s="153" t="str">
        <f>IF(C228="","",'04 FIIs'!AD31)</f>
        <v/>
      </c>
      <c r="G228" s="154" t="str">
        <f>IF(C228="","",'04 FIIs'!E31)</f>
        <v/>
      </c>
      <c r="H228" s="155" t="str">
        <f>IF(C228="","",'04 FIIs'!J31)</f>
        <v/>
      </c>
      <c r="I228" s="156" t="str">
        <f>IF(C228="","",'04 FIIs'!L31)</f>
        <v/>
      </c>
      <c r="J228" s="157" t="str">
        <f>IF(C228="","",'04 FIIs'!M31)</f>
        <v/>
      </c>
      <c r="K228" s="157" t="str">
        <f>IF(C228="","",'04 FIIs'!N31)</f>
        <v/>
      </c>
      <c r="L228" s="157" t="str">
        <f>IF(C228="","",'04 FIIs'!O31)</f>
        <v/>
      </c>
      <c r="M228" s="157" t="str">
        <f>IF(C228="","",'04 FIIs'!AJ31)</f>
        <v/>
      </c>
      <c r="N228" s="157" t="str">
        <f>IF(C228="","",'04 FIIs'!W31)</f>
        <v/>
      </c>
      <c r="O228" s="154" t="str">
        <f>IF(C228="","",'04 FIIs'!X31)</f>
        <v/>
      </c>
      <c r="P228" s="157" t="str">
        <f>IF(C228="","",'04 FIIs'!Y31)</f>
        <v/>
      </c>
      <c r="Q228" s="157" t="str">
        <f>IF(C228="","",'04 FIIs'!Z31)</f>
        <v/>
      </c>
      <c r="R228" s="158" t="str">
        <f>IF(C228="","",IF($J$3&gt;0,J228/$J$3,0))</f>
        <v/>
      </c>
      <c r="S228" s="159" t="str">
        <f>IF(C228="","",IF(N(J228)&gt;0,J228+ROW()/1E9,""))</f>
        <v/>
      </c>
      <c r="T228" s="159" t="str">
        <f>IF(C228="","",IF(N(P228)&gt;0,P228+ROW()/1E9,""))</f>
        <v/>
      </c>
    </row>
    <row r="229">
      <c r="A229" s="160" t="str">
        <f>IF(C229="","","FIIs")</f>
        <v/>
      </c>
      <c r="B229" s="160" t="str">
        <f>IF(C229="","","Brasil")</f>
        <v/>
      </c>
      <c r="C229" s="160" t="str">
        <f>IF('04 FIIs'!A32="","",'04 FIIs'!A32&amp;"")</f>
        <v/>
      </c>
      <c r="D229" s="160" t="str">
        <f>IF(C229="","",'04 FIIs'!B32&amp;"")</f>
        <v/>
      </c>
      <c r="E229" s="160" t="str">
        <f>IF(C229="","",'04 FIIs'!C32&amp;"")</f>
        <v/>
      </c>
      <c r="F229" s="160" t="str">
        <f>IF(C229="","",'04 FIIs'!AD32)</f>
        <v/>
      </c>
      <c r="G229" s="161" t="str">
        <f>IF(C229="","",'04 FIIs'!E32)</f>
        <v/>
      </c>
      <c r="H229" s="162" t="str">
        <f>IF(C229="","",'04 FIIs'!J32)</f>
        <v/>
      </c>
      <c r="I229" s="163" t="str">
        <f>IF(C229="","",'04 FIIs'!L32)</f>
        <v/>
      </c>
      <c r="J229" s="164" t="str">
        <f>IF(C229="","",'04 FIIs'!M32)</f>
        <v/>
      </c>
      <c r="K229" s="164" t="str">
        <f>IF(C229="","",'04 FIIs'!N32)</f>
        <v/>
      </c>
      <c r="L229" s="164" t="str">
        <f>IF(C229="","",'04 FIIs'!O32)</f>
        <v/>
      </c>
      <c r="M229" s="164" t="str">
        <f>IF(C229="","",'04 FIIs'!AJ32)</f>
        <v/>
      </c>
      <c r="N229" s="164" t="str">
        <f>IF(C229="","",'04 FIIs'!W32)</f>
        <v/>
      </c>
      <c r="O229" s="161" t="str">
        <f>IF(C229="","",'04 FIIs'!X32)</f>
        <v/>
      </c>
      <c r="P229" s="164" t="str">
        <f>IF(C229="","",'04 FIIs'!Y32)</f>
        <v/>
      </c>
      <c r="Q229" s="164" t="str">
        <f>IF(C229="","",'04 FIIs'!Z32)</f>
        <v/>
      </c>
      <c r="R229" s="165" t="str">
        <f>IF(C229="","",IF($J$3&gt;0,J229/$J$3,0))</f>
        <v/>
      </c>
      <c r="S229" s="166" t="str">
        <f>IF(C229="","",IF(N(J229)&gt;0,J229+ROW()/1E9,""))</f>
        <v/>
      </c>
      <c r="T229" s="166" t="str">
        <f>IF(C229="","",IF(N(P229)&gt;0,P229+ROW()/1E9,""))</f>
        <v/>
      </c>
    </row>
    <row r="230">
      <c r="A230" s="153" t="str">
        <f>IF(C230="","","FIIs")</f>
        <v/>
      </c>
      <c r="B230" s="153" t="str">
        <f>IF(C230="","","Brasil")</f>
        <v/>
      </c>
      <c r="C230" s="153" t="str">
        <f>IF('04 FIIs'!A33="","",'04 FIIs'!A33&amp;"")</f>
        <v/>
      </c>
      <c r="D230" s="153" t="str">
        <f>IF(C230="","",'04 FIIs'!B33&amp;"")</f>
        <v/>
      </c>
      <c r="E230" s="153" t="str">
        <f>IF(C230="","",'04 FIIs'!C33&amp;"")</f>
        <v/>
      </c>
      <c r="F230" s="153" t="str">
        <f>IF(C230="","",'04 FIIs'!AD33)</f>
        <v/>
      </c>
      <c r="G230" s="154" t="str">
        <f>IF(C230="","",'04 FIIs'!E33)</f>
        <v/>
      </c>
      <c r="H230" s="155" t="str">
        <f>IF(C230="","",'04 FIIs'!J33)</f>
        <v/>
      </c>
      <c r="I230" s="156" t="str">
        <f>IF(C230="","",'04 FIIs'!L33)</f>
        <v/>
      </c>
      <c r="J230" s="157" t="str">
        <f>IF(C230="","",'04 FIIs'!M33)</f>
        <v/>
      </c>
      <c r="K230" s="157" t="str">
        <f>IF(C230="","",'04 FIIs'!N33)</f>
        <v/>
      </c>
      <c r="L230" s="157" t="str">
        <f>IF(C230="","",'04 FIIs'!O33)</f>
        <v/>
      </c>
      <c r="M230" s="157" t="str">
        <f>IF(C230="","",'04 FIIs'!AJ33)</f>
        <v/>
      </c>
      <c r="N230" s="157" t="str">
        <f>IF(C230="","",'04 FIIs'!W33)</f>
        <v/>
      </c>
      <c r="O230" s="154" t="str">
        <f>IF(C230="","",'04 FIIs'!X33)</f>
        <v/>
      </c>
      <c r="P230" s="157" t="str">
        <f>IF(C230="","",'04 FIIs'!Y33)</f>
        <v/>
      </c>
      <c r="Q230" s="157" t="str">
        <f>IF(C230="","",'04 FIIs'!Z33)</f>
        <v/>
      </c>
      <c r="R230" s="158" t="str">
        <f>IF(C230="","",IF($J$3&gt;0,J230/$J$3,0))</f>
        <v/>
      </c>
      <c r="S230" s="159" t="str">
        <f>IF(C230="","",IF(N(J230)&gt;0,J230+ROW()/1E9,""))</f>
        <v/>
      </c>
      <c r="T230" s="159" t="str">
        <f>IF(C230="","",IF(N(P230)&gt;0,P230+ROW()/1E9,""))</f>
        <v/>
      </c>
    </row>
    <row r="231">
      <c r="A231" s="160" t="str">
        <f>IF(C231="","","FIIs")</f>
        <v/>
      </c>
      <c r="B231" s="160" t="str">
        <f>IF(C231="","","Brasil")</f>
        <v/>
      </c>
      <c r="C231" s="160" t="str">
        <f>IF('04 FIIs'!A34="","",'04 FIIs'!A34&amp;"")</f>
        <v/>
      </c>
      <c r="D231" s="160" t="str">
        <f>IF(C231="","",'04 FIIs'!B34&amp;"")</f>
        <v/>
      </c>
      <c r="E231" s="160" t="str">
        <f>IF(C231="","",'04 FIIs'!C34&amp;"")</f>
        <v/>
      </c>
      <c r="F231" s="160" t="str">
        <f>IF(C231="","",'04 FIIs'!AD34)</f>
        <v/>
      </c>
      <c r="G231" s="161" t="str">
        <f>IF(C231="","",'04 FIIs'!E34)</f>
        <v/>
      </c>
      <c r="H231" s="162" t="str">
        <f>IF(C231="","",'04 FIIs'!J34)</f>
        <v/>
      </c>
      <c r="I231" s="163" t="str">
        <f>IF(C231="","",'04 FIIs'!L34)</f>
        <v/>
      </c>
      <c r="J231" s="164" t="str">
        <f>IF(C231="","",'04 FIIs'!M34)</f>
        <v/>
      </c>
      <c r="K231" s="164" t="str">
        <f>IF(C231="","",'04 FIIs'!N34)</f>
        <v/>
      </c>
      <c r="L231" s="164" t="str">
        <f>IF(C231="","",'04 FIIs'!O34)</f>
        <v/>
      </c>
      <c r="M231" s="164" t="str">
        <f>IF(C231="","",'04 FIIs'!AJ34)</f>
        <v/>
      </c>
      <c r="N231" s="164" t="str">
        <f>IF(C231="","",'04 FIIs'!W34)</f>
        <v/>
      </c>
      <c r="O231" s="161" t="str">
        <f>IF(C231="","",'04 FIIs'!X34)</f>
        <v/>
      </c>
      <c r="P231" s="164" t="str">
        <f>IF(C231="","",'04 FIIs'!Y34)</f>
        <v/>
      </c>
      <c r="Q231" s="164" t="str">
        <f>IF(C231="","",'04 FIIs'!Z34)</f>
        <v/>
      </c>
      <c r="R231" s="165" t="str">
        <f>IF(C231="","",IF($J$3&gt;0,J231/$J$3,0))</f>
        <v/>
      </c>
      <c r="S231" s="166" t="str">
        <f>IF(C231="","",IF(N(J231)&gt;0,J231+ROW()/1E9,""))</f>
        <v/>
      </c>
      <c r="T231" s="166" t="str">
        <f>IF(C231="","",IF(N(P231)&gt;0,P231+ROW()/1E9,""))</f>
        <v/>
      </c>
    </row>
    <row r="232">
      <c r="A232" s="153" t="str">
        <f>IF(C232="","","FIIs")</f>
        <v/>
      </c>
      <c r="B232" s="153" t="str">
        <f>IF(C232="","","Brasil")</f>
        <v/>
      </c>
      <c r="C232" s="153" t="str">
        <f>IF('04 FIIs'!A35="","",'04 FIIs'!A35&amp;"")</f>
        <v/>
      </c>
      <c r="D232" s="153" t="str">
        <f>IF(C232="","",'04 FIIs'!B35&amp;"")</f>
        <v/>
      </c>
      <c r="E232" s="153" t="str">
        <f>IF(C232="","",'04 FIIs'!C35&amp;"")</f>
        <v/>
      </c>
      <c r="F232" s="153" t="str">
        <f>IF(C232="","",'04 FIIs'!AD35)</f>
        <v/>
      </c>
      <c r="G232" s="154" t="str">
        <f>IF(C232="","",'04 FIIs'!E35)</f>
        <v/>
      </c>
      <c r="H232" s="155" t="str">
        <f>IF(C232="","",'04 FIIs'!J35)</f>
        <v/>
      </c>
      <c r="I232" s="156" t="str">
        <f>IF(C232="","",'04 FIIs'!L35)</f>
        <v/>
      </c>
      <c r="J232" s="157" t="str">
        <f>IF(C232="","",'04 FIIs'!M35)</f>
        <v/>
      </c>
      <c r="K232" s="157" t="str">
        <f>IF(C232="","",'04 FIIs'!N35)</f>
        <v/>
      </c>
      <c r="L232" s="157" t="str">
        <f>IF(C232="","",'04 FIIs'!O35)</f>
        <v/>
      </c>
      <c r="M232" s="157" t="str">
        <f>IF(C232="","",'04 FIIs'!AJ35)</f>
        <v/>
      </c>
      <c r="N232" s="157" t="str">
        <f>IF(C232="","",'04 FIIs'!W35)</f>
        <v/>
      </c>
      <c r="O232" s="154" t="str">
        <f>IF(C232="","",'04 FIIs'!X35)</f>
        <v/>
      </c>
      <c r="P232" s="157" t="str">
        <f>IF(C232="","",'04 FIIs'!Y35)</f>
        <v/>
      </c>
      <c r="Q232" s="157" t="str">
        <f>IF(C232="","",'04 FIIs'!Z35)</f>
        <v/>
      </c>
      <c r="R232" s="158" t="str">
        <f>IF(C232="","",IF($J$3&gt;0,J232/$J$3,0))</f>
        <v/>
      </c>
      <c r="S232" s="159" t="str">
        <f>IF(C232="","",IF(N(J232)&gt;0,J232+ROW()/1E9,""))</f>
        <v/>
      </c>
      <c r="T232" s="159" t="str">
        <f>IF(C232="","",IF(N(P232)&gt;0,P232+ROW()/1E9,""))</f>
        <v/>
      </c>
    </row>
    <row r="233">
      <c r="A233" s="160" t="str">
        <f>IF(C233="","","FIIs")</f>
        <v/>
      </c>
      <c r="B233" s="160" t="str">
        <f>IF(C233="","","Brasil")</f>
        <v/>
      </c>
      <c r="C233" s="160" t="str">
        <f>IF('04 FIIs'!A36="","",'04 FIIs'!A36&amp;"")</f>
        <v/>
      </c>
      <c r="D233" s="160" t="str">
        <f>IF(C233="","",'04 FIIs'!B36&amp;"")</f>
        <v/>
      </c>
      <c r="E233" s="160" t="str">
        <f>IF(C233="","",'04 FIIs'!C36&amp;"")</f>
        <v/>
      </c>
      <c r="F233" s="160" t="str">
        <f>IF(C233="","",'04 FIIs'!AD36)</f>
        <v/>
      </c>
      <c r="G233" s="161" t="str">
        <f>IF(C233="","",'04 FIIs'!E36)</f>
        <v/>
      </c>
      <c r="H233" s="162" t="str">
        <f>IF(C233="","",'04 FIIs'!J36)</f>
        <v/>
      </c>
      <c r="I233" s="163" t="str">
        <f>IF(C233="","",'04 FIIs'!L36)</f>
        <v/>
      </c>
      <c r="J233" s="164" t="str">
        <f>IF(C233="","",'04 FIIs'!M36)</f>
        <v/>
      </c>
      <c r="K233" s="164" t="str">
        <f>IF(C233="","",'04 FIIs'!N36)</f>
        <v/>
      </c>
      <c r="L233" s="164" t="str">
        <f>IF(C233="","",'04 FIIs'!O36)</f>
        <v/>
      </c>
      <c r="M233" s="164" t="str">
        <f>IF(C233="","",'04 FIIs'!AJ36)</f>
        <v/>
      </c>
      <c r="N233" s="164" t="str">
        <f>IF(C233="","",'04 FIIs'!W36)</f>
        <v/>
      </c>
      <c r="O233" s="161" t="str">
        <f>IF(C233="","",'04 FIIs'!X36)</f>
        <v/>
      </c>
      <c r="P233" s="164" t="str">
        <f>IF(C233="","",'04 FIIs'!Y36)</f>
        <v/>
      </c>
      <c r="Q233" s="164" t="str">
        <f>IF(C233="","",'04 FIIs'!Z36)</f>
        <v/>
      </c>
      <c r="R233" s="165" t="str">
        <f>IF(C233="","",IF($J$3&gt;0,J233/$J$3,0))</f>
        <v/>
      </c>
      <c r="S233" s="166" t="str">
        <f>IF(C233="","",IF(N(J233)&gt;0,J233+ROW()/1E9,""))</f>
        <v/>
      </c>
      <c r="T233" s="166" t="str">
        <f>IF(C233="","",IF(N(P233)&gt;0,P233+ROW()/1E9,""))</f>
        <v/>
      </c>
    </row>
    <row r="234">
      <c r="A234" s="153" t="str">
        <f>IF(C234="","","FIIs")</f>
        <v/>
      </c>
      <c r="B234" s="153" t="str">
        <f>IF(C234="","","Brasil")</f>
        <v/>
      </c>
      <c r="C234" s="153" t="str">
        <f>IF('04 FIIs'!A37="","",'04 FIIs'!A37&amp;"")</f>
        <v/>
      </c>
      <c r="D234" s="153" t="str">
        <f>IF(C234="","",'04 FIIs'!B37&amp;"")</f>
        <v/>
      </c>
      <c r="E234" s="153" t="str">
        <f>IF(C234="","",'04 FIIs'!C37&amp;"")</f>
        <v/>
      </c>
      <c r="F234" s="153" t="str">
        <f>IF(C234="","",'04 FIIs'!AD37)</f>
        <v/>
      </c>
      <c r="G234" s="154" t="str">
        <f>IF(C234="","",'04 FIIs'!E37)</f>
        <v/>
      </c>
      <c r="H234" s="155" t="str">
        <f>IF(C234="","",'04 FIIs'!J37)</f>
        <v/>
      </c>
      <c r="I234" s="156" t="str">
        <f>IF(C234="","",'04 FIIs'!L37)</f>
        <v/>
      </c>
      <c r="J234" s="157" t="str">
        <f>IF(C234="","",'04 FIIs'!M37)</f>
        <v/>
      </c>
      <c r="K234" s="157" t="str">
        <f>IF(C234="","",'04 FIIs'!N37)</f>
        <v/>
      </c>
      <c r="L234" s="157" t="str">
        <f>IF(C234="","",'04 FIIs'!O37)</f>
        <v/>
      </c>
      <c r="M234" s="157" t="str">
        <f>IF(C234="","",'04 FIIs'!AJ37)</f>
        <v/>
      </c>
      <c r="N234" s="157" t="str">
        <f>IF(C234="","",'04 FIIs'!W37)</f>
        <v/>
      </c>
      <c r="O234" s="154" t="str">
        <f>IF(C234="","",'04 FIIs'!X37)</f>
        <v/>
      </c>
      <c r="P234" s="157" t="str">
        <f>IF(C234="","",'04 FIIs'!Y37)</f>
        <v/>
      </c>
      <c r="Q234" s="157" t="str">
        <f>IF(C234="","",'04 FIIs'!Z37)</f>
        <v/>
      </c>
      <c r="R234" s="158" t="str">
        <f>IF(C234="","",IF($J$3&gt;0,J234/$J$3,0))</f>
        <v/>
      </c>
      <c r="S234" s="159" t="str">
        <f>IF(C234="","",IF(N(J234)&gt;0,J234+ROW()/1E9,""))</f>
        <v/>
      </c>
      <c r="T234" s="159" t="str">
        <f>IF(C234="","",IF(N(P234)&gt;0,P234+ROW()/1E9,""))</f>
        <v/>
      </c>
    </row>
    <row r="235">
      <c r="A235" s="160" t="str">
        <f>IF(C235="","","FIIs")</f>
        <v/>
      </c>
      <c r="B235" s="160" t="str">
        <f>IF(C235="","","Brasil")</f>
        <v/>
      </c>
      <c r="C235" s="160" t="str">
        <f>IF('04 FIIs'!A38="","",'04 FIIs'!A38&amp;"")</f>
        <v/>
      </c>
      <c r="D235" s="160" t="str">
        <f>IF(C235="","",'04 FIIs'!B38&amp;"")</f>
        <v/>
      </c>
      <c r="E235" s="160" t="str">
        <f>IF(C235="","",'04 FIIs'!C38&amp;"")</f>
        <v/>
      </c>
      <c r="F235" s="160" t="str">
        <f>IF(C235="","",'04 FIIs'!AD38)</f>
        <v/>
      </c>
      <c r="G235" s="161" t="str">
        <f>IF(C235="","",'04 FIIs'!E38)</f>
        <v/>
      </c>
      <c r="H235" s="162" t="str">
        <f>IF(C235="","",'04 FIIs'!J38)</f>
        <v/>
      </c>
      <c r="I235" s="163" t="str">
        <f>IF(C235="","",'04 FIIs'!L38)</f>
        <v/>
      </c>
      <c r="J235" s="164" t="str">
        <f>IF(C235="","",'04 FIIs'!M38)</f>
        <v/>
      </c>
      <c r="K235" s="164" t="str">
        <f>IF(C235="","",'04 FIIs'!N38)</f>
        <v/>
      </c>
      <c r="L235" s="164" t="str">
        <f>IF(C235="","",'04 FIIs'!O38)</f>
        <v/>
      </c>
      <c r="M235" s="164" t="str">
        <f>IF(C235="","",'04 FIIs'!AJ38)</f>
        <v/>
      </c>
      <c r="N235" s="164" t="str">
        <f>IF(C235="","",'04 FIIs'!W38)</f>
        <v/>
      </c>
      <c r="O235" s="161" t="str">
        <f>IF(C235="","",'04 FIIs'!X38)</f>
        <v/>
      </c>
      <c r="P235" s="164" t="str">
        <f>IF(C235="","",'04 FIIs'!Y38)</f>
        <v/>
      </c>
      <c r="Q235" s="164" t="str">
        <f>IF(C235="","",'04 FIIs'!Z38)</f>
        <v/>
      </c>
      <c r="R235" s="165" t="str">
        <f>IF(C235="","",IF($J$3&gt;0,J235/$J$3,0))</f>
        <v/>
      </c>
      <c r="S235" s="166" t="str">
        <f>IF(C235="","",IF(N(J235)&gt;0,J235+ROW()/1E9,""))</f>
        <v/>
      </c>
      <c r="T235" s="166" t="str">
        <f>IF(C235="","",IF(N(P235)&gt;0,P235+ROW()/1E9,""))</f>
        <v/>
      </c>
    </row>
    <row r="236">
      <c r="A236" s="153" t="str">
        <f>IF(C236="","","FIIs")</f>
        <v/>
      </c>
      <c r="B236" s="153" t="str">
        <f>IF(C236="","","Brasil")</f>
        <v/>
      </c>
      <c r="C236" s="153" t="str">
        <f>IF('04 FIIs'!A39="","",'04 FIIs'!A39&amp;"")</f>
        <v/>
      </c>
      <c r="D236" s="153" t="str">
        <f>IF(C236="","",'04 FIIs'!B39&amp;"")</f>
        <v/>
      </c>
      <c r="E236" s="153" t="str">
        <f>IF(C236="","",'04 FIIs'!C39&amp;"")</f>
        <v/>
      </c>
      <c r="F236" s="153" t="str">
        <f>IF(C236="","",'04 FIIs'!AD39)</f>
        <v/>
      </c>
      <c r="G236" s="154" t="str">
        <f>IF(C236="","",'04 FIIs'!E39)</f>
        <v/>
      </c>
      <c r="H236" s="155" t="str">
        <f>IF(C236="","",'04 FIIs'!J39)</f>
        <v/>
      </c>
      <c r="I236" s="156" t="str">
        <f>IF(C236="","",'04 FIIs'!L39)</f>
        <v/>
      </c>
      <c r="J236" s="157" t="str">
        <f>IF(C236="","",'04 FIIs'!M39)</f>
        <v/>
      </c>
      <c r="K236" s="157" t="str">
        <f>IF(C236="","",'04 FIIs'!N39)</f>
        <v/>
      </c>
      <c r="L236" s="157" t="str">
        <f>IF(C236="","",'04 FIIs'!O39)</f>
        <v/>
      </c>
      <c r="M236" s="157" t="str">
        <f>IF(C236="","",'04 FIIs'!AJ39)</f>
        <v/>
      </c>
      <c r="N236" s="157" t="str">
        <f>IF(C236="","",'04 FIIs'!W39)</f>
        <v/>
      </c>
      <c r="O236" s="154" t="str">
        <f>IF(C236="","",'04 FIIs'!X39)</f>
        <v/>
      </c>
      <c r="P236" s="157" t="str">
        <f>IF(C236="","",'04 FIIs'!Y39)</f>
        <v/>
      </c>
      <c r="Q236" s="157" t="str">
        <f>IF(C236="","",'04 FIIs'!Z39)</f>
        <v/>
      </c>
      <c r="R236" s="158" t="str">
        <f>IF(C236="","",IF($J$3&gt;0,J236/$J$3,0))</f>
        <v/>
      </c>
      <c r="S236" s="159" t="str">
        <f>IF(C236="","",IF(N(J236)&gt;0,J236+ROW()/1E9,""))</f>
        <v/>
      </c>
      <c r="T236" s="159" t="str">
        <f>IF(C236="","",IF(N(P236)&gt;0,P236+ROW()/1E9,""))</f>
        <v/>
      </c>
    </row>
    <row r="237">
      <c r="A237" s="160" t="str">
        <f>IF(C237="","","FIIs")</f>
        <v/>
      </c>
      <c r="B237" s="160" t="str">
        <f>IF(C237="","","Brasil")</f>
        <v/>
      </c>
      <c r="C237" s="160" t="str">
        <f>IF('04 FIIs'!A40="","",'04 FIIs'!A40&amp;"")</f>
        <v/>
      </c>
      <c r="D237" s="160" t="str">
        <f>IF(C237="","",'04 FIIs'!B40&amp;"")</f>
        <v/>
      </c>
      <c r="E237" s="160" t="str">
        <f>IF(C237="","",'04 FIIs'!C40&amp;"")</f>
        <v/>
      </c>
      <c r="F237" s="160" t="str">
        <f>IF(C237="","",'04 FIIs'!AD40)</f>
        <v/>
      </c>
      <c r="G237" s="161" t="str">
        <f>IF(C237="","",'04 FIIs'!E40)</f>
        <v/>
      </c>
      <c r="H237" s="162" t="str">
        <f>IF(C237="","",'04 FIIs'!J40)</f>
        <v/>
      </c>
      <c r="I237" s="163" t="str">
        <f>IF(C237="","",'04 FIIs'!L40)</f>
        <v/>
      </c>
      <c r="J237" s="164" t="str">
        <f>IF(C237="","",'04 FIIs'!M40)</f>
        <v/>
      </c>
      <c r="K237" s="164" t="str">
        <f>IF(C237="","",'04 FIIs'!N40)</f>
        <v/>
      </c>
      <c r="L237" s="164" t="str">
        <f>IF(C237="","",'04 FIIs'!O40)</f>
        <v/>
      </c>
      <c r="M237" s="164" t="str">
        <f>IF(C237="","",'04 FIIs'!AJ40)</f>
        <v/>
      </c>
      <c r="N237" s="164" t="str">
        <f>IF(C237="","",'04 FIIs'!W40)</f>
        <v/>
      </c>
      <c r="O237" s="161" t="str">
        <f>IF(C237="","",'04 FIIs'!X40)</f>
        <v/>
      </c>
      <c r="P237" s="164" t="str">
        <f>IF(C237="","",'04 FIIs'!Y40)</f>
        <v/>
      </c>
      <c r="Q237" s="164" t="str">
        <f>IF(C237="","",'04 FIIs'!Z40)</f>
        <v/>
      </c>
      <c r="R237" s="165" t="str">
        <f>IF(C237="","",IF($J$3&gt;0,J237/$J$3,0))</f>
        <v/>
      </c>
      <c r="S237" s="166" t="str">
        <f>IF(C237="","",IF(N(J237)&gt;0,J237+ROW()/1E9,""))</f>
        <v/>
      </c>
      <c r="T237" s="166" t="str">
        <f>IF(C237="","",IF(N(P237)&gt;0,P237+ROW()/1E9,""))</f>
        <v/>
      </c>
    </row>
    <row r="238">
      <c r="A238" s="153" t="str">
        <f>IF(C238="","","FIIs")</f>
        <v/>
      </c>
      <c r="B238" s="153" t="str">
        <f>IF(C238="","","Brasil")</f>
        <v/>
      </c>
      <c r="C238" s="153" t="str">
        <f>IF('04 FIIs'!A41="","",'04 FIIs'!A41&amp;"")</f>
        <v/>
      </c>
      <c r="D238" s="153" t="str">
        <f>IF(C238="","",'04 FIIs'!B41&amp;"")</f>
        <v/>
      </c>
      <c r="E238" s="153" t="str">
        <f>IF(C238="","",'04 FIIs'!C41&amp;"")</f>
        <v/>
      </c>
      <c r="F238" s="153" t="str">
        <f>IF(C238="","",'04 FIIs'!AD41)</f>
        <v/>
      </c>
      <c r="G238" s="154" t="str">
        <f>IF(C238="","",'04 FIIs'!E41)</f>
        <v/>
      </c>
      <c r="H238" s="155" t="str">
        <f>IF(C238="","",'04 FIIs'!J41)</f>
        <v/>
      </c>
      <c r="I238" s="156" t="str">
        <f>IF(C238="","",'04 FIIs'!L41)</f>
        <v/>
      </c>
      <c r="J238" s="157" t="str">
        <f>IF(C238="","",'04 FIIs'!M41)</f>
        <v/>
      </c>
      <c r="K238" s="157" t="str">
        <f>IF(C238="","",'04 FIIs'!N41)</f>
        <v/>
      </c>
      <c r="L238" s="157" t="str">
        <f>IF(C238="","",'04 FIIs'!O41)</f>
        <v/>
      </c>
      <c r="M238" s="157" t="str">
        <f>IF(C238="","",'04 FIIs'!AJ41)</f>
        <v/>
      </c>
      <c r="N238" s="157" t="str">
        <f>IF(C238="","",'04 FIIs'!W41)</f>
        <v/>
      </c>
      <c r="O238" s="154" t="str">
        <f>IF(C238="","",'04 FIIs'!X41)</f>
        <v/>
      </c>
      <c r="P238" s="157" t="str">
        <f>IF(C238="","",'04 FIIs'!Y41)</f>
        <v/>
      </c>
      <c r="Q238" s="157" t="str">
        <f>IF(C238="","",'04 FIIs'!Z41)</f>
        <v/>
      </c>
      <c r="R238" s="158" t="str">
        <f>IF(C238="","",IF($J$3&gt;0,J238/$J$3,0))</f>
        <v/>
      </c>
      <c r="S238" s="159" t="str">
        <f>IF(C238="","",IF(N(J238)&gt;0,J238+ROW()/1E9,""))</f>
        <v/>
      </c>
      <c r="T238" s="159" t="str">
        <f>IF(C238="","",IF(N(P238)&gt;0,P238+ROW()/1E9,""))</f>
        <v/>
      </c>
    </row>
    <row r="239">
      <c r="A239" s="160" t="str">
        <f>IF(C239="","","FIIs")</f>
        <v/>
      </c>
      <c r="B239" s="160" t="str">
        <f>IF(C239="","","Brasil")</f>
        <v/>
      </c>
      <c r="C239" s="160" t="str">
        <f>IF('04 FIIs'!A42="","",'04 FIIs'!A42&amp;"")</f>
        <v/>
      </c>
      <c r="D239" s="160" t="str">
        <f>IF(C239="","",'04 FIIs'!B42&amp;"")</f>
        <v/>
      </c>
      <c r="E239" s="160" t="str">
        <f>IF(C239="","",'04 FIIs'!C42&amp;"")</f>
        <v/>
      </c>
      <c r="F239" s="160" t="str">
        <f>IF(C239="","",'04 FIIs'!AD42)</f>
        <v/>
      </c>
      <c r="G239" s="161" t="str">
        <f>IF(C239="","",'04 FIIs'!E42)</f>
        <v/>
      </c>
      <c r="H239" s="162" t="str">
        <f>IF(C239="","",'04 FIIs'!J42)</f>
        <v/>
      </c>
      <c r="I239" s="163" t="str">
        <f>IF(C239="","",'04 FIIs'!L42)</f>
        <v/>
      </c>
      <c r="J239" s="164" t="str">
        <f>IF(C239="","",'04 FIIs'!M42)</f>
        <v/>
      </c>
      <c r="K239" s="164" t="str">
        <f>IF(C239="","",'04 FIIs'!N42)</f>
        <v/>
      </c>
      <c r="L239" s="164" t="str">
        <f>IF(C239="","",'04 FIIs'!O42)</f>
        <v/>
      </c>
      <c r="M239" s="164" t="str">
        <f>IF(C239="","",'04 FIIs'!AJ42)</f>
        <v/>
      </c>
      <c r="N239" s="164" t="str">
        <f>IF(C239="","",'04 FIIs'!W42)</f>
        <v/>
      </c>
      <c r="O239" s="161" t="str">
        <f>IF(C239="","",'04 FIIs'!X42)</f>
        <v/>
      </c>
      <c r="P239" s="164" t="str">
        <f>IF(C239="","",'04 FIIs'!Y42)</f>
        <v/>
      </c>
      <c r="Q239" s="164" t="str">
        <f>IF(C239="","",'04 FIIs'!Z42)</f>
        <v/>
      </c>
      <c r="R239" s="165" t="str">
        <f>IF(C239="","",IF($J$3&gt;0,J239/$J$3,0))</f>
        <v/>
      </c>
      <c r="S239" s="166" t="str">
        <f>IF(C239="","",IF(N(J239)&gt;0,J239+ROW()/1E9,""))</f>
        <v/>
      </c>
      <c r="T239" s="166" t="str">
        <f>IF(C239="","",IF(N(P239)&gt;0,P239+ROW()/1E9,""))</f>
        <v/>
      </c>
    </row>
    <row r="240">
      <c r="A240" s="153" t="str">
        <f>IF(C240="","","FIIs")</f>
        <v/>
      </c>
      <c r="B240" s="153" t="str">
        <f>IF(C240="","","Brasil")</f>
        <v/>
      </c>
      <c r="C240" s="153" t="str">
        <f>IF('04 FIIs'!A43="","",'04 FIIs'!A43&amp;"")</f>
        <v/>
      </c>
      <c r="D240" s="153" t="str">
        <f>IF(C240="","",'04 FIIs'!B43&amp;"")</f>
        <v/>
      </c>
      <c r="E240" s="153" t="str">
        <f>IF(C240="","",'04 FIIs'!C43&amp;"")</f>
        <v/>
      </c>
      <c r="F240" s="153" t="str">
        <f>IF(C240="","",'04 FIIs'!AD43)</f>
        <v/>
      </c>
      <c r="G240" s="154" t="str">
        <f>IF(C240="","",'04 FIIs'!E43)</f>
        <v/>
      </c>
      <c r="H240" s="155" t="str">
        <f>IF(C240="","",'04 FIIs'!J43)</f>
        <v/>
      </c>
      <c r="I240" s="156" t="str">
        <f>IF(C240="","",'04 FIIs'!L43)</f>
        <v/>
      </c>
      <c r="J240" s="157" t="str">
        <f>IF(C240="","",'04 FIIs'!M43)</f>
        <v/>
      </c>
      <c r="K240" s="157" t="str">
        <f>IF(C240="","",'04 FIIs'!N43)</f>
        <v/>
      </c>
      <c r="L240" s="157" t="str">
        <f>IF(C240="","",'04 FIIs'!O43)</f>
        <v/>
      </c>
      <c r="M240" s="157" t="str">
        <f>IF(C240="","",'04 FIIs'!AJ43)</f>
        <v/>
      </c>
      <c r="N240" s="157" t="str">
        <f>IF(C240="","",'04 FIIs'!W43)</f>
        <v/>
      </c>
      <c r="O240" s="154" t="str">
        <f>IF(C240="","",'04 FIIs'!X43)</f>
        <v/>
      </c>
      <c r="P240" s="157" t="str">
        <f>IF(C240="","",'04 FIIs'!Y43)</f>
        <v/>
      </c>
      <c r="Q240" s="157" t="str">
        <f>IF(C240="","",'04 FIIs'!Z43)</f>
        <v/>
      </c>
      <c r="R240" s="158" t="str">
        <f>IF(C240="","",IF($J$3&gt;0,J240/$J$3,0))</f>
        <v/>
      </c>
      <c r="S240" s="159" t="str">
        <f>IF(C240="","",IF(N(J240)&gt;0,J240+ROW()/1E9,""))</f>
        <v/>
      </c>
      <c r="T240" s="159" t="str">
        <f>IF(C240="","",IF(N(P240)&gt;0,P240+ROW()/1E9,""))</f>
        <v/>
      </c>
    </row>
    <row r="241">
      <c r="A241" s="160" t="str">
        <f>IF(C241="","","FIIs")</f>
        <v/>
      </c>
      <c r="B241" s="160" t="str">
        <f>IF(C241="","","Brasil")</f>
        <v/>
      </c>
      <c r="C241" s="160" t="str">
        <f>IF('04 FIIs'!A44="","",'04 FIIs'!A44&amp;"")</f>
        <v/>
      </c>
      <c r="D241" s="160" t="str">
        <f>IF(C241="","",'04 FIIs'!B44&amp;"")</f>
        <v/>
      </c>
      <c r="E241" s="160" t="str">
        <f>IF(C241="","",'04 FIIs'!C44&amp;"")</f>
        <v/>
      </c>
      <c r="F241" s="160" t="str">
        <f>IF(C241="","",'04 FIIs'!AD44)</f>
        <v/>
      </c>
      <c r="G241" s="161" t="str">
        <f>IF(C241="","",'04 FIIs'!E44)</f>
        <v/>
      </c>
      <c r="H241" s="162" t="str">
        <f>IF(C241="","",'04 FIIs'!J44)</f>
        <v/>
      </c>
      <c r="I241" s="163" t="str">
        <f>IF(C241="","",'04 FIIs'!L44)</f>
        <v/>
      </c>
      <c r="J241" s="164" t="str">
        <f>IF(C241="","",'04 FIIs'!M44)</f>
        <v/>
      </c>
      <c r="K241" s="164" t="str">
        <f>IF(C241="","",'04 FIIs'!N44)</f>
        <v/>
      </c>
      <c r="L241" s="164" t="str">
        <f>IF(C241="","",'04 FIIs'!O44)</f>
        <v/>
      </c>
      <c r="M241" s="164" t="str">
        <f>IF(C241="","",'04 FIIs'!AJ44)</f>
        <v/>
      </c>
      <c r="N241" s="164" t="str">
        <f>IF(C241="","",'04 FIIs'!W44)</f>
        <v/>
      </c>
      <c r="O241" s="161" t="str">
        <f>IF(C241="","",'04 FIIs'!X44)</f>
        <v/>
      </c>
      <c r="P241" s="164" t="str">
        <f>IF(C241="","",'04 FIIs'!Y44)</f>
        <v/>
      </c>
      <c r="Q241" s="164" t="str">
        <f>IF(C241="","",'04 FIIs'!Z44)</f>
        <v/>
      </c>
      <c r="R241" s="165" t="str">
        <f>IF(C241="","",IF($J$3&gt;0,J241/$J$3,0))</f>
        <v/>
      </c>
      <c r="S241" s="166" t="str">
        <f>IF(C241="","",IF(N(J241)&gt;0,J241+ROW()/1E9,""))</f>
        <v/>
      </c>
      <c r="T241" s="166" t="str">
        <f>IF(C241="","",IF(N(P241)&gt;0,P241+ROW()/1E9,""))</f>
        <v/>
      </c>
    </row>
    <row r="242">
      <c r="A242" s="153" t="str">
        <f>IF(C242="","","FIIs")</f>
        <v/>
      </c>
      <c r="B242" s="153" t="str">
        <f>IF(C242="","","Brasil")</f>
        <v/>
      </c>
      <c r="C242" s="153" t="str">
        <f>IF('04 FIIs'!A45="","",'04 FIIs'!A45&amp;"")</f>
        <v/>
      </c>
      <c r="D242" s="153" t="str">
        <f>IF(C242="","",'04 FIIs'!B45&amp;"")</f>
        <v/>
      </c>
      <c r="E242" s="153" t="str">
        <f>IF(C242="","",'04 FIIs'!C45&amp;"")</f>
        <v/>
      </c>
      <c r="F242" s="153" t="str">
        <f>IF(C242="","",'04 FIIs'!AD45)</f>
        <v/>
      </c>
      <c r="G242" s="154" t="str">
        <f>IF(C242="","",'04 FIIs'!E45)</f>
        <v/>
      </c>
      <c r="H242" s="155" t="str">
        <f>IF(C242="","",'04 FIIs'!J45)</f>
        <v/>
      </c>
      <c r="I242" s="156" t="str">
        <f>IF(C242="","",'04 FIIs'!L45)</f>
        <v/>
      </c>
      <c r="J242" s="157" t="str">
        <f>IF(C242="","",'04 FIIs'!M45)</f>
        <v/>
      </c>
      <c r="K242" s="157" t="str">
        <f>IF(C242="","",'04 FIIs'!N45)</f>
        <v/>
      </c>
      <c r="L242" s="157" t="str">
        <f>IF(C242="","",'04 FIIs'!O45)</f>
        <v/>
      </c>
      <c r="M242" s="157" t="str">
        <f>IF(C242="","",'04 FIIs'!AJ45)</f>
        <v/>
      </c>
      <c r="N242" s="157" t="str">
        <f>IF(C242="","",'04 FIIs'!W45)</f>
        <v/>
      </c>
      <c r="O242" s="154" t="str">
        <f>IF(C242="","",'04 FIIs'!X45)</f>
        <v/>
      </c>
      <c r="P242" s="157" t="str">
        <f>IF(C242="","",'04 FIIs'!Y45)</f>
        <v/>
      </c>
      <c r="Q242" s="157" t="str">
        <f>IF(C242="","",'04 FIIs'!Z45)</f>
        <v/>
      </c>
      <c r="R242" s="158" t="str">
        <f>IF(C242="","",IF($J$3&gt;0,J242/$J$3,0))</f>
        <v/>
      </c>
      <c r="S242" s="159" t="str">
        <f>IF(C242="","",IF(N(J242)&gt;0,J242+ROW()/1E9,""))</f>
        <v/>
      </c>
      <c r="T242" s="159" t="str">
        <f>IF(C242="","",IF(N(P242)&gt;0,P242+ROW()/1E9,""))</f>
        <v/>
      </c>
    </row>
    <row r="243">
      <c r="A243" s="160" t="str">
        <f>IF(C243="","","FIIs")</f>
        <v/>
      </c>
      <c r="B243" s="160" t="str">
        <f>IF(C243="","","Brasil")</f>
        <v/>
      </c>
      <c r="C243" s="160" t="str">
        <f>IF('04 FIIs'!A46="","",'04 FIIs'!A46&amp;"")</f>
        <v/>
      </c>
      <c r="D243" s="160" t="str">
        <f>IF(C243="","",'04 FIIs'!B46&amp;"")</f>
        <v/>
      </c>
      <c r="E243" s="160" t="str">
        <f>IF(C243="","",'04 FIIs'!C46&amp;"")</f>
        <v/>
      </c>
      <c r="F243" s="160" t="str">
        <f>IF(C243="","",'04 FIIs'!AD46)</f>
        <v/>
      </c>
      <c r="G243" s="161" t="str">
        <f>IF(C243="","",'04 FIIs'!E46)</f>
        <v/>
      </c>
      <c r="H243" s="162" t="str">
        <f>IF(C243="","",'04 FIIs'!J46)</f>
        <v/>
      </c>
      <c r="I243" s="163" t="str">
        <f>IF(C243="","",'04 FIIs'!L46)</f>
        <v/>
      </c>
      <c r="J243" s="164" t="str">
        <f>IF(C243="","",'04 FIIs'!M46)</f>
        <v/>
      </c>
      <c r="K243" s="164" t="str">
        <f>IF(C243="","",'04 FIIs'!N46)</f>
        <v/>
      </c>
      <c r="L243" s="164" t="str">
        <f>IF(C243="","",'04 FIIs'!O46)</f>
        <v/>
      </c>
      <c r="M243" s="164" t="str">
        <f>IF(C243="","",'04 FIIs'!AJ46)</f>
        <v/>
      </c>
      <c r="N243" s="164" t="str">
        <f>IF(C243="","",'04 FIIs'!W46)</f>
        <v/>
      </c>
      <c r="O243" s="161" t="str">
        <f>IF(C243="","",'04 FIIs'!X46)</f>
        <v/>
      </c>
      <c r="P243" s="164" t="str">
        <f>IF(C243="","",'04 FIIs'!Y46)</f>
        <v/>
      </c>
      <c r="Q243" s="164" t="str">
        <f>IF(C243="","",'04 FIIs'!Z46)</f>
        <v/>
      </c>
      <c r="R243" s="165" t="str">
        <f>IF(C243="","",IF($J$3&gt;0,J243/$J$3,0))</f>
        <v/>
      </c>
      <c r="S243" s="166" t="str">
        <f>IF(C243="","",IF(N(J243)&gt;0,J243+ROW()/1E9,""))</f>
        <v/>
      </c>
      <c r="T243" s="166" t="str">
        <f>IF(C243="","",IF(N(P243)&gt;0,P243+ROW()/1E9,""))</f>
        <v/>
      </c>
    </row>
    <row r="244">
      <c r="A244" s="153" t="str">
        <f>IF(C244="","","FIIs")</f>
        <v/>
      </c>
      <c r="B244" s="153" t="str">
        <f>IF(C244="","","Brasil")</f>
        <v/>
      </c>
      <c r="C244" s="153" t="str">
        <f>IF('04 FIIs'!A47="","",'04 FIIs'!A47&amp;"")</f>
        <v/>
      </c>
      <c r="D244" s="153" t="str">
        <f>IF(C244="","",'04 FIIs'!B47&amp;"")</f>
        <v/>
      </c>
      <c r="E244" s="153" t="str">
        <f>IF(C244="","",'04 FIIs'!C47&amp;"")</f>
        <v/>
      </c>
      <c r="F244" s="153" t="str">
        <f>IF(C244="","",'04 FIIs'!AD47)</f>
        <v/>
      </c>
      <c r="G244" s="154" t="str">
        <f>IF(C244="","",'04 FIIs'!E47)</f>
        <v/>
      </c>
      <c r="H244" s="155" t="str">
        <f>IF(C244="","",'04 FIIs'!J47)</f>
        <v/>
      </c>
      <c r="I244" s="156" t="str">
        <f>IF(C244="","",'04 FIIs'!L47)</f>
        <v/>
      </c>
      <c r="J244" s="157" t="str">
        <f>IF(C244="","",'04 FIIs'!M47)</f>
        <v/>
      </c>
      <c r="K244" s="157" t="str">
        <f>IF(C244="","",'04 FIIs'!N47)</f>
        <v/>
      </c>
      <c r="L244" s="157" t="str">
        <f>IF(C244="","",'04 FIIs'!O47)</f>
        <v/>
      </c>
      <c r="M244" s="157" t="str">
        <f>IF(C244="","",'04 FIIs'!AJ47)</f>
        <v/>
      </c>
      <c r="N244" s="157" t="str">
        <f>IF(C244="","",'04 FIIs'!W47)</f>
        <v/>
      </c>
      <c r="O244" s="154" t="str">
        <f>IF(C244="","",'04 FIIs'!X47)</f>
        <v/>
      </c>
      <c r="P244" s="157" t="str">
        <f>IF(C244="","",'04 FIIs'!Y47)</f>
        <v/>
      </c>
      <c r="Q244" s="157" t="str">
        <f>IF(C244="","",'04 FIIs'!Z47)</f>
        <v/>
      </c>
      <c r="R244" s="158" t="str">
        <f>IF(C244="","",IF($J$3&gt;0,J244/$J$3,0))</f>
        <v/>
      </c>
      <c r="S244" s="159" t="str">
        <f>IF(C244="","",IF(N(J244)&gt;0,J244+ROW()/1E9,""))</f>
        <v/>
      </c>
      <c r="T244" s="159" t="str">
        <f>IF(C244="","",IF(N(P244)&gt;0,P244+ROW()/1E9,""))</f>
        <v/>
      </c>
    </row>
    <row r="245">
      <c r="A245" s="160" t="str">
        <f>IF(C245="","","FIIs")</f>
        <v/>
      </c>
      <c r="B245" s="160" t="str">
        <f>IF(C245="","","Brasil")</f>
        <v/>
      </c>
      <c r="C245" s="160" t="str">
        <f>IF('04 FIIs'!A48="","",'04 FIIs'!A48&amp;"")</f>
        <v/>
      </c>
      <c r="D245" s="160" t="str">
        <f>IF(C245="","",'04 FIIs'!B48&amp;"")</f>
        <v/>
      </c>
      <c r="E245" s="160" t="str">
        <f>IF(C245="","",'04 FIIs'!C48&amp;"")</f>
        <v/>
      </c>
      <c r="F245" s="160" t="str">
        <f>IF(C245="","",'04 FIIs'!AD48)</f>
        <v/>
      </c>
      <c r="G245" s="161" t="str">
        <f>IF(C245="","",'04 FIIs'!E48)</f>
        <v/>
      </c>
      <c r="H245" s="162" t="str">
        <f>IF(C245="","",'04 FIIs'!J48)</f>
        <v/>
      </c>
      <c r="I245" s="163" t="str">
        <f>IF(C245="","",'04 FIIs'!L48)</f>
        <v/>
      </c>
      <c r="J245" s="164" t="str">
        <f>IF(C245="","",'04 FIIs'!M48)</f>
        <v/>
      </c>
      <c r="K245" s="164" t="str">
        <f>IF(C245="","",'04 FIIs'!N48)</f>
        <v/>
      </c>
      <c r="L245" s="164" t="str">
        <f>IF(C245="","",'04 FIIs'!O48)</f>
        <v/>
      </c>
      <c r="M245" s="164" t="str">
        <f>IF(C245="","",'04 FIIs'!AJ48)</f>
        <v/>
      </c>
      <c r="N245" s="164" t="str">
        <f>IF(C245="","",'04 FIIs'!W48)</f>
        <v/>
      </c>
      <c r="O245" s="161" t="str">
        <f>IF(C245="","",'04 FIIs'!X48)</f>
        <v/>
      </c>
      <c r="P245" s="164" t="str">
        <f>IF(C245="","",'04 FIIs'!Y48)</f>
        <v/>
      </c>
      <c r="Q245" s="164" t="str">
        <f>IF(C245="","",'04 FIIs'!Z48)</f>
        <v/>
      </c>
      <c r="R245" s="165" t="str">
        <f>IF(C245="","",IF($J$3&gt;0,J245/$J$3,0))</f>
        <v/>
      </c>
      <c r="S245" s="166" t="str">
        <f>IF(C245="","",IF(N(J245)&gt;0,J245+ROW()/1E9,""))</f>
        <v/>
      </c>
      <c r="T245" s="166" t="str">
        <f>IF(C245="","",IF(N(P245)&gt;0,P245+ROW()/1E9,""))</f>
        <v/>
      </c>
    </row>
    <row r="246">
      <c r="A246" s="153" t="str">
        <f>IF(C246="","","FIIs")</f>
        <v/>
      </c>
      <c r="B246" s="153" t="str">
        <f>IF(C246="","","Brasil")</f>
        <v/>
      </c>
      <c r="C246" s="153" t="str">
        <f>IF('04 FIIs'!A49="","",'04 FIIs'!A49&amp;"")</f>
        <v/>
      </c>
      <c r="D246" s="153" t="str">
        <f>IF(C246="","",'04 FIIs'!B49&amp;"")</f>
        <v/>
      </c>
      <c r="E246" s="153" t="str">
        <f>IF(C246="","",'04 FIIs'!C49&amp;"")</f>
        <v/>
      </c>
      <c r="F246" s="153" t="str">
        <f>IF(C246="","",'04 FIIs'!AD49)</f>
        <v/>
      </c>
      <c r="G246" s="154" t="str">
        <f>IF(C246="","",'04 FIIs'!E49)</f>
        <v/>
      </c>
      <c r="H246" s="155" t="str">
        <f>IF(C246="","",'04 FIIs'!J49)</f>
        <v/>
      </c>
      <c r="I246" s="156" t="str">
        <f>IF(C246="","",'04 FIIs'!L49)</f>
        <v/>
      </c>
      <c r="J246" s="157" t="str">
        <f>IF(C246="","",'04 FIIs'!M49)</f>
        <v/>
      </c>
      <c r="K246" s="157" t="str">
        <f>IF(C246="","",'04 FIIs'!N49)</f>
        <v/>
      </c>
      <c r="L246" s="157" t="str">
        <f>IF(C246="","",'04 FIIs'!O49)</f>
        <v/>
      </c>
      <c r="M246" s="157" t="str">
        <f>IF(C246="","",'04 FIIs'!AJ49)</f>
        <v/>
      </c>
      <c r="N246" s="157" t="str">
        <f>IF(C246="","",'04 FIIs'!W49)</f>
        <v/>
      </c>
      <c r="O246" s="154" t="str">
        <f>IF(C246="","",'04 FIIs'!X49)</f>
        <v/>
      </c>
      <c r="P246" s="157" t="str">
        <f>IF(C246="","",'04 FIIs'!Y49)</f>
        <v/>
      </c>
      <c r="Q246" s="157" t="str">
        <f>IF(C246="","",'04 FIIs'!Z49)</f>
        <v/>
      </c>
      <c r="R246" s="158" t="str">
        <f>IF(C246="","",IF($J$3&gt;0,J246/$J$3,0))</f>
        <v/>
      </c>
      <c r="S246" s="159" t="str">
        <f>IF(C246="","",IF(N(J246)&gt;0,J246+ROW()/1E9,""))</f>
        <v/>
      </c>
      <c r="T246" s="159" t="str">
        <f>IF(C246="","",IF(N(P246)&gt;0,P246+ROW()/1E9,""))</f>
        <v/>
      </c>
    </row>
    <row r="247">
      <c r="A247" s="160" t="str">
        <f>IF(C247="","","FIIs")</f>
        <v/>
      </c>
      <c r="B247" s="160" t="str">
        <f>IF(C247="","","Brasil")</f>
        <v/>
      </c>
      <c r="C247" s="160" t="str">
        <f>IF('04 FIIs'!A50="","",'04 FIIs'!A50&amp;"")</f>
        <v/>
      </c>
      <c r="D247" s="160" t="str">
        <f>IF(C247="","",'04 FIIs'!B50&amp;"")</f>
        <v/>
      </c>
      <c r="E247" s="160" t="str">
        <f>IF(C247="","",'04 FIIs'!C50&amp;"")</f>
        <v/>
      </c>
      <c r="F247" s="160" t="str">
        <f>IF(C247="","",'04 FIIs'!AD50)</f>
        <v/>
      </c>
      <c r="G247" s="161" t="str">
        <f>IF(C247="","",'04 FIIs'!E50)</f>
        <v/>
      </c>
      <c r="H247" s="162" t="str">
        <f>IF(C247="","",'04 FIIs'!J50)</f>
        <v/>
      </c>
      <c r="I247" s="163" t="str">
        <f>IF(C247="","",'04 FIIs'!L50)</f>
        <v/>
      </c>
      <c r="J247" s="164" t="str">
        <f>IF(C247="","",'04 FIIs'!M50)</f>
        <v/>
      </c>
      <c r="K247" s="164" t="str">
        <f>IF(C247="","",'04 FIIs'!N50)</f>
        <v/>
      </c>
      <c r="L247" s="164" t="str">
        <f>IF(C247="","",'04 FIIs'!O50)</f>
        <v/>
      </c>
      <c r="M247" s="164" t="str">
        <f>IF(C247="","",'04 FIIs'!AJ50)</f>
        <v/>
      </c>
      <c r="N247" s="164" t="str">
        <f>IF(C247="","",'04 FIIs'!W50)</f>
        <v/>
      </c>
      <c r="O247" s="161" t="str">
        <f>IF(C247="","",'04 FIIs'!X50)</f>
        <v/>
      </c>
      <c r="P247" s="164" t="str">
        <f>IF(C247="","",'04 FIIs'!Y50)</f>
        <v/>
      </c>
      <c r="Q247" s="164" t="str">
        <f>IF(C247="","",'04 FIIs'!Z50)</f>
        <v/>
      </c>
      <c r="R247" s="165" t="str">
        <f>IF(C247="","",IF($J$3&gt;0,J247/$J$3,0))</f>
        <v/>
      </c>
      <c r="S247" s="166" t="str">
        <f>IF(C247="","",IF(N(J247)&gt;0,J247+ROW()/1E9,""))</f>
        <v/>
      </c>
      <c r="T247" s="166" t="str">
        <f>IF(C247="","",IF(N(P247)&gt;0,P247+ROW()/1E9,""))</f>
        <v/>
      </c>
    </row>
    <row r="248">
      <c r="A248" s="153" t="str">
        <f>IF(C248="","","FIIs")</f>
        <v/>
      </c>
      <c r="B248" s="153" t="str">
        <f>IF(C248="","","Brasil")</f>
        <v/>
      </c>
      <c r="C248" s="153" t="str">
        <f>IF('04 FIIs'!A51="","",'04 FIIs'!A51&amp;"")</f>
        <v/>
      </c>
      <c r="D248" s="153" t="str">
        <f>IF(C248="","",'04 FIIs'!B51&amp;"")</f>
        <v/>
      </c>
      <c r="E248" s="153" t="str">
        <f>IF(C248="","",'04 FIIs'!C51&amp;"")</f>
        <v/>
      </c>
      <c r="F248" s="153" t="str">
        <f>IF(C248="","",'04 FIIs'!AD51)</f>
        <v/>
      </c>
      <c r="G248" s="154" t="str">
        <f>IF(C248="","",'04 FIIs'!E51)</f>
        <v/>
      </c>
      <c r="H248" s="155" t="str">
        <f>IF(C248="","",'04 FIIs'!J51)</f>
        <v/>
      </c>
      <c r="I248" s="156" t="str">
        <f>IF(C248="","",'04 FIIs'!L51)</f>
        <v/>
      </c>
      <c r="J248" s="157" t="str">
        <f>IF(C248="","",'04 FIIs'!M51)</f>
        <v/>
      </c>
      <c r="K248" s="157" t="str">
        <f>IF(C248="","",'04 FIIs'!N51)</f>
        <v/>
      </c>
      <c r="L248" s="157" t="str">
        <f>IF(C248="","",'04 FIIs'!O51)</f>
        <v/>
      </c>
      <c r="M248" s="157" t="str">
        <f>IF(C248="","",'04 FIIs'!AJ51)</f>
        <v/>
      </c>
      <c r="N248" s="157" t="str">
        <f>IF(C248="","",'04 FIIs'!W51)</f>
        <v/>
      </c>
      <c r="O248" s="154" t="str">
        <f>IF(C248="","",'04 FIIs'!X51)</f>
        <v/>
      </c>
      <c r="P248" s="157" t="str">
        <f>IF(C248="","",'04 FIIs'!Y51)</f>
        <v/>
      </c>
      <c r="Q248" s="157" t="str">
        <f>IF(C248="","",'04 FIIs'!Z51)</f>
        <v/>
      </c>
      <c r="R248" s="158" t="str">
        <f>IF(C248="","",IF($J$3&gt;0,J248/$J$3,0))</f>
        <v/>
      </c>
      <c r="S248" s="159" t="str">
        <f>IF(C248="","",IF(N(J248)&gt;0,J248+ROW()/1E9,""))</f>
        <v/>
      </c>
      <c r="T248" s="159" t="str">
        <f>IF(C248="","",IF(N(P248)&gt;0,P248+ROW()/1E9,""))</f>
        <v/>
      </c>
    </row>
    <row r="249">
      <c r="A249" s="160" t="str">
        <f>IF(C249="","","FIIs")</f>
        <v/>
      </c>
      <c r="B249" s="160" t="str">
        <f>IF(C249="","","Brasil")</f>
        <v/>
      </c>
      <c r="C249" s="160" t="str">
        <f>IF('04 FIIs'!A52="","",'04 FIIs'!A52&amp;"")</f>
        <v/>
      </c>
      <c r="D249" s="160" t="str">
        <f>IF(C249="","",'04 FIIs'!B52&amp;"")</f>
        <v/>
      </c>
      <c r="E249" s="160" t="str">
        <f>IF(C249="","",'04 FIIs'!C52&amp;"")</f>
        <v/>
      </c>
      <c r="F249" s="160" t="str">
        <f>IF(C249="","",'04 FIIs'!AD52)</f>
        <v/>
      </c>
      <c r="G249" s="161" t="str">
        <f>IF(C249="","",'04 FIIs'!E52)</f>
        <v/>
      </c>
      <c r="H249" s="162" t="str">
        <f>IF(C249="","",'04 FIIs'!J52)</f>
        <v/>
      </c>
      <c r="I249" s="163" t="str">
        <f>IF(C249="","",'04 FIIs'!L52)</f>
        <v/>
      </c>
      <c r="J249" s="164" t="str">
        <f>IF(C249="","",'04 FIIs'!M52)</f>
        <v/>
      </c>
      <c r="K249" s="164" t="str">
        <f>IF(C249="","",'04 FIIs'!N52)</f>
        <v/>
      </c>
      <c r="L249" s="164" t="str">
        <f>IF(C249="","",'04 FIIs'!O52)</f>
        <v/>
      </c>
      <c r="M249" s="164" t="str">
        <f>IF(C249="","",'04 FIIs'!AJ52)</f>
        <v/>
      </c>
      <c r="N249" s="164" t="str">
        <f>IF(C249="","",'04 FIIs'!W52)</f>
        <v/>
      </c>
      <c r="O249" s="161" t="str">
        <f>IF(C249="","",'04 FIIs'!X52)</f>
        <v/>
      </c>
      <c r="P249" s="164" t="str">
        <f>IF(C249="","",'04 FIIs'!Y52)</f>
        <v/>
      </c>
      <c r="Q249" s="164" t="str">
        <f>IF(C249="","",'04 FIIs'!Z52)</f>
        <v/>
      </c>
      <c r="R249" s="165" t="str">
        <f>IF(C249="","",IF($J$3&gt;0,J249/$J$3,0))</f>
        <v/>
      </c>
      <c r="S249" s="166" t="str">
        <f>IF(C249="","",IF(N(J249)&gt;0,J249+ROW()/1E9,""))</f>
        <v/>
      </c>
      <c r="T249" s="166" t="str">
        <f>IF(C249="","",IF(N(P249)&gt;0,P249+ROW()/1E9,""))</f>
        <v/>
      </c>
    </row>
    <row r="250">
      <c r="A250" s="153" t="str">
        <f>IF(C250="","","FIIs")</f>
        <v/>
      </c>
      <c r="B250" s="153" t="str">
        <f>IF(C250="","","Brasil")</f>
        <v/>
      </c>
      <c r="C250" s="153" t="str">
        <f>IF('04 FIIs'!A53="","",'04 FIIs'!A53&amp;"")</f>
        <v/>
      </c>
      <c r="D250" s="153" t="str">
        <f>IF(C250="","",'04 FIIs'!B53&amp;"")</f>
        <v/>
      </c>
      <c r="E250" s="153" t="str">
        <f>IF(C250="","",'04 FIIs'!C53&amp;"")</f>
        <v/>
      </c>
      <c r="F250" s="153" t="str">
        <f>IF(C250="","",'04 FIIs'!AD53)</f>
        <v/>
      </c>
      <c r="G250" s="154" t="str">
        <f>IF(C250="","",'04 FIIs'!E53)</f>
        <v/>
      </c>
      <c r="H250" s="155" t="str">
        <f>IF(C250="","",'04 FIIs'!J53)</f>
        <v/>
      </c>
      <c r="I250" s="156" t="str">
        <f>IF(C250="","",'04 FIIs'!L53)</f>
        <v/>
      </c>
      <c r="J250" s="157" t="str">
        <f>IF(C250="","",'04 FIIs'!M53)</f>
        <v/>
      </c>
      <c r="K250" s="157" t="str">
        <f>IF(C250="","",'04 FIIs'!N53)</f>
        <v/>
      </c>
      <c r="L250" s="157" t="str">
        <f>IF(C250="","",'04 FIIs'!O53)</f>
        <v/>
      </c>
      <c r="M250" s="157" t="str">
        <f>IF(C250="","",'04 FIIs'!AJ53)</f>
        <v/>
      </c>
      <c r="N250" s="157" t="str">
        <f>IF(C250="","",'04 FIIs'!W53)</f>
        <v/>
      </c>
      <c r="O250" s="154" t="str">
        <f>IF(C250="","",'04 FIIs'!X53)</f>
        <v/>
      </c>
      <c r="P250" s="157" t="str">
        <f>IF(C250="","",'04 FIIs'!Y53)</f>
        <v/>
      </c>
      <c r="Q250" s="157" t="str">
        <f>IF(C250="","",'04 FIIs'!Z53)</f>
        <v/>
      </c>
      <c r="R250" s="158" t="str">
        <f>IF(C250="","",IF($J$3&gt;0,J250/$J$3,0))</f>
        <v/>
      </c>
      <c r="S250" s="159" t="str">
        <f>IF(C250="","",IF(N(J250)&gt;0,J250+ROW()/1E9,""))</f>
        <v/>
      </c>
      <c r="T250" s="159" t="str">
        <f>IF(C250="","",IF(N(P250)&gt;0,P250+ROW()/1E9,""))</f>
        <v/>
      </c>
    </row>
    <row r="251">
      <c r="A251" s="160" t="str">
        <f>IF(C251="","","FIIs")</f>
        <v/>
      </c>
      <c r="B251" s="160" t="str">
        <f>IF(C251="","","Brasil")</f>
        <v/>
      </c>
      <c r="C251" s="160" t="str">
        <f>IF('04 FIIs'!A54="","",'04 FIIs'!A54&amp;"")</f>
        <v/>
      </c>
      <c r="D251" s="160" t="str">
        <f>IF(C251="","",'04 FIIs'!B54&amp;"")</f>
        <v/>
      </c>
      <c r="E251" s="160" t="str">
        <f>IF(C251="","",'04 FIIs'!C54&amp;"")</f>
        <v/>
      </c>
      <c r="F251" s="160" t="str">
        <f>IF(C251="","",'04 FIIs'!AD54)</f>
        <v/>
      </c>
      <c r="G251" s="161" t="str">
        <f>IF(C251="","",'04 FIIs'!E54)</f>
        <v/>
      </c>
      <c r="H251" s="162" t="str">
        <f>IF(C251="","",'04 FIIs'!J54)</f>
        <v/>
      </c>
      <c r="I251" s="163" t="str">
        <f>IF(C251="","",'04 FIIs'!L54)</f>
        <v/>
      </c>
      <c r="J251" s="164" t="str">
        <f>IF(C251="","",'04 FIIs'!M54)</f>
        <v/>
      </c>
      <c r="K251" s="164" t="str">
        <f>IF(C251="","",'04 FIIs'!N54)</f>
        <v/>
      </c>
      <c r="L251" s="164" t="str">
        <f>IF(C251="","",'04 FIIs'!O54)</f>
        <v/>
      </c>
      <c r="M251" s="164" t="str">
        <f>IF(C251="","",'04 FIIs'!AJ54)</f>
        <v/>
      </c>
      <c r="N251" s="164" t="str">
        <f>IF(C251="","",'04 FIIs'!W54)</f>
        <v/>
      </c>
      <c r="O251" s="161" t="str">
        <f>IF(C251="","",'04 FIIs'!X54)</f>
        <v/>
      </c>
      <c r="P251" s="164" t="str">
        <f>IF(C251="","",'04 FIIs'!Y54)</f>
        <v/>
      </c>
      <c r="Q251" s="164" t="str">
        <f>IF(C251="","",'04 FIIs'!Z54)</f>
        <v/>
      </c>
      <c r="R251" s="165" t="str">
        <f>IF(C251="","",IF($J$3&gt;0,J251/$J$3,0))</f>
        <v/>
      </c>
      <c r="S251" s="166" t="str">
        <f>IF(C251="","",IF(N(J251)&gt;0,J251+ROW()/1E9,""))</f>
        <v/>
      </c>
      <c r="T251" s="166" t="str">
        <f>IF(C251="","",IF(N(P251)&gt;0,P251+ROW()/1E9,""))</f>
        <v/>
      </c>
    </row>
    <row r="252">
      <c r="A252" s="153" t="str">
        <f>IF(C252="","","FIIs")</f>
        <v/>
      </c>
      <c r="B252" s="153" t="str">
        <f>IF(C252="","","Brasil")</f>
        <v/>
      </c>
      <c r="C252" s="153" t="str">
        <f>IF('04 FIIs'!A55="","",'04 FIIs'!A55&amp;"")</f>
        <v/>
      </c>
      <c r="D252" s="153" t="str">
        <f>IF(C252="","",'04 FIIs'!B55&amp;"")</f>
        <v/>
      </c>
      <c r="E252" s="153" t="str">
        <f>IF(C252="","",'04 FIIs'!C55&amp;"")</f>
        <v/>
      </c>
      <c r="F252" s="153" t="str">
        <f>IF(C252="","",'04 FIIs'!AD55)</f>
        <v/>
      </c>
      <c r="G252" s="154" t="str">
        <f>IF(C252="","",'04 FIIs'!E55)</f>
        <v/>
      </c>
      <c r="H252" s="155" t="str">
        <f>IF(C252="","",'04 FIIs'!J55)</f>
        <v/>
      </c>
      <c r="I252" s="156" t="str">
        <f>IF(C252="","",'04 FIIs'!L55)</f>
        <v/>
      </c>
      <c r="J252" s="157" t="str">
        <f>IF(C252="","",'04 FIIs'!M55)</f>
        <v/>
      </c>
      <c r="K252" s="157" t="str">
        <f>IF(C252="","",'04 FIIs'!N55)</f>
        <v/>
      </c>
      <c r="L252" s="157" t="str">
        <f>IF(C252="","",'04 FIIs'!O55)</f>
        <v/>
      </c>
      <c r="M252" s="157" t="str">
        <f>IF(C252="","",'04 FIIs'!AJ55)</f>
        <v/>
      </c>
      <c r="N252" s="157" t="str">
        <f>IF(C252="","",'04 FIIs'!W55)</f>
        <v/>
      </c>
      <c r="O252" s="154" t="str">
        <f>IF(C252="","",'04 FIIs'!X55)</f>
        <v/>
      </c>
      <c r="P252" s="157" t="str">
        <f>IF(C252="","",'04 FIIs'!Y55)</f>
        <v/>
      </c>
      <c r="Q252" s="157" t="str">
        <f>IF(C252="","",'04 FIIs'!Z55)</f>
        <v/>
      </c>
      <c r="R252" s="158" t="str">
        <f>IF(C252="","",IF($J$3&gt;0,J252/$J$3,0))</f>
        <v/>
      </c>
      <c r="S252" s="159" t="str">
        <f>IF(C252="","",IF(N(J252)&gt;0,J252+ROW()/1E9,""))</f>
        <v/>
      </c>
      <c r="T252" s="159" t="str">
        <f>IF(C252="","",IF(N(P252)&gt;0,P252+ROW()/1E9,""))</f>
        <v/>
      </c>
    </row>
    <row r="253">
      <c r="A253" s="160" t="str">
        <f>IF(C253="","","FIIs")</f>
        <v/>
      </c>
      <c r="B253" s="160" t="str">
        <f>IF(C253="","","Brasil")</f>
        <v/>
      </c>
      <c r="C253" s="160" t="str">
        <f>IF('04 FIIs'!A56="","",'04 FIIs'!A56&amp;"")</f>
        <v/>
      </c>
      <c r="D253" s="160" t="str">
        <f>IF(C253="","",'04 FIIs'!B56&amp;"")</f>
        <v/>
      </c>
      <c r="E253" s="160" t="str">
        <f>IF(C253="","",'04 FIIs'!C56&amp;"")</f>
        <v/>
      </c>
      <c r="F253" s="160" t="str">
        <f>IF(C253="","",'04 FIIs'!AD56)</f>
        <v/>
      </c>
      <c r="G253" s="161" t="str">
        <f>IF(C253="","",'04 FIIs'!E56)</f>
        <v/>
      </c>
      <c r="H253" s="162" t="str">
        <f>IF(C253="","",'04 FIIs'!J56)</f>
        <v/>
      </c>
      <c r="I253" s="163" t="str">
        <f>IF(C253="","",'04 FIIs'!L56)</f>
        <v/>
      </c>
      <c r="J253" s="164" t="str">
        <f>IF(C253="","",'04 FIIs'!M56)</f>
        <v/>
      </c>
      <c r="K253" s="164" t="str">
        <f>IF(C253="","",'04 FIIs'!N56)</f>
        <v/>
      </c>
      <c r="L253" s="164" t="str">
        <f>IF(C253="","",'04 FIIs'!O56)</f>
        <v/>
      </c>
      <c r="M253" s="164" t="str">
        <f>IF(C253="","",'04 FIIs'!AJ56)</f>
        <v/>
      </c>
      <c r="N253" s="164" t="str">
        <f>IF(C253="","",'04 FIIs'!W56)</f>
        <v/>
      </c>
      <c r="O253" s="161" t="str">
        <f>IF(C253="","",'04 FIIs'!X56)</f>
        <v/>
      </c>
      <c r="P253" s="164" t="str">
        <f>IF(C253="","",'04 FIIs'!Y56)</f>
        <v/>
      </c>
      <c r="Q253" s="164" t="str">
        <f>IF(C253="","",'04 FIIs'!Z56)</f>
        <v/>
      </c>
      <c r="R253" s="165" t="str">
        <f>IF(C253="","",IF($J$3&gt;0,J253/$J$3,0))</f>
        <v/>
      </c>
      <c r="S253" s="166" t="str">
        <f>IF(C253="","",IF(N(J253)&gt;0,J253+ROW()/1E9,""))</f>
        <v/>
      </c>
      <c r="T253" s="166" t="str">
        <f>IF(C253="","",IF(N(P253)&gt;0,P253+ROW()/1E9,""))</f>
        <v/>
      </c>
    </row>
    <row r="254">
      <c r="A254" s="153" t="str">
        <f>IF(C254="","","FIIs")</f>
        <v/>
      </c>
      <c r="B254" s="153" t="str">
        <f>IF(C254="","","Brasil")</f>
        <v/>
      </c>
      <c r="C254" s="153" t="str">
        <f>IF('04 FIIs'!A57="","",'04 FIIs'!A57&amp;"")</f>
        <v/>
      </c>
      <c r="D254" s="153" t="str">
        <f>IF(C254="","",'04 FIIs'!B57&amp;"")</f>
        <v/>
      </c>
      <c r="E254" s="153" t="str">
        <f>IF(C254="","",'04 FIIs'!C57&amp;"")</f>
        <v/>
      </c>
      <c r="F254" s="153" t="str">
        <f>IF(C254="","",'04 FIIs'!AD57)</f>
        <v/>
      </c>
      <c r="G254" s="154" t="str">
        <f>IF(C254="","",'04 FIIs'!E57)</f>
        <v/>
      </c>
      <c r="H254" s="155" t="str">
        <f>IF(C254="","",'04 FIIs'!J57)</f>
        <v/>
      </c>
      <c r="I254" s="156" t="str">
        <f>IF(C254="","",'04 FIIs'!L57)</f>
        <v/>
      </c>
      <c r="J254" s="157" t="str">
        <f>IF(C254="","",'04 FIIs'!M57)</f>
        <v/>
      </c>
      <c r="K254" s="157" t="str">
        <f>IF(C254="","",'04 FIIs'!N57)</f>
        <v/>
      </c>
      <c r="L254" s="157" t="str">
        <f>IF(C254="","",'04 FIIs'!O57)</f>
        <v/>
      </c>
      <c r="M254" s="157" t="str">
        <f>IF(C254="","",'04 FIIs'!AJ57)</f>
        <v/>
      </c>
      <c r="N254" s="157" t="str">
        <f>IF(C254="","",'04 FIIs'!W57)</f>
        <v/>
      </c>
      <c r="O254" s="154" t="str">
        <f>IF(C254="","",'04 FIIs'!X57)</f>
        <v/>
      </c>
      <c r="P254" s="157" t="str">
        <f>IF(C254="","",'04 FIIs'!Y57)</f>
        <v/>
      </c>
      <c r="Q254" s="157" t="str">
        <f>IF(C254="","",'04 FIIs'!Z57)</f>
        <v/>
      </c>
      <c r="R254" s="158" t="str">
        <f>IF(C254="","",IF($J$3&gt;0,J254/$J$3,0))</f>
        <v/>
      </c>
      <c r="S254" s="159" t="str">
        <f>IF(C254="","",IF(N(J254)&gt;0,J254+ROW()/1E9,""))</f>
        <v/>
      </c>
      <c r="T254" s="159" t="str">
        <f>IF(C254="","",IF(N(P254)&gt;0,P254+ROW()/1E9,""))</f>
        <v/>
      </c>
    </row>
    <row r="255">
      <c r="A255" s="160" t="str">
        <f>IF(C255="","","FIIs")</f>
        <v/>
      </c>
      <c r="B255" s="160" t="str">
        <f>IF(C255="","","Brasil")</f>
        <v/>
      </c>
      <c r="C255" s="160" t="str">
        <f>IF('04 FIIs'!A58="","",'04 FIIs'!A58&amp;"")</f>
        <v/>
      </c>
      <c r="D255" s="160" t="str">
        <f>IF(C255="","",'04 FIIs'!B58&amp;"")</f>
        <v/>
      </c>
      <c r="E255" s="160" t="str">
        <f>IF(C255="","",'04 FIIs'!C58&amp;"")</f>
        <v/>
      </c>
      <c r="F255" s="160" t="str">
        <f>IF(C255="","",'04 FIIs'!AD58)</f>
        <v/>
      </c>
      <c r="G255" s="161" t="str">
        <f>IF(C255="","",'04 FIIs'!E58)</f>
        <v/>
      </c>
      <c r="H255" s="162" t="str">
        <f>IF(C255="","",'04 FIIs'!J58)</f>
        <v/>
      </c>
      <c r="I255" s="163" t="str">
        <f>IF(C255="","",'04 FIIs'!L58)</f>
        <v/>
      </c>
      <c r="J255" s="164" t="str">
        <f>IF(C255="","",'04 FIIs'!M58)</f>
        <v/>
      </c>
      <c r="K255" s="164" t="str">
        <f>IF(C255="","",'04 FIIs'!N58)</f>
        <v/>
      </c>
      <c r="L255" s="164" t="str">
        <f>IF(C255="","",'04 FIIs'!O58)</f>
        <v/>
      </c>
      <c r="M255" s="164" t="str">
        <f>IF(C255="","",'04 FIIs'!AJ58)</f>
        <v/>
      </c>
      <c r="N255" s="164" t="str">
        <f>IF(C255="","",'04 FIIs'!W58)</f>
        <v/>
      </c>
      <c r="O255" s="161" t="str">
        <f>IF(C255="","",'04 FIIs'!X58)</f>
        <v/>
      </c>
      <c r="P255" s="164" t="str">
        <f>IF(C255="","",'04 FIIs'!Y58)</f>
        <v/>
      </c>
      <c r="Q255" s="164" t="str">
        <f>IF(C255="","",'04 FIIs'!Z58)</f>
        <v/>
      </c>
      <c r="R255" s="165" t="str">
        <f>IF(C255="","",IF($J$3&gt;0,J255/$J$3,0))</f>
        <v/>
      </c>
      <c r="S255" s="166" t="str">
        <f>IF(C255="","",IF(N(J255)&gt;0,J255+ROW()/1E9,""))</f>
        <v/>
      </c>
      <c r="T255" s="166" t="str">
        <f>IF(C255="","",IF(N(P255)&gt;0,P255+ROW()/1E9,""))</f>
        <v/>
      </c>
    </row>
    <row r="256">
      <c r="A256" s="153" t="str">
        <f>IF(C256="","","FIIs")</f>
        <v/>
      </c>
      <c r="B256" s="153" t="str">
        <f>IF(C256="","","Brasil")</f>
        <v/>
      </c>
      <c r="C256" s="153" t="str">
        <f>IF('04 FIIs'!A59="","",'04 FIIs'!A59&amp;"")</f>
        <v/>
      </c>
      <c r="D256" s="153" t="str">
        <f>IF(C256="","",'04 FIIs'!B59&amp;"")</f>
        <v/>
      </c>
      <c r="E256" s="153" t="str">
        <f>IF(C256="","",'04 FIIs'!C59&amp;"")</f>
        <v/>
      </c>
      <c r="F256" s="153" t="str">
        <f>IF(C256="","",'04 FIIs'!AD59)</f>
        <v/>
      </c>
      <c r="G256" s="154" t="str">
        <f>IF(C256="","",'04 FIIs'!E59)</f>
        <v/>
      </c>
      <c r="H256" s="155" t="str">
        <f>IF(C256="","",'04 FIIs'!J59)</f>
        <v/>
      </c>
      <c r="I256" s="156" t="str">
        <f>IF(C256="","",'04 FIIs'!L59)</f>
        <v/>
      </c>
      <c r="J256" s="157" t="str">
        <f>IF(C256="","",'04 FIIs'!M59)</f>
        <v/>
      </c>
      <c r="K256" s="157" t="str">
        <f>IF(C256="","",'04 FIIs'!N59)</f>
        <v/>
      </c>
      <c r="L256" s="157" t="str">
        <f>IF(C256="","",'04 FIIs'!O59)</f>
        <v/>
      </c>
      <c r="M256" s="157" t="str">
        <f>IF(C256="","",'04 FIIs'!AJ59)</f>
        <v/>
      </c>
      <c r="N256" s="157" t="str">
        <f>IF(C256="","",'04 FIIs'!W59)</f>
        <v/>
      </c>
      <c r="O256" s="154" t="str">
        <f>IF(C256="","",'04 FIIs'!X59)</f>
        <v/>
      </c>
      <c r="P256" s="157" t="str">
        <f>IF(C256="","",'04 FIIs'!Y59)</f>
        <v/>
      </c>
      <c r="Q256" s="157" t="str">
        <f>IF(C256="","",'04 FIIs'!Z59)</f>
        <v/>
      </c>
      <c r="R256" s="158" t="str">
        <f>IF(C256="","",IF($J$3&gt;0,J256/$J$3,0))</f>
        <v/>
      </c>
      <c r="S256" s="159" t="str">
        <f>IF(C256="","",IF(N(J256)&gt;0,J256+ROW()/1E9,""))</f>
        <v/>
      </c>
      <c r="T256" s="159" t="str">
        <f>IF(C256="","",IF(N(P256)&gt;0,P256+ROW()/1E9,""))</f>
        <v/>
      </c>
    </row>
    <row r="257">
      <c r="A257" s="160" t="str">
        <f>IF(C257="","","FIIs")</f>
        <v/>
      </c>
      <c r="B257" s="160" t="str">
        <f>IF(C257="","","Brasil")</f>
        <v/>
      </c>
      <c r="C257" s="160" t="str">
        <f>IF('04 FIIs'!A60="","",'04 FIIs'!A60&amp;"")</f>
        <v/>
      </c>
      <c r="D257" s="160" t="str">
        <f>IF(C257="","",'04 FIIs'!B60&amp;"")</f>
        <v/>
      </c>
      <c r="E257" s="160" t="str">
        <f>IF(C257="","",'04 FIIs'!C60&amp;"")</f>
        <v/>
      </c>
      <c r="F257" s="160" t="str">
        <f>IF(C257="","",'04 FIIs'!AD60)</f>
        <v/>
      </c>
      <c r="G257" s="161" t="str">
        <f>IF(C257="","",'04 FIIs'!E60)</f>
        <v/>
      </c>
      <c r="H257" s="162" t="str">
        <f>IF(C257="","",'04 FIIs'!J60)</f>
        <v/>
      </c>
      <c r="I257" s="163" t="str">
        <f>IF(C257="","",'04 FIIs'!L60)</f>
        <v/>
      </c>
      <c r="J257" s="164" t="str">
        <f>IF(C257="","",'04 FIIs'!M60)</f>
        <v/>
      </c>
      <c r="K257" s="164" t="str">
        <f>IF(C257="","",'04 FIIs'!N60)</f>
        <v/>
      </c>
      <c r="L257" s="164" t="str">
        <f>IF(C257="","",'04 FIIs'!O60)</f>
        <v/>
      </c>
      <c r="M257" s="164" t="str">
        <f>IF(C257="","",'04 FIIs'!AJ60)</f>
        <v/>
      </c>
      <c r="N257" s="164" t="str">
        <f>IF(C257="","",'04 FIIs'!W60)</f>
        <v/>
      </c>
      <c r="O257" s="161" t="str">
        <f>IF(C257="","",'04 FIIs'!X60)</f>
        <v/>
      </c>
      <c r="P257" s="164" t="str">
        <f>IF(C257="","",'04 FIIs'!Y60)</f>
        <v/>
      </c>
      <c r="Q257" s="164" t="str">
        <f>IF(C257="","",'04 FIIs'!Z60)</f>
        <v/>
      </c>
      <c r="R257" s="165" t="str">
        <f>IF(C257="","",IF($J$3&gt;0,J257/$J$3,0))</f>
        <v/>
      </c>
      <c r="S257" s="166" t="str">
        <f>IF(C257="","",IF(N(J257)&gt;0,J257+ROW()/1E9,""))</f>
        <v/>
      </c>
      <c r="T257" s="166" t="str">
        <f>IF(C257="","",IF(N(P257)&gt;0,P257+ROW()/1E9,""))</f>
        <v/>
      </c>
    </row>
    <row r="258">
      <c r="A258" s="153" t="str">
        <f>IF(C258="","","FIIs")</f>
        <v/>
      </c>
      <c r="B258" s="153" t="str">
        <f>IF(C258="","","Brasil")</f>
        <v/>
      </c>
      <c r="C258" s="153" t="str">
        <f>IF('04 FIIs'!A61="","",'04 FIIs'!A61&amp;"")</f>
        <v/>
      </c>
      <c r="D258" s="153" t="str">
        <f>IF(C258="","",'04 FIIs'!B61&amp;"")</f>
        <v/>
      </c>
      <c r="E258" s="153" t="str">
        <f>IF(C258="","",'04 FIIs'!C61&amp;"")</f>
        <v/>
      </c>
      <c r="F258" s="153" t="str">
        <f>IF(C258="","",'04 FIIs'!AD61)</f>
        <v/>
      </c>
      <c r="G258" s="154" t="str">
        <f>IF(C258="","",'04 FIIs'!E61)</f>
        <v/>
      </c>
      <c r="H258" s="155" t="str">
        <f>IF(C258="","",'04 FIIs'!J61)</f>
        <v/>
      </c>
      <c r="I258" s="156" t="str">
        <f>IF(C258="","",'04 FIIs'!L61)</f>
        <v/>
      </c>
      <c r="J258" s="157" t="str">
        <f>IF(C258="","",'04 FIIs'!M61)</f>
        <v/>
      </c>
      <c r="K258" s="157" t="str">
        <f>IF(C258="","",'04 FIIs'!N61)</f>
        <v/>
      </c>
      <c r="L258" s="157" t="str">
        <f>IF(C258="","",'04 FIIs'!O61)</f>
        <v/>
      </c>
      <c r="M258" s="157" t="str">
        <f>IF(C258="","",'04 FIIs'!AJ61)</f>
        <v/>
      </c>
      <c r="N258" s="157" t="str">
        <f>IF(C258="","",'04 FIIs'!W61)</f>
        <v/>
      </c>
      <c r="O258" s="154" t="str">
        <f>IF(C258="","",'04 FIIs'!X61)</f>
        <v/>
      </c>
      <c r="P258" s="157" t="str">
        <f>IF(C258="","",'04 FIIs'!Y61)</f>
        <v/>
      </c>
      <c r="Q258" s="157" t="str">
        <f>IF(C258="","",'04 FIIs'!Z61)</f>
        <v/>
      </c>
      <c r="R258" s="158" t="str">
        <f>IF(C258="","",IF($J$3&gt;0,J258/$J$3,0))</f>
        <v/>
      </c>
      <c r="S258" s="159" t="str">
        <f>IF(C258="","",IF(N(J258)&gt;0,J258+ROW()/1E9,""))</f>
        <v/>
      </c>
      <c r="T258" s="159" t="str">
        <f>IF(C258="","",IF(N(P258)&gt;0,P258+ROW()/1E9,""))</f>
        <v/>
      </c>
    </row>
    <row r="259">
      <c r="A259" s="160" t="str">
        <f>IF(C259="","","FIIs")</f>
        <v/>
      </c>
      <c r="B259" s="160" t="str">
        <f>IF(C259="","","Brasil")</f>
        <v/>
      </c>
      <c r="C259" s="160" t="str">
        <f>IF('04 FIIs'!A62="","",'04 FIIs'!A62&amp;"")</f>
        <v/>
      </c>
      <c r="D259" s="160" t="str">
        <f>IF(C259="","",'04 FIIs'!B62&amp;"")</f>
        <v/>
      </c>
      <c r="E259" s="160" t="str">
        <f>IF(C259="","",'04 FIIs'!C62&amp;"")</f>
        <v/>
      </c>
      <c r="F259" s="160" t="str">
        <f>IF(C259="","",'04 FIIs'!AD62)</f>
        <v/>
      </c>
      <c r="G259" s="161" t="str">
        <f>IF(C259="","",'04 FIIs'!E62)</f>
        <v/>
      </c>
      <c r="H259" s="162" t="str">
        <f>IF(C259="","",'04 FIIs'!J62)</f>
        <v/>
      </c>
      <c r="I259" s="163" t="str">
        <f>IF(C259="","",'04 FIIs'!L62)</f>
        <v/>
      </c>
      <c r="J259" s="164" t="str">
        <f>IF(C259="","",'04 FIIs'!M62)</f>
        <v/>
      </c>
      <c r="K259" s="164" t="str">
        <f>IF(C259="","",'04 FIIs'!N62)</f>
        <v/>
      </c>
      <c r="L259" s="164" t="str">
        <f>IF(C259="","",'04 FIIs'!O62)</f>
        <v/>
      </c>
      <c r="M259" s="164" t="str">
        <f>IF(C259="","",'04 FIIs'!AJ62)</f>
        <v/>
      </c>
      <c r="N259" s="164" t="str">
        <f>IF(C259="","",'04 FIIs'!W62)</f>
        <v/>
      </c>
      <c r="O259" s="161" t="str">
        <f>IF(C259="","",'04 FIIs'!X62)</f>
        <v/>
      </c>
      <c r="P259" s="164" t="str">
        <f>IF(C259="","",'04 FIIs'!Y62)</f>
        <v/>
      </c>
      <c r="Q259" s="164" t="str">
        <f>IF(C259="","",'04 FIIs'!Z62)</f>
        <v/>
      </c>
      <c r="R259" s="165" t="str">
        <f>IF(C259="","",IF($J$3&gt;0,J259/$J$3,0))</f>
        <v/>
      </c>
      <c r="S259" s="166" t="str">
        <f>IF(C259="","",IF(N(J259)&gt;0,J259+ROW()/1E9,""))</f>
        <v/>
      </c>
      <c r="T259" s="166" t="str">
        <f>IF(C259="","",IF(N(P259)&gt;0,P259+ROW()/1E9,""))</f>
        <v/>
      </c>
    </row>
    <row r="260">
      <c r="A260" s="153" t="str">
        <f>IF(C260="","","FIIs")</f>
        <v/>
      </c>
      <c r="B260" s="153" t="str">
        <f>IF(C260="","","Brasil")</f>
        <v/>
      </c>
      <c r="C260" s="153" t="str">
        <f>IF('04 FIIs'!A63="","",'04 FIIs'!A63&amp;"")</f>
        <v/>
      </c>
      <c r="D260" s="153" t="str">
        <f>IF(C260="","",'04 FIIs'!B63&amp;"")</f>
        <v/>
      </c>
      <c r="E260" s="153" t="str">
        <f>IF(C260="","",'04 FIIs'!C63&amp;"")</f>
        <v/>
      </c>
      <c r="F260" s="153" t="str">
        <f>IF(C260="","",'04 FIIs'!AD63)</f>
        <v/>
      </c>
      <c r="G260" s="154" t="str">
        <f>IF(C260="","",'04 FIIs'!E63)</f>
        <v/>
      </c>
      <c r="H260" s="155" t="str">
        <f>IF(C260="","",'04 FIIs'!J63)</f>
        <v/>
      </c>
      <c r="I260" s="156" t="str">
        <f>IF(C260="","",'04 FIIs'!L63)</f>
        <v/>
      </c>
      <c r="J260" s="157" t="str">
        <f>IF(C260="","",'04 FIIs'!M63)</f>
        <v/>
      </c>
      <c r="K260" s="157" t="str">
        <f>IF(C260="","",'04 FIIs'!N63)</f>
        <v/>
      </c>
      <c r="L260" s="157" t="str">
        <f>IF(C260="","",'04 FIIs'!O63)</f>
        <v/>
      </c>
      <c r="M260" s="157" t="str">
        <f>IF(C260="","",'04 FIIs'!AJ63)</f>
        <v/>
      </c>
      <c r="N260" s="157" t="str">
        <f>IF(C260="","",'04 FIIs'!W63)</f>
        <v/>
      </c>
      <c r="O260" s="154" t="str">
        <f>IF(C260="","",'04 FIIs'!X63)</f>
        <v/>
      </c>
      <c r="P260" s="157" t="str">
        <f>IF(C260="","",'04 FIIs'!Y63)</f>
        <v/>
      </c>
      <c r="Q260" s="157" t="str">
        <f>IF(C260="","",'04 FIIs'!Z63)</f>
        <v/>
      </c>
      <c r="R260" s="158" t="str">
        <f>IF(C260="","",IF($J$3&gt;0,J260/$J$3,0))</f>
        <v/>
      </c>
      <c r="S260" s="159" t="str">
        <f>IF(C260="","",IF(N(J260)&gt;0,J260+ROW()/1E9,""))</f>
        <v/>
      </c>
      <c r="T260" s="159" t="str">
        <f>IF(C260="","",IF(N(P260)&gt;0,P260+ROW()/1E9,""))</f>
        <v/>
      </c>
    </row>
    <row r="261">
      <c r="A261" s="160" t="str">
        <f>IF(C261="","","FIIs")</f>
        <v/>
      </c>
      <c r="B261" s="160" t="str">
        <f>IF(C261="","","Brasil")</f>
        <v/>
      </c>
      <c r="C261" s="160" t="str">
        <f>IF('04 FIIs'!A64="","",'04 FIIs'!A64&amp;"")</f>
        <v/>
      </c>
      <c r="D261" s="160" t="str">
        <f>IF(C261="","",'04 FIIs'!B64&amp;"")</f>
        <v/>
      </c>
      <c r="E261" s="160" t="str">
        <f>IF(C261="","",'04 FIIs'!C64&amp;"")</f>
        <v/>
      </c>
      <c r="F261" s="160" t="str">
        <f>IF(C261="","",'04 FIIs'!AD64)</f>
        <v/>
      </c>
      <c r="G261" s="161" t="str">
        <f>IF(C261="","",'04 FIIs'!E64)</f>
        <v/>
      </c>
      <c r="H261" s="162" t="str">
        <f>IF(C261="","",'04 FIIs'!J64)</f>
        <v/>
      </c>
      <c r="I261" s="163" t="str">
        <f>IF(C261="","",'04 FIIs'!L64)</f>
        <v/>
      </c>
      <c r="J261" s="164" t="str">
        <f>IF(C261="","",'04 FIIs'!M64)</f>
        <v/>
      </c>
      <c r="K261" s="164" t="str">
        <f>IF(C261="","",'04 FIIs'!N64)</f>
        <v/>
      </c>
      <c r="L261" s="164" t="str">
        <f>IF(C261="","",'04 FIIs'!O64)</f>
        <v/>
      </c>
      <c r="M261" s="164" t="str">
        <f>IF(C261="","",'04 FIIs'!AJ64)</f>
        <v/>
      </c>
      <c r="N261" s="164" t="str">
        <f>IF(C261="","",'04 FIIs'!W64)</f>
        <v/>
      </c>
      <c r="O261" s="161" t="str">
        <f>IF(C261="","",'04 FIIs'!X64)</f>
        <v/>
      </c>
      <c r="P261" s="164" t="str">
        <f>IF(C261="","",'04 FIIs'!Y64)</f>
        <v/>
      </c>
      <c r="Q261" s="164" t="str">
        <f>IF(C261="","",'04 FIIs'!Z64)</f>
        <v/>
      </c>
      <c r="R261" s="165" t="str">
        <f>IF(C261="","",IF($J$3&gt;0,J261/$J$3,0))</f>
        <v/>
      </c>
      <c r="S261" s="166" t="str">
        <f>IF(C261="","",IF(N(J261)&gt;0,J261+ROW()/1E9,""))</f>
        <v/>
      </c>
      <c r="T261" s="166" t="str">
        <f>IF(C261="","",IF(N(P261)&gt;0,P261+ROW()/1E9,""))</f>
        <v/>
      </c>
    </row>
    <row r="262">
      <c r="A262" s="153" t="str">
        <f>IF(C262="","","FIIs")</f>
        <v/>
      </c>
      <c r="B262" s="153" t="str">
        <f>IF(C262="","","Brasil")</f>
        <v/>
      </c>
      <c r="C262" s="153" t="str">
        <f>IF('04 FIIs'!A65="","",'04 FIIs'!A65&amp;"")</f>
        <v/>
      </c>
      <c r="D262" s="153" t="str">
        <f>IF(C262="","",'04 FIIs'!B65&amp;"")</f>
        <v/>
      </c>
      <c r="E262" s="153" t="str">
        <f>IF(C262="","",'04 FIIs'!C65&amp;"")</f>
        <v/>
      </c>
      <c r="F262" s="153" t="str">
        <f>IF(C262="","",'04 FIIs'!AD65)</f>
        <v/>
      </c>
      <c r="G262" s="154" t="str">
        <f>IF(C262="","",'04 FIIs'!E65)</f>
        <v/>
      </c>
      <c r="H262" s="155" t="str">
        <f>IF(C262="","",'04 FIIs'!J65)</f>
        <v/>
      </c>
      <c r="I262" s="156" t="str">
        <f>IF(C262="","",'04 FIIs'!L65)</f>
        <v/>
      </c>
      <c r="J262" s="157" t="str">
        <f>IF(C262="","",'04 FIIs'!M65)</f>
        <v/>
      </c>
      <c r="K262" s="157" t="str">
        <f>IF(C262="","",'04 FIIs'!N65)</f>
        <v/>
      </c>
      <c r="L262" s="157" t="str">
        <f>IF(C262="","",'04 FIIs'!O65)</f>
        <v/>
      </c>
      <c r="M262" s="157" t="str">
        <f>IF(C262="","",'04 FIIs'!AJ65)</f>
        <v/>
      </c>
      <c r="N262" s="157" t="str">
        <f>IF(C262="","",'04 FIIs'!W65)</f>
        <v/>
      </c>
      <c r="O262" s="154" t="str">
        <f>IF(C262="","",'04 FIIs'!X65)</f>
        <v/>
      </c>
      <c r="P262" s="157" t="str">
        <f>IF(C262="","",'04 FIIs'!Y65)</f>
        <v/>
      </c>
      <c r="Q262" s="157" t="str">
        <f>IF(C262="","",'04 FIIs'!Z65)</f>
        <v/>
      </c>
      <c r="R262" s="158" t="str">
        <f>IF(C262="","",IF($J$3&gt;0,J262/$J$3,0))</f>
        <v/>
      </c>
      <c r="S262" s="159" t="str">
        <f>IF(C262="","",IF(N(J262)&gt;0,J262+ROW()/1E9,""))</f>
        <v/>
      </c>
      <c r="T262" s="159" t="str">
        <f>IF(C262="","",IF(N(P262)&gt;0,P262+ROW()/1E9,""))</f>
        <v/>
      </c>
    </row>
    <row r="263">
      <c r="A263" s="160" t="str">
        <f>IF(C263="","","FIIs")</f>
        <v/>
      </c>
      <c r="B263" s="160" t="str">
        <f>IF(C263="","","Brasil")</f>
        <v/>
      </c>
      <c r="C263" s="160" t="str">
        <f>IF('04 FIIs'!A66="","",'04 FIIs'!A66&amp;"")</f>
        <v/>
      </c>
      <c r="D263" s="160" t="str">
        <f>IF(C263="","",'04 FIIs'!B66&amp;"")</f>
        <v/>
      </c>
      <c r="E263" s="160" t="str">
        <f>IF(C263="","",'04 FIIs'!C66&amp;"")</f>
        <v/>
      </c>
      <c r="F263" s="160" t="str">
        <f>IF(C263="","",'04 FIIs'!AD66)</f>
        <v/>
      </c>
      <c r="G263" s="161" t="str">
        <f>IF(C263="","",'04 FIIs'!E66)</f>
        <v/>
      </c>
      <c r="H263" s="162" t="str">
        <f>IF(C263="","",'04 FIIs'!J66)</f>
        <v/>
      </c>
      <c r="I263" s="163" t="str">
        <f>IF(C263="","",'04 FIIs'!L66)</f>
        <v/>
      </c>
      <c r="J263" s="164" t="str">
        <f>IF(C263="","",'04 FIIs'!M66)</f>
        <v/>
      </c>
      <c r="K263" s="164" t="str">
        <f>IF(C263="","",'04 FIIs'!N66)</f>
        <v/>
      </c>
      <c r="L263" s="164" t="str">
        <f>IF(C263="","",'04 FIIs'!O66)</f>
        <v/>
      </c>
      <c r="M263" s="164" t="str">
        <f>IF(C263="","",'04 FIIs'!AJ66)</f>
        <v/>
      </c>
      <c r="N263" s="164" t="str">
        <f>IF(C263="","",'04 FIIs'!W66)</f>
        <v/>
      </c>
      <c r="O263" s="161" t="str">
        <f>IF(C263="","",'04 FIIs'!X66)</f>
        <v/>
      </c>
      <c r="P263" s="164" t="str">
        <f>IF(C263="","",'04 FIIs'!Y66)</f>
        <v/>
      </c>
      <c r="Q263" s="164" t="str">
        <f>IF(C263="","",'04 FIIs'!Z66)</f>
        <v/>
      </c>
      <c r="R263" s="165" t="str">
        <f>IF(C263="","",IF($J$3&gt;0,J263/$J$3,0))</f>
        <v/>
      </c>
      <c r="S263" s="166" t="str">
        <f>IF(C263="","",IF(N(J263)&gt;0,J263+ROW()/1E9,""))</f>
        <v/>
      </c>
      <c r="T263" s="166" t="str">
        <f>IF(C263="","",IF(N(P263)&gt;0,P263+ROW()/1E9,""))</f>
        <v/>
      </c>
    </row>
    <row r="264">
      <c r="A264" s="153" t="str">
        <f>IF(C264="","","FIIs")</f>
        <v/>
      </c>
      <c r="B264" s="153" t="str">
        <f>IF(C264="","","Brasil")</f>
        <v/>
      </c>
      <c r="C264" s="153" t="str">
        <f>IF('04 FIIs'!A67="","",'04 FIIs'!A67&amp;"")</f>
        <v/>
      </c>
      <c r="D264" s="153" t="str">
        <f>IF(C264="","",'04 FIIs'!B67&amp;"")</f>
        <v/>
      </c>
      <c r="E264" s="153" t="str">
        <f>IF(C264="","",'04 FIIs'!C67&amp;"")</f>
        <v/>
      </c>
      <c r="F264" s="153" t="str">
        <f>IF(C264="","",'04 FIIs'!AD67)</f>
        <v/>
      </c>
      <c r="G264" s="154" t="str">
        <f>IF(C264="","",'04 FIIs'!E67)</f>
        <v/>
      </c>
      <c r="H264" s="155" t="str">
        <f>IF(C264="","",'04 FIIs'!J67)</f>
        <v/>
      </c>
      <c r="I264" s="156" t="str">
        <f>IF(C264="","",'04 FIIs'!L67)</f>
        <v/>
      </c>
      <c r="J264" s="157" t="str">
        <f>IF(C264="","",'04 FIIs'!M67)</f>
        <v/>
      </c>
      <c r="K264" s="157" t="str">
        <f>IF(C264="","",'04 FIIs'!N67)</f>
        <v/>
      </c>
      <c r="L264" s="157" t="str">
        <f>IF(C264="","",'04 FIIs'!O67)</f>
        <v/>
      </c>
      <c r="M264" s="157" t="str">
        <f>IF(C264="","",'04 FIIs'!AJ67)</f>
        <v/>
      </c>
      <c r="N264" s="157" t="str">
        <f>IF(C264="","",'04 FIIs'!W67)</f>
        <v/>
      </c>
      <c r="O264" s="154" t="str">
        <f>IF(C264="","",'04 FIIs'!X67)</f>
        <v/>
      </c>
      <c r="P264" s="157" t="str">
        <f>IF(C264="","",'04 FIIs'!Y67)</f>
        <v/>
      </c>
      <c r="Q264" s="157" t="str">
        <f>IF(C264="","",'04 FIIs'!Z67)</f>
        <v/>
      </c>
      <c r="R264" s="158" t="str">
        <f>IF(C264="","",IF($J$3&gt;0,J264/$J$3,0))</f>
        <v/>
      </c>
      <c r="S264" s="159" t="str">
        <f>IF(C264="","",IF(N(J264)&gt;0,J264+ROW()/1E9,""))</f>
        <v/>
      </c>
      <c r="T264" s="159" t="str">
        <f>IF(C264="","",IF(N(P264)&gt;0,P264+ROW()/1E9,""))</f>
        <v/>
      </c>
    </row>
    <row r="265">
      <c r="A265" s="160" t="str">
        <f>IF(C265="","","FIIs")</f>
        <v/>
      </c>
      <c r="B265" s="160" t="str">
        <f>IF(C265="","","Brasil")</f>
        <v/>
      </c>
      <c r="C265" s="160" t="str">
        <f>IF('04 FIIs'!A68="","",'04 FIIs'!A68&amp;"")</f>
        <v/>
      </c>
      <c r="D265" s="160" t="str">
        <f>IF(C265="","",'04 FIIs'!B68&amp;"")</f>
        <v/>
      </c>
      <c r="E265" s="160" t="str">
        <f>IF(C265="","",'04 FIIs'!C68&amp;"")</f>
        <v/>
      </c>
      <c r="F265" s="160" t="str">
        <f>IF(C265="","",'04 FIIs'!AD68)</f>
        <v/>
      </c>
      <c r="G265" s="161" t="str">
        <f>IF(C265="","",'04 FIIs'!E68)</f>
        <v/>
      </c>
      <c r="H265" s="162" t="str">
        <f>IF(C265="","",'04 FIIs'!J68)</f>
        <v/>
      </c>
      <c r="I265" s="163" t="str">
        <f>IF(C265="","",'04 FIIs'!L68)</f>
        <v/>
      </c>
      <c r="J265" s="164" t="str">
        <f>IF(C265="","",'04 FIIs'!M68)</f>
        <v/>
      </c>
      <c r="K265" s="164" t="str">
        <f>IF(C265="","",'04 FIIs'!N68)</f>
        <v/>
      </c>
      <c r="L265" s="164" t="str">
        <f>IF(C265="","",'04 FIIs'!O68)</f>
        <v/>
      </c>
      <c r="M265" s="164" t="str">
        <f>IF(C265="","",'04 FIIs'!AJ68)</f>
        <v/>
      </c>
      <c r="N265" s="164" t="str">
        <f>IF(C265="","",'04 FIIs'!W68)</f>
        <v/>
      </c>
      <c r="O265" s="161" t="str">
        <f>IF(C265="","",'04 FIIs'!X68)</f>
        <v/>
      </c>
      <c r="P265" s="164" t="str">
        <f>IF(C265="","",'04 FIIs'!Y68)</f>
        <v/>
      </c>
      <c r="Q265" s="164" t="str">
        <f>IF(C265="","",'04 FIIs'!Z68)</f>
        <v/>
      </c>
      <c r="R265" s="165" t="str">
        <f>IF(C265="","",IF($J$3&gt;0,J265/$J$3,0))</f>
        <v/>
      </c>
      <c r="S265" s="166" t="str">
        <f>IF(C265="","",IF(N(J265)&gt;0,J265+ROW()/1E9,""))</f>
        <v/>
      </c>
      <c r="T265" s="166" t="str">
        <f>IF(C265="","",IF(N(P265)&gt;0,P265+ROW()/1E9,""))</f>
        <v/>
      </c>
    </row>
    <row r="266">
      <c r="A266" s="153" t="str">
        <f>IF(C266="","","FIIs")</f>
        <v/>
      </c>
      <c r="B266" s="153" t="str">
        <f>IF(C266="","","Brasil")</f>
        <v/>
      </c>
      <c r="C266" s="153" t="str">
        <f>IF('04 FIIs'!A69="","",'04 FIIs'!A69&amp;"")</f>
        <v/>
      </c>
      <c r="D266" s="153" t="str">
        <f>IF(C266="","",'04 FIIs'!B69&amp;"")</f>
        <v/>
      </c>
      <c r="E266" s="153" t="str">
        <f>IF(C266="","",'04 FIIs'!C69&amp;"")</f>
        <v/>
      </c>
      <c r="F266" s="153" t="str">
        <f>IF(C266="","",'04 FIIs'!AD69)</f>
        <v/>
      </c>
      <c r="G266" s="154" t="str">
        <f>IF(C266="","",'04 FIIs'!E69)</f>
        <v/>
      </c>
      <c r="H266" s="155" t="str">
        <f>IF(C266="","",'04 FIIs'!J69)</f>
        <v/>
      </c>
      <c r="I266" s="156" t="str">
        <f>IF(C266="","",'04 FIIs'!L69)</f>
        <v/>
      </c>
      <c r="J266" s="157" t="str">
        <f>IF(C266="","",'04 FIIs'!M69)</f>
        <v/>
      </c>
      <c r="K266" s="157" t="str">
        <f>IF(C266="","",'04 FIIs'!N69)</f>
        <v/>
      </c>
      <c r="L266" s="157" t="str">
        <f>IF(C266="","",'04 FIIs'!O69)</f>
        <v/>
      </c>
      <c r="M266" s="157" t="str">
        <f>IF(C266="","",'04 FIIs'!AJ69)</f>
        <v/>
      </c>
      <c r="N266" s="157" t="str">
        <f>IF(C266="","",'04 FIIs'!W69)</f>
        <v/>
      </c>
      <c r="O266" s="154" t="str">
        <f>IF(C266="","",'04 FIIs'!X69)</f>
        <v/>
      </c>
      <c r="P266" s="157" t="str">
        <f>IF(C266="","",'04 FIIs'!Y69)</f>
        <v/>
      </c>
      <c r="Q266" s="157" t="str">
        <f>IF(C266="","",'04 FIIs'!Z69)</f>
        <v/>
      </c>
      <c r="R266" s="158" t="str">
        <f>IF(C266="","",IF($J$3&gt;0,J266/$J$3,0))</f>
        <v/>
      </c>
      <c r="S266" s="159" t="str">
        <f>IF(C266="","",IF(N(J266)&gt;0,J266+ROW()/1E9,""))</f>
        <v/>
      </c>
      <c r="T266" s="159" t="str">
        <f>IF(C266="","",IF(N(P266)&gt;0,P266+ROW()/1E9,""))</f>
        <v/>
      </c>
    </row>
    <row r="267">
      <c r="A267" s="160" t="str">
        <f>IF(C267="","","FIIs")</f>
        <v/>
      </c>
      <c r="B267" s="160" t="str">
        <f>IF(C267="","","Brasil")</f>
        <v/>
      </c>
      <c r="C267" s="160" t="str">
        <f>IF('04 FIIs'!A70="","",'04 FIIs'!A70&amp;"")</f>
        <v/>
      </c>
      <c r="D267" s="160" t="str">
        <f>IF(C267="","",'04 FIIs'!B70&amp;"")</f>
        <v/>
      </c>
      <c r="E267" s="160" t="str">
        <f>IF(C267="","",'04 FIIs'!C70&amp;"")</f>
        <v/>
      </c>
      <c r="F267" s="160" t="str">
        <f>IF(C267="","",'04 FIIs'!AD70)</f>
        <v/>
      </c>
      <c r="G267" s="161" t="str">
        <f>IF(C267="","",'04 FIIs'!E70)</f>
        <v/>
      </c>
      <c r="H267" s="162" t="str">
        <f>IF(C267="","",'04 FIIs'!J70)</f>
        <v/>
      </c>
      <c r="I267" s="163" t="str">
        <f>IF(C267="","",'04 FIIs'!L70)</f>
        <v/>
      </c>
      <c r="J267" s="164" t="str">
        <f>IF(C267="","",'04 FIIs'!M70)</f>
        <v/>
      </c>
      <c r="K267" s="164" t="str">
        <f>IF(C267="","",'04 FIIs'!N70)</f>
        <v/>
      </c>
      <c r="L267" s="164" t="str">
        <f>IF(C267="","",'04 FIIs'!O70)</f>
        <v/>
      </c>
      <c r="M267" s="164" t="str">
        <f>IF(C267="","",'04 FIIs'!AJ70)</f>
        <v/>
      </c>
      <c r="N267" s="164" t="str">
        <f>IF(C267="","",'04 FIIs'!W70)</f>
        <v/>
      </c>
      <c r="O267" s="161" t="str">
        <f>IF(C267="","",'04 FIIs'!X70)</f>
        <v/>
      </c>
      <c r="P267" s="164" t="str">
        <f>IF(C267="","",'04 FIIs'!Y70)</f>
        <v/>
      </c>
      <c r="Q267" s="164" t="str">
        <f>IF(C267="","",'04 FIIs'!Z70)</f>
        <v/>
      </c>
      <c r="R267" s="165" t="str">
        <f>IF(C267="","",IF($J$3&gt;0,J267/$J$3,0))</f>
        <v/>
      </c>
      <c r="S267" s="166" t="str">
        <f>IF(C267="","",IF(N(J267)&gt;0,J267+ROW()/1E9,""))</f>
        <v/>
      </c>
      <c r="T267" s="166" t="str">
        <f>IF(C267="","",IF(N(P267)&gt;0,P267+ROW()/1E9,""))</f>
        <v/>
      </c>
    </row>
    <row r="268">
      <c r="A268" s="153" t="str">
        <f>IF(C268="","","FIIs")</f>
        <v/>
      </c>
      <c r="B268" s="153" t="str">
        <f>IF(C268="","","Brasil")</f>
        <v/>
      </c>
      <c r="C268" s="153" t="str">
        <f>IF('04 FIIs'!A71="","",'04 FIIs'!A71&amp;"")</f>
        <v/>
      </c>
      <c r="D268" s="153" t="str">
        <f>IF(C268="","",'04 FIIs'!B71&amp;"")</f>
        <v/>
      </c>
      <c r="E268" s="153" t="str">
        <f>IF(C268="","",'04 FIIs'!C71&amp;"")</f>
        <v/>
      </c>
      <c r="F268" s="153" t="str">
        <f>IF(C268="","",'04 FIIs'!AD71)</f>
        <v/>
      </c>
      <c r="G268" s="154" t="str">
        <f>IF(C268="","",'04 FIIs'!E71)</f>
        <v/>
      </c>
      <c r="H268" s="155" t="str">
        <f>IF(C268="","",'04 FIIs'!J71)</f>
        <v/>
      </c>
      <c r="I268" s="156" t="str">
        <f>IF(C268="","",'04 FIIs'!L71)</f>
        <v/>
      </c>
      <c r="J268" s="157" t="str">
        <f>IF(C268="","",'04 FIIs'!M71)</f>
        <v/>
      </c>
      <c r="K268" s="157" t="str">
        <f>IF(C268="","",'04 FIIs'!N71)</f>
        <v/>
      </c>
      <c r="L268" s="157" t="str">
        <f>IF(C268="","",'04 FIIs'!O71)</f>
        <v/>
      </c>
      <c r="M268" s="157" t="str">
        <f>IF(C268="","",'04 FIIs'!AJ71)</f>
        <v/>
      </c>
      <c r="N268" s="157" t="str">
        <f>IF(C268="","",'04 FIIs'!W71)</f>
        <v/>
      </c>
      <c r="O268" s="154" t="str">
        <f>IF(C268="","",'04 FIIs'!X71)</f>
        <v/>
      </c>
      <c r="P268" s="157" t="str">
        <f>IF(C268="","",'04 FIIs'!Y71)</f>
        <v/>
      </c>
      <c r="Q268" s="157" t="str">
        <f>IF(C268="","",'04 FIIs'!Z71)</f>
        <v/>
      </c>
      <c r="R268" s="158" t="str">
        <f>IF(C268="","",IF($J$3&gt;0,J268/$J$3,0))</f>
        <v/>
      </c>
      <c r="S268" s="159" t="str">
        <f>IF(C268="","",IF(N(J268)&gt;0,J268+ROW()/1E9,""))</f>
        <v/>
      </c>
      <c r="T268" s="159" t="str">
        <f>IF(C268="","",IF(N(P268)&gt;0,P268+ROW()/1E9,""))</f>
        <v/>
      </c>
    </row>
    <row r="269">
      <c r="A269" s="160" t="str">
        <f>IF(C269="","","FIIs")</f>
        <v/>
      </c>
      <c r="B269" s="160" t="str">
        <f>IF(C269="","","Brasil")</f>
        <v/>
      </c>
      <c r="C269" s="160" t="str">
        <f>IF('04 FIIs'!A72="","",'04 FIIs'!A72&amp;"")</f>
        <v/>
      </c>
      <c r="D269" s="160" t="str">
        <f>IF(C269="","",'04 FIIs'!B72&amp;"")</f>
        <v/>
      </c>
      <c r="E269" s="160" t="str">
        <f>IF(C269="","",'04 FIIs'!C72&amp;"")</f>
        <v/>
      </c>
      <c r="F269" s="160" t="str">
        <f>IF(C269="","",'04 FIIs'!AD72)</f>
        <v/>
      </c>
      <c r="G269" s="161" t="str">
        <f>IF(C269="","",'04 FIIs'!E72)</f>
        <v/>
      </c>
      <c r="H269" s="162" t="str">
        <f>IF(C269="","",'04 FIIs'!J72)</f>
        <v/>
      </c>
      <c r="I269" s="163" t="str">
        <f>IF(C269="","",'04 FIIs'!L72)</f>
        <v/>
      </c>
      <c r="J269" s="164" t="str">
        <f>IF(C269="","",'04 FIIs'!M72)</f>
        <v/>
      </c>
      <c r="K269" s="164" t="str">
        <f>IF(C269="","",'04 FIIs'!N72)</f>
        <v/>
      </c>
      <c r="L269" s="164" t="str">
        <f>IF(C269="","",'04 FIIs'!O72)</f>
        <v/>
      </c>
      <c r="M269" s="164" t="str">
        <f>IF(C269="","",'04 FIIs'!AJ72)</f>
        <v/>
      </c>
      <c r="N269" s="164" t="str">
        <f>IF(C269="","",'04 FIIs'!W72)</f>
        <v/>
      </c>
      <c r="O269" s="161" t="str">
        <f>IF(C269="","",'04 FIIs'!X72)</f>
        <v/>
      </c>
      <c r="P269" s="164" t="str">
        <f>IF(C269="","",'04 FIIs'!Y72)</f>
        <v/>
      </c>
      <c r="Q269" s="164" t="str">
        <f>IF(C269="","",'04 FIIs'!Z72)</f>
        <v/>
      </c>
      <c r="R269" s="165" t="str">
        <f>IF(C269="","",IF($J$3&gt;0,J269/$J$3,0))</f>
        <v/>
      </c>
      <c r="S269" s="166" t="str">
        <f>IF(C269="","",IF(N(J269)&gt;0,J269+ROW()/1E9,""))</f>
        <v/>
      </c>
      <c r="T269" s="166" t="str">
        <f>IF(C269="","",IF(N(P269)&gt;0,P269+ROW()/1E9,""))</f>
        <v/>
      </c>
    </row>
    <row r="270">
      <c r="A270" s="153" t="str">
        <f>IF(C270="","","FIIs")</f>
        <v/>
      </c>
      <c r="B270" s="153" t="str">
        <f>IF(C270="","","Brasil")</f>
        <v/>
      </c>
      <c r="C270" s="153" t="str">
        <f>IF('04 FIIs'!A73="","",'04 FIIs'!A73&amp;"")</f>
        <v/>
      </c>
      <c r="D270" s="153" t="str">
        <f>IF(C270="","",'04 FIIs'!B73&amp;"")</f>
        <v/>
      </c>
      <c r="E270" s="153" t="str">
        <f>IF(C270="","",'04 FIIs'!C73&amp;"")</f>
        <v/>
      </c>
      <c r="F270" s="153" t="str">
        <f>IF(C270="","",'04 FIIs'!AD73)</f>
        <v/>
      </c>
      <c r="G270" s="154" t="str">
        <f>IF(C270="","",'04 FIIs'!E73)</f>
        <v/>
      </c>
      <c r="H270" s="155" t="str">
        <f>IF(C270="","",'04 FIIs'!J73)</f>
        <v/>
      </c>
      <c r="I270" s="156" t="str">
        <f>IF(C270="","",'04 FIIs'!L73)</f>
        <v/>
      </c>
      <c r="J270" s="157" t="str">
        <f>IF(C270="","",'04 FIIs'!M73)</f>
        <v/>
      </c>
      <c r="K270" s="157" t="str">
        <f>IF(C270="","",'04 FIIs'!N73)</f>
        <v/>
      </c>
      <c r="L270" s="157" t="str">
        <f>IF(C270="","",'04 FIIs'!O73)</f>
        <v/>
      </c>
      <c r="M270" s="157" t="str">
        <f>IF(C270="","",'04 FIIs'!AJ73)</f>
        <v/>
      </c>
      <c r="N270" s="157" t="str">
        <f>IF(C270="","",'04 FIIs'!W73)</f>
        <v/>
      </c>
      <c r="O270" s="154" t="str">
        <f>IF(C270="","",'04 FIIs'!X73)</f>
        <v/>
      </c>
      <c r="P270" s="157" t="str">
        <f>IF(C270="","",'04 FIIs'!Y73)</f>
        <v/>
      </c>
      <c r="Q270" s="157" t="str">
        <f>IF(C270="","",'04 FIIs'!Z73)</f>
        <v/>
      </c>
      <c r="R270" s="158" t="str">
        <f>IF(C270="","",IF($J$3&gt;0,J270/$J$3,0))</f>
        <v/>
      </c>
      <c r="S270" s="159" t="str">
        <f>IF(C270="","",IF(N(J270)&gt;0,J270+ROW()/1E9,""))</f>
        <v/>
      </c>
      <c r="T270" s="159" t="str">
        <f>IF(C270="","",IF(N(P270)&gt;0,P270+ROW()/1E9,""))</f>
        <v/>
      </c>
    </row>
    <row r="271">
      <c r="A271" s="160" t="str">
        <f>IF(C271="","","FIIs")</f>
        <v/>
      </c>
      <c r="B271" s="160" t="str">
        <f>IF(C271="","","Brasil")</f>
        <v/>
      </c>
      <c r="C271" s="160" t="str">
        <f>IF('04 FIIs'!A74="","",'04 FIIs'!A74&amp;"")</f>
        <v/>
      </c>
      <c r="D271" s="160" t="str">
        <f>IF(C271="","",'04 FIIs'!B74&amp;"")</f>
        <v/>
      </c>
      <c r="E271" s="160" t="str">
        <f>IF(C271="","",'04 FIIs'!C74&amp;"")</f>
        <v/>
      </c>
      <c r="F271" s="160" t="str">
        <f>IF(C271="","",'04 FIIs'!AD74)</f>
        <v/>
      </c>
      <c r="G271" s="161" t="str">
        <f>IF(C271="","",'04 FIIs'!E74)</f>
        <v/>
      </c>
      <c r="H271" s="162" t="str">
        <f>IF(C271="","",'04 FIIs'!J74)</f>
        <v/>
      </c>
      <c r="I271" s="163" t="str">
        <f>IF(C271="","",'04 FIIs'!L74)</f>
        <v/>
      </c>
      <c r="J271" s="164" t="str">
        <f>IF(C271="","",'04 FIIs'!M74)</f>
        <v/>
      </c>
      <c r="K271" s="164" t="str">
        <f>IF(C271="","",'04 FIIs'!N74)</f>
        <v/>
      </c>
      <c r="L271" s="164" t="str">
        <f>IF(C271="","",'04 FIIs'!O74)</f>
        <v/>
      </c>
      <c r="M271" s="164" t="str">
        <f>IF(C271="","",'04 FIIs'!AJ74)</f>
        <v/>
      </c>
      <c r="N271" s="164" t="str">
        <f>IF(C271="","",'04 FIIs'!W74)</f>
        <v/>
      </c>
      <c r="O271" s="161" t="str">
        <f>IF(C271="","",'04 FIIs'!X74)</f>
        <v/>
      </c>
      <c r="P271" s="164" t="str">
        <f>IF(C271="","",'04 FIIs'!Y74)</f>
        <v/>
      </c>
      <c r="Q271" s="164" t="str">
        <f>IF(C271="","",'04 FIIs'!Z74)</f>
        <v/>
      </c>
      <c r="R271" s="165" t="str">
        <f>IF(C271="","",IF($J$3&gt;0,J271/$J$3,0))</f>
        <v/>
      </c>
      <c r="S271" s="166" t="str">
        <f>IF(C271="","",IF(N(J271)&gt;0,J271+ROW()/1E9,""))</f>
        <v/>
      </c>
      <c r="T271" s="166" t="str">
        <f>IF(C271="","",IF(N(P271)&gt;0,P271+ROW()/1E9,""))</f>
        <v/>
      </c>
    </row>
    <row r="272">
      <c r="A272" s="153" t="str">
        <f>IF(C272="","","FIIs")</f>
        <v/>
      </c>
      <c r="B272" s="153" t="str">
        <f>IF(C272="","","Brasil")</f>
        <v/>
      </c>
      <c r="C272" s="153" t="str">
        <f>IF('04 FIIs'!A75="","",'04 FIIs'!A75&amp;"")</f>
        <v/>
      </c>
      <c r="D272" s="153" t="str">
        <f>IF(C272="","",'04 FIIs'!B75&amp;"")</f>
        <v/>
      </c>
      <c r="E272" s="153" t="str">
        <f>IF(C272="","",'04 FIIs'!C75&amp;"")</f>
        <v/>
      </c>
      <c r="F272" s="153" t="str">
        <f>IF(C272="","",'04 FIIs'!AD75)</f>
        <v/>
      </c>
      <c r="G272" s="154" t="str">
        <f>IF(C272="","",'04 FIIs'!E75)</f>
        <v/>
      </c>
      <c r="H272" s="155" t="str">
        <f>IF(C272="","",'04 FIIs'!J75)</f>
        <v/>
      </c>
      <c r="I272" s="156" t="str">
        <f>IF(C272="","",'04 FIIs'!L75)</f>
        <v/>
      </c>
      <c r="J272" s="157" t="str">
        <f>IF(C272="","",'04 FIIs'!M75)</f>
        <v/>
      </c>
      <c r="K272" s="157" t="str">
        <f>IF(C272="","",'04 FIIs'!N75)</f>
        <v/>
      </c>
      <c r="L272" s="157" t="str">
        <f>IF(C272="","",'04 FIIs'!O75)</f>
        <v/>
      </c>
      <c r="M272" s="157" t="str">
        <f>IF(C272="","",'04 FIIs'!AJ75)</f>
        <v/>
      </c>
      <c r="N272" s="157" t="str">
        <f>IF(C272="","",'04 FIIs'!W75)</f>
        <v/>
      </c>
      <c r="O272" s="154" t="str">
        <f>IF(C272="","",'04 FIIs'!X75)</f>
        <v/>
      </c>
      <c r="P272" s="157" t="str">
        <f>IF(C272="","",'04 FIIs'!Y75)</f>
        <v/>
      </c>
      <c r="Q272" s="157" t="str">
        <f>IF(C272="","",'04 FIIs'!Z75)</f>
        <v/>
      </c>
      <c r="R272" s="158" t="str">
        <f>IF(C272="","",IF($J$3&gt;0,J272/$J$3,0))</f>
        <v/>
      </c>
      <c r="S272" s="159" t="str">
        <f>IF(C272="","",IF(N(J272)&gt;0,J272+ROW()/1E9,""))</f>
        <v/>
      </c>
      <c r="T272" s="159" t="str">
        <f>IF(C272="","",IF(N(P272)&gt;0,P272+ROW()/1E9,""))</f>
        <v/>
      </c>
    </row>
    <row r="273">
      <c r="A273" s="160" t="str">
        <f>IF(C273="","","FIIs")</f>
        <v/>
      </c>
      <c r="B273" s="160" t="str">
        <f>IF(C273="","","Brasil")</f>
        <v/>
      </c>
      <c r="C273" s="160" t="str">
        <f>IF('04 FIIs'!A76="","",'04 FIIs'!A76&amp;"")</f>
        <v/>
      </c>
      <c r="D273" s="160" t="str">
        <f>IF(C273="","",'04 FIIs'!B76&amp;"")</f>
        <v/>
      </c>
      <c r="E273" s="160" t="str">
        <f>IF(C273="","",'04 FIIs'!C76&amp;"")</f>
        <v/>
      </c>
      <c r="F273" s="160" t="str">
        <f>IF(C273="","",'04 FIIs'!AD76)</f>
        <v/>
      </c>
      <c r="G273" s="161" t="str">
        <f>IF(C273="","",'04 FIIs'!E76)</f>
        <v/>
      </c>
      <c r="H273" s="162" t="str">
        <f>IF(C273="","",'04 FIIs'!J76)</f>
        <v/>
      </c>
      <c r="I273" s="163" t="str">
        <f>IF(C273="","",'04 FIIs'!L76)</f>
        <v/>
      </c>
      <c r="J273" s="164" t="str">
        <f>IF(C273="","",'04 FIIs'!M76)</f>
        <v/>
      </c>
      <c r="K273" s="164" t="str">
        <f>IF(C273="","",'04 FIIs'!N76)</f>
        <v/>
      </c>
      <c r="L273" s="164" t="str">
        <f>IF(C273="","",'04 FIIs'!O76)</f>
        <v/>
      </c>
      <c r="M273" s="164" t="str">
        <f>IF(C273="","",'04 FIIs'!AJ76)</f>
        <v/>
      </c>
      <c r="N273" s="164" t="str">
        <f>IF(C273="","",'04 FIIs'!W76)</f>
        <v/>
      </c>
      <c r="O273" s="161" t="str">
        <f>IF(C273="","",'04 FIIs'!X76)</f>
        <v/>
      </c>
      <c r="P273" s="164" t="str">
        <f>IF(C273="","",'04 FIIs'!Y76)</f>
        <v/>
      </c>
      <c r="Q273" s="164" t="str">
        <f>IF(C273="","",'04 FIIs'!Z76)</f>
        <v/>
      </c>
      <c r="R273" s="165" t="str">
        <f>IF(C273="","",IF($J$3&gt;0,J273/$J$3,0))</f>
        <v/>
      </c>
      <c r="S273" s="166" t="str">
        <f>IF(C273="","",IF(N(J273)&gt;0,J273+ROW()/1E9,""))</f>
        <v/>
      </c>
      <c r="T273" s="166" t="str">
        <f>IF(C273="","",IF(N(P273)&gt;0,P273+ROW()/1E9,""))</f>
        <v/>
      </c>
    </row>
    <row r="274">
      <c r="A274" s="153" t="str">
        <f>IF(C274="","","FIIs")</f>
        <v/>
      </c>
      <c r="B274" s="153" t="str">
        <f>IF(C274="","","Brasil")</f>
        <v/>
      </c>
      <c r="C274" s="153" t="str">
        <f>IF('04 FIIs'!A77="","",'04 FIIs'!A77&amp;"")</f>
        <v/>
      </c>
      <c r="D274" s="153" t="str">
        <f>IF(C274="","",'04 FIIs'!B77&amp;"")</f>
        <v/>
      </c>
      <c r="E274" s="153" t="str">
        <f>IF(C274="","",'04 FIIs'!C77&amp;"")</f>
        <v/>
      </c>
      <c r="F274" s="153" t="str">
        <f>IF(C274="","",'04 FIIs'!AD77)</f>
        <v/>
      </c>
      <c r="G274" s="154" t="str">
        <f>IF(C274="","",'04 FIIs'!E77)</f>
        <v/>
      </c>
      <c r="H274" s="155" t="str">
        <f>IF(C274="","",'04 FIIs'!J77)</f>
        <v/>
      </c>
      <c r="I274" s="156" t="str">
        <f>IF(C274="","",'04 FIIs'!L77)</f>
        <v/>
      </c>
      <c r="J274" s="157" t="str">
        <f>IF(C274="","",'04 FIIs'!M77)</f>
        <v/>
      </c>
      <c r="K274" s="157" t="str">
        <f>IF(C274="","",'04 FIIs'!N77)</f>
        <v/>
      </c>
      <c r="L274" s="157" t="str">
        <f>IF(C274="","",'04 FIIs'!O77)</f>
        <v/>
      </c>
      <c r="M274" s="157" t="str">
        <f>IF(C274="","",'04 FIIs'!AJ77)</f>
        <v/>
      </c>
      <c r="N274" s="157" t="str">
        <f>IF(C274="","",'04 FIIs'!W77)</f>
        <v/>
      </c>
      <c r="O274" s="154" t="str">
        <f>IF(C274="","",'04 FIIs'!X77)</f>
        <v/>
      </c>
      <c r="P274" s="157" t="str">
        <f>IF(C274="","",'04 FIIs'!Y77)</f>
        <v/>
      </c>
      <c r="Q274" s="157" t="str">
        <f>IF(C274="","",'04 FIIs'!Z77)</f>
        <v/>
      </c>
      <c r="R274" s="158" t="str">
        <f>IF(C274="","",IF($J$3&gt;0,J274/$J$3,0))</f>
        <v/>
      </c>
      <c r="S274" s="159" t="str">
        <f>IF(C274="","",IF(N(J274)&gt;0,J274+ROW()/1E9,""))</f>
        <v/>
      </c>
      <c r="T274" s="159" t="str">
        <f>IF(C274="","",IF(N(P274)&gt;0,P274+ROW()/1E9,""))</f>
        <v/>
      </c>
    </row>
    <row r="275">
      <c r="A275" s="160" t="str">
        <f>IF(C275="","","FIIs")</f>
        <v/>
      </c>
      <c r="B275" s="160" t="str">
        <f>IF(C275="","","Brasil")</f>
        <v/>
      </c>
      <c r="C275" s="160" t="str">
        <f>IF('04 FIIs'!A78="","",'04 FIIs'!A78&amp;"")</f>
        <v/>
      </c>
      <c r="D275" s="160" t="str">
        <f>IF(C275="","",'04 FIIs'!B78&amp;"")</f>
        <v/>
      </c>
      <c r="E275" s="160" t="str">
        <f>IF(C275="","",'04 FIIs'!C78&amp;"")</f>
        <v/>
      </c>
      <c r="F275" s="160" t="str">
        <f>IF(C275="","",'04 FIIs'!AD78)</f>
        <v/>
      </c>
      <c r="G275" s="161" t="str">
        <f>IF(C275="","",'04 FIIs'!E78)</f>
        <v/>
      </c>
      <c r="H275" s="162" t="str">
        <f>IF(C275="","",'04 FIIs'!J78)</f>
        <v/>
      </c>
      <c r="I275" s="163" t="str">
        <f>IF(C275="","",'04 FIIs'!L78)</f>
        <v/>
      </c>
      <c r="J275" s="164" t="str">
        <f>IF(C275="","",'04 FIIs'!M78)</f>
        <v/>
      </c>
      <c r="K275" s="164" t="str">
        <f>IF(C275="","",'04 FIIs'!N78)</f>
        <v/>
      </c>
      <c r="L275" s="164" t="str">
        <f>IF(C275="","",'04 FIIs'!O78)</f>
        <v/>
      </c>
      <c r="M275" s="164" t="str">
        <f>IF(C275="","",'04 FIIs'!AJ78)</f>
        <v/>
      </c>
      <c r="N275" s="164" t="str">
        <f>IF(C275="","",'04 FIIs'!W78)</f>
        <v/>
      </c>
      <c r="O275" s="161" t="str">
        <f>IF(C275="","",'04 FIIs'!X78)</f>
        <v/>
      </c>
      <c r="P275" s="164" t="str">
        <f>IF(C275="","",'04 FIIs'!Y78)</f>
        <v/>
      </c>
      <c r="Q275" s="164" t="str">
        <f>IF(C275="","",'04 FIIs'!Z78)</f>
        <v/>
      </c>
      <c r="R275" s="165" t="str">
        <f>IF(C275="","",IF($J$3&gt;0,J275/$J$3,0))</f>
        <v/>
      </c>
      <c r="S275" s="166" t="str">
        <f>IF(C275="","",IF(N(J275)&gt;0,J275+ROW()/1E9,""))</f>
        <v/>
      </c>
      <c r="T275" s="166" t="str">
        <f>IF(C275="","",IF(N(P275)&gt;0,P275+ROW()/1E9,""))</f>
        <v/>
      </c>
    </row>
    <row r="276">
      <c r="A276" s="153" t="str">
        <f>IF(C276="","","FIIs")</f>
        <v/>
      </c>
      <c r="B276" s="153" t="str">
        <f>IF(C276="","","Brasil")</f>
        <v/>
      </c>
      <c r="C276" s="153" t="str">
        <f>IF('04 FIIs'!A79="","",'04 FIIs'!A79&amp;"")</f>
        <v/>
      </c>
      <c r="D276" s="153" t="str">
        <f>IF(C276="","",'04 FIIs'!B79&amp;"")</f>
        <v/>
      </c>
      <c r="E276" s="153" t="str">
        <f>IF(C276="","",'04 FIIs'!C79&amp;"")</f>
        <v/>
      </c>
      <c r="F276" s="153" t="str">
        <f>IF(C276="","",'04 FIIs'!AD79)</f>
        <v/>
      </c>
      <c r="G276" s="154" t="str">
        <f>IF(C276="","",'04 FIIs'!E79)</f>
        <v/>
      </c>
      <c r="H276" s="155" t="str">
        <f>IF(C276="","",'04 FIIs'!J79)</f>
        <v/>
      </c>
      <c r="I276" s="156" t="str">
        <f>IF(C276="","",'04 FIIs'!L79)</f>
        <v/>
      </c>
      <c r="J276" s="157" t="str">
        <f>IF(C276="","",'04 FIIs'!M79)</f>
        <v/>
      </c>
      <c r="K276" s="157" t="str">
        <f>IF(C276="","",'04 FIIs'!N79)</f>
        <v/>
      </c>
      <c r="L276" s="157" t="str">
        <f>IF(C276="","",'04 FIIs'!O79)</f>
        <v/>
      </c>
      <c r="M276" s="157" t="str">
        <f>IF(C276="","",'04 FIIs'!AJ79)</f>
        <v/>
      </c>
      <c r="N276" s="157" t="str">
        <f>IF(C276="","",'04 FIIs'!W79)</f>
        <v/>
      </c>
      <c r="O276" s="154" t="str">
        <f>IF(C276="","",'04 FIIs'!X79)</f>
        <v/>
      </c>
      <c r="P276" s="157" t="str">
        <f>IF(C276="","",'04 FIIs'!Y79)</f>
        <v/>
      </c>
      <c r="Q276" s="157" t="str">
        <f>IF(C276="","",'04 FIIs'!Z79)</f>
        <v/>
      </c>
      <c r="R276" s="158" t="str">
        <f>IF(C276="","",IF($J$3&gt;0,J276/$J$3,0))</f>
        <v/>
      </c>
      <c r="S276" s="159" t="str">
        <f>IF(C276="","",IF(N(J276)&gt;0,J276+ROW()/1E9,""))</f>
        <v/>
      </c>
      <c r="T276" s="159" t="str">
        <f>IF(C276="","",IF(N(P276)&gt;0,P276+ROW()/1E9,""))</f>
        <v/>
      </c>
    </row>
    <row r="277">
      <c r="A277" s="160" t="str">
        <f>IF(C277="","","FIIs")</f>
        <v/>
      </c>
      <c r="B277" s="160" t="str">
        <f>IF(C277="","","Brasil")</f>
        <v/>
      </c>
      <c r="C277" s="160" t="str">
        <f>IF('04 FIIs'!A80="","",'04 FIIs'!A80&amp;"")</f>
        <v/>
      </c>
      <c r="D277" s="160" t="str">
        <f>IF(C277="","",'04 FIIs'!B80&amp;"")</f>
        <v/>
      </c>
      <c r="E277" s="160" t="str">
        <f>IF(C277="","",'04 FIIs'!C80&amp;"")</f>
        <v/>
      </c>
      <c r="F277" s="160" t="str">
        <f>IF(C277="","",'04 FIIs'!AD80)</f>
        <v/>
      </c>
      <c r="G277" s="161" t="str">
        <f>IF(C277="","",'04 FIIs'!E80)</f>
        <v/>
      </c>
      <c r="H277" s="162" t="str">
        <f>IF(C277="","",'04 FIIs'!J80)</f>
        <v/>
      </c>
      <c r="I277" s="163" t="str">
        <f>IF(C277="","",'04 FIIs'!L80)</f>
        <v/>
      </c>
      <c r="J277" s="164" t="str">
        <f>IF(C277="","",'04 FIIs'!M80)</f>
        <v/>
      </c>
      <c r="K277" s="164" t="str">
        <f>IF(C277="","",'04 FIIs'!N80)</f>
        <v/>
      </c>
      <c r="L277" s="164" t="str">
        <f>IF(C277="","",'04 FIIs'!O80)</f>
        <v/>
      </c>
      <c r="M277" s="164" t="str">
        <f>IF(C277="","",'04 FIIs'!AJ80)</f>
        <v/>
      </c>
      <c r="N277" s="164" t="str">
        <f>IF(C277="","",'04 FIIs'!W80)</f>
        <v/>
      </c>
      <c r="O277" s="161" t="str">
        <f>IF(C277="","",'04 FIIs'!X80)</f>
        <v/>
      </c>
      <c r="P277" s="164" t="str">
        <f>IF(C277="","",'04 FIIs'!Y80)</f>
        <v/>
      </c>
      <c r="Q277" s="164" t="str">
        <f>IF(C277="","",'04 FIIs'!Z80)</f>
        <v/>
      </c>
      <c r="R277" s="165" t="str">
        <f>IF(C277="","",IF($J$3&gt;0,J277/$J$3,0))</f>
        <v/>
      </c>
      <c r="S277" s="166" t="str">
        <f>IF(C277="","",IF(N(J277)&gt;0,J277+ROW()/1E9,""))</f>
        <v/>
      </c>
      <c r="T277" s="166" t="str">
        <f>IF(C277="","",IF(N(P277)&gt;0,P277+ROW()/1E9,""))</f>
        <v/>
      </c>
    </row>
    <row r="278">
      <c r="A278" s="153" t="str">
        <f>IF(C278="","","FIIs")</f>
        <v/>
      </c>
      <c r="B278" s="153" t="str">
        <f>IF(C278="","","Brasil")</f>
        <v/>
      </c>
      <c r="C278" s="153" t="str">
        <f>IF('04 FIIs'!A81="","",'04 FIIs'!A81&amp;"")</f>
        <v/>
      </c>
      <c r="D278" s="153" t="str">
        <f>IF(C278="","",'04 FIIs'!B81&amp;"")</f>
        <v/>
      </c>
      <c r="E278" s="153" t="str">
        <f>IF(C278="","",'04 FIIs'!C81&amp;"")</f>
        <v/>
      </c>
      <c r="F278" s="153" t="str">
        <f>IF(C278="","",'04 FIIs'!AD81)</f>
        <v/>
      </c>
      <c r="G278" s="154" t="str">
        <f>IF(C278="","",'04 FIIs'!E81)</f>
        <v/>
      </c>
      <c r="H278" s="155" t="str">
        <f>IF(C278="","",'04 FIIs'!J81)</f>
        <v/>
      </c>
      <c r="I278" s="156" t="str">
        <f>IF(C278="","",'04 FIIs'!L81)</f>
        <v/>
      </c>
      <c r="J278" s="157" t="str">
        <f>IF(C278="","",'04 FIIs'!M81)</f>
        <v/>
      </c>
      <c r="K278" s="157" t="str">
        <f>IF(C278="","",'04 FIIs'!N81)</f>
        <v/>
      </c>
      <c r="L278" s="157" t="str">
        <f>IF(C278="","",'04 FIIs'!O81)</f>
        <v/>
      </c>
      <c r="M278" s="157" t="str">
        <f>IF(C278="","",'04 FIIs'!AJ81)</f>
        <v/>
      </c>
      <c r="N278" s="157" t="str">
        <f>IF(C278="","",'04 FIIs'!W81)</f>
        <v/>
      </c>
      <c r="O278" s="154" t="str">
        <f>IF(C278="","",'04 FIIs'!X81)</f>
        <v/>
      </c>
      <c r="P278" s="157" t="str">
        <f>IF(C278="","",'04 FIIs'!Y81)</f>
        <v/>
      </c>
      <c r="Q278" s="157" t="str">
        <f>IF(C278="","",'04 FIIs'!Z81)</f>
        <v/>
      </c>
      <c r="R278" s="158" t="str">
        <f>IF(C278="","",IF($J$3&gt;0,J278/$J$3,0))</f>
        <v/>
      </c>
      <c r="S278" s="159" t="str">
        <f>IF(C278="","",IF(N(J278)&gt;0,J278+ROW()/1E9,""))</f>
        <v/>
      </c>
      <c r="T278" s="159" t="str">
        <f>IF(C278="","",IF(N(P278)&gt;0,P278+ROW()/1E9,""))</f>
        <v/>
      </c>
    </row>
    <row r="279">
      <c r="A279" s="160" t="str">
        <f>IF(C279="","","FIIs")</f>
        <v/>
      </c>
      <c r="B279" s="160" t="str">
        <f>IF(C279="","","Brasil")</f>
        <v/>
      </c>
      <c r="C279" s="160" t="str">
        <f>IF('04 FIIs'!A82="","",'04 FIIs'!A82&amp;"")</f>
        <v/>
      </c>
      <c r="D279" s="160" t="str">
        <f>IF(C279="","",'04 FIIs'!B82&amp;"")</f>
        <v/>
      </c>
      <c r="E279" s="160" t="str">
        <f>IF(C279="","",'04 FIIs'!C82&amp;"")</f>
        <v/>
      </c>
      <c r="F279" s="160" t="str">
        <f>IF(C279="","",'04 FIIs'!AD82)</f>
        <v/>
      </c>
      <c r="G279" s="161" t="str">
        <f>IF(C279="","",'04 FIIs'!E82)</f>
        <v/>
      </c>
      <c r="H279" s="162" t="str">
        <f>IF(C279="","",'04 FIIs'!J82)</f>
        <v/>
      </c>
      <c r="I279" s="163" t="str">
        <f>IF(C279="","",'04 FIIs'!L82)</f>
        <v/>
      </c>
      <c r="J279" s="164" t="str">
        <f>IF(C279="","",'04 FIIs'!M82)</f>
        <v/>
      </c>
      <c r="K279" s="164" t="str">
        <f>IF(C279="","",'04 FIIs'!N82)</f>
        <v/>
      </c>
      <c r="L279" s="164" t="str">
        <f>IF(C279="","",'04 FIIs'!O82)</f>
        <v/>
      </c>
      <c r="M279" s="164" t="str">
        <f>IF(C279="","",'04 FIIs'!AJ82)</f>
        <v/>
      </c>
      <c r="N279" s="164" t="str">
        <f>IF(C279="","",'04 FIIs'!W82)</f>
        <v/>
      </c>
      <c r="O279" s="161" t="str">
        <f>IF(C279="","",'04 FIIs'!X82)</f>
        <v/>
      </c>
      <c r="P279" s="164" t="str">
        <f>IF(C279="","",'04 FIIs'!Y82)</f>
        <v/>
      </c>
      <c r="Q279" s="164" t="str">
        <f>IF(C279="","",'04 FIIs'!Z82)</f>
        <v/>
      </c>
      <c r="R279" s="165" t="str">
        <f>IF(C279="","",IF($J$3&gt;0,J279/$J$3,0))</f>
        <v/>
      </c>
      <c r="S279" s="166" t="str">
        <f>IF(C279="","",IF(N(J279)&gt;0,J279+ROW()/1E9,""))</f>
        <v/>
      </c>
      <c r="T279" s="166" t="str">
        <f>IF(C279="","",IF(N(P279)&gt;0,P279+ROW()/1E9,""))</f>
        <v/>
      </c>
    </row>
    <row r="280">
      <c r="A280" s="153" t="str">
        <f>IF(C280="","","FIIs")</f>
        <v/>
      </c>
      <c r="B280" s="153" t="str">
        <f>IF(C280="","","Brasil")</f>
        <v/>
      </c>
      <c r="C280" s="153" t="str">
        <f>IF('04 FIIs'!A83="","",'04 FIIs'!A83&amp;"")</f>
        <v/>
      </c>
      <c r="D280" s="153" t="str">
        <f>IF(C280="","",'04 FIIs'!B83&amp;"")</f>
        <v/>
      </c>
      <c r="E280" s="153" t="str">
        <f>IF(C280="","",'04 FIIs'!C83&amp;"")</f>
        <v/>
      </c>
      <c r="F280" s="153" t="str">
        <f>IF(C280="","",'04 FIIs'!AD83)</f>
        <v/>
      </c>
      <c r="G280" s="154" t="str">
        <f>IF(C280="","",'04 FIIs'!E83)</f>
        <v/>
      </c>
      <c r="H280" s="155" t="str">
        <f>IF(C280="","",'04 FIIs'!J83)</f>
        <v/>
      </c>
      <c r="I280" s="156" t="str">
        <f>IF(C280="","",'04 FIIs'!L83)</f>
        <v/>
      </c>
      <c r="J280" s="157" t="str">
        <f>IF(C280="","",'04 FIIs'!M83)</f>
        <v/>
      </c>
      <c r="K280" s="157" t="str">
        <f>IF(C280="","",'04 FIIs'!N83)</f>
        <v/>
      </c>
      <c r="L280" s="157" t="str">
        <f>IF(C280="","",'04 FIIs'!O83)</f>
        <v/>
      </c>
      <c r="M280" s="157" t="str">
        <f>IF(C280="","",'04 FIIs'!AJ83)</f>
        <v/>
      </c>
      <c r="N280" s="157" t="str">
        <f>IF(C280="","",'04 FIIs'!W83)</f>
        <v/>
      </c>
      <c r="O280" s="154" t="str">
        <f>IF(C280="","",'04 FIIs'!X83)</f>
        <v/>
      </c>
      <c r="P280" s="157" t="str">
        <f>IF(C280="","",'04 FIIs'!Y83)</f>
        <v/>
      </c>
      <c r="Q280" s="157" t="str">
        <f>IF(C280="","",'04 FIIs'!Z83)</f>
        <v/>
      </c>
      <c r="R280" s="158" t="str">
        <f>IF(C280="","",IF($J$3&gt;0,J280/$J$3,0))</f>
        <v/>
      </c>
      <c r="S280" s="159" t="str">
        <f>IF(C280="","",IF(N(J280)&gt;0,J280+ROW()/1E9,""))</f>
        <v/>
      </c>
      <c r="T280" s="159" t="str">
        <f>IF(C280="","",IF(N(P280)&gt;0,P280+ROW()/1E9,""))</f>
        <v/>
      </c>
    </row>
    <row r="281">
      <c r="A281" s="160" t="str">
        <f>IF(C281="","","FIIs")</f>
        <v/>
      </c>
      <c r="B281" s="160" t="str">
        <f>IF(C281="","","Brasil")</f>
        <v/>
      </c>
      <c r="C281" s="160" t="str">
        <f>IF('04 FIIs'!A84="","",'04 FIIs'!A84&amp;"")</f>
        <v/>
      </c>
      <c r="D281" s="160" t="str">
        <f>IF(C281="","",'04 FIIs'!B84&amp;"")</f>
        <v/>
      </c>
      <c r="E281" s="160" t="str">
        <f>IF(C281="","",'04 FIIs'!C84&amp;"")</f>
        <v/>
      </c>
      <c r="F281" s="160" t="str">
        <f>IF(C281="","",'04 FIIs'!AD84)</f>
        <v/>
      </c>
      <c r="G281" s="161" t="str">
        <f>IF(C281="","",'04 FIIs'!E84)</f>
        <v/>
      </c>
      <c r="H281" s="162" t="str">
        <f>IF(C281="","",'04 FIIs'!J84)</f>
        <v/>
      </c>
      <c r="I281" s="163" t="str">
        <f>IF(C281="","",'04 FIIs'!L84)</f>
        <v/>
      </c>
      <c r="J281" s="164" t="str">
        <f>IF(C281="","",'04 FIIs'!M84)</f>
        <v/>
      </c>
      <c r="K281" s="164" t="str">
        <f>IF(C281="","",'04 FIIs'!N84)</f>
        <v/>
      </c>
      <c r="L281" s="164" t="str">
        <f>IF(C281="","",'04 FIIs'!O84)</f>
        <v/>
      </c>
      <c r="M281" s="164" t="str">
        <f>IF(C281="","",'04 FIIs'!AJ84)</f>
        <v/>
      </c>
      <c r="N281" s="164" t="str">
        <f>IF(C281="","",'04 FIIs'!W84)</f>
        <v/>
      </c>
      <c r="O281" s="161" t="str">
        <f>IF(C281="","",'04 FIIs'!X84)</f>
        <v/>
      </c>
      <c r="P281" s="164" t="str">
        <f>IF(C281="","",'04 FIIs'!Y84)</f>
        <v/>
      </c>
      <c r="Q281" s="164" t="str">
        <f>IF(C281="","",'04 FIIs'!Z84)</f>
        <v/>
      </c>
      <c r="R281" s="165" t="str">
        <f>IF(C281="","",IF($J$3&gt;0,J281/$J$3,0))</f>
        <v/>
      </c>
      <c r="S281" s="166" t="str">
        <f>IF(C281="","",IF(N(J281)&gt;0,J281+ROW()/1E9,""))</f>
        <v/>
      </c>
      <c r="T281" s="166" t="str">
        <f>IF(C281="","",IF(N(P281)&gt;0,P281+ROW()/1E9,""))</f>
        <v/>
      </c>
    </row>
    <row r="282">
      <c r="A282" s="153" t="str">
        <f>IF(C282="","","FIIs")</f>
        <v/>
      </c>
      <c r="B282" s="153" t="str">
        <f>IF(C282="","","Brasil")</f>
        <v/>
      </c>
      <c r="C282" s="153" t="str">
        <f>IF('04 FIIs'!A85="","",'04 FIIs'!A85&amp;"")</f>
        <v/>
      </c>
      <c r="D282" s="153" t="str">
        <f>IF(C282="","",'04 FIIs'!B85&amp;"")</f>
        <v/>
      </c>
      <c r="E282" s="153" t="str">
        <f>IF(C282="","",'04 FIIs'!C85&amp;"")</f>
        <v/>
      </c>
      <c r="F282" s="153" t="str">
        <f>IF(C282="","",'04 FIIs'!AD85)</f>
        <v/>
      </c>
      <c r="G282" s="154" t="str">
        <f>IF(C282="","",'04 FIIs'!E85)</f>
        <v/>
      </c>
      <c r="H282" s="155" t="str">
        <f>IF(C282="","",'04 FIIs'!J85)</f>
        <v/>
      </c>
      <c r="I282" s="156" t="str">
        <f>IF(C282="","",'04 FIIs'!L85)</f>
        <v/>
      </c>
      <c r="J282" s="157" t="str">
        <f>IF(C282="","",'04 FIIs'!M85)</f>
        <v/>
      </c>
      <c r="K282" s="157" t="str">
        <f>IF(C282="","",'04 FIIs'!N85)</f>
        <v/>
      </c>
      <c r="L282" s="157" t="str">
        <f>IF(C282="","",'04 FIIs'!O85)</f>
        <v/>
      </c>
      <c r="M282" s="157" t="str">
        <f>IF(C282="","",'04 FIIs'!AJ85)</f>
        <v/>
      </c>
      <c r="N282" s="157" t="str">
        <f>IF(C282="","",'04 FIIs'!W85)</f>
        <v/>
      </c>
      <c r="O282" s="154" t="str">
        <f>IF(C282="","",'04 FIIs'!X85)</f>
        <v/>
      </c>
      <c r="P282" s="157" t="str">
        <f>IF(C282="","",'04 FIIs'!Y85)</f>
        <v/>
      </c>
      <c r="Q282" s="157" t="str">
        <f>IF(C282="","",'04 FIIs'!Z85)</f>
        <v/>
      </c>
      <c r="R282" s="158" t="str">
        <f>IF(C282="","",IF($J$3&gt;0,J282/$J$3,0))</f>
        <v/>
      </c>
      <c r="S282" s="159" t="str">
        <f>IF(C282="","",IF(N(J282)&gt;0,J282+ROW()/1E9,""))</f>
        <v/>
      </c>
      <c r="T282" s="159" t="str">
        <f>IF(C282="","",IF(N(P282)&gt;0,P282+ROW()/1E9,""))</f>
        <v/>
      </c>
    </row>
    <row r="283">
      <c r="A283" s="160" t="str">
        <f>IF(C283="","","FIIs")</f>
        <v/>
      </c>
      <c r="B283" s="160" t="str">
        <f>IF(C283="","","Brasil")</f>
        <v/>
      </c>
      <c r="C283" s="160" t="str">
        <f>IF('04 FIIs'!A86="","",'04 FIIs'!A86&amp;"")</f>
        <v/>
      </c>
      <c r="D283" s="160" t="str">
        <f>IF(C283="","",'04 FIIs'!B86&amp;"")</f>
        <v/>
      </c>
      <c r="E283" s="160" t="str">
        <f>IF(C283="","",'04 FIIs'!C86&amp;"")</f>
        <v/>
      </c>
      <c r="F283" s="160" t="str">
        <f>IF(C283="","",'04 FIIs'!AD86)</f>
        <v/>
      </c>
      <c r="G283" s="161" t="str">
        <f>IF(C283="","",'04 FIIs'!E86)</f>
        <v/>
      </c>
      <c r="H283" s="162" t="str">
        <f>IF(C283="","",'04 FIIs'!J86)</f>
        <v/>
      </c>
      <c r="I283" s="163" t="str">
        <f>IF(C283="","",'04 FIIs'!L86)</f>
        <v/>
      </c>
      <c r="J283" s="164" t="str">
        <f>IF(C283="","",'04 FIIs'!M86)</f>
        <v/>
      </c>
      <c r="K283" s="164" t="str">
        <f>IF(C283="","",'04 FIIs'!N86)</f>
        <v/>
      </c>
      <c r="L283" s="164" t="str">
        <f>IF(C283="","",'04 FIIs'!O86)</f>
        <v/>
      </c>
      <c r="M283" s="164" t="str">
        <f>IF(C283="","",'04 FIIs'!AJ86)</f>
        <v/>
      </c>
      <c r="N283" s="164" t="str">
        <f>IF(C283="","",'04 FIIs'!W86)</f>
        <v/>
      </c>
      <c r="O283" s="161" t="str">
        <f>IF(C283="","",'04 FIIs'!X86)</f>
        <v/>
      </c>
      <c r="P283" s="164" t="str">
        <f>IF(C283="","",'04 FIIs'!Y86)</f>
        <v/>
      </c>
      <c r="Q283" s="164" t="str">
        <f>IF(C283="","",'04 FIIs'!Z86)</f>
        <v/>
      </c>
      <c r="R283" s="165" t="str">
        <f>IF(C283="","",IF($J$3&gt;0,J283/$J$3,0))</f>
        <v/>
      </c>
      <c r="S283" s="166" t="str">
        <f>IF(C283="","",IF(N(J283)&gt;0,J283+ROW()/1E9,""))</f>
        <v/>
      </c>
      <c r="T283" s="166" t="str">
        <f>IF(C283="","",IF(N(P283)&gt;0,P283+ROW()/1E9,""))</f>
        <v/>
      </c>
    </row>
    <row r="284">
      <c r="A284" s="153" t="str">
        <f>IF(C284="","","FIIs")</f>
        <v/>
      </c>
      <c r="B284" s="153" t="str">
        <f>IF(C284="","","Brasil")</f>
        <v/>
      </c>
      <c r="C284" s="153" t="str">
        <f>IF('04 FIIs'!A87="","",'04 FIIs'!A87&amp;"")</f>
        <v/>
      </c>
      <c r="D284" s="153" t="str">
        <f>IF(C284="","",'04 FIIs'!B87&amp;"")</f>
        <v/>
      </c>
      <c r="E284" s="153" t="str">
        <f>IF(C284="","",'04 FIIs'!C87&amp;"")</f>
        <v/>
      </c>
      <c r="F284" s="153" t="str">
        <f>IF(C284="","",'04 FIIs'!AD87)</f>
        <v/>
      </c>
      <c r="G284" s="154" t="str">
        <f>IF(C284="","",'04 FIIs'!E87)</f>
        <v/>
      </c>
      <c r="H284" s="155" t="str">
        <f>IF(C284="","",'04 FIIs'!J87)</f>
        <v/>
      </c>
      <c r="I284" s="156" t="str">
        <f>IF(C284="","",'04 FIIs'!L87)</f>
        <v/>
      </c>
      <c r="J284" s="157" t="str">
        <f>IF(C284="","",'04 FIIs'!M87)</f>
        <v/>
      </c>
      <c r="K284" s="157" t="str">
        <f>IF(C284="","",'04 FIIs'!N87)</f>
        <v/>
      </c>
      <c r="L284" s="157" t="str">
        <f>IF(C284="","",'04 FIIs'!O87)</f>
        <v/>
      </c>
      <c r="M284" s="157" t="str">
        <f>IF(C284="","",'04 FIIs'!AJ87)</f>
        <v/>
      </c>
      <c r="N284" s="157" t="str">
        <f>IF(C284="","",'04 FIIs'!W87)</f>
        <v/>
      </c>
      <c r="O284" s="154" t="str">
        <f>IF(C284="","",'04 FIIs'!X87)</f>
        <v/>
      </c>
      <c r="P284" s="157" t="str">
        <f>IF(C284="","",'04 FIIs'!Y87)</f>
        <v/>
      </c>
      <c r="Q284" s="157" t="str">
        <f>IF(C284="","",'04 FIIs'!Z87)</f>
        <v/>
      </c>
      <c r="R284" s="158" t="str">
        <f>IF(C284="","",IF($J$3&gt;0,J284/$J$3,0))</f>
        <v/>
      </c>
      <c r="S284" s="159" t="str">
        <f>IF(C284="","",IF(N(J284)&gt;0,J284+ROW()/1E9,""))</f>
        <v/>
      </c>
      <c r="T284" s="159" t="str">
        <f>IF(C284="","",IF(N(P284)&gt;0,P284+ROW()/1E9,""))</f>
        <v/>
      </c>
    </row>
    <row r="285">
      <c r="A285" s="160" t="str">
        <f>IF(C285="","","FIIs")</f>
        <v/>
      </c>
      <c r="B285" s="160" t="str">
        <f>IF(C285="","","Brasil")</f>
        <v/>
      </c>
      <c r="C285" s="160" t="str">
        <f>IF('04 FIIs'!A88="","",'04 FIIs'!A88&amp;"")</f>
        <v/>
      </c>
      <c r="D285" s="160" t="str">
        <f>IF(C285="","",'04 FIIs'!B88&amp;"")</f>
        <v/>
      </c>
      <c r="E285" s="160" t="str">
        <f>IF(C285="","",'04 FIIs'!C88&amp;"")</f>
        <v/>
      </c>
      <c r="F285" s="160" t="str">
        <f>IF(C285="","",'04 FIIs'!AD88)</f>
        <v/>
      </c>
      <c r="G285" s="161" t="str">
        <f>IF(C285="","",'04 FIIs'!E88)</f>
        <v/>
      </c>
      <c r="H285" s="162" t="str">
        <f>IF(C285="","",'04 FIIs'!J88)</f>
        <v/>
      </c>
      <c r="I285" s="163" t="str">
        <f>IF(C285="","",'04 FIIs'!L88)</f>
        <v/>
      </c>
      <c r="J285" s="164" t="str">
        <f>IF(C285="","",'04 FIIs'!M88)</f>
        <v/>
      </c>
      <c r="K285" s="164" t="str">
        <f>IF(C285="","",'04 FIIs'!N88)</f>
        <v/>
      </c>
      <c r="L285" s="164" t="str">
        <f>IF(C285="","",'04 FIIs'!O88)</f>
        <v/>
      </c>
      <c r="M285" s="164" t="str">
        <f>IF(C285="","",'04 FIIs'!AJ88)</f>
        <v/>
      </c>
      <c r="N285" s="164" t="str">
        <f>IF(C285="","",'04 FIIs'!W88)</f>
        <v/>
      </c>
      <c r="O285" s="161" t="str">
        <f>IF(C285="","",'04 FIIs'!X88)</f>
        <v/>
      </c>
      <c r="P285" s="164" t="str">
        <f>IF(C285="","",'04 FIIs'!Y88)</f>
        <v/>
      </c>
      <c r="Q285" s="164" t="str">
        <f>IF(C285="","",'04 FIIs'!Z88)</f>
        <v/>
      </c>
      <c r="R285" s="165" t="str">
        <f>IF(C285="","",IF($J$3&gt;0,J285/$J$3,0))</f>
        <v/>
      </c>
      <c r="S285" s="166" t="str">
        <f>IF(C285="","",IF(N(J285)&gt;0,J285+ROW()/1E9,""))</f>
        <v/>
      </c>
      <c r="T285" s="166" t="str">
        <f>IF(C285="","",IF(N(P285)&gt;0,P285+ROW()/1E9,""))</f>
        <v/>
      </c>
    </row>
    <row r="286">
      <c r="A286" s="153" t="str">
        <f>IF(C286="","","FIIs")</f>
        <v/>
      </c>
      <c r="B286" s="153" t="str">
        <f>IF(C286="","","Brasil")</f>
        <v/>
      </c>
      <c r="C286" s="153" t="str">
        <f>IF('04 FIIs'!A89="","",'04 FIIs'!A89&amp;"")</f>
        <v/>
      </c>
      <c r="D286" s="153" t="str">
        <f>IF(C286="","",'04 FIIs'!B89&amp;"")</f>
        <v/>
      </c>
      <c r="E286" s="153" t="str">
        <f>IF(C286="","",'04 FIIs'!C89&amp;"")</f>
        <v/>
      </c>
      <c r="F286" s="153" t="str">
        <f>IF(C286="","",'04 FIIs'!AD89)</f>
        <v/>
      </c>
      <c r="G286" s="154" t="str">
        <f>IF(C286="","",'04 FIIs'!E89)</f>
        <v/>
      </c>
      <c r="H286" s="155" t="str">
        <f>IF(C286="","",'04 FIIs'!J89)</f>
        <v/>
      </c>
      <c r="I286" s="156" t="str">
        <f>IF(C286="","",'04 FIIs'!L89)</f>
        <v/>
      </c>
      <c r="J286" s="157" t="str">
        <f>IF(C286="","",'04 FIIs'!M89)</f>
        <v/>
      </c>
      <c r="K286" s="157" t="str">
        <f>IF(C286="","",'04 FIIs'!N89)</f>
        <v/>
      </c>
      <c r="L286" s="157" t="str">
        <f>IF(C286="","",'04 FIIs'!O89)</f>
        <v/>
      </c>
      <c r="M286" s="157" t="str">
        <f>IF(C286="","",'04 FIIs'!AJ89)</f>
        <v/>
      </c>
      <c r="N286" s="157" t="str">
        <f>IF(C286="","",'04 FIIs'!W89)</f>
        <v/>
      </c>
      <c r="O286" s="154" t="str">
        <f>IF(C286="","",'04 FIIs'!X89)</f>
        <v/>
      </c>
      <c r="P286" s="157" t="str">
        <f>IF(C286="","",'04 FIIs'!Y89)</f>
        <v/>
      </c>
      <c r="Q286" s="157" t="str">
        <f>IF(C286="","",'04 FIIs'!Z89)</f>
        <v/>
      </c>
      <c r="R286" s="158" t="str">
        <f>IF(C286="","",IF($J$3&gt;0,J286/$J$3,0))</f>
        <v/>
      </c>
      <c r="S286" s="159" t="str">
        <f>IF(C286="","",IF(N(J286)&gt;0,J286+ROW()/1E9,""))</f>
        <v/>
      </c>
      <c r="T286" s="159" t="str">
        <f>IF(C286="","",IF(N(P286)&gt;0,P286+ROW()/1E9,""))</f>
        <v/>
      </c>
    </row>
    <row r="287">
      <c r="A287" s="160" t="str">
        <f>IF(C287="","","FIIs")</f>
        <v/>
      </c>
      <c r="B287" s="160" t="str">
        <f>IF(C287="","","Brasil")</f>
        <v/>
      </c>
      <c r="C287" s="160" t="str">
        <f>IF('04 FIIs'!A90="","",'04 FIIs'!A90&amp;"")</f>
        <v/>
      </c>
      <c r="D287" s="160" t="str">
        <f>IF(C287="","",'04 FIIs'!B90&amp;"")</f>
        <v/>
      </c>
      <c r="E287" s="160" t="str">
        <f>IF(C287="","",'04 FIIs'!C90&amp;"")</f>
        <v/>
      </c>
      <c r="F287" s="160" t="str">
        <f>IF(C287="","",'04 FIIs'!AD90)</f>
        <v/>
      </c>
      <c r="G287" s="161" t="str">
        <f>IF(C287="","",'04 FIIs'!E90)</f>
        <v/>
      </c>
      <c r="H287" s="162" t="str">
        <f>IF(C287="","",'04 FIIs'!J90)</f>
        <v/>
      </c>
      <c r="I287" s="163" t="str">
        <f>IF(C287="","",'04 FIIs'!L90)</f>
        <v/>
      </c>
      <c r="J287" s="164" t="str">
        <f>IF(C287="","",'04 FIIs'!M90)</f>
        <v/>
      </c>
      <c r="K287" s="164" t="str">
        <f>IF(C287="","",'04 FIIs'!N90)</f>
        <v/>
      </c>
      <c r="L287" s="164" t="str">
        <f>IF(C287="","",'04 FIIs'!O90)</f>
        <v/>
      </c>
      <c r="M287" s="164" t="str">
        <f>IF(C287="","",'04 FIIs'!AJ90)</f>
        <v/>
      </c>
      <c r="N287" s="164" t="str">
        <f>IF(C287="","",'04 FIIs'!W90)</f>
        <v/>
      </c>
      <c r="O287" s="161" t="str">
        <f>IF(C287="","",'04 FIIs'!X90)</f>
        <v/>
      </c>
      <c r="P287" s="164" t="str">
        <f>IF(C287="","",'04 FIIs'!Y90)</f>
        <v/>
      </c>
      <c r="Q287" s="164" t="str">
        <f>IF(C287="","",'04 FIIs'!Z90)</f>
        <v/>
      </c>
      <c r="R287" s="165" t="str">
        <f>IF(C287="","",IF($J$3&gt;0,J287/$J$3,0))</f>
        <v/>
      </c>
      <c r="S287" s="166" t="str">
        <f>IF(C287="","",IF(N(J287)&gt;0,J287+ROW()/1E9,""))</f>
        <v/>
      </c>
      <c r="T287" s="166" t="str">
        <f>IF(C287="","",IF(N(P287)&gt;0,P287+ROW()/1E9,""))</f>
        <v/>
      </c>
    </row>
    <row r="288">
      <c r="A288" s="153" t="str">
        <f>IF(C288="","","FIIs")</f>
        <v/>
      </c>
      <c r="B288" s="153" t="str">
        <f>IF(C288="","","Brasil")</f>
        <v/>
      </c>
      <c r="C288" s="153" t="str">
        <f>IF('04 FIIs'!A91="","",'04 FIIs'!A91&amp;"")</f>
        <v/>
      </c>
      <c r="D288" s="153" t="str">
        <f>IF(C288="","",'04 FIIs'!B91&amp;"")</f>
        <v/>
      </c>
      <c r="E288" s="153" t="str">
        <f>IF(C288="","",'04 FIIs'!C91&amp;"")</f>
        <v/>
      </c>
      <c r="F288" s="153" t="str">
        <f>IF(C288="","",'04 FIIs'!AD91)</f>
        <v/>
      </c>
      <c r="G288" s="154" t="str">
        <f>IF(C288="","",'04 FIIs'!E91)</f>
        <v/>
      </c>
      <c r="H288" s="155" t="str">
        <f>IF(C288="","",'04 FIIs'!J91)</f>
        <v/>
      </c>
      <c r="I288" s="156" t="str">
        <f>IF(C288="","",'04 FIIs'!L91)</f>
        <v/>
      </c>
      <c r="J288" s="157" t="str">
        <f>IF(C288="","",'04 FIIs'!M91)</f>
        <v/>
      </c>
      <c r="K288" s="157" t="str">
        <f>IF(C288="","",'04 FIIs'!N91)</f>
        <v/>
      </c>
      <c r="L288" s="157" t="str">
        <f>IF(C288="","",'04 FIIs'!O91)</f>
        <v/>
      </c>
      <c r="M288" s="157" t="str">
        <f>IF(C288="","",'04 FIIs'!AJ91)</f>
        <v/>
      </c>
      <c r="N288" s="157" t="str">
        <f>IF(C288="","",'04 FIIs'!W91)</f>
        <v/>
      </c>
      <c r="O288" s="154" t="str">
        <f>IF(C288="","",'04 FIIs'!X91)</f>
        <v/>
      </c>
      <c r="P288" s="157" t="str">
        <f>IF(C288="","",'04 FIIs'!Y91)</f>
        <v/>
      </c>
      <c r="Q288" s="157" t="str">
        <f>IF(C288="","",'04 FIIs'!Z91)</f>
        <v/>
      </c>
      <c r="R288" s="158" t="str">
        <f>IF(C288="","",IF($J$3&gt;0,J288/$J$3,0))</f>
        <v/>
      </c>
      <c r="S288" s="159" t="str">
        <f>IF(C288="","",IF(N(J288)&gt;0,J288+ROW()/1E9,""))</f>
        <v/>
      </c>
      <c r="T288" s="159" t="str">
        <f>IF(C288="","",IF(N(P288)&gt;0,P288+ROW()/1E9,""))</f>
        <v/>
      </c>
    </row>
    <row r="289">
      <c r="A289" s="160" t="str">
        <f>IF(C289="","","FIIs")</f>
        <v/>
      </c>
      <c r="B289" s="160" t="str">
        <f>IF(C289="","","Brasil")</f>
        <v/>
      </c>
      <c r="C289" s="160" t="str">
        <f>IF('04 FIIs'!A92="","",'04 FIIs'!A92&amp;"")</f>
        <v/>
      </c>
      <c r="D289" s="160" t="str">
        <f>IF(C289="","",'04 FIIs'!B92&amp;"")</f>
        <v/>
      </c>
      <c r="E289" s="160" t="str">
        <f>IF(C289="","",'04 FIIs'!C92&amp;"")</f>
        <v/>
      </c>
      <c r="F289" s="160" t="str">
        <f>IF(C289="","",'04 FIIs'!AD92)</f>
        <v/>
      </c>
      <c r="G289" s="161" t="str">
        <f>IF(C289="","",'04 FIIs'!E92)</f>
        <v/>
      </c>
      <c r="H289" s="162" t="str">
        <f>IF(C289="","",'04 FIIs'!J92)</f>
        <v/>
      </c>
      <c r="I289" s="163" t="str">
        <f>IF(C289="","",'04 FIIs'!L92)</f>
        <v/>
      </c>
      <c r="J289" s="164" t="str">
        <f>IF(C289="","",'04 FIIs'!M92)</f>
        <v/>
      </c>
      <c r="K289" s="164" t="str">
        <f>IF(C289="","",'04 FIIs'!N92)</f>
        <v/>
      </c>
      <c r="L289" s="164" t="str">
        <f>IF(C289="","",'04 FIIs'!O92)</f>
        <v/>
      </c>
      <c r="M289" s="164" t="str">
        <f>IF(C289="","",'04 FIIs'!AJ92)</f>
        <v/>
      </c>
      <c r="N289" s="164" t="str">
        <f>IF(C289="","",'04 FIIs'!W92)</f>
        <v/>
      </c>
      <c r="O289" s="161" t="str">
        <f>IF(C289="","",'04 FIIs'!X92)</f>
        <v/>
      </c>
      <c r="P289" s="164" t="str">
        <f>IF(C289="","",'04 FIIs'!Y92)</f>
        <v/>
      </c>
      <c r="Q289" s="164" t="str">
        <f>IF(C289="","",'04 FIIs'!Z92)</f>
        <v/>
      </c>
      <c r="R289" s="165" t="str">
        <f>IF(C289="","",IF($J$3&gt;0,J289/$J$3,0))</f>
        <v/>
      </c>
      <c r="S289" s="166" t="str">
        <f>IF(C289="","",IF(N(J289)&gt;0,J289+ROW()/1E9,""))</f>
        <v/>
      </c>
      <c r="T289" s="166" t="str">
        <f>IF(C289="","",IF(N(P289)&gt;0,P289+ROW()/1E9,""))</f>
        <v/>
      </c>
    </row>
    <row r="290">
      <c r="A290" s="153" t="str">
        <f>IF(C290="","","FIIs")</f>
        <v/>
      </c>
      <c r="B290" s="153" t="str">
        <f>IF(C290="","","Brasil")</f>
        <v/>
      </c>
      <c r="C290" s="153" t="str">
        <f>IF('04 FIIs'!A93="","",'04 FIIs'!A93&amp;"")</f>
        <v/>
      </c>
      <c r="D290" s="153" t="str">
        <f>IF(C290="","",'04 FIIs'!B93&amp;"")</f>
        <v/>
      </c>
      <c r="E290" s="153" t="str">
        <f>IF(C290="","",'04 FIIs'!C93&amp;"")</f>
        <v/>
      </c>
      <c r="F290" s="153" t="str">
        <f>IF(C290="","",'04 FIIs'!AD93)</f>
        <v/>
      </c>
      <c r="G290" s="154" t="str">
        <f>IF(C290="","",'04 FIIs'!E93)</f>
        <v/>
      </c>
      <c r="H290" s="155" t="str">
        <f>IF(C290="","",'04 FIIs'!J93)</f>
        <v/>
      </c>
      <c r="I290" s="156" t="str">
        <f>IF(C290="","",'04 FIIs'!L93)</f>
        <v/>
      </c>
      <c r="J290" s="157" t="str">
        <f>IF(C290="","",'04 FIIs'!M93)</f>
        <v/>
      </c>
      <c r="K290" s="157" t="str">
        <f>IF(C290="","",'04 FIIs'!N93)</f>
        <v/>
      </c>
      <c r="L290" s="157" t="str">
        <f>IF(C290="","",'04 FIIs'!O93)</f>
        <v/>
      </c>
      <c r="M290" s="157" t="str">
        <f>IF(C290="","",'04 FIIs'!AJ93)</f>
        <v/>
      </c>
      <c r="N290" s="157" t="str">
        <f>IF(C290="","",'04 FIIs'!W93)</f>
        <v/>
      </c>
      <c r="O290" s="154" t="str">
        <f>IF(C290="","",'04 FIIs'!X93)</f>
        <v/>
      </c>
      <c r="P290" s="157" t="str">
        <f>IF(C290="","",'04 FIIs'!Y93)</f>
        <v/>
      </c>
      <c r="Q290" s="157" t="str">
        <f>IF(C290="","",'04 FIIs'!Z93)</f>
        <v/>
      </c>
      <c r="R290" s="158" t="str">
        <f>IF(C290="","",IF($J$3&gt;0,J290/$J$3,0))</f>
        <v/>
      </c>
      <c r="S290" s="159" t="str">
        <f>IF(C290="","",IF(N(J290)&gt;0,J290+ROW()/1E9,""))</f>
        <v/>
      </c>
      <c r="T290" s="159" t="str">
        <f>IF(C290="","",IF(N(P290)&gt;0,P290+ROW()/1E9,""))</f>
        <v/>
      </c>
    </row>
    <row r="291">
      <c r="A291" s="160" t="str">
        <f>IF(C291="","","FIIs")</f>
        <v/>
      </c>
      <c r="B291" s="160" t="str">
        <f>IF(C291="","","Brasil")</f>
        <v/>
      </c>
      <c r="C291" s="160" t="str">
        <f>IF('04 FIIs'!A94="","",'04 FIIs'!A94&amp;"")</f>
        <v/>
      </c>
      <c r="D291" s="160" t="str">
        <f>IF(C291="","",'04 FIIs'!B94&amp;"")</f>
        <v/>
      </c>
      <c r="E291" s="160" t="str">
        <f>IF(C291="","",'04 FIIs'!C94&amp;"")</f>
        <v/>
      </c>
      <c r="F291" s="160" t="str">
        <f>IF(C291="","",'04 FIIs'!AD94)</f>
        <v/>
      </c>
      <c r="G291" s="161" t="str">
        <f>IF(C291="","",'04 FIIs'!E94)</f>
        <v/>
      </c>
      <c r="H291" s="162" t="str">
        <f>IF(C291="","",'04 FIIs'!J94)</f>
        <v/>
      </c>
      <c r="I291" s="163" t="str">
        <f>IF(C291="","",'04 FIIs'!L94)</f>
        <v/>
      </c>
      <c r="J291" s="164" t="str">
        <f>IF(C291="","",'04 FIIs'!M94)</f>
        <v/>
      </c>
      <c r="K291" s="164" t="str">
        <f>IF(C291="","",'04 FIIs'!N94)</f>
        <v/>
      </c>
      <c r="L291" s="164" t="str">
        <f>IF(C291="","",'04 FIIs'!O94)</f>
        <v/>
      </c>
      <c r="M291" s="164" t="str">
        <f>IF(C291="","",'04 FIIs'!AJ94)</f>
        <v/>
      </c>
      <c r="N291" s="164" t="str">
        <f>IF(C291="","",'04 FIIs'!W94)</f>
        <v/>
      </c>
      <c r="O291" s="161" t="str">
        <f>IF(C291="","",'04 FIIs'!X94)</f>
        <v/>
      </c>
      <c r="P291" s="164" t="str">
        <f>IF(C291="","",'04 FIIs'!Y94)</f>
        <v/>
      </c>
      <c r="Q291" s="164" t="str">
        <f>IF(C291="","",'04 FIIs'!Z94)</f>
        <v/>
      </c>
      <c r="R291" s="165" t="str">
        <f>IF(C291="","",IF($J$3&gt;0,J291/$J$3,0))</f>
        <v/>
      </c>
      <c r="S291" s="166" t="str">
        <f>IF(C291="","",IF(N(J291)&gt;0,J291+ROW()/1E9,""))</f>
        <v/>
      </c>
      <c r="T291" s="166" t="str">
        <f>IF(C291="","",IF(N(P291)&gt;0,P291+ROW()/1E9,""))</f>
        <v/>
      </c>
    </row>
    <row r="292">
      <c r="A292" s="153" t="str">
        <f>IF(C292="","","FIIs")</f>
        <v/>
      </c>
      <c r="B292" s="153" t="str">
        <f>IF(C292="","","Brasil")</f>
        <v/>
      </c>
      <c r="C292" s="153" t="str">
        <f>IF('04 FIIs'!A95="","",'04 FIIs'!A95&amp;"")</f>
        <v/>
      </c>
      <c r="D292" s="153" t="str">
        <f>IF(C292="","",'04 FIIs'!B95&amp;"")</f>
        <v/>
      </c>
      <c r="E292" s="153" t="str">
        <f>IF(C292="","",'04 FIIs'!C95&amp;"")</f>
        <v/>
      </c>
      <c r="F292" s="153" t="str">
        <f>IF(C292="","",'04 FIIs'!AD95)</f>
        <v/>
      </c>
      <c r="G292" s="154" t="str">
        <f>IF(C292="","",'04 FIIs'!E95)</f>
        <v/>
      </c>
      <c r="H292" s="155" t="str">
        <f>IF(C292="","",'04 FIIs'!J95)</f>
        <v/>
      </c>
      <c r="I292" s="156" t="str">
        <f>IF(C292="","",'04 FIIs'!L95)</f>
        <v/>
      </c>
      <c r="J292" s="157" t="str">
        <f>IF(C292="","",'04 FIIs'!M95)</f>
        <v/>
      </c>
      <c r="K292" s="157" t="str">
        <f>IF(C292="","",'04 FIIs'!N95)</f>
        <v/>
      </c>
      <c r="L292" s="157" t="str">
        <f>IF(C292="","",'04 FIIs'!O95)</f>
        <v/>
      </c>
      <c r="M292" s="157" t="str">
        <f>IF(C292="","",'04 FIIs'!AJ95)</f>
        <v/>
      </c>
      <c r="N292" s="157" t="str">
        <f>IF(C292="","",'04 FIIs'!W95)</f>
        <v/>
      </c>
      <c r="O292" s="154" t="str">
        <f>IF(C292="","",'04 FIIs'!X95)</f>
        <v/>
      </c>
      <c r="P292" s="157" t="str">
        <f>IF(C292="","",'04 FIIs'!Y95)</f>
        <v/>
      </c>
      <c r="Q292" s="157" t="str">
        <f>IF(C292="","",'04 FIIs'!Z95)</f>
        <v/>
      </c>
      <c r="R292" s="158" t="str">
        <f>IF(C292="","",IF($J$3&gt;0,J292/$J$3,0))</f>
        <v/>
      </c>
      <c r="S292" s="159" t="str">
        <f>IF(C292="","",IF(N(J292)&gt;0,J292+ROW()/1E9,""))</f>
        <v/>
      </c>
      <c r="T292" s="159" t="str">
        <f>IF(C292="","",IF(N(P292)&gt;0,P292+ROW()/1E9,""))</f>
        <v/>
      </c>
    </row>
    <row r="293">
      <c r="A293" s="160" t="str">
        <f>IF(C293="","","FIIs")</f>
        <v/>
      </c>
      <c r="B293" s="160" t="str">
        <f>IF(C293="","","Brasil")</f>
        <v/>
      </c>
      <c r="C293" s="160" t="str">
        <f>IF('04 FIIs'!A96="","",'04 FIIs'!A96&amp;"")</f>
        <v/>
      </c>
      <c r="D293" s="160" t="str">
        <f>IF(C293="","",'04 FIIs'!B96&amp;"")</f>
        <v/>
      </c>
      <c r="E293" s="160" t="str">
        <f>IF(C293="","",'04 FIIs'!C96&amp;"")</f>
        <v/>
      </c>
      <c r="F293" s="160" t="str">
        <f>IF(C293="","",'04 FIIs'!AD96)</f>
        <v/>
      </c>
      <c r="G293" s="161" t="str">
        <f>IF(C293="","",'04 FIIs'!E96)</f>
        <v/>
      </c>
      <c r="H293" s="162" t="str">
        <f>IF(C293="","",'04 FIIs'!J96)</f>
        <v/>
      </c>
      <c r="I293" s="163" t="str">
        <f>IF(C293="","",'04 FIIs'!L96)</f>
        <v/>
      </c>
      <c r="J293" s="164" t="str">
        <f>IF(C293="","",'04 FIIs'!M96)</f>
        <v/>
      </c>
      <c r="K293" s="164" t="str">
        <f>IF(C293="","",'04 FIIs'!N96)</f>
        <v/>
      </c>
      <c r="L293" s="164" t="str">
        <f>IF(C293="","",'04 FIIs'!O96)</f>
        <v/>
      </c>
      <c r="M293" s="164" t="str">
        <f>IF(C293="","",'04 FIIs'!AJ96)</f>
        <v/>
      </c>
      <c r="N293" s="164" t="str">
        <f>IF(C293="","",'04 FIIs'!W96)</f>
        <v/>
      </c>
      <c r="O293" s="161" t="str">
        <f>IF(C293="","",'04 FIIs'!X96)</f>
        <v/>
      </c>
      <c r="P293" s="164" t="str">
        <f>IF(C293="","",'04 FIIs'!Y96)</f>
        <v/>
      </c>
      <c r="Q293" s="164" t="str">
        <f>IF(C293="","",'04 FIIs'!Z96)</f>
        <v/>
      </c>
      <c r="R293" s="165" t="str">
        <f>IF(C293="","",IF($J$3&gt;0,J293/$J$3,0))</f>
        <v/>
      </c>
      <c r="S293" s="166" t="str">
        <f>IF(C293="","",IF(N(J293)&gt;0,J293+ROW()/1E9,""))</f>
        <v/>
      </c>
      <c r="T293" s="166" t="str">
        <f>IF(C293="","",IF(N(P293)&gt;0,P293+ROW()/1E9,""))</f>
        <v/>
      </c>
    </row>
    <row r="294">
      <c r="A294" s="153" t="str">
        <f>IF(C294="","","FIIs")</f>
        <v/>
      </c>
      <c r="B294" s="153" t="str">
        <f>IF(C294="","","Brasil")</f>
        <v/>
      </c>
      <c r="C294" s="153" t="str">
        <f>IF('04 FIIs'!A97="","",'04 FIIs'!A97&amp;"")</f>
        <v/>
      </c>
      <c r="D294" s="153" t="str">
        <f>IF(C294="","",'04 FIIs'!B97&amp;"")</f>
        <v/>
      </c>
      <c r="E294" s="153" t="str">
        <f>IF(C294="","",'04 FIIs'!C97&amp;"")</f>
        <v/>
      </c>
      <c r="F294" s="153" t="str">
        <f>IF(C294="","",'04 FIIs'!AD97)</f>
        <v/>
      </c>
      <c r="G294" s="154" t="str">
        <f>IF(C294="","",'04 FIIs'!E97)</f>
        <v/>
      </c>
      <c r="H294" s="155" t="str">
        <f>IF(C294="","",'04 FIIs'!J97)</f>
        <v/>
      </c>
      <c r="I294" s="156" t="str">
        <f>IF(C294="","",'04 FIIs'!L97)</f>
        <v/>
      </c>
      <c r="J294" s="157" t="str">
        <f>IF(C294="","",'04 FIIs'!M97)</f>
        <v/>
      </c>
      <c r="K294" s="157" t="str">
        <f>IF(C294="","",'04 FIIs'!N97)</f>
        <v/>
      </c>
      <c r="L294" s="157" t="str">
        <f>IF(C294="","",'04 FIIs'!O97)</f>
        <v/>
      </c>
      <c r="M294" s="157" t="str">
        <f>IF(C294="","",'04 FIIs'!AJ97)</f>
        <v/>
      </c>
      <c r="N294" s="157" t="str">
        <f>IF(C294="","",'04 FIIs'!W97)</f>
        <v/>
      </c>
      <c r="O294" s="154" t="str">
        <f>IF(C294="","",'04 FIIs'!X97)</f>
        <v/>
      </c>
      <c r="P294" s="157" t="str">
        <f>IF(C294="","",'04 FIIs'!Y97)</f>
        <v/>
      </c>
      <c r="Q294" s="157" t="str">
        <f>IF(C294="","",'04 FIIs'!Z97)</f>
        <v/>
      </c>
      <c r="R294" s="158" t="str">
        <f>IF(C294="","",IF($J$3&gt;0,J294/$J$3,0))</f>
        <v/>
      </c>
      <c r="S294" s="159" t="str">
        <f>IF(C294="","",IF(N(J294)&gt;0,J294+ROW()/1E9,""))</f>
        <v/>
      </c>
      <c r="T294" s="159" t="str">
        <f>IF(C294="","",IF(N(P294)&gt;0,P294+ROW()/1E9,""))</f>
        <v/>
      </c>
    </row>
    <row r="295">
      <c r="A295" s="160" t="str">
        <f>IF(C295="","","FIIs")</f>
        <v/>
      </c>
      <c r="B295" s="160" t="str">
        <f>IF(C295="","","Brasil")</f>
        <v/>
      </c>
      <c r="C295" s="160" t="str">
        <f>IF('04 FIIs'!A98="","",'04 FIIs'!A98&amp;"")</f>
        <v/>
      </c>
      <c r="D295" s="160" t="str">
        <f>IF(C295="","",'04 FIIs'!B98&amp;"")</f>
        <v/>
      </c>
      <c r="E295" s="160" t="str">
        <f>IF(C295="","",'04 FIIs'!C98&amp;"")</f>
        <v/>
      </c>
      <c r="F295" s="160" t="str">
        <f>IF(C295="","",'04 FIIs'!AD98)</f>
        <v/>
      </c>
      <c r="G295" s="161" t="str">
        <f>IF(C295="","",'04 FIIs'!E98)</f>
        <v/>
      </c>
      <c r="H295" s="162" t="str">
        <f>IF(C295="","",'04 FIIs'!J98)</f>
        <v/>
      </c>
      <c r="I295" s="163" t="str">
        <f>IF(C295="","",'04 FIIs'!L98)</f>
        <v/>
      </c>
      <c r="J295" s="164" t="str">
        <f>IF(C295="","",'04 FIIs'!M98)</f>
        <v/>
      </c>
      <c r="K295" s="164" t="str">
        <f>IF(C295="","",'04 FIIs'!N98)</f>
        <v/>
      </c>
      <c r="L295" s="164" t="str">
        <f>IF(C295="","",'04 FIIs'!O98)</f>
        <v/>
      </c>
      <c r="M295" s="164" t="str">
        <f>IF(C295="","",'04 FIIs'!AJ98)</f>
        <v/>
      </c>
      <c r="N295" s="164" t="str">
        <f>IF(C295="","",'04 FIIs'!W98)</f>
        <v/>
      </c>
      <c r="O295" s="161" t="str">
        <f>IF(C295="","",'04 FIIs'!X98)</f>
        <v/>
      </c>
      <c r="P295" s="164" t="str">
        <f>IF(C295="","",'04 FIIs'!Y98)</f>
        <v/>
      </c>
      <c r="Q295" s="164" t="str">
        <f>IF(C295="","",'04 FIIs'!Z98)</f>
        <v/>
      </c>
      <c r="R295" s="165" t="str">
        <f>IF(C295="","",IF($J$3&gt;0,J295/$J$3,0))</f>
        <v/>
      </c>
      <c r="S295" s="166" t="str">
        <f>IF(C295="","",IF(N(J295)&gt;0,J295+ROW()/1E9,""))</f>
        <v/>
      </c>
      <c r="T295" s="166" t="str">
        <f>IF(C295="","",IF(N(P295)&gt;0,P295+ROW()/1E9,""))</f>
        <v/>
      </c>
    </row>
    <row r="296">
      <c r="A296" s="153" t="str">
        <f>IF(C296="","","FIIs")</f>
        <v/>
      </c>
      <c r="B296" s="153" t="str">
        <f>IF(C296="","","Brasil")</f>
        <v/>
      </c>
      <c r="C296" s="153" t="str">
        <f>IF('04 FIIs'!A99="","",'04 FIIs'!A99&amp;"")</f>
        <v/>
      </c>
      <c r="D296" s="153" t="str">
        <f>IF(C296="","",'04 FIIs'!B99&amp;"")</f>
        <v/>
      </c>
      <c r="E296" s="153" t="str">
        <f>IF(C296="","",'04 FIIs'!C99&amp;"")</f>
        <v/>
      </c>
      <c r="F296" s="153" t="str">
        <f>IF(C296="","",'04 FIIs'!AD99)</f>
        <v/>
      </c>
      <c r="G296" s="154" t="str">
        <f>IF(C296="","",'04 FIIs'!E99)</f>
        <v/>
      </c>
      <c r="H296" s="155" t="str">
        <f>IF(C296="","",'04 FIIs'!J99)</f>
        <v/>
      </c>
      <c r="I296" s="156" t="str">
        <f>IF(C296="","",'04 FIIs'!L99)</f>
        <v/>
      </c>
      <c r="J296" s="157" t="str">
        <f>IF(C296="","",'04 FIIs'!M99)</f>
        <v/>
      </c>
      <c r="K296" s="157" t="str">
        <f>IF(C296="","",'04 FIIs'!N99)</f>
        <v/>
      </c>
      <c r="L296" s="157" t="str">
        <f>IF(C296="","",'04 FIIs'!O99)</f>
        <v/>
      </c>
      <c r="M296" s="157" t="str">
        <f>IF(C296="","",'04 FIIs'!AJ99)</f>
        <v/>
      </c>
      <c r="N296" s="157" t="str">
        <f>IF(C296="","",'04 FIIs'!W99)</f>
        <v/>
      </c>
      <c r="O296" s="154" t="str">
        <f>IF(C296="","",'04 FIIs'!X99)</f>
        <v/>
      </c>
      <c r="P296" s="157" t="str">
        <f>IF(C296="","",'04 FIIs'!Y99)</f>
        <v/>
      </c>
      <c r="Q296" s="157" t="str">
        <f>IF(C296="","",'04 FIIs'!Z99)</f>
        <v/>
      </c>
      <c r="R296" s="158" t="str">
        <f>IF(C296="","",IF($J$3&gt;0,J296/$J$3,0))</f>
        <v/>
      </c>
      <c r="S296" s="159" t="str">
        <f>IF(C296="","",IF(N(J296)&gt;0,J296+ROW()/1E9,""))</f>
        <v/>
      </c>
      <c r="T296" s="159" t="str">
        <f>IF(C296="","",IF(N(P296)&gt;0,P296+ROW()/1E9,""))</f>
        <v/>
      </c>
    </row>
    <row r="297">
      <c r="A297" s="160" t="str">
        <f>IF(C297="","","FIIs")</f>
        <v/>
      </c>
      <c r="B297" s="160" t="str">
        <f>IF(C297="","","Brasil")</f>
        <v/>
      </c>
      <c r="C297" s="160" t="str">
        <f>IF('04 FIIs'!A100="","",'04 FIIs'!A100&amp;"")</f>
        <v/>
      </c>
      <c r="D297" s="160" t="str">
        <f>IF(C297="","",'04 FIIs'!B100&amp;"")</f>
        <v/>
      </c>
      <c r="E297" s="160" t="str">
        <f>IF(C297="","",'04 FIIs'!C100&amp;"")</f>
        <v/>
      </c>
      <c r="F297" s="160" t="str">
        <f>IF(C297="","",'04 FIIs'!AD100)</f>
        <v/>
      </c>
      <c r="G297" s="161" t="str">
        <f>IF(C297="","",'04 FIIs'!E100)</f>
        <v/>
      </c>
      <c r="H297" s="162" t="str">
        <f>IF(C297="","",'04 FIIs'!J100)</f>
        <v/>
      </c>
      <c r="I297" s="163" t="str">
        <f>IF(C297="","",'04 FIIs'!L100)</f>
        <v/>
      </c>
      <c r="J297" s="164" t="str">
        <f>IF(C297="","",'04 FIIs'!M100)</f>
        <v/>
      </c>
      <c r="K297" s="164" t="str">
        <f>IF(C297="","",'04 FIIs'!N100)</f>
        <v/>
      </c>
      <c r="L297" s="164" t="str">
        <f>IF(C297="","",'04 FIIs'!O100)</f>
        <v/>
      </c>
      <c r="M297" s="164" t="str">
        <f>IF(C297="","",'04 FIIs'!AJ100)</f>
        <v/>
      </c>
      <c r="N297" s="164" t="str">
        <f>IF(C297="","",'04 FIIs'!W100)</f>
        <v/>
      </c>
      <c r="O297" s="161" t="str">
        <f>IF(C297="","",'04 FIIs'!X100)</f>
        <v/>
      </c>
      <c r="P297" s="164" t="str">
        <f>IF(C297="","",'04 FIIs'!Y100)</f>
        <v/>
      </c>
      <c r="Q297" s="164" t="str">
        <f>IF(C297="","",'04 FIIs'!Z100)</f>
        <v/>
      </c>
      <c r="R297" s="165" t="str">
        <f>IF(C297="","",IF($J$3&gt;0,J297/$J$3,0))</f>
        <v/>
      </c>
      <c r="S297" s="166" t="str">
        <f>IF(C297="","",IF(N(J297)&gt;0,J297+ROW()/1E9,""))</f>
        <v/>
      </c>
      <c r="T297" s="166" t="str">
        <f>IF(C297="","",IF(N(P297)&gt;0,P297+ROW()/1E9,""))</f>
        <v/>
      </c>
    </row>
    <row r="298">
      <c r="A298" s="153" t="str">
        <f>IF(C298="","","FIIs")</f>
        <v/>
      </c>
      <c r="B298" s="153" t="str">
        <f>IF(C298="","","Brasil")</f>
        <v/>
      </c>
      <c r="C298" s="153" t="str">
        <f>IF('04 FIIs'!A101="","",'04 FIIs'!A101&amp;"")</f>
        <v/>
      </c>
      <c r="D298" s="153" t="str">
        <f>IF(C298="","",'04 FIIs'!B101&amp;"")</f>
        <v/>
      </c>
      <c r="E298" s="153" t="str">
        <f>IF(C298="","",'04 FIIs'!C101&amp;"")</f>
        <v/>
      </c>
      <c r="F298" s="153" t="str">
        <f>IF(C298="","",'04 FIIs'!AD101)</f>
        <v/>
      </c>
      <c r="G298" s="154" t="str">
        <f>IF(C298="","",'04 FIIs'!E101)</f>
        <v/>
      </c>
      <c r="H298" s="155" t="str">
        <f>IF(C298="","",'04 FIIs'!J101)</f>
        <v/>
      </c>
      <c r="I298" s="156" t="str">
        <f>IF(C298="","",'04 FIIs'!L101)</f>
        <v/>
      </c>
      <c r="J298" s="157" t="str">
        <f>IF(C298="","",'04 FIIs'!M101)</f>
        <v/>
      </c>
      <c r="K298" s="157" t="str">
        <f>IF(C298="","",'04 FIIs'!N101)</f>
        <v/>
      </c>
      <c r="L298" s="157" t="str">
        <f>IF(C298="","",'04 FIIs'!O101)</f>
        <v/>
      </c>
      <c r="M298" s="157" t="str">
        <f>IF(C298="","",'04 FIIs'!AJ101)</f>
        <v/>
      </c>
      <c r="N298" s="157" t="str">
        <f>IF(C298="","",'04 FIIs'!W101)</f>
        <v/>
      </c>
      <c r="O298" s="154" t="str">
        <f>IF(C298="","",'04 FIIs'!X101)</f>
        <v/>
      </c>
      <c r="P298" s="157" t="str">
        <f>IF(C298="","",'04 FIIs'!Y101)</f>
        <v/>
      </c>
      <c r="Q298" s="157" t="str">
        <f>IF(C298="","",'04 FIIs'!Z101)</f>
        <v/>
      </c>
      <c r="R298" s="158" t="str">
        <f>IF(C298="","",IF($J$3&gt;0,J298/$J$3,0))</f>
        <v/>
      </c>
      <c r="S298" s="159" t="str">
        <f>IF(C298="","",IF(N(J298)&gt;0,J298+ROW()/1E9,""))</f>
        <v/>
      </c>
      <c r="T298" s="159" t="str">
        <f>IF(C298="","",IF(N(P298)&gt;0,P298+ROW()/1E9,""))</f>
        <v/>
      </c>
    </row>
    <row r="299">
      <c r="A299" s="160" t="str">
        <f>IF(C299="","","FIIs")</f>
        <v/>
      </c>
      <c r="B299" s="160" t="str">
        <f>IF(C299="","","Brasil")</f>
        <v/>
      </c>
      <c r="C299" s="160" t="str">
        <f>IF('04 FIIs'!A102="","",'04 FIIs'!A102&amp;"")</f>
        <v/>
      </c>
      <c r="D299" s="160" t="str">
        <f>IF(C299="","",'04 FIIs'!B102&amp;"")</f>
        <v/>
      </c>
      <c r="E299" s="160" t="str">
        <f>IF(C299="","",'04 FIIs'!C102&amp;"")</f>
        <v/>
      </c>
      <c r="F299" s="160" t="str">
        <f>IF(C299="","",'04 FIIs'!AD102)</f>
        <v/>
      </c>
      <c r="G299" s="161" t="str">
        <f>IF(C299="","",'04 FIIs'!E102)</f>
        <v/>
      </c>
      <c r="H299" s="162" t="str">
        <f>IF(C299="","",'04 FIIs'!J102)</f>
        <v/>
      </c>
      <c r="I299" s="163" t="str">
        <f>IF(C299="","",'04 FIIs'!L102)</f>
        <v/>
      </c>
      <c r="J299" s="164" t="str">
        <f>IF(C299="","",'04 FIIs'!M102)</f>
        <v/>
      </c>
      <c r="K299" s="164" t="str">
        <f>IF(C299="","",'04 FIIs'!N102)</f>
        <v/>
      </c>
      <c r="L299" s="164" t="str">
        <f>IF(C299="","",'04 FIIs'!O102)</f>
        <v/>
      </c>
      <c r="M299" s="164" t="str">
        <f>IF(C299="","",'04 FIIs'!AJ102)</f>
        <v/>
      </c>
      <c r="N299" s="164" t="str">
        <f>IF(C299="","",'04 FIIs'!W102)</f>
        <v/>
      </c>
      <c r="O299" s="161" t="str">
        <f>IF(C299="","",'04 FIIs'!X102)</f>
        <v/>
      </c>
      <c r="P299" s="164" t="str">
        <f>IF(C299="","",'04 FIIs'!Y102)</f>
        <v/>
      </c>
      <c r="Q299" s="164" t="str">
        <f>IF(C299="","",'04 FIIs'!Z102)</f>
        <v/>
      </c>
      <c r="R299" s="165" t="str">
        <f>IF(C299="","",IF($J$3&gt;0,J299/$J$3,0))</f>
        <v/>
      </c>
      <c r="S299" s="166" t="str">
        <f>IF(C299="","",IF(N(J299)&gt;0,J299+ROW()/1E9,""))</f>
        <v/>
      </c>
      <c r="T299" s="166" t="str">
        <f>IF(C299="","",IF(N(P299)&gt;0,P299+ROW()/1E9,""))</f>
        <v/>
      </c>
    </row>
    <row r="300">
      <c r="A300" s="153" t="str">
        <f>IF(C300="","","FIIs")</f>
        <v/>
      </c>
      <c r="B300" s="153" t="str">
        <f>IF(C300="","","Brasil")</f>
        <v/>
      </c>
      <c r="C300" s="153" t="str">
        <f>IF('04 FIIs'!A103="","",'04 FIIs'!A103&amp;"")</f>
        <v/>
      </c>
      <c r="D300" s="153" t="str">
        <f>IF(C300="","",'04 FIIs'!B103&amp;"")</f>
        <v/>
      </c>
      <c r="E300" s="153" t="str">
        <f>IF(C300="","",'04 FIIs'!C103&amp;"")</f>
        <v/>
      </c>
      <c r="F300" s="153" t="str">
        <f>IF(C300="","",'04 FIIs'!AD103)</f>
        <v/>
      </c>
      <c r="G300" s="154" t="str">
        <f>IF(C300="","",'04 FIIs'!E103)</f>
        <v/>
      </c>
      <c r="H300" s="155" t="str">
        <f>IF(C300="","",'04 FIIs'!J103)</f>
        <v/>
      </c>
      <c r="I300" s="156" t="str">
        <f>IF(C300="","",'04 FIIs'!L103)</f>
        <v/>
      </c>
      <c r="J300" s="157" t="str">
        <f>IF(C300="","",'04 FIIs'!M103)</f>
        <v/>
      </c>
      <c r="K300" s="157" t="str">
        <f>IF(C300="","",'04 FIIs'!N103)</f>
        <v/>
      </c>
      <c r="L300" s="157" t="str">
        <f>IF(C300="","",'04 FIIs'!O103)</f>
        <v/>
      </c>
      <c r="M300" s="157" t="str">
        <f>IF(C300="","",'04 FIIs'!AJ103)</f>
        <v/>
      </c>
      <c r="N300" s="157" t="str">
        <f>IF(C300="","",'04 FIIs'!W103)</f>
        <v/>
      </c>
      <c r="O300" s="154" t="str">
        <f>IF(C300="","",'04 FIIs'!X103)</f>
        <v/>
      </c>
      <c r="P300" s="157" t="str">
        <f>IF(C300="","",'04 FIIs'!Y103)</f>
        <v/>
      </c>
      <c r="Q300" s="157" t="str">
        <f>IF(C300="","",'04 FIIs'!Z103)</f>
        <v/>
      </c>
      <c r="R300" s="158" t="str">
        <f>IF(C300="","",IF($J$3&gt;0,J300/$J$3,0))</f>
        <v/>
      </c>
      <c r="S300" s="159" t="str">
        <f>IF(C300="","",IF(N(J300)&gt;0,J300+ROW()/1E9,""))</f>
        <v/>
      </c>
      <c r="T300" s="159" t="str">
        <f>IF(C300="","",IF(N(P300)&gt;0,P300+ROW()/1E9,""))</f>
        <v/>
      </c>
    </row>
    <row r="301">
      <c r="A301" s="160" t="str">
        <f>IF(C301="","","FIIs")</f>
        <v/>
      </c>
      <c r="B301" s="160" t="str">
        <f>IF(C301="","","Brasil")</f>
        <v/>
      </c>
      <c r="C301" s="160" t="str">
        <f>IF('04 FIIs'!A104="","",'04 FIIs'!A104&amp;"")</f>
        <v/>
      </c>
      <c r="D301" s="160" t="str">
        <f>IF(C301="","",'04 FIIs'!B104&amp;"")</f>
        <v/>
      </c>
      <c r="E301" s="160" t="str">
        <f>IF(C301="","",'04 FIIs'!C104&amp;"")</f>
        <v/>
      </c>
      <c r="F301" s="160" t="str">
        <f>IF(C301="","",'04 FIIs'!AD104)</f>
        <v/>
      </c>
      <c r="G301" s="161" t="str">
        <f>IF(C301="","",'04 FIIs'!E104)</f>
        <v/>
      </c>
      <c r="H301" s="162" t="str">
        <f>IF(C301="","",'04 FIIs'!J104)</f>
        <v/>
      </c>
      <c r="I301" s="163" t="str">
        <f>IF(C301="","",'04 FIIs'!L104)</f>
        <v/>
      </c>
      <c r="J301" s="164" t="str">
        <f>IF(C301="","",'04 FIIs'!M104)</f>
        <v/>
      </c>
      <c r="K301" s="164" t="str">
        <f>IF(C301="","",'04 FIIs'!N104)</f>
        <v/>
      </c>
      <c r="L301" s="164" t="str">
        <f>IF(C301="","",'04 FIIs'!O104)</f>
        <v/>
      </c>
      <c r="M301" s="164" t="str">
        <f>IF(C301="","",'04 FIIs'!AJ104)</f>
        <v/>
      </c>
      <c r="N301" s="164" t="str">
        <f>IF(C301="","",'04 FIIs'!W104)</f>
        <v/>
      </c>
      <c r="O301" s="161" t="str">
        <f>IF(C301="","",'04 FIIs'!X104)</f>
        <v/>
      </c>
      <c r="P301" s="164" t="str">
        <f>IF(C301="","",'04 FIIs'!Y104)</f>
        <v/>
      </c>
      <c r="Q301" s="164" t="str">
        <f>IF(C301="","",'04 FIIs'!Z104)</f>
        <v/>
      </c>
      <c r="R301" s="165" t="str">
        <f>IF(C301="","",IF($J$3&gt;0,J301/$J$3,0))</f>
        <v/>
      </c>
      <c r="S301" s="166" t="str">
        <f>IF(C301="","",IF(N(J301)&gt;0,J301+ROW()/1E9,""))</f>
        <v/>
      </c>
      <c r="T301" s="166" t="str">
        <f>IF(C301="","",IF(N(P301)&gt;0,P301+ROW()/1E9,""))</f>
        <v/>
      </c>
    </row>
    <row r="302">
      <c r="A302" s="153" t="str">
        <f>IF(C302="","","FIIs")</f>
        <v/>
      </c>
      <c r="B302" s="153" t="str">
        <f>IF(C302="","","Brasil")</f>
        <v/>
      </c>
      <c r="C302" s="153" t="str">
        <f>IF('04 FIIs'!A105="","",'04 FIIs'!A105&amp;"")</f>
        <v/>
      </c>
      <c r="D302" s="153" t="str">
        <f>IF(C302="","",'04 FIIs'!B105&amp;"")</f>
        <v/>
      </c>
      <c r="E302" s="153" t="str">
        <f>IF(C302="","",'04 FIIs'!C105&amp;"")</f>
        <v/>
      </c>
      <c r="F302" s="153" t="str">
        <f>IF(C302="","",'04 FIIs'!AD105)</f>
        <v/>
      </c>
      <c r="G302" s="154" t="str">
        <f>IF(C302="","",'04 FIIs'!E105)</f>
        <v/>
      </c>
      <c r="H302" s="155" t="str">
        <f>IF(C302="","",'04 FIIs'!J105)</f>
        <v/>
      </c>
      <c r="I302" s="156" t="str">
        <f>IF(C302="","",'04 FIIs'!L105)</f>
        <v/>
      </c>
      <c r="J302" s="157" t="str">
        <f>IF(C302="","",'04 FIIs'!M105)</f>
        <v/>
      </c>
      <c r="K302" s="157" t="str">
        <f>IF(C302="","",'04 FIIs'!N105)</f>
        <v/>
      </c>
      <c r="L302" s="157" t="str">
        <f>IF(C302="","",'04 FIIs'!O105)</f>
        <v/>
      </c>
      <c r="M302" s="157" t="str">
        <f>IF(C302="","",'04 FIIs'!AJ105)</f>
        <v/>
      </c>
      <c r="N302" s="157" t="str">
        <f>IF(C302="","",'04 FIIs'!W105)</f>
        <v/>
      </c>
      <c r="O302" s="154" t="str">
        <f>IF(C302="","",'04 FIIs'!X105)</f>
        <v/>
      </c>
      <c r="P302" s="157" t="str">
        <f>IF(C302="","",'04 FIIs'!Y105)</f>
        <v/>
      </c>
      <c r="Q302" s="157" t="str">
        <f>IF(C302="","",'04 FIIs'!Z105)</f>
        <v/>
      </c>
      <c r="R302" s="158" t="str">
        <f>IF(C302="","",IF($J$3&gt;0,J302/$J$3,0))</f>
        <v/>
      </c>
      <c r="S302" s="159" t="str">
        <f>IF(C302="","",IF(N(J302)&gt;0,J302+ROW()/1E9,""))</f>
        <v/>
      </c>
      <c r="T302" s="159" t="str">
        <f>IF(C302="","",IF(N(P302)&gt;0,P302+ROW()/1E9,""))</f>
        <v/>
      </c>
    </row>
    <row r="303">
      <c r="A303" s="160" t="str">
        <f>IF(C303="","","FIIs")</f>
        <v/>
      </c>
      <c r="B303" s="160" t="str">
        <f>IF(C303="","","Brasil")</f>
        <v/>
      </c>
      <c r="C303" s="160" t="str">
        <f>IF('04 FIIs'!A106="","",'04 FIIs'!A106&amp;"")</f>
        <v/>
      </c>
      <c r="D303" s="160" t="str">
        <f>IF(C303="","",'04 FIIs'!B106&amp;"")</f>
        <v/>
      </c>
      <c r="E303" s="160" t="str">
        <f>IF(C303="","",'04 FIIs'!C106&amp;"")</f>
        <v/>
      </c>
      <c r="F303" s="160" t="str">
        <f>IF(C303="","",'04 FIIs'!AD106)</f>
        <v/>
      </c>
      <c r="G303" s="161" t="str">
        <f>IF(C303="","",'04 FIIs'!E106)</f>
        <v/>
      </c>
      <c r="H303" s="162" t="str">
        <f>IF(C303="","",'04 FIIs'!J106)</f>
        <v/>
      </c>
      <c r="I303" s="163" t="str">
        <f>IF(C303="","",'04 FIIs'!L106)</f>
        <v/>
      </c>
      <c r="J303" s="164" t="str">
        <f>IF(C303="","",'04 FIIs'!M106)</f>
        <v/>
      </c>
      <c r="K303" s="164" t="str">
        <f>IF(C303="","",'04 FIIs'!N106)</f>
        <v/>
      </c>
      <c r="L303" s="164" t="str">
        <f>IF(C303="","",'04 FIIs'!O106)</f>
        <v/>
      </c>
      <c r="M303" s="164" t="str">
        <f>IF(C303="","",'04 FIIs'!AJ106)</f>
        <v/>
      </c>
      <c r="N303" s="164" t="str">
        <f>IF(C303="","",'04 FIIs'!W106)</f>
        <v/>
      </c>
      <c r="O303" s="161" t="str">
        <f>IF(C303="","",'04 FIIs'!X106)</f>
        <v/>
      </c>
      <c r="P303" s="164" t="str">
        <f>IF(C303="","",'04 FIIs'!Y106)</f>
        <v/>
      </c>
      <c r="Q303" s="164" t="str">
        <f>IF(C303="","",'04 FIIs'!Z106)</f>
        <v/>
      </c>
      <c r="R303" s="165" t="str">
        <f>IF(C303="","",IF($J$3&gt;0,J303/$J$3,0))</f>
        <v/>
      </c>
      <c r="S303" s="166" t="str">
        <f>IF(C303="","",IF(N(J303)&gt;0,J303+ROW()/1E9,""))</f>
        <v/>
      </c>
      <c r="T303" s="166" t="str">
        <f>IF(C303="","",IF(N(P303)&gt;0,P303+ROW()/1E9,""))</f>
        <v/>
      </c>
    </row>
    <row r="304">
      <c r="A304" s="153" t="str">
        <f>IF(C304="","","FIIs")</f>
        <v/>
      </c>
      <c r="B304" s="153" t="str">
        <f>IF(C304="","","Brasil")</f>
        <v/>
      </c>
      <c r="C304" s="153" t="str">
        <f>IF('04 FIIs'!A107="","",'04 FIIs'!A107&amp;"")</f>
        <v/>
      </c>
      <c r="D304" s="153" t="str">
        <f>IF(C304="","",'04 FIIs'!B107&amp;"")</f>
        <v/>
      </c>
      <c r="E304" s="153" t="str">
        <f>IF(C304="","",'04 FIIs'!C107&amp;"")</f>
        <v/>
      </c>
      <c r="F304" s="153" t="str">
        <f>IF(C304="","",'04 FIIs'!AD107)</f>
        <v/>
      </c>
      <c r="G304" s="154" t="str">
        <f>IF(C304="","",'04 FIIs'!E107)</f>
        <v/>
      </c>
      <c r="H304" s="155" t="str">
        <f>IF(C304="","",'04 FIIs'!J107)</f>
        <v/>
      </c>
      <c r="I304" s="156" t="str">
        <f>IF(C304="","",'04 FIIs'!L107)</f>
        <v/>
      </c>
      <c r="J304" s="157" t="str">
        <f>IF(C304="","",'04 FIIs'!M107)</f>
        <v/>
      </c>
      <c r="K304" s="157" t="str">
        <f>IF(C304="","",'04 FIIs'!N107)</f>
        <v/>
      </c>
      <c r="L304" s="157" t="str">
        <f>IF(C304="","",'04 FIIs'!O107)</f>
        <v/>
      </c>
      <c r="M304" s="157" t="str">
        <f>IF(C304="","",'04 FIIs'!AJ107)</f>
        <v/>
      </c>
      <c r="N304" s="157" t="str">
        <f>IF(C304="","",'04 FIIs'!W107)</f>
        <v/>
      </c>
      <c r="O304" s="154" t="str">
        <f>IF(C304="","",'04 FIIs'!X107)</f>
        <v/>
      </c>
      <c r="P304" s="157" t="str">
        <f>IF(C304="","",'04 FIIs'!Y107)</f>
        <v/>
      </c>
      <c r="Q304" s="157" t="str">
        <f>IF(C304="","",'04 FIIs'!Z107)</f>
        <v/>
      </c>
      <c r="R304" s="158" t="str">
        <f>IF(C304="","",IF($J$3&gt;0,J304/$J$3,0))</f>
        <v/>
      </c>
      <c r="S304" s="159" t="str">
        <f>IF(C304="","",IF(N(J304)&gt;0,J304+ROW()/1E9,""))</f>
        <v/>
      </c>
      <c r="T304" s="159" t="str">
        <f>IF(C304="","",IF(N(P304)&gt;0,P304+ROW()/1E9,""))</f>
        <v/>
      </c>
    </row>
    <row r="305">
      <c r="A305" s="160" t="str">
        <f>IF(C305="","","FIIs")</f>
        <v/>
      </c>
      <c r="B305" s="160" t="str">
        <f>IF(C305="","","Brasil")</f>
        <v/>
      </c>
      <c r="C305" s="160" t="str">
        <f>IF('04 FIIs'!A108="","",'04 FIIs'!A108&amp;"")</f>
        <v/>
      </c>
      <c r="D305" s="160" t="str">
        <f>IF(C305="","",'04 FIIs'!B108&amp;"")</f>
        <v/>
      </c>
      <c r="E305" s="160" t="str">
        <f>IF(C305="","",'04 FIIs'!C108&amp;"")</f>
        <v/>
      </c>
      <c r="F305" s="160" t="str">
        <f>IF(C305="","",'04 FIIs'!AD108)</f>
        <v/>
      </c>
      <c r="G305" s="161" t="str">
        <f>IF(C305="","",'04 FIIs'!E108)</f>
        <v/>
      </c>
      <c r="H305" s="162" t="str">
        <f>IF(C305="","",'04 FIIs'!J108)</f>
        <v/>
      </c>
      <c r="I305" s="163" t="str">
        <f>IF(C305="","",'04 FIIs'!L108)</f>
        <v/>
      </c>
      <c r="J305" s="164" t="str">
        <f>IF(C305="","",'04 FIIs'!M108)</f>
        <v/>
      </c>
      <c r="K305" s="164" t="str">
        <f>IF(C305="","",'04 FIIs'!N108)</f>
        <v/>
      </c>
      <c r="L305" s="164" t="str">
        <f>IF(C305="","",'04 FIIs'!O108)</f>
        <v/>
      </c>
      <c r="M305" s="164" t="str">
        <f>IF(C305="","",'04 FIIs'!AJ108)</f>
        <v/>
      </c>
      <c r="N305" s="164" t="str">
        <f>IF(C305="","",'04 FIIs'!W108)</f>
        <v/>
      </c>
      <c r="O305" s="161" t="str">
        <f>IF(C305="","",'04 FIIs'!X108)</f>
        <v/>
      </c>
      <c r="P305" s="164" t="str">
        <f>IF(C305="","",'04 FIIs'!Y108)</f>
        <v/>
      </c>
      <c r="Q305" s="164" t="str">
        <f>IF(C305="","",'04 FIIs'!Z108)</f>
        <v/>
      </c>
      <c r="R305" s="165" t="str">
        <f>IF(C305="","",IF($J$3&gt;0,J305/$J$3,0))</f>
        <v/>
      </c>
      <c r="S305" s="166" t="str">
        <f>IF(C305="","",IF(N(J305)&gt;0,J305+ROW()/1E9,""))</f>
        <v/>
      </c>
      <c r="T305" s="166" t="str">
        <f>IF(C305="","",IF(N(P305)&gt;0,P305+ROW()/1E9,""))</f>
        <v/>
      </c>
    </row>
    <row r="306">
      <c r="A306" s="153" t="str">
        <f>IF(C306="","","FIIs")</f>
        <v/>
      </c>
      <c r="B306" s="153" t="str">
        <f>IF(C306="","","Brasil")</f>
        <v/>
      </c>
      <c r="C306" s="153" t="str">
        <f>IF('04 FIIs'!A109="","",'04 FIIs'!A109&amp;"")</f>
        <v/>
      </c>
      <c r="D306" s="153" t="str">
        <f>IF(C306="","",'04 FIIs'!B109&amp;"")</f>
        <v/>
      </c>
      <c r="E306" s="153" t="str">
        <f>IF(C306="","",'04 FIIs'!C109&amp;"")</f>
        <v/>
      </c>
      <c r="F306" s="153" t="str">
        <f>IF(C306="","",'04 FIIs'!AD109)</f>
        <v/>
      </c>
      <c r="G306" s="154" t="str">
        <f>IF(C306="","",'04 FIIs'!E109)</f>
        <v/>
      </c>
      <c r="H306" s="155" t="str">
        <f>IF(C306="","",'04 FIIs'!J109)</f>
        <v/>
      </c>
      <c r="I306" s="156" t="str">
        <f>IF(C306="","",'04 FIIs'!L109)</f>
        <v/>
      </c>
      <c r="J306" s="157" t="str">
        <f>IF(C306="","",'04 FIIs'!M109)</f>
        <v/>
      </c>
      <c r="K306" s="157" t="str">
        <f>IF(C306="","",'04 FIIs'!N109)</f>
        <v/>
      </c>
      <c r="L306" s="157" t="str">
        <f>IF(C306="","",'04 FIIs'!O109)</f>
        <v/>
      </c>
      <c r="M306" s="157" t="str">
        <f>IF(C306="","",'04 FIIs'!AJ109)</f>
        <v/>
      </c>
      <c r="N306" s="157" t="str">
        <f>IF(C306="","",'04 FIIs'!W109)</f>
        <v/>
      </c>
      <c r="O306" s="154" t="str">
        <f>IF(C306="","",'04 FIIs'!X109)</f>
        <v/>
      </c>
      <c r="P306" s="157" t="str">
        <f>IF(C306="","",'04 FIIs'!Y109)</f>
        <v/>
      </c>
      <c r="Q306" s="157" t="str">
        <f>IF(C306="","",'04 FIIs'!Z109)</f>
        <v/>
      </c>
      <c r="R306" s="158" t="str">
        <f>IF(C306="","",IF($J$3&gt;0,J306/$J$3,0))</f>
        <v/>
      </c>
      <c r="S306" s="159" t="str">
        <f>IF(C306="","",IF(N(J306)&gt;0,J306+ROW()/1E9,""))</f>
        <v/>
      </c>
      <c r="T306" s="159" t="str">
        <f>IF(C306="","",IF(N(P306)&gt;0,P306+ROW()/1E9,""))</f>
        <v/>
      </c>
    </row>
    <row r="307">
      <c r="A307" s="160" t="str">
        <f>IF(C307="","","FIIs")</f>
        <v/>
      </c>
      <c r="B307" s="160" t="str">
        <f>IF(C307="","","Brasil")</f>
        <v/>
      </c>
      <c r="C307" s="160" t="str">
        <f>IF('04 FIIs'!A110="","",'04 FIIs'!A110&amp;"")</f>
        <v/>
      </c>
      <c r="D307" s="160" t="str">
        <f>IF(C307="","",'04 FIIs'!B110&amp;"")</f>
        <v/>
      </c>
      <c r="E307" s="160" t="str">
        <f>IF(C307="","",'04 FIIs'!C110&amp;"")</f>
        <v/>
      </c>
      <c r="F307" s="160" t="str">
        <f>IF(C307="","",'04 FIIs'!AD110)</f>
        <v/>
      </c>
      <c r="G307" s="161" t="str">
        <f>IF(C307="","",'04 FIIs'!E110)</f>
        <v/>
      </c>
      <c r="H307" s="162" t="str">
        <f>IF(C307="","",'04 FIIs'!J110)</f>
        <v/>
      </c>
      <c r="I307" s="163" t="str">
        <f>IF(C307="","",'04 FIIs'!L110)</f>
        <v/>
      </c>
      <c r="J307" s="164" t="str">
        <f>IF(C307="","",'04 FIIs'!M110)</f>
        <v/>
      </c>
      <c r="K307" s="164" t="str">
        <f>IF(C307="","",'04 FIIs'!N110)</f>
        <v/>
      </c>
      <c r="L307" s="164" t="str">
        <f>IF(C307="","",'04 FIIs'!O110)</f>
        <v/>
      </c>
      <c r="M307" s="164" t="str">
        <f>IF(C307="","",'04 FIIs'!AJ110)</f>
        <v/>
      </c>
      <c r="N307" s="164" t="str">
        <f>IF(C307="","",'04 FIIs'!W110)</f>
        <v/>
      </c>
      <c r="O307" s="161" t="str">
        <f>IF(C307="","",'04 FIIs'!X110)</f>
        <v/>
      </c>
      <c r="P307" s="164" t="str">
        <f>IF(C307="","",'04 FIIs'!Y110)</f>
        <v/>
      </c>
      <c r="Q307" s="164" t="str">
        <f>IF(C307="","",'04 FIIs'!Z110)</f>
        <v/>
      </c>
      <c r="R307" s="165" t="str">
        <f>IF(C307="","",IF($J$3&gt;0,J307/$J$3,0))</f>
        <v/>
      </c>
      <c r="S307" s="166" t="str">
        <f>IF(C307="","",IF(N(J307)&gt;0,J307+ROW()/1E9,""))</f>
        <v/>
      </c>
      <c r="T307" s="166" t="str">
        <f>IF(C307="","",IF(N(P307)&gt;0,P307+ROW()/1E9,""))</f>
        <v/>
      </c>
    </row>
    <row r="308">
      <c r="A308" s="153" t="str">
        <f>IF(C308="","","FIIs")</f>
        <v/>
      </c>
      <c r="B308" s="153" t="str">
        <f>IF(C308="","","Brasil")</f>
        <v/>
      </c>
      <c r="C308" s="153" t="str">
        <f>IF('04 FIIs'!A111="","",'04 FIIs'!A111&amp;"")</f>
        <v/>
      </c>
      <c r="D308" s="153" t="str">
        <f>IF(C308="","",'04 FIIs'!B111&amp;"")</f>
        <v/>
      </c>
      <c r="E308" s="153" t="str">
        <f>IF(C308="","",'04 FIIs'!C111&amp;"")</f>
        <v/>
      </c>
      <c r="F308" s="153" t="str">
        <f>IF(C308="","",'04 FIIs'!AD111)</f>
        <v/>
      </c>
      <c r="G308" s="154" t="str">
        <f>IF(C308="","",'04 FIIs'!E111)</f>
        <v/>
      </c>
      <c r="H308" s="155" t="str">
        <f>IF(C308="","",'04 FIIs'!J111)</f>
        <v/>
      </c>
      <c r="I308" s="156" t="str">
        <f>IF(C308="","",'04 FIIs'!L111)</f>
        <v/>
      </c>
      <c r="J308" s="157" t="str">
        <f>IF(C308="","",'04 FIIs'!M111)</f>
        <v/>
      </c>
      <c r="K308" s="157" t="str">
        <f>IF(C308="","",'04 FIIs'!N111)</f>
        <v/>
      </c>
      <c r="L308" s="157" t="str">
        <f>IF(C308="","",'04 FIIs'!O111)</f>
        <v/>
      </c>
      <c r="M308" s="157" t="str">
        <f>IF(C308="","",'04 FIIs'!AJ111)</f>
        <v/>
      </c>
      <c r="N308" s="157" t="str">
        <f>IF(C308="","",'04 FIIs'!W111)</f>
        <v/>
      </c>
      <c r="O308" s="154" t="str">
        <f>IF(C308="","",'04 FIIs'!X111)</f>
        <v/>
      </c>
      <c r="P308" s="157" t="str">
        <f>IF(C308="","",'04 FIIs'!Y111)</f>
        <v/>
      </c>
      <c r="Q308" s="157" t="str">
        <f>IF(C308="","",'04 FIIs'!Z111)</f>
        <v/>
      </c>
      <c r="R308" s="158" t="str">
        <f>IF(C308="","",IF($J$3&gt;0,J308/$J$3,0))</f>
        <v/>
      </c>
      <c r="S308" s="159" t="str">
        <f>IF(C308="","",IF(N(J308)&gt;0,J308+ROW()/1E9,""))</f>
        <v/>
      </c>
      <c r="T308" s="159" t="str">
        <f>IF(C308="","",IF(N(P308)&gt;0,P308+ROW()/1E9,""))</f>
        <v/>
      </c>
    </row>
    <row r="309">
      <c r="A309" s="160" t="str">
        <f>IF(C309="","","FIIs")</f>
        <v/>
      </c>
      <c r="B309" s="160" t="str">
        <f>IF(C309="","","Brasil")</f>
        <v/>
      </c>
      <c r="C309" s="160" t="str">
        <f>IF('04 FIIs'!A112="","",'04 FIIs'!A112&amp;"")</f>
        <v/>
      </c>
      <c r="D309" s="160" t="str">
        <f>IF(C309="","",'04 FIIs'!B112&amp;"")</f>
        <v/>
      </c>
      <c r="E309" s="160" t="str">
        <f>IF(C309="","",'04 FIIs'!C112&amp;"")</f>
        <v/>
      </c>
      <c r="F309" s="160" t="str">
        <f>IF(C309="","",'04 FIIs'!AD112)</f>
        <v/>
      </c>
      <c r="G309" s="161" t="str">
        <f>IF(C309="","",'04 FIIs'!E112)</f>
        <v/>
      </c>
      <c r="H309" s="162" t="str">
        <f>IF(C309="","",'04 FIIs'!J112)</f>
        <v/>
      </c>
      <c r="I309" s="163" t="str">
        <f>IF(C309="","",'04 FIIs'!L112)</f>
        <v/>
      </c>
      <c r="J309" s="164" t="str">
        <f>IF(C309="","",'04 FIIs'!M112)</f>
        <v/>
      </c>
      <c r="K309" s="164" t="str">
        <f>IF(C309="","",'04 FIIs'!N112)</f>
        <v/>
      </c>
      <c r="L309" s="164" t="str">
        <f>IF(C309="","",'04 FIIs'!O112)</f>
        <v/>
      </c>
      <c r="M309" s="164" t="str">
        <f>IF(C309="","",'04 FIIs'!AJ112)</f>
        <v/>
      </c>
      <c r="N309" s="164" t="str">
        <f>IF(C309="","",'04 FIIs'!W112)</f>
        <v/>
      </c>
      <c r="O309" s="161" t="str">
        <f>IF(C309="","",'04 FIIs'!X112)</f>
        <v/>
      </c>
      <c r="P309" s="164" t="str">
        <f>IF(C309="","",'04 FIIs'!Y112)</f>
        <v/>
      </c>
      <c r="Q309" s="164" t="str">
        <f>IF(C309="","",'04 FIIs'!Z112)</f>
        <v/>
      </c>
      <c r="R309" s="165" t="str">
        <f>IF(C309="","",IF($J$3&gt;0,J309/$J$3,0))</f>
        <v/>
      </c>
      <c r="S309" s="166" t="str">
        <f>IF(C309="","",IF(N(J309)&gt;0,J309+ROW()/1E9,""))</f>
        <v/>
      </c>
      <c r="T309" s="166" t="str">
        <f>IF(C309="","",IF(N(P309)&gt;0,P309+ROW()/1E9,""))</f>
        <v/>
      </c>
    </row>
    <row r="310">
      <c r="A310" s="153" t="str">
        <f>IF(C310="","","FIIs")</f>
        <v/>
      </c>
      <c r="B310" s="153" t="str">
        <f>IF(C310="","","Brasil")</f>
        <v/>
      </c>
      <c r="C310" s="153" t="str">
        <f>IF('04 FIIs'!A113="","",'04 FIIs'!A113&amp;"")</f>
        <v/>
      </c>
      <c r="D310" s="153" t="str">
        <f>IF(C310="","",'04 FIIs'!B113&amp;"")</f>
        <v/>
      </c>
      <c r="E310" s="153" t="str">
        <f>IF(C310="","",'04 FIIs'!C113&amp;"")</f>
        <v/>
      </c>
      <c r="F310" s="153" t="str">
        <f>IF(C310="","",'04 FIIs'!AD113)</f>
        <v/>
      </c>
      <c r="G310" s="154" t="str">
        <f>IF(C310="","",'04 FIIs'!E113)</f>
        <v/>
      </c>
      <c r="H310" s="155" t="str">
        <f>IF(C310="","",'04 FIIs'!J113)</f>
        <v/>
      </c>
      <c r="I310" s="156" t="str">
        <f>IF(C310="","",'04 FIIs'!L113)</f>
        <v/>
      </c>
      <c r="J310" s="157" t="str">
        <f>IF(C310="","",'04 FIIs'!M113)</f>
        <v/>
      </c>
      <c r="K310" s="157" t="str">
        <f>IF(C310="","",'04 FIIs'!N113)</f>
        <v/>
      </c>
      <c r="L310" s="157" t="str">
        <f>IF(C310="","",'04 FIIs'!O113)</f>
        <v/>
      </c>
      <c r="M310" s="157" t="str">
        <f>IF(C310="","",'04 FIIs'!AJ113)</f>
        <v/>
      </c>
      <c r="N310" s="157" t="str">
        <f>IF(C310="","",'04 FIIs'!W113)</f>
        <v/>
      </c>
      <c r="O310" s="154" t="str">
        <f>IF(C310="","",'04 FIIs'!X113)</f>
        <v/>
      </c>
      <c r="P310" s="157" t="str">
        <f>IF(C310="","",'04 FIIs'!Y113)</f>
        <v/>
      </c>
      <c r="Q310" s="157" t="str">
        <f>IF(C310="","",'04 FIIs'!Z113)</f>
        <v/>
      </c>
      <c r="R310" s="158" t="str">
        <f>IF(C310="","",IF($J$3&gt;0,J310/$J$3,0))</f>
        <v/>
      </c>
      <c r="S310" s="159" t="str">
        <f>IF(C310="","",IF(N(J310)&gt;0,J310+ROW()/1E9,""))</f>
        <v/>
      </c>
      <c r="T310" s="159" t="str">
        <f>IF(C310="","",IF(N(P310)&gt;0,P310+ROW()/1E9,""))</f>
        <v/>
      </c>
    </row>
    <row r="311">
      <c r="A311" s="160" t="str">
        <f>IF(C311="","","FIIs")</f>
        <v/>
      </c>
      <c r="B311" s="160" t="str">
        <f>IF(C311="","","Brasil")</f>
        <v/>
      </c>
      <c r="C311" s="160" t="str">
        <f>IF('04 FIIs'!A114="","",'04 FIIs'!A114&amp;"")</f>
        <v/>
      </c>
      <c r="D311" s="160" t="str">
        <f>IF(C311="","",'04 FIIs'!B114&amp;"")</f>
        <v/>
      </c>
      <c r="E311" s="160" t="str">
        <f>IF(C311="","",'04 FIIs'!C114&amp;"")</f>
        <v/>
      </c>
      <c r="F311" s="160" t="str">
        <f>IF(C311="","",'04 FIIs'!AD114)</f>
        <v/>
      </c>
      <c r="G311" s="161" t="str">
        <f>IF(C311="","",'04 FIIs'!E114)</f>
        <v/>
      </c>
      <c r="H311" s="162" t="str">
        <f>IF(C311="","",'04 FIIs'!J114)</f>
        <v/>
      </c>
      <c r="I311" s="163" t="str">
        <f>IF(C311="","",'04 FIIs'!L114)</f>
        <v/>
      </c>
      <c r="J311" s="164" t="str">
        <f>IF(C311="","",'04 FIIs'!M114)</f>
        <v/>
      </c>
      <c r="K311" s="164" t="str">
        <f>IF(C311="","",'04 FIIs'!N114)</f>
        <v/>
      </c>
      <c r="L311" s="164" t="str">
        <f>IF(C311="","",'04 FIIs'!O114)</f>
        <v/>
      </c>
      <c r="M311" s="164" t="str">
        <f>IF(C311="","",'04 FIIs'!AJ114)</f>
        <v/>
      </c>
      <c r="N311" s="164" t="str">
        <f>IF(C311="","",'04 FIIs'!W114)</f>
        <v/>
      </c>
      <c r="O311" s="161" t="str">
        <f>IF(C311="","",'04 FIIs'!X114)</f>
        <v/>
      </c>
      <c r="P311" s="164" t="str">
        <f>IF(C311="","",'04 FIIs'!Y114)</f>
        <v/>
      </c>
      <c r="Q311" s="164" t="str">
        <f>IF(C311="","",'04 FIIs'!Z114)</f>
        <v/>
      </c>
      <c r="R311" s="165" t="str">
        <f>IF(C311="","",IF($J$3&gt;0,J311/$J$3,0))</f>
        <v/>
      </c>
      <c r="S311" s="166" t="str">
        <f>IF(C311="","",IF(N(J311)&gt;0,J311+ROW()/1E9,""))</f>
        <v/>
      </c>
      <c r="T311" s="166" t="str">
        <f>IF(C311="","",IF(N(P311)&gt;0,P311+ROW()/1E9,""))</f>
        <v/>
      </c>
    </row>
    <row r="312">
      <c r="A312" s="153" t="str">
        <f>IF(C312="","","FIIs")</f>
        <v/>
      </c>
      <c r="B312" s="153" t="str">
        <f>IF(C312="","","Brasil")</f>
        <v/>
      </c>
      <c r="C312" s="153" t="str">
        <f>IF('04 FIIs'!A115="","",'04 FIIs'!A115&amp;"")</f>
        <v/>
      </c>
      <c r="D312" s="153" t="str">
        <f>IF(C312="","",'04 FIIs'!B115&amp;"")</f>
        <v/>
      </c>
      <c r="E312" s="153" t="str">
        <f>IF(C312="","",'04 FIIs'!C115&amp;"")</f>
        <v/>
      </c>
      <c r="F312" s="153" t="str">
        <f>IF(C312="","",'04 FIIs'!AD115)</f>
        <v/>
      </c>
      <c r="G312" s="154" t="str">
        <f>IF(C312="","",'04 FIIs'!E115)</f>
        <v/>
      </c>
      <c r="H312" s="155" t="str">
        <f>IF(C312="","",'04 FIIs'!J115)</f>
        <v/>
      </c>
      <c r="I312" s="156" t="str">
        <f>IF(C312="","",'04 FIIs'!L115)</f>
        <v/>
      </c>
      <c r="J312" s="157" t="str">
        <f>IF(C312="","",'04 FIIs'!M115)</f>
        <v/>
      </c>
      <c r="K312" s="157" t="str">
        <f>IF(C312="","",'04 FIIs'!N115)</f>
        <v/>
      </c>
      <c r="L312" s="157" t="str">
        <f>IF(C312="","",'04 FIIs'!O115)</f>
        <v/>
      </c>
      <c r="M312" s="157" t="str">
        <f>IF(C312="","",'04 FIIs'!AJ115)</f>
        <v/>
      </c>
      <c r="N312" s="157" t="str">
        <f>IF(C312="","",'04 FIIs'!W115)</f>
        <v/>
      </c>
      <c r="O312" s="154" t="str">
        <f>IF(C312="","",'04 FIIs'!X115)</f>
        <v/>
      </c>
      <c r="P312" s="157" t="str">
        <f>IF(C312="","",'04 FIIs'!Y115)</f>
        <v/>
      </c>
      <c r="Q312" s="157" t="str">
        <f>IF(C312="","",'04 FIIs'!Z115)</f>
        <v/>
      </c>
      <c r="R312" s="158" t="str">
        <f>IF(C312="","",IF($J$3&gt;0,J312/$J$3,0))</f>
        <v/>
      </c>
      <c r="S312" s="159" t="str">
        <f>IF(C312="","",IF(N(J312)&gt;0,J312+ROW()/1E9,""))</f>
        <v/>
      </c>
      <c r="T312" s="159" t="str">
        <f>IF(C312="","",IF(N(P312)&gt;0,P312+ROW()/1E9,""))</f>
        <v/>
      </c>
    </row>
    <row r="313">
      <c r="A313" s="160" t="str">
        <f>IF(C313="","","FIIs")</f>
        <v/>
      </c>
      <c r="B313" s="160" t="str">
        <f>IF(C313="","","Brasil")</f>
        <v/>
      </c>
      <c r="C313" s="160" t="str">
        <f>IF('04 FIIs'!A116="","",'04 FIIs'!A116&amp;"")</f>
        <v/>
      </c>
      <c r="D313" s="160" t="str">
        <f>IF(C313="","",'04 FIIs'!B116&amp;"")</f>
        <v/>
      </c>
      <c r="E313" s="160" t="str">
        <f>IF(C313="","",'04 FIIs'!C116&amp;"")</f>
        <v/>
      </c>
      <c r="F313" s="160" t="str">
        <f>IF(C313="","",'04 FIIs'!AD116)</f>
        <v/>
      </c>
      <c r="G313" s="161" t="str">
        <f>IF(C313="","",'04 FIIs'!E116)</f>
        <v/>
      </c>
      <c r="H313" s="162" t="str">
        <f>IF(C313="","",'04 FIIs'!J116)</f>
        <v/>
      </c>
      <c r="I313" s="163" t="str">
        <f>IF(C313="","",'04 FIIs'!L116)</f>
        <v/>
      </c>
      <c r="J313" s="164" t="str">
        <f>IF(C313="","",'04 FIIs'!M116)</f>
        <v/>
      </c>
      <c r="K313" s="164" t="str">
        <f>IF(C313="","",'04 FIIs'!N116)</f>
        <v/>
      </c>
      <c r="L313" s="164" t="str">
        <f>IF(C313="","",'04 FIIs'!O116)</f>
        <v/>
      </c>
      <c r="M313" s="164" t="str">
        <f>IF(C313="","",'04 FIIs'!AJ116)</f>
        <v/>
      </c>
      <c r="N313" s="164" t="str">
        <f>IF(C313="","",'04 FIIs'!W116)</f>
        <v/>
      </c>
      <c r="O313" s="161" t="str">
        <f>IF(C313="","",'04 FIIs'!X116)</f>
        <v/>
      </c>
      <c r="P313" s="164" t="str">
        <f>IF(C313="","",'04 FIIs'!Y116)</f>
        <v/>
      </c>
      <c r="Q313" s="164" t="str">
        <f>IF(C313="","",'04 FIIs'!Z116)</f>
        <v/>
      </c>
      <c r="R313" s="165" t="str">
        <f>IF(C313="","",IF($J$3&gt;0,J313/$J$3,0))</f>
        <v/>
      </c>
      <c r="S313" s="166" t="str">
        <f>IF(C313="","",IF(N(J313)&gt;0,J313+ROW()/1E9,""))</f>
        <v/>
      </c>
      <c r="T313" s="166" t="str">
        <f>IF(C313="","",IF(N(P313)&gt;0,P313+ROW()/1E9,""))</f>
        <v/>
      </c>
    </row>
    <row r="314">
      <c r="A314" s="153" t="str">
        <f>IF(C314="","","FIIs")</f>
        <v/>
      </c>
      <c r="B314" s="153" t="str">
        <f>IF(C314="","","Brasil")</f>
        <v/>
      </c>
      <c r="C314" s="153" t="str">
        <f>IF('04 FIIs'!A117="","",'04 FIIs'!A117&amp;"")</f>
        <v/>
      </c>
      <c r="D314" s="153" t="str">
        <f>IF(C314="","",'04 FIIs'!B117&amp;"")</f>
        <v/>
      </c>
      <c r="E314" s="153" t="str">
        <f>IF(C314="","",'04 FIIs'!C117&amp;"")</f>
        <v/>
      </c>
      <c r="F314" s="153" t="str">
        <f>IF(C314="","",'04 FIIs'!AD117)</f>
        <v/>
      </c>
      <c r="G314" s="154" t="str">
        <f>IF(C314="","",'04 FIIs'!E117)</f>
        <v/>
      </c>
      <c r="H314" s="155" t="str">
        <f>IF(C314="","",'04 FIIs'!J117)</f>
        <v/>
      </c>
      <c r="I314" s="156" t="str">
        <f>IF(C314="","",'04 FIIs'!L117)</f>
        <v/>
      </c>
      <c r="J314" s="157" t="str">
        <f>IF(C314="","",'04 FIIs'!M117)</f>
        <v/>
      </c>
      <c r="K314" s="157" t="str">
        <f>IF(C314="","",'04 FIIs'!N117)</f>
        <v/>
      </c>
      <c r="L314" s="157" t="str">
        <f>IF(C314="","",'04 FIIs'!O117)</f>
        <v/>
      </c>
      <c r="M314" s="157" t="str">
        <f>IF(C314="","",'04 FIIs'!AJ117)</f>
        <v/>
      </c>
      <c r="N314" s="157" t="str">
        <f>IF(C314="","",'04 FIIs'!W117)</f>
        <v/>
      </c>
      <c r="O314" s="154" t="str">
        <f>IF(C314="","",'04 FIIs'!X117)</f>
        <v/>
      </c>
      <c r="P314" s="157" t="str">
        <f>IF(C314="","",'04 FIIs'!Y117)</f>
        <v/>
      </c>
      <c r="Q314" s="157" t="str">
        <f>IF(C314="","",'04 FIIs'!Z117)</f>
        <v/>
      </c>
      <c r="R314" s="158" t="str">
        <f>IF(C314="","",IF($J$3&gt;0,J314/$J$3,0))</f>
        <v/>
      </c>
      <c r="S314" s="159" t="str">
        <f>IF(C314="","",IF(N(J314)&gt;0,J314+ROW()/1E9,""))</f>
        <v/>
      </c>
      <c r="T314" s="159" t="str">
        <f>IF(C314="","",IF(N(P314)&gt;0,P314+ROW()/1E9,""))</f>
        <v/>
      </c>
    </row>
    <row r="315">
      <c r="A315" s="160" t="str">
        <f>IF(C315="","","FIIs")</f>
        <v/>
      </c>
      <c r="B315" s="160" t="str">
        <f>IF(C315="","","Brasil")</f>
        <v/>
      </c>
      <c r="C315" s="160" t="str">
        <f>IF('04 FIIs'!A118="","",'04 FIIs'!A118&amp;"")</f>
        <v/>
      </c>
      <c r="D315" s="160" t="str">
        <f>IF(C315="","",'04 FIIs'!B118&amp;"")</f>
        <v/>
      </c>
      <c r="E315" s="160" t="str">
        <f>IF(C315="","",'04 FIIs'!C118&amp;"")</f>
        <v/>
      </c>
      <c r="F315" s="160" t="str">
        <f>IF(C315="","",'04 FIIs'!AD118)</f>
        <v/>
      </c>
      <c r="G315" s="161" t="str">
        <f>IF(C315="","",'04 FIIs'!E118)</f>
        <v/>
      </c>
      <c r="H315" s="162" t="str">
        <f>IF(C315="","",'04 FIIs'!J118)</f>
        <v/>
      </c>
      <c r="I315" s="163" t="str">
        <f>IF(C315="","",'04 FIIs'!L118)</f>
        <v/>
      </c>
      <c r="J315" s="164" t="str">
        <f>IF(C315="","",'04 FIIs'!M118)</f>
        <v/>
      </c>
      <c r="K315" s="164" t="str">
        <f>IF(C315="","",'04 FIIs'!N118)</f>
        <v/>
      </c>
      <c r="L315" s="164" t="str">
        <f>IF(C315="","",'04 FIIs'!O118)</f>
        <v/>
      </c>
      <c r="M315" s="164" t="str">
        <f>IF(C315="","",'04 FIIs'!AJ118)</f>
        <v/>
      </c>
      <c r="N315" s="164" t="str">
        <f>IF(C315="","",'04 FIIs'!W118)</f>
        <v/>
      </c>
      <c r="O315" s="161" t="str">
        <f>IF(C315="","",'04 FIIs'!X118)</f>
        <v/>
      </c>
      <c r="P315" s="164" t="str">
        <f>IF(C315="","",'04 FIIs'!Y118)</f>
        <v/>
      </c>
      <c r="Q315" s="164" t="str">
        <f>IF(C315="","",'04 FIIs'!Z118)</f>
        <v/>
      </c>
      <c r="R315" s="165" t="str">
        <f>IF(C315="","",IF($J$3&gt;0,J315/$J$3,0))</f>
        <v/>
      </c>
      <c r="S315" s="166" t="str">
        <f>IF(C315="","",IF(N(J315)&gt;0,J315+ROW()/1E9,""))</f>
        <v/>
      </c>
      <c r="T315" s="166" t="str">
        <f>IF(C315="","",IF(N(P315)&gt;0,P315+ROW()/1E9,""))</f>
        <v/>
      </c>
    </row>
    <row r="316">
      <c r="A316" s="153" t="str">
        <f>IF(C316="","","FIIs")</f>
        <v/>
      </c>
      <c r="B316" s="153" t="str">
        <f>IF(C316="","","Brasil")</f>
        <v/>
      </c>
      <c r="C316" s="153" t="str">
        <f>IF('04 FIIs'!A119="","",'04 FIIs'!A119&amp;"")</f>
        <v/>
      </c>
      <c r="D316" s="153" t="str">
        <f>IF(C316="","",'04 FIIs'!B119&amp;"")</f>
        <v/>
      </c>
      <c r="E316" s="153" t="str">
        <f>IF(C316="","",'04 FIIs'!C119&amp;"")</f>
        <v/>
      </c>
      <c r="F316" s="153" t="str">
        <f>IF(C316="","",'04 FIIs'!AD119)</f>
        <v/>
      </c>
      <c r="G316" s="154" t="str">
        <f>IF(C316="","",'04 FIIs'!E119)</f>
        <v/>
      </c>
      <c r="H316" s="155" t="str">
        <f>IF(C316="","",'04 FIIs'!J119)</f>
        <v/>
      </c>
      <c r="I316" s="156" t="str">
        <f>IF(C316="","",'04 FIIs'!L119)</f>
        <v/>
      </c>
      <c r="J316" s="157" t="str">
        <f>IF(C316="","",'04 FIIs'!M119)</f>
        <v/>
      </c>
      <c r="K316" s="157" t="str">
        <f>IF(C316="","",'04 FIIs'!N119)</f>
        <v/>
      </c>
      <c r="L316" s="157" t="str">
        <f>IF(C316="","",'04 FIIs'!O119)</f>
        <v/>
      </c>
      <c r="M316" s="157" t="str">
        <f>IF(C316="","",'04 FIIs'!AJ119)</f>
        <v/>
      </c>
      <c r="N316" s="157" t="str">
        <f>IF(C316="","",'04 FIIs'!W119)</f>
        <v/>
      </c>
      <c r="O316" s="154" t="str">
        <f>IF(C316="","",'04 FIIs'!X119)</f>
        <v/>
      </c>
      <c r="P316" s="157" t="str">
        <f>IF(C316="","",'04 FIIs'!Y119)</f>
        <v/>
      </c>
      <c r="Q316" s="157" t="str">
        <f>IF(C316="","",'04 FIIs'!Z119)</f>
        <v/>
      </c>
      <c r="R316" s="158" t="str">
        <f>IF(C316="","",IF($J$3&gt;0,J316/$J$3,0))</f>
        <v/>
      </c>
      <c r="S316" s="159" t="str">
        <f>IF(C316="","",IF(N(J316)&gt;0,J316+ROW()/1E9,""))</f>
        <v/>
      </c>
      <c r="T316" s="159" t="str">
        <f>IF(C316="","",IF(N(P316)&gt;0,P316+ROW()/1E9,""))</f>
        <v/>
      </c>
    </row>
    <row r="317">
      <c r="A317" s="160" t="str">
        <f>IF(C317="","","FIIs")</f>
        <v/>
      </c>
      <c r="B317" s="160" t="str">
        <f>IF(C317="","","Brasil")</f>
        <v/>
      </c>
      <c r="C317" s="160" t="str">
        <f>IF('04 FIIs'!A120="","",'04 FIIs'!A120&amp;"")</f>
        <v/>
      </c>
      <c r="D317" s="160" t="str">
        <f>IF(C317="","",'04 FIIs'!B120&amp;"")</f>
        <v/>
      </c>
      <c r="E317" s="160" t="str">
        <f>IF(C317="","",'04 FIIs'!C120&amp;"")</f>
        <v/>
      </c>
      <c r="F317" s="160" t="str">
        <f>IF(C317="","",'04 FIIs'!AD120)</f>
        <v/>
      </c>
      <c r="G317" s="161" t="str">
        <f>IF(C317="","",'04 FIIs'!E120)</f>
        <v/>
      </c>
      <c r="H317" s="162" t="str">
        <f>IF(C317="","",'04 FIIs'!J120)</f>
        <v/>
      </c>
      <c r="I317" s="163" t="str">
        <f>IF(C317="","",'04 FIIs'!L120)</f>
        <v/>
      </c>
      <c r="J317" s="164" t="str">
        <f>IF(C317="","",'04 FIIs'!M120)</f>
        <v/>
      </c>
      <c r="K317" s="164" t="str">
        <f>IF(C317="","",'04 FIIs'!N120)</f>
        <v/>
      </c>
      <c r="L317" s="164" t="str">
        <f>IF(C317="","",'04 FIIs'!O120)</f>
        <v/>
      </c>
      <c r="M317" s="164" t="str">
        <f>IF(C317="","",'04 FIIs'!AJ120)</f>
        <v/>
      </c>
      <c r="N317" s="164" t="str">
        <f>IF(C317="","",'04 FIIs'!W120)</f>
        <v/>
      </c>
      <c r="O317" s="161" t="str">
        <f>IF(C317="","",'04 FIIs'!X120)</f>
        <v/>
      </c>
      <c r="P317" s="164" t="str">
        <f>IF(C317="","",'04 FIIs'!Y120)</f>
        <v/>
      </c>
      <c r="Q317" s="164" t="str">
        <f>IF(C317="","",'04 FIIs'!Z120)</f>
        <v/>
      </c>
      <c r="R317" s="165" t="str">
        <f>IF(C317="","",IF($J$3&gt;0,J317/$J$3,0))</f>
        <v/>
      </c>
      <c r="S317" s="166" t="str">
        <f>IF(C317="","",IF(N(J317)&gt;0,J317+ROW()/1E9,""))</f>
        <v/>
      </c>
      <c r="T317" s="166" t="str">
        <f>IF(C317="","",IF(N(P317)&gt;0,P317+ROW()/1E9,""))</f>
        <v/>
      </c>
    </row>
    <row r="318">
      <c r="A318" s="153" t="str">
        <f>IF(C318="","","FIIs")</f>
        <v/>
      </c>
      <c r="B318" s="153" t="str">
        <f>IF(C318="","","Brasil")</f>
        <v/>
      </c>
      <c r="C318" s="153" t="str">
        <f>IF('04 FIIs'!A121="","",'04 FIIs'!A121&amp;"")</f>
        <v/>
      </c>
      <c r="D318" s="153" t="str">
        <f>IF(C318="","",'04 FIIs'!B121&amp;"")</f>
        <v/>
      </c>
      <c r="E318" s="153" t="str">
        <f>IF(C318="","",'04 FIIs'!C121&amp;"")</f>
        <v/>
      </c>
      <c r="F318" s="153" t="str">
        <f>IF(C318="","",'04 FIIs'!AD121)</f>
        <v/>
      </c>
      <c r="G318" s="154" t="str">
        <f>IF(C318="","",'04 FIIs'!E121)</f>
        <v/>
      </c>
      <c r="H318" s="155" t="str">
        <f>IF(C318="","",'04 FIIs'!J121)</f>
        <v/>
      </c>
      <c r="I318" s="156" t="str">
        <f>IF(C318="","",'04 FIIs'!L121)</f>
        <v/>
      </c>
      <c r="J318" s="157" t="str">
        <f>IF(C318="","",'04 FIIs'!M121)</f>
        <v/>
      </c>
      <c r="K318" s="157" t="str">
        <f>IF(C318="","",'04 FIIs'!N121)</f>
        <v/>
      </c>
      <c r="L318" s="157" t="str">
        <f>IF(C318="","",'04 FIIs'!O121)</f>
        <v/>
      </c>
      <c r="M318" s="157" t="str">
        <f>IF(C318="","",'04 FIIs'!AJ121)</f>
        <v/>
      </c>
      <c r="N318" s="157" t="str">
        <f>IF(C318="","",'04 FIIs'!W121)</f>
        <v/>
      </c>
      <c r="O318" s="154" t="str">
        <f>IF(C318="","",'04 FIIs'!X121)</f>
        <v/>
      </c>
      <c r="P318" s="157" t="str">
        <f>IF(C318="","",'04 FIIs'!Y121)</f>
        <v/>
      </c>
      <c r="Q318" s="157" t="str">
        <f>IF(C318="","",'04 FIIs'!Z121)</f>
        <v/>
      </c>
      <c r="R318" s="158" t="str">
        <f>IF(C318="","",IF($J$3&gt;0,J318/$J$3,0))</f>
        <v/>
      </c>
      <c r="S318" s="159" t="str">
        <f>IF(C318="","",IF(N(J318)&gt;0,J318+ROW()/1E9,""))</f>
        <v/>
      </c>
      <c r="T318" s="159" t="str">
        <f>IF(C318="","",IF(N(P318)&gt;0,P318+ROW()/1E9,""))</f>
        <v/>
      </c>
    </row>
    <row r="319">
      <c r="A319" s="160" t="str">
        <f>IF(C319="","","FIIs")</f>
        <v/>
      </c>
      <c r="B319" s="160" t="str">
        <f>IF(C319="","","Brasil")</f>
        <v/>
      </c>
      <c r="C319" s="160" t="str">
        <f>IF('04 FIIs'!A122="","",'04 FIIs'!A122&amp;"")</f>
        <v/>
      </c>
      <c r="D319" s="160" t="str">
        <f>IF(C319="","",'04 FIIs'!B122&amp;"")</f>
        <v/>
      </c>
      <c r="E319" s="160" t="str">
        <f>IF(C319="","",'04 FIIs'!C122&amp;"")</f>
        <v/>
      </c>
      <c r="F319" s="160" t="str">
        <f>IF(C319="","",'04 FIIs'!AD122)</f>
        <v/>
      </c>
      <c r="G319" s="161" t="str">
        <f>IF(C319="","",'04 FIIs'!E122)</f>
        <v/>
      </c>
      <c r="H319" s="162" t="str">
        <f>IF(C319="","",'04 FIIs'!J122)</f>
        <v/>
      </c>
      <c r="I319" s="163" t="str">
        <f>IF(C319="","",'04 FIIs'!L122)</f>
        <v/>
      </c>
      <c r="J319" s="164" t="str">
        <f>IF(C319="","",'04 FIIs'!M122)</f>
        <v/>
      </c>
      <c r="K319" s="164" t="str">
        <f>IF(C319="","",'04 FIIs'!N122)</f>
        <v/>
      </c>
      <c r="L319" s="164" t="str">
        <f>IF(C319="","",'04 FIIs'!O122)</f>
        <v/>
      </c>
      <c r="M319" s="164" t="str">
        <f>IF(C319="","",'04 FIIs'!AJ122)</f>
        <v/>
      </c>
      <c r="N319" s="164" t="str">
        <f>IF(C319="","",'04 FIIs'!W122)</f>
        <v/>
      </c>
      <c r="O319" s="161" t="str">
        <f>IF(C319="","",'04 FIIs'!X122)</f>
        <v/>
      </c>
      <c r="P319" s="164" t="str">
        <f>IF(C319="","",'04 FIIs'!Y122)</f>
        <v/>
      </c>
      <c r="Q319" s="164" t="str">
        <f>IF(C319="","",'04 FIIs'!Z122)</f>
        <v/>
      </c>
      <c r="R319" s="165" t="str">
        <f>IF(C319="","",IF($J$3&gt;0,J319/$J$3,0))</f>
        <v/>
      </c>
      <c r="S319" s="166" t="str">
        <f>IF(C319="","",IF(N(J319)&gt;0,J319+ROW()/1E9,""))</f>
        <v/>
      </c>
      <c r="T319" s="166" t="str">
        <f>IF(C319="","",IF(N(P319)&gt;0,P319+ROW()/1E9,""))</f>
        <v/>
      </c>
    </row>
    <row r="320">
      <c r="A320" s="153" t="str">
        <f>IF(C320="","","FIIs")</f>
        <v/>
      </c>
      <c r="B320" s="153" t="str">
        <f>IF(C320="","","Brasil")</f>
        <v/>
      </c>
      <c r="C320" s="153" t="str">
        <f>IF('04 FIIs'!A123="","",'04 FIIs'!A123&amp;"")</f>
        <v/>
      </c>
      <c r="D320" s="153" t="str">
        <f>IF(C320="","",'04 FIIs'!B123&amp;"")</f>
        <v/>
      </c>
      <c r="E320" s="153" t="str">
        <f>IF(C320="","",'04 FIIs'!C123&amp;"")</f>
        <v/>
      </c>
      <c r="F320" s="153" t="str">
        <f>IF(C320="","",'04 FIIs'!AD123)</f>
        <v/>
      </c>
      <c r="G320" s="154" t="str">
        <f>IF(C320="","",'04 FIIs'!E123)</f>
        <v/>
      </c>
      <c r="H320" s="155" t="str">
        <f>IF(C320="","",'04 FIIs'!J123)</f>
        <v/>
      </c>
      <c r="I320" s="156" t="str">
        <f>IF(C320="","",'04 FIIs'!L123)</f>
        <v/>
      </c>
      <c r="J320" s="157" t="str">
        <f>IF(C320="","",'04 FIIs'!M123)</f>
        <v/>
      </c>
      <c r="K320" s="157" t="str">
        <f>IF(C320="","",'04 FIIs'!N123)</f>
        <v/>
      </c>
      <c r="L320" s="157" t="str">
        <f>IF(C320="","",'04 FIIs'!O123)</f>
        <v/>
      </c>
      <c r="M320" s="157" t="str">
        <f>IF(C320="","",'04 FIIs'!AJ123)</f>
        <v/>
      </c>
      <c r="N320" s="157" t="str">
        <f>IF(C320="","",'04 FIIs'!W123)</f>
        <v/>
      </c>
      <c r="O320" s="154" t="str">
        <f>IF(C320="","",'04 FIIs'!X123)</f>
        <v/>
      </c>
      <c r="P320" s="157" t="str">
        <f>IF(C320="","",'04 FIIs'!Y123)</f>
        <v/>
      </c>
      <c r="Q320" s="157" t="str">
        <f>IF(C320="","",'04 FIIs'!Z123)</f>
        <v/>
      </c>
      <c r="R320" s="158" t="str">
        <f>IF(C320="","",IF($J$3&gt;0,J320/$J$3,0))</f>
        <v/>
      </c>
      <c r="S320" s="159" t="str">
        <f>IF(C320="","",IF(N(J320)&gt;0,J320+ROW()/1E9,""))</f>
        <v/>
      </c>
      <c r="T320" s="159" t="str">
        <f>IF(C320="","",IF(N(P320)&gt;0,P320+ROW()/1E9,""))</f>
        <v/>
      </c>
    </row>
    <row r="321">
      <c r="A321" s="160" t="str">
        <f>IF(C321="","","FIIs")</f>
        <v/>
      </c>
      <c r="B321" s="160" t="str">
        <f>IF(C321="","","Brasil")</f>
        <v/>
      </c>
      <c r="C321" s="160" t="str">
        <f>IF('04 FIIs'!A124="","",'04 FIIs'!A124&amp;"")</f>
        <v/>
      </c>
      <c r="D321" s="160" t="str">
        <f>IF(C321="","",'04 FIIs'!B124&amp;"")</f>
        <v/>
      </c>
      <c r="E321" s="160" t="str">
        <f>IF(C321="","",'04 FIIs'!C124&amp;"")</f>
        <v/>
      </c>
      <c r="F321" s="160" t="str">
        <f>IF(C321="","",'04 FIIs'!AD124)</f>
        <v/>
      </c>
      <c r="G321" s="161" t="str">
        <f>IF(C321="","",'04 FIIs'!E124)</f>
        <v/>
      </c>
      <c r="H321" s="162" t="str">
        <f>IF(C321="","",'04 FIIs'!J124)</f>
        <v/>
      </c>
      <c r="I321" s="163" t="str">
        <f>IF(C321="","",'04 FIIs'!L124)</f>
        <v/>
      </c>
      <c r="J321" s="164" t="str">
        <f>IF(C321="","",'04 FIIs'!M124)</f>
        <v/>
      </c>
      <c r="K321" s="164" t="str">
        <f>IF(C321="","",'04 FIIs'!N124)</f>
        <v/>
      </c>
      <c r="L321" s="164" t="str">
        <f>IF(C321="","",'04 FIIs'!O124)</f>
        <v/>
      </c>
      <c r="M321" s="164" t="str">
        <f>IF(C321="","",'04 FIIs'!AJ124)</f>
        <v/>
      </c>
      <c r="N321" s="164" t="str">
        <f>IF(C321="","",'04 FIIs'!W124)</f>
        <v/>
      </c>
      <c r="O321" s="161" t="str">
        <f>IF(C321="","",'04 FIIs'!X124)</f>
        <v/>
      </c>
      <c r="P321" s="164" t="str">
        <f>IF(C321="","",'04 FIIs'!Y124)</f>
        <v/>
      </c>
      <c r="Q321" s="164" t="str">
        <f>IF(C321="","",'04 FIIs'!Z124)</f>
        <v/>
      </c>
      <c r="R321" s="165" t="str">
        <f>IF(C321="","",IF($J$3&gt;0,J321/$J$3,0))</f>
        <v/>
      </c>
      <c r="S321" s="166" t="str">
        <f>IF(C321="","",IF(N(J321)&gt;0,J321+ROW()/1E9,""))</f>
        <v/>
      </c>
      <c r="T321" s="166" t="str">
        <f>IF(C321="","",IF(N(P321)&gt;0,P321+ROW()/1E9,""))</f>
        <v/>
      </c>
    </row>
    <row r="322">
      <c r="A322" s="153" t="str">
        <f>IF(C322="","","FIIs")</f>
        <v/>
      </c>
      <c r="B322" s="153" t="str">
        <f>IF(C322="","","Brasil")</f>
        <v/>
      </c>
      <c r="C322" s="153" t="str">
        <f>IF('04 FIIs'!A125="","",'04 FIIs'!A125&amp;"")</f>
        <v/>
      </c>
      <c r="D322" s="153" t="str">
        <f>IF(C322="","",'04 FIIs'!B125&amp;"")</f>
        <v/>
      </c>
      <c r="E322" s="153" t="str">
        <f>IF(C322="","",'04 FIIs'!C125&amp;"")</f>
        <v/>
      </c>
      <c r="F322" s="153" t="str">
        <f>IF(C322="","",'04 FIIs'!AD125)</f>
        <v/>
      </c>
      <c r="G322" s="154" t="str">
        <f>IF(C322="","",'04 FIIs'!E125)</f>
        <v/>
      </c>
      <c r="H322" s="155" t="str">
        <f>IF(C322="","",'04 FIIs'!J125)</f>
        <v/>
      </c>
      <c r="I322" s="156" t="str">
        <f>IF(C322="","",'04 FIIs'!L125)</f>
        <v/>
      </c>
      <c r="J322" s="157" t="str">
        <f>IF(C322="","",'04 FIIs'!M125)</f>
        <v/>
      </c>
      <c r="K322" s="157" t="str">
        <f>IF(C322="","",'04 FIIs'!N125)</f>
        <v/>
      </c>
      <c r="L322" s="157" t="str">
        <f>IF(C322="","",'04 FIIs'!O125)</f>
        <v/>
      </c>
      <c r="M322" s="157" t="str">
        <f>IF(C322="","",'04 FIIs'!AJ125)</f>
        <v/>
      </c>
      <c r="N322" s="157" t="str">
        <f>IF(C322="","",'04 FIIs'!W125)</f>
        <v/>
      </c>
      <c r="O322" s="154" t="str">
        <f>IF(C322="","",'04 FIIs'!X125)</f>
        <v/>
      </c>
      <c r="P322" s="157" t="str">
        <f>IF(C322="","",'04 FIIs'!Y125)</f>
        <v/>
      </c>
      <c r="Q322" s="157" t="str">
        <f>IF(C322="","",'04 FIIs'!Z125)</f>
        <v/>
      </c>
      <c r="R322" s="158" t="str">
        <f>IF(C322="","",IF($J$3&gt;0,J322/$J$3,0))</f>
        <v/>
      </c>
      <c r="S322" s="159" t="str">
        <f>IF(C322="","",IF(N(J322)&gt;0,J322+ROW()/1E9,""))</f>
        <v/>
      </c>
      <c r="T322" s="159" t="str">
        <f>IF(C322="","",IF(N(P322)&gt;0,P322+ROW()/1E9,""))</f>
        <v/>
      </c>
    </row>
    <row r="323">
      <c r="A323" s="160" t="str">
        <f>IF(C323="","","FIIs")</f>
        <v/>
      </c>
      <c r="B323" s="160" t="str">
        <f>IF(C323="","","Brasil")</f>
        <v/>
      </c>
      <c r="C323" s="160" t="str">
        <f>IF('04 FIIs'!A126="","",'04 FIIs'!A126&amp;"")</f>
        <v/>
      </c>
      <c r="D323" s="160" t="str">
        <f>IF(C323="","",'04 FIIs'!B126&amp;"")</f>
        <v/>
      </c>
      <c r="E323" s="160" t="str">
        <f>IF(C323="","",'04 FIIs'!C126&amp;"")</f>
        <v/>
      </c>
      <c r="F323" s="160" t="str">
        <f>IF(C323="","",'04 FIIs'!AD126)</f>
        <v/>
      </c>
      <c r="G323" s="161" t="str">
        <f>IF(C323="","",'04 FIIs'!E126)</f>
        <v/>
      </c>
      <c r="H323" s="162" t="str">
        <f>IF(C323="","",'04 FIIs'!J126)</f>
        <v/>
      </c>
      <c r="I323" s="163" t="str">
        <f>IF(C323="","",'04 FIIs'!L126)</f>
        <v/>
      </c>
      <c r="J323" s="164" t="str">
        <f>IF(C323="","",'04 FIIs'!M126)</f>
        <v/>
      </c>
      <c r="K323" s="164" t="str">
        <f>IF(C323="","",'04 FIIs'!N126)</f>
        <v/>
      </c>
      <c r="L323" s="164" t="str">
        <f>IF(C323="","",'04 FIIs'!O126)</f>
        <v/>
      </c>
      <c r="M323" s="164" t="str">
        <f>IF(C323="","",'04 FIIs'!AJ126)</f>
        <v/>
      </c>
      <c r="N323" s="164" t="str">
        <f>IF(C323="","",'04 FIIs'!W126)</f>
        <v/>
      </c>
      <c r="O323" s="161" t="str">
        <f>IF(C323="","",'04 FIIs'!X126)</f>
        <v/>
      </c>
      <c r="P323" s="164" t="str">
        <f>IF(C323="","",'04 FIIs'!Y126)</f>
        <v/>
      </c>
      <c r="Q323" s="164" t="str">
        <f>IF(C323="","",'04 FIIs'!Z126)</f>
        <v/>
      </c>
      <c r="R323" s="165" t="str">
        <f>IF(C323="","",IF($J$3&gt;0,J323/$J$3,0))</f>
        <v/>
      </c>
      <c r="S323" s="166" t="str">
        <f>IF(C323="","",IF(N(J323)&gt;0,J323+ROW()/1E9,""))</f>
        <v/>
      </c>
      <c r="T323" s="166" t="str">
        <f>IF(C323="","",IF(N(P323)&gt;0,P323+ROW()/1E9,""))</f>
        <v/>
      </c>
    </row>
    <row r="324">
      <c r="A324" s="153" t="str">
        <f>IF(C324="","","FIIs")</f>
        <v/>
      </c>
      <c r="B324" s="153" t="str">
        <f>IF(C324="","","Brasil")</f>
        <v/>
      </c>
      <c r="C324" s="153" t="str">
        <f>IF('04 FIIs'!A127="","",'04 FIIs'!A127&amp;"")</f>
        <v/>
      </c>
      <c r="D324" s="153" t="str">
        <f>IF(C324="","",'04 FIIs'!B127&amp;"")</f>
        <v/>
      </c>
      <c r="E324" s="153" t="str">
        <f>IF(C324="","",'04 FIIs'!C127&amp;"")</f>
        <v/>
      </c>
      <c r="F324" s="153" t="str">
        <f>IF(C324="","",'04 FIIs'!AD127)</f>
        <v/>
      </c>
      <c r="G324" s="154" t="str">
        <f>IF(C324="","",'04 FIIs'!E127)</f>
        <v/>
      </c>
      <c r="H324" s="155" t="str">
        <f>IF(C324="","",'04 FIIs'!J127)</f>
        <v/>
      </c>
      <c r="I324" s="156" t="str">
        <f>IF(C324="","",'04 FIIs'!L127)</f>
        <v/>
      </c>
      <c r="J324" s="157" t="str">
        <f>IF(C324="","",'04 FIIs'!M127)</f>
        <v/>
      </c>
      <c r="K324" s="157" t="str">
        <f>IF(C324="","",'04 FIIs'!N127)</f>
        <v/>
      </c>
      <c r="L324" s="157" t="str">
        <f>IF(C324="","",'04 FIIs'!O127)</f>
        <v/>
      </c>
      <c r="M324" s="157" t="str">
        <f>IF(C324="","",'04 FIIs'!AJ127)</f>
        <v/>
      </c>
      <c r="N324" s="157" t="str">
        <f>IF(C324="","",'04 FIIs'!W127)</f>
        <v/>
      </c>
      <c r="O324" s="154" t="str">
        <f>IF(C324="","",'04 FIIs'!X127)</f>
        <v/>
      </c>
      <c r="P324" s="157" t="str">
        <f>IF(C324="","",'04 FIIs'!Y127)</f>
        <v/>
      </c>
      <c r="Q324" s="157" t="str">
        <f>IF(C324="","",'04 FIIs'!Z127)</f>
        <v/>
      </c>
      <c r="R324" s="158" t="str">
        <f>IF(C324="","",IF($J$3&gt;0,J324/$J$3,0))</f>
        <v/>
      </c>
      <c r="S324" s="159" t="str">
        <f>IF(C324="","",IF(N(J324)&gt;0,J324+ROW()/1E9,""))</f>
        <v/>
      </c>
      <c r="T324" s="159" t="str">
        <f>IF(C324="","",IF(N(P324)&gt;0,P324+ROW()/1E9,""))</f>
        <v/>
      </c>
    </row>
    <row r="325">
      <c r="A325" s="160" t="str">
        <f>IF(C325="","","FIIs")</f>
        <v/>
      </c>
      <c r="B325" s="160" t="str">
        <f>IF(C325="","","Brasil")</f>
        <v/>
      </c>
      <c r="C325" s="160" t="str">
        <f>IF('04 FIIs'!A128="","",'04 FIIs'!A128&amp;"")</f>
        <v/>
      </c>
      <c r="D325" s="160" t="str">
        <f>IF(C325="","",'04 FIIs'!B128&amp;"")</f>
        <v/>
      </c>
      <c r="E325" s="160" t="str">
        <f>IF(C325="","",'04 FIIs'!C128&amp;"")</f>
        <v/>
      </c>
      <c r="F325" s="160" t="str">
        <f>IF(C325="","",'04 FIIs'!AD128)</f>
        <v/>
      </c>
      <c r="G325" s="161" t="str">
        <f>IF(C325="","",'04 FIIs'!E128)</f>
        <v/>
      </c>
      <c r="H325" s="162" t="str">
        <f>IF(C325="","",'04 FIIs'!J128)</f>
        <v/>
      </c>
      <c r="I325" s="163" t="str">
        <f>IF(C325="","",'04 FIIs'!L128)</f>
        <v/>
      </c>
      <c r="J325" s="164" t="str">
        <f>IF(C325="","",'04 FIIs'!M128)</f>
        <v/>
      </c>
      <c r="K325" s="164" t="str">
        <f>IF(C325="","",'04 FIIs'!N128)</f>
        <v/>
      </c>
      <c r="L325" s="164" t="str">
        <f>IF(C325="","",'04 FIIs'!O128)</f>
        <v/>
      </c>
      <c r="M325" s="164" t="str">
        <f>IF(C325="","",'04 FIIs'!AJ128)</f>
        <v/>
      </c>
      <c r="N325" s="164" t="str">
        <f>IF(C325="","",'04 FIIs'!W128)</f>
        <v/>
      </c>
      <c r="O325" s="161" t="str">
        <f>IF(C325="","",'04 FIIs'!X128)</f>
        <v/>
      </c>
      <c r="P325" s="164" t="str">
        <f>IF(C325="","",'04 FIIs'!Y128)</f>
        <v/>
      </c>
      <c r="Q325" s="164" t="str">
        <f>IF(C325="","",'04 FIIs'!Z128)</f>
        <v/>
      </c>
      <c r="R325" s="165" t="str">
        <f>IF(C325="","",IF($J$3&gt;0,J325/$J$3,0))</f>
        <v/>
      </c>
      <c r="S325" s="166" t="str">
        <f>IF(C325="","",IF(N(J325)&gt;0,J325+ROW()/1E9,""))</f>
        <v/>
      </c>
      <c r="T325" s="166" t="str">
        <f>IF(C325="","",IF(N(P325)&gt;0,P325+ROW()/1E9,""))</f>
        <v/>
      </c>
    </row>
    <row r="326">
      <c r="A326" s="153" t="str">
        <f>IF(C326="","","FIIs")</f>
        <v/>
      </c>
      <c r="B326" s="153" t="str">
        <f>IF(C326="","","Brasil")</f>
        <v/>
      </c>
      <c r="C326" s="153" t="str">
        <f>IF('04 FIIs'!A129="","",'04 FIIs'!A129&amp;"")</f>
        <v/>
      </c>
      <c r="D326" s="153" t="str">
        <f>IF(C326="","",'04 FIIs'!B129&amp;"")</f>
        <v/>
      </c>
      <c r="E326" s="153" t="str">
        <f>IF(C326="","",'04 FIIs'!C129&amp;"")</f>
        <v/>
      </c>
      <c r="F326" s="153" t="str">
        <f>IF(C326="","",'04 FIIs'!AD129)</f>
        <v/>
      </c>
      <c r="G326" s="154" t="str">
        <f>IF(C326="","",'04 FIIs'!E129)</f>
        <v/>
      </c>
      <c r="H326" s="155" t="str">
        <f>IF(C326="","",'04 FIIs'!J129)</f>
        <v/>
      </c>
      <c r="I326" s="156" t="str">
        <f>IF(C326="","",'04 FIIs'!L129)</f>
        <v/>
      </c>
      <c r="J326" s="157" t="str">
        <f>IF(C326="","",'04 FIIs'!M129)</f>
        <v/>
      </c>
      <c r="K326" s="157" t="str">
        <f>IF(C326="","",'04 FIIs'!N129)</f>
        <v/>
      </c>
      <c r="L326" s="157" t="str">
        <f>IF(C326="","",'04 FIIs'!O129)</f>
        <v/>
      </c>
      <c r="M326" s="157" t="str">
        <f>IF(C326="","",'04 FIIs'!AJ129)</f>
        <v/>
      </c>
      <c r="N326" s="157" t="str">
        <f>IF(C326="","",'04 FIIs'!W129)</f>
        <v/>
      </c>
      <c r="O326" s="154" t="str">
        <f>IF(C326="","",'04 FIIs'!X129)</f>
        <v/>
      </c>
      <c r="P326" s="157" t="str">
        <f>IF(C326="","",'04 FIIs'!Y129)</f>
        <v/>
      </c>
      <c r="Q326" s="157" t="str">
        <f>IF(C326="","",'04 FIIs'!Z129)</f>
        <v/>
      </c>
      <c r="R326" s="158" t="str">
        <f>IF(C326="","",IF($J$3&gt;0,J326/$J$3,0))</f>
        <v/>
      </c>
      <c r="S326" s="159" t="str">
        <f>IF(C326="","",IF(N(J326)&gt;0,J326+ROW()/1E9,""))</f>
        <v/>
      </c>
      <c r="T326" s="159" t="str">
        <f>IF(C326="","",IF(N(P326)&gt;0,P326+ROW()/1E9,""))</f>
        <v/>
      </c>
    </row>
    <row r="327">
      <c r="A327" s="160" t="str">
        <f>IF(C327="","","FIIs")</f>
        <v/>
      </c>
      <c r="B327" s="160" t="str">
        <f>IF(C327="","","Brasil")</f>
        <v/>
      </c>
      <c r="C327" s="160" t="str">
        <f>IF('04 FIIs'!A130="","",'04 FIIs'!A130&amp;"")</f>
        <v/>
      </c>
      <c r="D327" s="160" t="str">
        <f>IF(C327="","",'04 FIIs'!B130&amp;"")</f>
        <v/>
      </c>
      <c r="E327" s="160" t="str">
        <f>IF(C327="","",'04 FIIs'!C130&amp;"")</f>
        <v/>
      </c>
      <c r="F327" s="160" t="str">
        <f>IF(C327="","",'04 FIIs'!AD130)</f>
        <v/>
      </c>
      <c r="G327" s="161" t="str">
        <f>IF(C327="","",'04 FIIs'!E130)</f>
        <v/>
      </c>
      <c r="H327" s="162" t="str">
        <f>IF(C327="","",'04 FIIs'!J130)</f>
        <v/>
      </c>
      <c r="I327" s="163" t="str">
        <f>IF(C327="","",'04 FIIs'!L130)</f>
        <v/>
      </c>
      <c r="J327" s="164" t="str">
        <f>IF(C327="","",'04 FIIs'!M130)</f>
        <v/>
      </c>
      <c r="K327" s="164" t="str">
        <f>IF(C327="","",'04 FIIs'!N130)</f>
        <v/>
      </c>
      <c r="L327" s="164" t="str">
        <f>IF(C327="","",'04 FIIs'!O130)</f>
        <v/>
      </c>
      <c r="M327" s="164" t="str">
        <f>IF(C327="","",'04 FIIs'!AJ130)</f>
        <v/>
      </c>
      <c r="N327" s="164" t="str">
        <f>IF(C327="","",'04 FIIs'!W130)</f>
        <v/>
      </c>
      <c r="O327" s="161" t="str">
        <f>IF(C327="","",'04 FIIs'!X130)</f>
        <v/>
      </c>
      <c r="P327" s="164" t="str">
        <f>IF(C327="","",'04 FIIs'!Y130)</f>
        <v/>
      </c>
      <c r="Q327" s="164" t="str">
        <f>IF(C327="","",'04 FIIs'!Z130)</f>
        <v/>
      </c>
      <c r="R327" s="165" t="str">
        <f>IF(C327="","",IF($J$3&gt;0,J327/$J$3,0))</f>
        <v/>
      </c>
      <c r="S327" s="166" t="str">
        <f>IF(C327="","",IF(N(J327)&gt;0,J327+ROW()/1E9,""))</f>
        <v/>
      </c>
      <c r="T327" s="166" t="str">
        <f>IF(C327="","",IF(N(P327)&gt;0,P327+ROW()/1E9,""))</f>
        <v/>
      </c>
    </row>
    <row r="328">
      <c r="A328" s="153" t="str">
        <f>IF(C328="","","FIIs")</f>
        <v/>
      </c>
      <c r="B328" s="153" t="str">
        <f>IF(C328="","","Brasil")</f>
        <v/>
      </c>
      <c r="C328" s="153" t="str">
        <f>IF('04 FIIs'!A131="","",'04 FIIs'!A131&amp;"")</f>
        <v/>
      </c>
      <c r="D328" s="153" t="str">
        <f>IF(C328="","",'04 FIIs'!B131&amp;"")</f>
        <v/>
      </c>
      <c r="E328" s="153" t="str">
        <f>IF(C328="","",'04 FIIs'!C131&amp;"")</f>
        <v/>
      </c>
      <c r="F328" s="153" t="str">
        <f>IF(C328="","",'04 FIIs'!AD131)</f>
        <v/>
      </c>
      <c r="G328" s="154" t="str">
        <f>IF(C328="","",'04 FIIs'!E131)</f>
        <v/>
      </c>
      <c r="H328" s="155" t="str">
        <f>IF(C328="","",'04 FIIs'!J131)</f>
        <v/>
      </c>
      <c r="I328" s="156" t="str">
        <f>IF(C328="","",'04 FIIs'!L131)</f>
        <v/>
      </c>
      <c r="J328" s="157" t="str">
        <f>IF(C328="","",'04 FIIs'!M131)</f>
        <v/>
      </c>
      <c r="K328" s="157" t="str">
        <f>IF(C328="","",'04 FIIs'!N131)</f>
        <v/>
      </c>
      <c r="L328" s="157" t="str">
        <f>IF(C328="","",'04 FIIs'!O131)</f>
        <v/>
      </c>
      <c r="M328" s="157" t="str">
        <f>IF(C328="","",'04 FIIs'!AJ131)</f>
        <v/>
      </c>
      <c r="N328" s="157" t="str">
        <f>IF(C328="","",'04 FIIs'!W131)</f>
        <v/>
      </c>
      <c r="O328" s="154" t="str">
        <f>IF(C328="","",'04 FIIs'!X131)</f>
        <v/>
      </c>
      <c r="P328" s="157" t="str">
        <f>IF(C328="","",'04 FIIs'!Y131)</f>
        <v/>
      </c>
      <c r="Q328" s="157" t="str">
        <f>IF(C328="","",'04 FIIs'!Z131)</f>
        <v/>
      </c>
      <c r="R328" s="158" t="str">
        <f>IF(C328="","",IF($J$3&gt;0,J328/$J$3,0))</f>
        <v/>
      </c>
      <c r="S328" s="159" t="str">
        <f>IF(C328="","",IF(N(J328)&gt;0,J328+ROW()/1E9,""))</f>
        <v/>
      </c>
      <c r="T328" s="159" t="str">
        <f>IF(C328="","",IF(N(P328)&gt;0,P328+ROW()/1E9,""))</f>
        <v/>
      </c>
    </row>
    <row r="329">
      <c r="A329" s="160" t="str">
        <f>IF(C329="","","FIIs")</f>
        <v/>
      </c>
      <c r="B329" s="160" t="str">
        <f>IF(C329="","","Brasil")</f>
        <v/>
      </c>
      <c r="C329" s="160" t="str">
        <f>IF('04 FIIs'!A132="","",'04 FIIs'!A132&amp;"")</f>
        <v/>
      </c>
      <c r="D329" s="160" t="str">
        <f>IF(C329="","",'04 FIIs'!B132&amp;"")</f>
        <v/>
      </c>
      <c r="E329" s="160" t="str">
        <f>IF(C329="","",'04 FIIs'!C132&amp;"")</f>
        <v/>
      </c>
      <c r="F329" s="160" t="str">
        <f>IF(C329="","",'04 FIIs'!AD132)</f>
        <v/>
      </c>
      <c r="G329" s="161" t="str">
        <f>IF(C329="","",'04 FIIs'!E132)</f>
        <v/>
      </c>
      <c r="H329" s="162" t="str">
        <f>IF(C329="","",'04 FIIs'!J132)</f>
        <v/>
      </c>
      <c r="I329" s="163" t="str">
        <f>IF(C329="","",'04 FIIs'!L132)</f>
        <v/>
      </c>
      <c r="J329" s="164" t="str">
        <f>IF(C329="","",'04 FIIs'!M132)</f>
        <v/>
      </c>
      <c r="K329" s="164" t="str">
        <f>IF(C329="","",'04 FIIs'!N132)</f>
        <v/>
      </c>
      <c r="L329" s="164" t="str">
        <f>IF(C329="","",'04 FIIs'!O132)</f>
        <v/>
      </c>
      <c r="M329" s="164" t="str">
        <f>IF(C329="","",'04 FIIs'!AJ132)</f>
        <v/>
      </c>
      <c r="N329" s="164" t="str">
        <f>IF(C329="","",'04 FIIs'!W132)</f>
        <v/>
      </c>
      <c r="O329" s="161" t="str">
        <f>IF(C329="","",'04 FIIs'!X132)</f>
        <v/>
      </c>
      <c r="P329" s="164" t="str">
        <f>IF(C329="","",'04 FIIs'!Y132)</f>
        <v/>
      </c>
      <c r="Q329" s="164" t="str">
        <f>IF(C329="","",'04 FIIs'!Z132)</f>
        <v/>
      </c>
      <c r="R329" s="165" t="str">
        <f>IF(C329="","",IF($J$3&gt;0,J329/$J$3,0))</f>
        <v/>
      </c>
      <c r="S329" s="166" t="str">
        <f>IF(C329="","",IF(N(J329)&gt;0,J329+ROW()/1E9,""))</f>
        <v/>
      </c>
      <c r="T329" s="166" t="str">
        <f>IF(C329="","",IF(N(P329)&gt;0,P329+ROW()/1E9,""))</f>
        <v/>
      </c>
    </row>
    <row r="330">
      <c r="A330" s="153" t="str">
        <f>IF(C330="","","FIIs")</f>
        <v/>
      </c>
      <c r="B330" s="153" t="str">
        <f>IF(C330="","","Brasil")</f>
        <v/>
      </c>
      <c r="C330" s="153" t="str">
        <f>IF('04 FIIs'!A133="","",'04 FIIs'!A133&amp;"")</f>
        <v/>
      </c>
      <c r="D330" s="153" t="str">
        <f>IF(C330="","",'04 FIIs'!B133&amp;"")</f>
        <v/>
      </c>
      <c r="E330" s="153" t="str">
        <f>IF(C330="","",'04 FIIs'!C133&amp;"")</f>
        <v/>
      </c>
      <c r="F330" s="153" t="str">
        <f>IF(C330="","",'04 FIIs'!AD133)</f>
        <v/>
      </c>
      <c r="G330" s="154" t="str">
        <f>IF(C330="","",'04 FIIs'!E133)</f>
        <v/>
      </c>
      <c r="H330" s="155" t="str">
        <f>IF(C330="","",'04 FIIs'!J133)</f>
        <v/>
      </c>
      <c r="I330" s="156" t="str">
        <f>IF(C330="","",'04 FIIs'!L133)</f>
        <v/>
      </c>
      <c r="J330" s="157" t="str">
        <f>IF(C330="","",'04 FIIs'!M133)</f>
        <v/>
      </c>
      <c r="K330" s="157" t="str">
        <f>IF(C330="","",'04 FIIs'!N133)</f>
        <v/>
      </c>
      <c r="L330" s="157" t="str">
        <f>IF(C330="","",'04 FIIs'!O133)</f>
        <v/>
      </c>
      <c r="M330" s="157" t="str">
        <f>IF(C330="","",'04 FIIs'!AJ133)</f>
        <v/>
      </c>
      <c r="N330" s="157" t="str">
        <f>IF(C330="","",'04 FIIs'!W133)</f>
        <v/>
      </c>
      <c r="O330" s="154" t="str">
        <f>IF(C330="","",'04 FIIs'!X133)</f>
        <v/>
      </c>
      <c r="P330" s="157" t="str">
        <f>IF(C330="","",'04 FIIs'!Y133)</f>
        <v/>
      </c>
      <c r="Q330" s="157" t="str">
        <f>IF(C330="","",'04 FIIs'!Z133)</f>
        <v/>
      </c>
      <c r="R330" s="158" t="str">
        <f>IF(C330="","",IF($J$3&gt;0,J330/$J$3,0))</f>
        <v/>
      </c>
      <c r="S330" s="159" t="str">
        <f>IF(C330="","",IF(N(J330)&gt;0,J330+ROW()/1E9,""))</f>
        <v/>
      </c>
      <c r="T330" s="159" t="str">
        <f>IF(C330="","",IF(N(P330)&gt;0,P330+ROW()/1E9,""))</f>
        <v/>
      </c>
    </row>
    <row r="331">
      <c r="A331" s="160" t="str">
        <f>IF(C331="","","FIIs")</f>
        <v/>
      </c>
      <c r="B331" s="160" t="str">
        <f>IF(C331="","","Brasil")</f>
        <v/>
      </c>
      <c r="C331" s="160" t="str">
        <f>IF('04 FIIs'!A134="","",'04 FIIs'!A134&amp;"")</f>
        <v/>
      </c>
      <c r="D331" s="160" t="str">
        <f>IF(C331="","",'04 FIIs'!B134&amp;"")</f>
        <v/>
      </c>
      <c r="E331" s="160" t="str">
        <f>IF(C331="","",'04 FIIs'!C134&amp;"")</f>
        <v/>
      </c>
      <c r="F331" s="160" t="str">
        <f>IF(C331="","",'04 FIIs'!AD134)</f>
        <v/>
      </c>
      <c r="G331" s="161" t="str">
        <f>IF(C331="","",'04 FIIs'!E134)</f>
        <v/>
      </c>
      <c r="H331" s="162" t="str">
        <f>IF(C331="","",'04 FIIs'!J134)</f>
        <v/>
      </c>
      <c r="I331" s="163" t="str">
        <f>IF(C331="","",'04 FIIs'!L134)</f>
        <v/>
      </c>
      <c r="J331" s="164" t="str">
        <f>IF(C331="","",'04 FIIs'!M134)</f>
        <v/>
      </c>
      <c r="K331" s="164" t="str">
        <f>IF(C331="","",'04 FIIs'!N134)</f>
        <v/>
      </c>
      <c r="L331" s="164" t="str">
        <f>IF(C331="","",'04 FIIs'!O134)</f>
        <v/>
      </c>
      <c r="M331" s="164" t="str">
        <f>IF(C331="","",'04 FIIs'!AJ134)</f>
        <v/>
      </c>
      <c r="N331" s="164" t="str">
        <f>IF(C331="","",'04 FIIs'!W134)</f>
        <v/>
      </c>
      <c r="O331" s="161" t="str">
        <f>IF(C331="","",'04 FIIs'!X134)</f>
        <v/>
      </c>
      <c r="P331" s="164" t="str">
        <f>IF(C331="","",'04 FIIs'!Y134)</f>
        <v/>
      </c>
      <c r="Q331" s="164" t="str">
        <f>IF(C331="","",'04 FIIs'!Z134)</f>
        <v/>
      </c>
      <c r="R331" s="165" t="str">
        <f>IF(C331="","",IF($J$3&gt;0,J331/$J$3,0))</f>
        <v/>
      </c>
      <c r="S331" s="166" t="str">
        <f>IF(C331="","",IF(N(J331)&gt;0,J331+ROW()/1E9,""))</f>
        <v/>
      </c>
      <c r="T331" s="166" t="str">
        <f>IF(C331="","",IF(N(P331)&gt;0,P331+ROW()/1E9,""))</f>
        <v/>
      </c>
    </row>
    <row r="332">
      <c r="A332" s="153" t="str">
        <f>IF(C332="","","FIIs")</f>
        <v/>
      </c>
      <c r="B332" s="153" t="str">
        <f>IF(C332="","","Brasil")</f>
        <v/>
      </c>
      <c r="C332" s="153" t="str">
        <f>IF('04 FIIs'!A135="","",'04 FIIs'!A135&amp;"")</f>
        <v/>
      </c>
      <c r="D332" s="153" t="str">
        <f>IF(C332="","",'04 FIIs'!B135&amp;"")</f>
        <v/>
      </c>
      <c r="E332" s="153" t="str">
        <f>IF(C332="","",'04 FIIs'!C135&amp;"")</f>
        <v/>
      </c>
      <c r="F332" s="153" t="str">
        <f>IF(C332="","",'04 FIIs'!AD135)</f>
        <v/>
      </c>
      <c r="G332" s="154" t="str">
        <f>IF(C332="","",'04 FIIs'!E135)</f>
        <v/>
      </c>
      <c r="H332" s="155" t="str">
        <f>IF(C332="","",'04 FIIs'!J135)</f>
        <v/>
      </c>
      <c r="I332" s="156" t="str">
        <f>IF(C332="","",'04 FIIs'!L135)</f>
        <v/>
      </c>
      <c r="J332" s="157" t="str">
        <f>IF(C332="","",'04 FIIs'!M135)</f>
        <v/>
      </c>
      <c r="K332" s="157" t="str">
        <f>IF(C332="","",'04 FIIs'!N135)</f>
        <v/>
      </c>
      <c r="L332" s="157" t="str">
        <f>IF(C332="","",'04 FIIs'!O135)</f>
        <v/>
      </c>
      <c r="M332" s="157" t="str">
        <f>IF(C332="","",'04 FIIs'!AJ135)</f>
        <v/>
      </c>
      <c r="N332" s="157" t="str">
        <f>IF(C332="","",'04 FIIs'!W135)</f>
        <v/>
      </c>
      <c r="O332" s="154" t="str">
        <f>IF(C332="","",'04 FIIs'!X135)</f>
        <v/>
      </c>
      <c r="P332" s="157" t="str">
        <f>IF(C332="","",'04 FIIs'!Y135)</f>
        <v/>
      </c>
      <c r="Q332" s="157" t="str">
        <f>IF(C332="","",'04 FIIs'!Z135)</f>
        <v/>
      </c>
      <c r="R332" s="158" t="str">
        <f>IF(C332="","",IF($J$3&gt;0,J332/$J$3,0))</f>
        <v/>
      </c>
      <c r="S332" s="159" t="str">
        <f>IF(C332="","",IF(N(J332)&gt;0,J332+ROW()/1E9,""))</f>
        <v/>
      </c>
      <c r="T332" s="159" t="str">
        <f>IF(C332="","",IF(N(P332)&gt;0,P332+ROW()/1E9,""))</f>
        <v/>
      </c>
    </row>
    <row r="333">
      <c r="A333" s="160" t="str">
        <f>IF(C333="","","FIIs")</f>
        <v/>
      </c>
      <c r="B333" s="160" t="str">
        <f>IF(C333="","","Brasil")</f>
        <v/>
      </c>
      <c r="C333" s="160" t="str">
        <f>IF('04 FIIs'!A136="","",'04 FIIs'!A136&amp;"")</f>
        <v/>
      </c>
      <c r="D333" s="160" t="str">
        <f>IF(C333="","",'04 FIIs'!B136&amp;"")</f>
        <v/>
      </c>
      <c r="E333" s="160" t="str">
        <f>IF(C333="","",'04 FIIs'!C136&amp;"")</f>
        <v/>
      </c>
      <c r="F333" s="160" t="str">
        <f>IF(C333="","",'04 FIIs'!AD136)</f>
        <v/>
      </c>
      <c r="G333" s="161" t="str">
        <f>IF(C333="","",'04 FIIs'!E136)</f>
        <v/>
      </c>
      <c r="H333" s="162" t="str">
        <f>IF(C333="","",'04 FIIs'!J136)</f>
        <v/>
      </c>
      <c r="I333" s="163" t="str">
        <f>IF(C333="","",'04 FIIs'!L136)</f>
        <v/>
      </c>
      <c r="J333" s="164" t="str">
        <f>IF(C333="","",'04 FIIs'!M136)</f>
        <v/>
      </c>
      <c r="K333" s="164" t="str">
        <f>IF(C333="","",'04 FIIs'!N136)</f>
        <v/>
      </c>
      <c r="L333" s="164" t="str">
        <f>IF(C333="","",'04 FIIs'!O136)</f>
        <v/>
      </c>
      <c r="M333" s="164" t="str">
        <f>IF(C333="","",'04 FIIs'!AJ136)</f>
        <v/>
      </c>
      <c r="N333" s="164" t="str">
        <f>IF(C333="","",'04 FIIs'!W136)</f>
        <v/>
      </c>
      <c r="O333" s="161" t="str">
        <f>IF(C333="","",'04 FIIs'!X136)</f>
        <v/>
      </c>
      <c r="P333" s="164" t="str">
        <f>IF(C333="","",'04 FIIs'!Y136)</f>
        <v/>
      </c>
      <c r="Q333" s="164" t="str">
        <f>IF(C333="","",'04 FIIs'!Z136)</f>
        <v/>
      </c>
      <c r="R333" s="165" t="str">
        <f>IF(C333="","",IF($J$3&gt;0,J333/$J$3,0))</f>
        <v/>
      </c>
      <c r="S333" s="166" t="str">
        <f>IF(C333="","",IF(N(J333)&gt;0,J333+ROW()/1E9,""))</f>
        <v/>
      </c>
      <c r="T333" s="166" t="str">
        <f>IF(C333="","",IF(N(P333)&gt;0,P333+ROW()/1E9,""))</f>
        <v/>
      </c>
    </row>
    <row r="334">
      <c r="A334" s="153" t="str">
        <f>IF(C334="","","FIIs")</f>
        <v/>
      </c>
      <c r="B334" s="153" t="str">
        <f>IF(C334="","","Brasil")</f>
        <v/>
      </c>
      <c r="C334" s="153" t="str">
        <f>IF('04 FIIs'!A137="","",'04 FIIs'!A137&amp;"")</f>
        <v/>
      </c>
      <c r="D334" s="153" t="str">
        <f>IF(C334="","",'04 FIIs'!B137&amp;"")</f>
        <v/>
      </c>
      <c r="E334" s="153" t="str">
        <f>IF(C334="","",'04 FIIs'!C137&amp;"")</f>
        <v/>
      </c>
      <c r="F334" s="153" t="str">
        <f>IF(C334="","",'04 FIIs'!AD137)</f>
        <v/>
      </c>
      <c r="G334" s="154" t="str">
        <f>IF(C334="","",'04 FIIs'!E137)</f>
        <v/>
      </c>
      <c r="H334" s="155" t="str">
        <f>IF(C334="","",'04 FIIs'!J137)</f>
        <v/>
      </c>
      <c r="I334" s="156" t="str">
        <f>IF(C334="","",'04 FIIs'!L137)</f>
        <v/>
      </c>
      <c r="J334" s="157" t="str">
        <f>IF(C334="","",'04 FIIs'!M137)</f>
        <v/>
      </c>
      <c r="K334" s="157" t="str">
        <f>IF(C334="","",'04 FIIs'!N137)</f>
        <v/>
      </c>
      <c r="L334" s="157" t="str">
        <f>IF(C334="","",'04 FIIs'!O137)</f>
        <v/>
      </c>
      <c r="M334" s="157" t="str">
        <f>IF(C334="","",'04 FIIs'!AJ137)</f>
        <v/>
      </c>
      <c r="N334" s="157" t="str">
        <f>IF(C334="","",'04 FIIs'!W137)</f>
        <v/>
      </c>
      <c r="O334" s="154" t="str">
        <f>IF(C334="","",'04 FIIs'!X137)</f>
        <v/>
      </c>
      <c r="P334" s="157" t="str">
        <f>IF(C334="","",'04 FIIs'!Y137)</f>
        <v/>
      </c>
      <c r="Q334" s="157" t="str">
        <f>IF(C334="","",'04 FIIs'!Z137)</f>
        <v/>
      </c>
      <c r="R334" s="158" t="str">
        <f>IF(C334="","",IF($J$3&gt;0,J334/$J$3,0))</f>
        <v/>
      </c>
      <c r="S334" s="159" t="str">
        <f>IF(C334="","",IF(N(J334)&gt;0,J334+ROW()/1E9,""))</f>
        <v/>
      </c>
      <c r="T334" s="159" t="str">
        <f>IF(C334="","",IF(N(P334)&gt;0,P334+ROW()/1E9,""))</f>
        <v/>
      </c>
    </row>
    <row r="335">
      <c r="A335" s="160" t="str">
        <f>IF(C335="","","FIIs")</f>
        <v/>
      </c>
      <c r="B335" s="160" t="str">
        <f>IF(C335="","","Brasil")</f>
        <v/>
      </c>
      <c r="C335" s="160" t="str">
        <f>IF('04 FIIs'!A138="","",'04 FIIs'!A138&amp;"")</f>
        <v/>
      </c>
      <c r="D335" s="160" t="str">
        <f>IF(C335="","",'04 FIIs'!B138&amp;"")</f>
        <v/>
      </c>
      <c r="E335" s="160" t="str">
        <f>IF(C335="","",'04 FIIs'!C138&amp;"")</f>
        <v/>
      </c>
      <c r="F335" s="160" t="str">
        <f>IF(C335="","",'04 FIIs'!AD138)</f>
        <v/>
      </c>
      <c r="G335" s="161" t="str">
        <f>IF(C335="","",'04 FIIs'!E138)</f>
        <v/>
      </c>
      <c r="H335" s="162" t="str">
        <f>IF(C335="","",'04 FIIs'!J138)</f>
        <v/>
      </c>
      <c r="I335" s="163" t="str">
        <f>IF(C335="","",'04 FIIs'!L138)</f>
        <v/>
      </c>
      <c r="J335" s="164" t="str">
        <f>IF(C335="","",'04 FIIs'!M138)</f>
        <v/>
      </c>
      <c r="K335" s="164" t="str">
        <f>IF(C335="","",'04 FIIs'!N138)</f>
        <v/>
      </c>
      <c r="L335" s="164" t="str">
        <f>IF(C335="","",'04 FIIs'!O138)</f>
        <v/>
      </c>
      <c r="M335" s="164" t="str">
        <f>IF(C335="","",'04 FIIs'!AJ138)</f>
        <v/>
      </c>
      <c r="N335" s="164" t="str">
        <f>IF(C335="","",'04 FIIs'!W138)</f>
        <v/>
      </c>
      <c r="O335" s="161" t="str">
        <f>IF(C335="","",'04 FIIs'!X138)</f>
        <v/>
      </c>
      <c r="P335" s="164" t="str">
        <f>IF(C335="","",'04 FIIs'!Y138)</f>
        <v/>
      </c>
      <c r="Q335" s="164" t="str">
        <f>IF(C335="","",'04 FIIs'!Z138)</f>
        <v/>
      </c>
      <c r="R335" s="165" t="str">
        <f>IF(C335="","",IF($J$3&gt;0,J335/$J$3,0))</f>
        <v/>
      </c>
      <c r="S335" s="166" t="str">
        <f>IF(C335="","",IF(N(J335)&gt;0,J335+ROW()/1E9,""))</f>
        <v/>
      </c>
      <c r="T335" s="166" t="str">
        <f>IF(C335="","",IF(N(P335)&gt;0,P335+ROW()/1E9,""))</f>
        <v/>
      </c>
    </row>
    <row r="336">
      <c r="A336" s="153" t="str">
        <f>IF(C336="","","FIIs")</f>
        <v/>
      </c>
      <c r="B336" s="153" t="str">
        <f>IF(C336="","","Brasil")</f>
        <v/>
      </c>
      <c r="C336" s="153" t="str">
        <f>IF('04 FIIs'!A139="","",'04 FIIs'!A139&amp;"")</f>
        <v/>
      </c>
      <c r="D336" s="153" t="str">
        <f>IF(C336="","",'04 FIIs'!B139&amp;"")</f>
        <v/>
      </c>
      <c r="E336" s="153" t="str">
        <f>IF(C336="","",'04 FIIs'!C139&amp;"")</f>
        <v/>
      </c>
      <c r="F336" s="153" t="str">
        <f>IF(C336="","",'04 FIIs'!AD139)</f>
        <v/>
      </c>
      <c r="G336" s="154" t="str">
        <f>IF(C336="","",'04 FIIs'!E139)</f>
        <v/>
      </c>
      <c r="H336" s="155" t="str">
        <f>IF(C336="","",'04 FIIs'!J139)</f>
        <v/>
      </c>
      <c r="I336" s="156" t="str">
        <f>IF(C336="","",'04 FIIs'!L139)</f>
        <v/>
      </c>
      <c r="J336" s="157" t="str">
        <f>IF(C336="","",'04 FIIs'!M139)</f>
        <v/>
      </c>
      <c r="K336" s="157" t="str">
        <f>IF(C336="","",'04 FIIs'!N139)</f>
        <v/>
      </c>
      <c r="L336" s="157" t="str">
        <f>IF(C336="","",'04 FIIs'!O139)</f>
        <v/>
      </c>
      <c r="M336" s="157" t="str">
        <f>IF(C336="","",'04 FIIs'!AJ139)</f>
        <v/>
      </c>
      <c r="N336" s="157" t="str">
        <f>IF(C336="","",'04 FIIs'!W139)</f>
        <v/>
      </c>
      <c r="O336" s="154" t="str">
        <f>IF(C336="","",'04 FIIs'!X139)</f>
        <v/>
      </c>
      <c r="P336" s="157" t="str">
        <f>IF(C336="","",'04 FIIs'!Y139)</f>
        <v/>
      </c>
      <c r="Q336" s="157" t="str">
        <f>IF(C336="","",'04 FIIs'!Z139)</f>
        <v/>
      </c>
      <c r="R336" s="158" t="str">
        <f>IF(C336="","",IF($J$3&gt;0,J336/$J$3,0))</f>
        <v/>
      </c>
      <c r="S336" s="159" t="str">
        <f>IF(C336="","",IF(N(J336)&gt;0,J336+ROW()/1E9,""))</f>
        <v/>
      </c>
      <c r="T336" s="159" t="str">
        <f>IF(C336="","",IF(N(P336)&gt;0,P336+ROW()/1E9,""))</f>
        <v/>
      </c>
    </row>
    <row r="337">
      <c r="A337" s="160" t="str">
        <f>IF(C337="","","FIIs")</f>
        <v/>
      </c>
      <c r="B337" s="160" t="str">
        <f>IF(C337="","","Brasil")</f>
        <v/>
      </c>
      <c r="C337" s="160" t="str">
        <f>IF('04 FIIs'!A140="","",'04 FIIs'!A140&amp;"")</f>
        <v/>
      </c>
      <c r="D337" s="160" t="str">
        <f>IF(C337="","",'04 FIIs'!B140&amp;"")</f>
        <v/>
      </c>
      <c r="E337" s="160" t="str">
        <f>IF(C337="","",'04 FIIs'!C140&amp;"")</f>
        <v/>
      </c>
      <c r="F337" s="160" t="str">
        <f>IF(C337="","",'04 FIIs'!AD140)</f>
        <v/>
      </c>
      <c r="G337" s="161" t="str">
        <f>IF(C337="","",'04 FIIs'!E140)</f>
        <v/>
      </c>
      <c r="H337" s="162" t="str">
        <f>IF(C337="","",'04 FIIs'!J140)</f>
        <v/>
      </c>
      <c r="I337" s="163" t="str">
        <f>IF(C337="","",'04 FIIs'!L140)</f>
        <v/>
      </c>
      <c r="J337" s="164" t="str">
        <f>IF(C337="","",'04 FIIs'!M140)</f>
        <v/>
      </c>
      <c r="K337" s="164" t="str">
        <f>IF(C337="","",'04 FIIs'!N140)</f>
        <v/>
      </c>
      <c r="L337" s="164" t="str">
        <f>IF(C337="","",'04 FIIs'!O140)</f>
        <v/>
      </c>
      <c r="M337" s="164" t="str">
        <f>IF(C337="","",'04 FIIs'!AJ140)</f>
        <v/>
      </c>
      <c r="N337" s="164" t="str">
        <f>IF(C337="","",'04 FIIs'!W140)</f>
        <v/>
      </c>
      <c r="O337" s="161" t="str">
        <f>IF(C337="","",'04 FIIs'!X140)</f>
        <v/>
      </c>
      <c r="P337" s="164" t="str">
        <f>IF(C337="","",'04 FIIs'!Y140)</f>
        <v/>
      </c>
      <c r="Q337" s="164" t="str">
        <f>IF(C337="","",'04 FIIs'!Z140)</f>
        <v/>
      </c>
      <c r="R337" s="165" t="str">
        <f>IF(C337="","",IF($J$3&gt;0,J337/$J$3,0))</f>
        <v/>
      </c>
      <c r="S337" s="166" t="str">
        <f>IF(C337="","",IF(N(J337)&gt;0,J337+ROW()/1E9,""))</f>
        <v/>
      </c>
      <c r="T337" s="166" t="str">
        <f>IF(C337="","",IF(N(P337)&gt;0,P337+ROW()/1E9,""))</f>
        <v/>
      </c>
    </row>
    <row r="338">
      <c r="A338" s="153" t="str">
        <f>IF(C338="","","FIIs")</f>
        <v/>
      </c>
      <c r="B338" s="153" t="str">
        <f>IF(C338="","","Brasil")</f>
        <v/>
      </c>
      <c r="C338" s="153" t="str">
        <f>IF('04 FIIs'!A141="","",'04 FIIs'!A141&amp;"")</f>
        <v/>
      </c>
      <c r="D338" s="153" t="str">
        <f>IF(C338="","",'04 FIIs'!B141&amp;"")</f>
        <v/>
      </c>
      <c r="E338" s="153" t="str">
        <f>IF(C338="","",'04 FIIs'!C141&amp;"")</f>
        <v/>
      </c>
      <c r="F338" s="153" t="str">
        <f>IF(C338="","",'04 FIIs'!AD141)</f>
        <v/>
      </c>
      <c r="G338" s="154" t="str">
        <f>IF(C338="","",'04 FIIs'!E141)</f>
        <v/>
      </c>
      <c r="H338" s="155" t="str">
        <f>IF(C338="","",'04 FIIs'!J141)</f>
        <v/>
      </c>
      <c r="I338" s="156" t="str">
        <f>IF(C338="","",'04 FIIs'!L141)</f>
        <v/>
      </c>
      <c r="J338" s="157" t="str">
        <f>IF(C338="","",'04 FIIs'!M141)</f>
        <v/>
      </c>
      <c r="K338" s="157" t="str">
        <f>IF(C338="","",'04 FIIs'!N141)</f>
        <v/>
      </c>
      <c r="L338" s="157" t="str">
        <f>IF(C338="","",'04 FIIs'!O141)</f>
        <v/>
      </c>
      <c r="M338" s="157" t="str">
        <f>IF(C338="","",'04 FIIs'!AJ141)</f>
        <v/>
      </c>
      <c r="N338" s="157" t="str">
        <f>IF(C338="","",'04 FIIs'!W141)</f>
        <v/>
      </c>
      <c r="O338" s="154" t="str">
        <f>IF(C338="","",'04 FIIs'!X141)</f>
        <v/>
      </c>
      <c r="P338" s="157" t="str">
        <f>IF(C338="","",'04 FIIs'!Y141)</f>
        <v/>
      </c>
      <c r="Q338" s="157" t="str">
        <f>IF(C338="","",'04 FIIs'!Z141)</f>
        <v/>
      </c>
      <c r="R338" s="158" t="str">
        <f>IF(C338="","",IF($J$3&gt;0,J338/$J$3,0))</f>
        <v/>
      </c>
      <c r="S338" s="159" t="str">
        <f>IF(C338="","",IF(N(J338)&gt;0,J338+ROW()/1E9,""))</f>
        <v/>
      </c>
      <c r="T338" s="159" t="str">
        <f>IF(C338="","",IF(N(P338)&gt;0,P338+ROW()/1E9,""))</f>
        <v/>
      </c>
    </row>
    <row r="339">
      <c r="A339" s="160" t="str">
        <f>IF(C339="","","FIIs")</f>
        <v/>
      </c>
      <c r="B339" s="160" t="str">
        <f>IF(C339="","","Brasil")</f>
        <v/>
      </c>
      <c r="C339" s="160" t="str">
        <f>IF('04 FIIs'!A142="","",'04 FIIs'!A142&amp;"")</f>
        <v/>
      </c>
      <c r="D339" s="160" t="str">
        <f>IF(C339="","",'04 FIIs'!B142&amp;"")</f>
        <v/>
      </c>
      <c r="E339" s="160" t="str">
        <f>IF(C339="","",'04 FIIs'!C142&amp;"")</f>
        <v/>
      </c>
      <c r="F339" s="160" t="str">
        <f>IF(C339="","",'04 FIIs'!AD142)</f>
        <v/>
      </c>
      <c r="G339" s="161" t="str">
        <f>IF(C339="","",'04 FIIs'!E142)</f>
        <v/>
      </c>
      <c r="H339" s="162" t="str">
        <f>IF(C339="","",'04 FIIs'!J142)</f>
        <v/>
      </c>
      <c r="I339" s="163" t="str">
        <f>IF(C339="","",'04 FIIs'!L142)</f>
        <v/>
      </c>
      <c r="J339" s="164" t="str">
        <f>IF(C339="","",'04 FIIs'!M142)</f>
        <v/>
      </c>
      <c r="K339" s="164" t="str">
        <f>IF(C339="","",'04 FIIs'!N142)</f>
        <v/>
      </c>
      <c r="L339" s="164" t="str">
        <f>IF(C339="","",'04 FIIs'!O142)</f>
        <v/>
      </c>
      <c r="M339" s="164" t="str">
        <f>IF(C339="","",'04 FIIs'!AJ142)</f>
        <v/>
      </c>
      <c r="N339" s="164" t="str">
        <f>IF(C339="","",'04 FIIs'!W142)</f>
        <v/>
      </c>
      <c r="O339" s="161" t="str">
        <f>IF(C339="","",'04 FIIs'!X142)</f>
        <v/>
      </c>
      <c r="P339" s="164" t="str">
        <f>IF(C339="","",'04 FIIs'!Y142)</f>
        <v/>
      </c>
      <c r="Q339" s="164" t="str">
        <f>IF(C339="","",'04 FIIs'!Z142)</f>
        <v/>
      </c>
      <c r="R339" s="165" t="str">
        <f>IF(C339="","",IF($J$3&gt;0,J339/$J$3,0))</f>
        <v/>
      </c>
      <c r="S339" s="166" t="str">
        <f>IF(C339="","",IF(N(J339)&gt;0,J339+ROW()/1E9,""))</f>
        <v/>
      </c>
      <c r="T339" s="166" t="str">
        <f>IF(C339="","",IF(N(P339)&gt;0,P339+ROW()/1E9,""))</f>
        <v/>
      </c>
    </row>
    <row r="340">
      <c r="A340" s="153" t="str">
        <f>IF(C340="","","FIIs")</f>
        <v/>
      </c>
      <c r="B340" s="153" t="str">
        <f>IF(C340="","","Brasil")</f>
        <v/>
      </c>
      <c r="C340" s="153" t="str">
        <f>IF('04 FIIs'!A143="","",'04 FIIs'!A143&amp;"")</f>
        <v/>
      </c>
      <c r="D340" s="153" t="str">
        <f>IF(C340="","",'04 FIIs'!B143&amp;"")</f>
        <v/>
      </c>
      <c r="E340" s="153" t="str">
        <f>IF(C340="","",'04 FIIs'!C143&amp;"")</f>
        <v/>
      </c>
      <c r="F340" s="153" t="str">
        <f>IF(C340="","",'04 FIIs'!AD143)</f>
        <v/>
      </c>
      <c r="G340" s="154" t="str">
        <f>IF(C340="","",'04 FIIs'!E143)</f>
        <v/>
      </c>
      <c r="H340" s="155" t="str">
        <f>IF(C340="","",'04 FIIs'!J143)</f>
        <v/>
      </c>
      <c r="I340" s="156" t="str">
        <f>IF(C340="","",'04 FIIs'!L143)</f>
        <v/>
      </c>
      <c r="J340" s="157" t="str">
        <f>IF(C340="","",'04 FIIs'!M143)</f>
        <v/>
      </c>
      <c r="K340" s="157" t="str">
        <f>IF(C340="","",'04 FIIs'!N143)</f>
        <v/>
      </c>
      <c r="L340" s="157" t="str">
        <f>IF(C340="","",'04 FIIs'!O143)</f>
        <v/>
      </c>
      <c r="M340" s="157" t="str">
        <f>IF(C340="","",'04 FIIs'!AJ143)</f>
        <v/>
      </c>
      <c r="N340" s="157" t="str">
        <f>IF(C340="","",'04 FIIs'!W143)</f>
        <v/>
      </c>
      <c r="O340" s="154" t="str">
        <f>IF(C340="","",'04 FIIs'!X143)</f>
        <v/>
      </c>
      <c r="P340" s="157" t="str">
        <f>IF(C340="","",'04 FIIs'!Y143)</f>
        <v/>
      </c>
      <c r="Q340" s="157" t="str">
        <f>IF(C340="","",'04 FIIs'!Z143)</f>
        <v/>
      </c>
      <c r="R340" s="158" t="str">
        <f>IF(C340="","",IF($J$3&gt;0,J340/$J$3,0))</f>
        <v/>
      </c>
      <c r="S340" s="159" t="str">
        <f>IF(C340="","",IF(N(J340)&gt;0,J340+ROW()/1E9,""))</f>
        <v/>
      </c>
      <c r="T340" s="159" t="str">
        <f>IF(C340="","",IF(N(P340)&gt;0,P340+ROW()/1E9,""))</f>
        <v/>
      </c>
    </row>
    <row r="341">
      <c r="A341" s="160" t="str">
        <f>IF(C341="","","FIIs")</f>
        <v/>
      </c>
      <c r="B341" s="160" t="str">
        <f>IF(C341="","","Brasil")</f>
        <v/>
      </c>
      <c r="C341" s="160" t="str">
        <f>IF('04 FIIs'!A144="","",'04 FIIs'!A144&amp;"")</f>
        <v/>
      </c>
      <c r="D341" s="160" t="str">
        <f>IF(C341="","",'04 FIIs'!B144&amp;"")</f>
        <v/>
      </c>
      <c r="E341" s="160" t="str">
        <f>IF(C341="","",'04 FIIs'!C144&amp;"")</f>
        <v/>
      </c>
      <c r="F341" s="160" t="str">
        <f>IF(C341="","",'04 FIIs'!AD144)</f>
        <v/>
      </c>
      <c r="G341" s="161" t="str">
        <f>IF(C341="","",'04 FIIs'!E144)</f>
        <v/>
      </c>
      <c r="H341" s="162" t="str">
        <f>IF(C341="","",'04 FIIs'!J144)</f>
        <v/>
      </c>
      <c r="I341" s="163" t="str">
        <f>IF(C341="","",'04 FIIs'!L144)</f>
        <v/>
      </c>
      <c r="J341" s="164" t="str">
        <f>IF(C341="","",'04 FIIs'!M144)</f>
        <v/>
      </c>
      <c r="K341" s="164" t="str">
        <f>IF(C341="","",'04 FIIs'!N144)</f>
        <v/>
      </c>
      <c r="L341" s="164" t="str">
        <f>IF(C341="","",'04 FIIs'!O144)</f>
        <v/>
      </c>
      <c r="M341" s="164" t="str">
        <f>IF(C341="","",'04 FIIs'!AJ144)</f>
        <v/>
      </c>
      <c r="N341" s="164" t="str">
        <f>IF(C341="","",'04 FIIs'!W144)</f>
        <v/>
      </c>
      <c r="O341" s="161" t="str">
        <f>IF(C341="","",'04 FIIs'!X144)</f>
        <v/>
      </c>
      <c r="P341" s="164" t="str">
        <f>IF(C341="","",'04 FIIs'!Y144)</f>
        <v/>
      </c>
      <c r="Q341" s="164" t="str">
        <f>IF(C341="","",'04 FIIs'!Z144)</f>
        <v/>
      </c>
      <c r="R341" s="165" t="str">
        <f>IF(C341="","",IF($J$3&gt;0,J341/$J$3,0))</f>
        <v/>
      </c>
      <c r="S341" s="166" t="str">
        <f>IF(C341="","",IF(N(J341)&gt;0,J341+ROW()/1E9,""))</f>
        <v/>
      </c>
      <c r="T341" s="166" t="str">
        <f>IF(C341="","",IF(N(P341)&gt;0,P341+ROW()/1E9,""))</f>
        <v/>
      </c>
    </row>
    <row r="342">
      <c r="A342" s="153" t="str">
        <f>IF(C342="","","FIIs")</f>
        <v/>
      </c>
      <c r="B342" s="153" t="str">
        <f>IF(C342="","","Brasil")</f>
        <v/>
      </c>
      <c r="C342" s="153" t="str">
        <f>IF('04 FIIs'!A145="","",'04 FIIs'!A145&amp;"")</f>
        <v/>
      </c>
      <c r="D342" s="153" t="str">
        <f>IF(C342="","",'04 FIIs'!B145&amp;"")</f>
        <v/>
      </c>
      <c r="E342" s="153" t="str">
        <f>IF(C342="","",'04 FIIs'!C145&amp;"")</f>
        <v/>
      </c>
      <c r="F342" s="153" t="str">
        <f>IF(C342="","",'04 FIIs'!AD145)</f>
        <v/>
      </c>
      <c r="G342" s="154" t="str">
        <f>IF(C342="","",'04 FIIs'!E145)</f>
        <v/>
      </c>
      <c r="H342" s="155" t="str">
        <f>IF(C342="","",'04 FIIs'!J145)</f>
        <v/>
      </c>
      <c r="I342" s="156" t="str">
        <f>IF(C342="","",'04 FIIs'!L145)</f>
        <v/>
      </c>
      <c r="J342" s="157" t="str">
        <f>IF(C342="","",'04 FIIs'!M145)</f>
        <v/>
      </c>
      <c r="K342" s="157" t="str">
        <f>IF(C342="","",'04 FIIs'!N145)</f>
        <v/>
      </c>
      <c r="L342" s="157" t="str">
        <f>IF(C342="","",'04 FIIs'!O145)</f>
        <v/>
      </c>
      <c r="M342" s="157" t="str">
        <f>IF(C342="","",'04 FIIs'!AJ145)</f>
        <v/>
      </c>
      <c r="N342" s="157" t="str">
        <f>IF(C342="","",'04 FIIs'!W145)</f>
        <v/>
      </c>
      <c r="O342" s="154" t="str">
        <f>IF(C342="","",'04 FIIs'!X145)</f>
        <v/>
      </c>
      <c r="P342" s="157" t="str">
        <f>IF(C342="","",'04 FIIs'!Y145)</f>
        <v/>
      </c>
      <c r="Q342" s="157" t="str">
        <f>IF(C342="","",'04 FIIs'!Z145)</f>
        <v/>
      </c>
      <c r="R342" s="158" t="str">
        <f>IF(C342="","",IF($J$3&gt;0,J342/$J$3,0))</f>
        <v/>
      </c>
      <c r="S342" s="159" t="str">
        <f>IF(C342="","",IF(N(J342)&gt;0,J342+ROW()/1E9,""))</f>
        <v/>
      </c>
      <c r="T342" s="159" t="str">
        <f>IF(C342="","",IF(N(P342)&gt;0,P342+ROW()/1E9,""))</f>
        <v/>
      </c>
    </row>
    <row r="343">
      <c r="A343" s="160" t="str">
        <f>IF(C343="","","FIIs")</f>
        <v/>
      </c>
      <c r="B343" s="160" t="str">
        <f>IF(C343="","","Brasil")</f>
        <v/>
      </c>
      <c r="C343" s="160" t="str">
        <f>IF('04 FIIs'!A146="","",'04 FIIs'!A146&amp;"")</f>
        <v/>
      </c>
      <c r="D343" s="160" t="str">
        <f>IF(C343="","",'04 FIIs'!B146&amp;"")</f>
        <v/>
      </c>
      <c r="E343" s="160" t="str">
        <f>IF(C343="","",'04 FIIs'!C146&amp;"")</f>
        <v/>
      </c>
      <c r="F343" s="160" t="str">
        <f>IF(C343="","",'04 FIIs'!AD146)</f>
        <v/>
      </c>
      <c r="G343" s="161" t="str">
        <f>IF(C343="","",'04 FIIs'!E146)</f>
        <v/>
      </c>
      <c r="H343" s="162" t="str">
        <f>IF(C343="","",'04 FIIs'!J146)</f>
        <v/>
      </c>
      <c r="I343" s="163" t="str">
        <f>IF(C343="","",'04 FIIs'!L146)</f>
        <v/>
      </c>
      <c r="J343" s="164" t="str">
        <f>IF(C343="","",'04 FIIs'!M146)</f>
        <v/>
      </c>
      <c r="K343" s="164" t="str">
        <f>IF(C343="","",'04 FIIs'!N146)</f>
        <v/>
      </c>
      <c r="L343" s="164" t="str">
        <f>IF(C343="","",'04 FIIs'!O146)</f>
        <v/>
      </c>
      <c r="M343" s="164" t="str">
        <f>IF(C343="","",'04 FIIs'!AJ146)</f>
        <v/>
      </c>
      <c r="N343" s="164" t="str">
        <f>IF(C343="","",'04 FIIs'!W146)</f>
        <v/>
      </c>
      <c r="O343" s="161" t="str">
        <f>IF(C343="","",'04 FIIs'!X146)</f>
        <v/>
      </c>
      <c r="P343" s="164" t="str">
        <f>IF(C343="","",'04 FIIs'!Y146)</f>
        <v/>
      </c>
      <c r="Q343" s="164" t="str">
        <f>IF(C343="","",'04 FIIs'!Z146)</f>
        <v/>
      </c>
      <c r="R343" s="165" t="str">
        <f>IF(C343="","",IF($J$3&gt;0,J343/$J$3,0))</f>
        <v/>
      </c>
      <c r="S343" s="166" t="str">
        <f>IF(C343="","",IF(N(J343)&gt;0,J343+ROW()/1E9,""))</f>
        <v/>
      </c>
      <c r="T343" s="166" t="str">
        <f>IF(C343="","",IF(N(P343)&gt;0,P343+ROW()/1E9,""))</f>
        <v/>
      </c>
    </row>
    <row r="344">
      <c r="A344" s="153" t="str">
        <f>IF(C344="","","FIIs")</f>
        <v/>
      </c>
      <c r="B344" s="153" t="str">
        <f>IF(C344="","","Brasil")</f>
        <v/>
      </c>
      <c r="C344" s="153" t="str">
        <f>IF('04 FIIs'!A147="","",'04 FIIs'!A147&amp;"")</f>
        <v/>
      </c>
      <c r="D344" s="153" t="str">
        <f>IF(C344="","",'04 FIIs'!B147&amp;"")</f>
        <v/>
      </c>
      <c r="E344" s="153" t="str">
        <f>IF(C344="","",'04 FIIs'!C147&amp;"")</f>
        <v/>
      </c>
      <c r="F344" s="153" t="str">
        <f>IF(C344="","",'04 FIIs'!AD147)</f>
        <v/>
      </c>
      <c r="G344" s="154" t="str">
        <f>IF(C344="","",'04 FIIs'!E147)</f>
        <v/>
      </c>
      <c r="H344" s="155" t="str">
        <f>IF(C344="","",'04 FIIs'!J147)</f>
        <v/>
      </c>
      <c r="I344" s="156" t="str">
        <f>IF(C344="","",'04 FIIs'!L147)</f>
        <v/>
      </c>
      <c r="J344" s="157" t="str">
        <f>IF(C344="","",'04 FIIs'!M147)</f>
        <v/>
      </c>
      <c r="K344" s="157" t="str">
        <f>IF(C344="","",'04 FIIs'!N147)</f>
        <v/>
      </c>
      <c r="L344" s="157" t="str">
        <f>IF(C344="","",'04 FIIs'!O147)</f>
        <v/>
      </c>
      <c r="M344" s="157" t="str">
        <f>IF(C344="","",'04 FIIs'!AJ147)</f>
        <v/>
      </c>
      <c r="N344" s="157" t="str">
        <f>IF(C344="","",'04 FIIs'!W147)</f>
        <v/>
      </c>
      <c r="O344" s="154" t="str">
        <f>IF(C344="","",'04 FIIs'!X147)</f>
        <v/>
      </c>
      <c r="P344" s="157" t="str">
        <f>IF(C344="","",'04 FIIs'!Y147)</f>
        <v/>
      </c>
      <c r="Q344" s="157" t="str">
        <f>IF(C344="","",'04 FIIs'!Z147)</f>
        <v/>
      </c>
      <c r="R344" s="158" t="str">
        <f>IF(C344="","",IF($J$3&gt;0,J344/$J$3,0))</f>
        <v/>
      </c>
      <c r="S344" s="159" t="str">
        <f>IF(C344="","",IF(N(J344)&gt;0,J344+ROW()/1E9,""))</f>
        <v/>
      </c>
      <c r="T344" s="159" t="str">
        <f>IF(C344="","",IF(N(P344)&gt;0,P344+ROW()/1E9,""))</f>
        <v/>
      </c>
    </row>
    <row r="345">
      <c r="A345" s="160" t="str">
        <f>IF(C345="","","FIIs")</f>
        <v/>
      </c>
      <c r="B345" s="160" t="str">
        <f>IF(C345="","","Brasil")</f>
        <v/>
      </c>
      <c r="C345" s="160" t="str">
        <f>IF('04 FIIs'!A148="","",'04 FIIs'!A148&amp;"")</f>
        <v/>
      </c>
      <c r="D345" s="160" t="str">
        <f>IF(C345="","",'04 FIIs'!B148&amp;"")</f>
        <v/>
      </c>
      <c r="E345" s="160" t="str">
        <f>IF(C345="","",'04 FIIs'!C148&amp;"")</f>
        <v/>
      </c>
      <c r="F345" s="160" t="str">
        <f>IF(C345="","",'04 FIIs'!AD148)</f>
        <v/>
      </c>
      <c r="G345" s="161" t="str">
        <f>IF(C345="","",'04 FIIs'!E148)</f>
        <v/>
      </c>
      <c r="H345" s="162" t="str">
        <f>IF(C345="","",'04 FIIs'!J148)</f>
        <v/>
      </c>
      <c r="I345" s="163" t="str">
        <f>IF(C345="","",'04 FIIs'!L148)</f>
        <v/>
      </c>
      <c r="J345" s="164" t="str">
        <f>IF(C345="","",'04 FIIs'!M148)</f>
        <v/>
      </c>
      <c r="K345" s="164" t="str">
        <f>IF(C345="","",'04 FIIs'!N148)</f>
        <v/>
      </c>
      <c r="L345" s="164" t="str">
        <f>IF(C345="","",'04 FIIs'!O148)</f>
        <v/>
      </c>
      <c r="M345" s="164" t="str">
        <f>IF(C345="","",'04 FIIs'!AJ148)</f>
        <v/>
      </c>
      <c r="N345" s="164" t="str">
        <f>IF(C345="","",'04 FIIs'!W148)</f>
        <v/>
      </c>
      <c r="O345" s="161" t="str">
        <f>IF(C345="","",'04 FIIs'!X148)</f>
        <v/>
      </c>
      <c r="P345" s="164" t="str">
        <f>IF(C345="","",'04 FIIs'!Y148)</f>
        <v/>
      </c>
      <c r="Q345" s="164" t="str">
        <f>IF(C345="","",'04 FIIs'!Z148)</f>
        <v/>
      </c>
      <c r="R345" s="165" t="str">
        <f>IF(C345="","",IF($J$3&gt;0,J345/$J$3,0))</f>
        <v/>
      </c>
      <c r="S345" s="166" t="str">
        <f>IF(C345="","",IF(N(J345)&gt;0,J345+ROW()/1E9,""))</f>
        <v/>
      </c>
      <c r="T345" s="166" t="str">
        <f>IF(C345="","",IF(N(P345)&gt;0,P345+ROW()/1E9,""))</f>
        <v/>
      </c>
    </row>
    <row r="346">
      <c r="A346" s="153" t="str">
        <f>IF(C346="","","FIIs")</f>
        <v/>
      </c>
      <c r="B346" s="153" t="str">
        <f>IF(C346="","","Brasil")</f>
        <v/>
      </c>
      <c r="C346" s="153" t="str">
        <f>IF('04 FIIs'!A149="","",'04 FIIs'!A149&amp;"")</f>
        <v/>
      </c>
      <c r="D346" s="153" t="str">
        <f>IF(C346="","",'04 FIIs'!B149&amp;"")</f>
        <v/>
      </c>
      <c r="E346" s="153" t="str">
        <f>IF(C346="","",'04 FIIs'!C149&amp;"")</f>
        <v/>
      </c>
      <c r="F346" s="153" t="str">
        <f>IF(C346="","",'04 FIIs'!AD149)</f>
        <v/>
      </c>
      <c r="G346" s="154" t="str">
        <f>IF(C346="","",'04 FIIs'!E149)</f>
        <v/>
      </c>
      <c r="H346" s="155" t="str">
        <f>IF(C346="","",'04 FIIs'!J149)</f>
        <v/>
      </c>
      <c r="I346" s="156" t="str">
        <f>IF(C346="","",'04 FIIs'!L149)</f>
        <v/>
      </c>
      <c r="J346" s="157" t="str">
        <f>IF(C346="","",'04 FIIs'!M149)</f>
        <v/>
      </c>
      <c r="K346" s="157" t="str">
        <f>IF(C346="","",'04 FIIs'!N149)</f>
        <v/>
      </c>
      <c r="L346" s="157" t="str">
        <f>IF(C346="","",'04 FIIs'!O149)</f>
        <v/>
      </c>
      <c r="M346" s="157" t="str">
        <f>IF(C346="","",'04 FIIs'!AJ149)</f>
        <v/>
      </c>
      <c r="N346" s="157" t="str">
        <f>IF(C346="","",'04 FIIs'!W149)</f>
        <v/>
      </c>
      <c r="O346" s="154" t="str">
        <f>IF(C346="","",'04 FIIs'!X149)</f>
        <v/>
      </c>
      <c r="P346" s="157" t="str">
        <f>IF(C346="","",'04 FIIs'!Y149)</f>
        <v/>
      </c>
      <c r="Q346" s="157" t="str">
        <f>IF(C346="","",'04 FIIs'!Z149)</f>
        <v/>
      </c>
      <c r="R346" s="158" t="str">
        <f>IF(C346="","",IF($J$3&gt;0,J346/$J$3,0))</f>
        <v/>
      </c>
      <c r="S346" s="159" t="str">
        <f>IF(C346="","",IF(N(J346)&gt;0,J346+ROW()/1E9,""))</f>
        <v/>
      </c>
      <c r="T346" s="159" t="str">
        <f>IF(C346="","",IF(N(P346)&gt;0,P346+ROW()/1E9,""))</f>
        <v/>
      </c>
    </row>
    <row r="347">
      <c r="A347" s="160" t="str">
        <f>IF(C347="","","FIIs")</f>
        <v/>
      </c>
      <c r="B347" s="160" t="str">
        <f>IF(C347="","","Brasil")</f>
        <v/>
      </c>
      <c r="C347" s="160" t="str">
        <f>IF('04 FIIs'!A150="","",'04 FIIs'!A150&amp;"")</f>
        <v/>
      </c>
      <c r="D347" s="160" t="str">
        <f>IF(C347="","",'04 FIIs'!B150&amp;"")</f>
        <v/>
      </c>
      <c r="E347" s="160" t="str">
        <f>IF(C347="","",'04 FIIs'!C150&amp;"")</f>
        <v/>
      </c>
      <c r="F347" s="160" t="str">
        <f>IF(C347="","",'04 FIIs'!AD150)</f>
        <v/>
      </c>
      <c r="G347" s="161" t="str">
        <f>IF(C347="","",'04 FIIs'!E150)</f>
        <v/>
      </c>
      <c r="H347" s="162" t="str">
        <f>IF(C347="","",'04 FIIs'!J150)</f>
        <v/>
      </c>
      <c r="I347" s="163" t="str">
        <f>IF(C347="","",'04 FIIs'!L150)</f>
        <v/>
      </c>
      <c r="J347" s="164" t="str">
        <f>IF(C347="","",'04 FIIs'!M150)</f>
        <v/>
      </c>
      <c r="K347" s="164" t="str">
        <f>IF(C347="","",'04 FIIs'!N150)</f>
        <v/>
      </c>
      <c r="L347" s="164" t="str">
        <f>IF(C347="","",'04 FIIs'!O150)</f>
        <v/>
      </c>
      <c r="M347" s="164" t="str">
        <f>IF(C347="","",'04 FIIs'!AJ150)</f>
        <v/>
      </c>
      <c r="N347" s="164" t="str">
        <f>IF(C347="","",'04 FIIs'!W150)</f>
        <v/>
      </c>
      <c r="O347" s="161" t="str">
        <f>IF(C347="","",'04 FIIs'!X150)</f>
        <v/>
      </c>
      <c r="P347" s="164" t="str">
        <f>IF(C347="","",'04 FIIs'!Y150)</f>
        <v/>
      </c>
      <c r="Q347" s="164" t="str">
        <f>IF(C347="","",'04 FIIs'!Z150)</f>
        <v/>
      </c>
      <c r="R347" s="165" t="str">
        <f>IF(C347="","",IF($J$3&gt;0,J347/$J$3,0))</f>
        <v/>
      </c>
      <c r="S347" s="166" t="str">
        <f>IF(C347="","",IF(N(J347)&gt;0,J347+ROW()/1E9,""))</f>
        <v/>
      </c>
      <c r="T347" s="166" t="str">
        <f>IF(C347="","",IF(N(P347)&gt;0,P347+ROW()/1E9,""))</f>
        <v/>
      </c>
    </row>
    <row r="348">
      <c r="A348" s="153" t="str">
        <f>IF(C348="","","FIIs")</f>
        <v/>
      </c>
      <c r="B348" s="153" t="str">
        <f>IF(C348="","","Brasil")</f>
        <v/>
      </c>
      <c r="C348" s="153" t="str">
        <f>IF('04 FIIs'!A151="","",'04 FIIs'!A151&amp;"")</f>
        <v/>
      </c>
      <c r="D348" s="153" t="str">
        <f>IF(C348="","",'04 FIIs'!B151&amp;"")</f>
        <v/>
      </c>
      <c r="E348" s="153" t="str">
        <f>IF(C348="","",'04 FIIs'!C151&amp;"")</f>
        <v/>
      </c>
      <c r="F348" s="153" t="str">
        <f>IF(C348="","",'04 FIIs'!AD151)</f>
        <v/>
      </c>
      <c r="G348" s="154" t="str">
        <f>IF(C348="","",'04 FIIs'!E151)</f>
        <v/>
      </c>
      <c r="H348" s="155" t="str">
        <f>IF(C348="","",'04 FIIs'!J151)</f>
        <v/>
      </c>
      <c r="I348" s="156" t="str">
        <f>IF(C348="","",'04 FIIs'!L151)</f>
        <v/>
      </c>
      <c r="J348" s="157" t="str">
        <f>IF(C348="","",'04 FIIs'!M151)</f>
        <v/>
      </c>
      <c r="K348" s="157" t="str">
        <f>IF(C348="","",'04 FIIs'!N151)</f>
        <v/>
      </c>
      <c r="L348" s="157" t="str">
        <f>IF(C348="","",'04 FIIs'!O151)</f>
        <v/>
      </c>
      <c r="M348" s="157" t="str">
        <f>IF(C348="","",'04 FIIs'!AJ151)</f>
        <v/>
      </c>
      <c r="N348" s="157" t="str">
        <f>IF(C348="","",'04 FIIs'!W151)</f>
        <v/>
      </c>
      <c r="O348" s="154" t="str">
        <f>IF(C348="","",'04 FIIs'!X151)</f>
        <v/>
      </c>
      <c r="P348" s="157" t="str">
        <f>IF(C348="","",'04 FIIs'!Y151)</f>
        <v/>
      </c>
      <c r="Q348" s="157" t="str">
        <f>IF(C348="","",'04 FIIs'!Z151)</f>
        <v/>
      </c>
      <c r="R348" s="158" t="str">
        <f>IF(C348="","",IF($J$3&gt;0,J348/$J$3,0))</f>
        <v/>
      </c>
      <c r="S348" s="159" t="str">
        <f>IF(C348="","",IF(N(J348)&gt;0,J348+ROW()/1E9,""))</f>
        <v/>
      </c>
      <c r="T348" s="159" t="str">
        <f>IF(C348="","",IF(N(P348)&gt;0,P348+ROW()/1E9,""))</f>
        <v/>
      </c>
    </row>
    <row r="349">
      <c r="A349" s="160" t="str">
        <f>IF(C349="","","FIIs")</f>
        <v/>
      </c>
      <c r="B349" s="160" t="str">
        <f>IF(C349="","","Brasil")</f>
        <v/>
      </c>
      <c r="C349" s="160" t="str">
        <f>IF('04 FIIs'!A152="","",'04 FIIs'!A152&amp;"")</f>
        <v/>
      </c>
      <c r="D349" s="160" t="str">
        <f>IF(C349="","",'04 FIIs'!B152&amp;"")</f>
        <v/>
      </c>
      <c r="E349" s="160" t="str">
        <f>IF(C349="","",'04 FIIs'!C152&amp;"")</f>
        <v/>
      </c>
      <c r="F349" s="160" t="str">
        <f>IF(C349="","",'04 FIIs'!AD152)</f>
        <v/>
      </c>
      <c r="G349" s="161" t="str">
        <f>IF(C349="","",'04 FIIs'!E152)</f>
        <v/>
      </c>
      <c r="H349" s="162" t="str">
        <f>IF(C349="","",'04 FIIs'!J152)</f>
        <v/>
      </c>
      <c r="I349" s="163" t="str">
        <f>IF(C349="","",'04 FIIs'!L152)</f>
        <v/>
      </c>
      <c r="J349" s="164" t="str">
        <f>IF(C349="","",'04 FIIs'!M152)</f>
        <v/>
      </c>
      <c r="K349" s="164" t="str">
        <f>IF(C349="","",'04 FIIs'!N152)</f>
        <v/>
      </c>
      <c r="L349" s="164" t="str">
        <f>IF(C349="","",'04 FIIs'!O152)</f>
        <v/>
      </c>
      <c r="M349" s="164" t="str">
        <f>IF(C349="","",'04 FIIs'!AJ152)</f>
        <v/>
      </c>
      <c r="N349" s="164" t="str">
        <f>IF(C349="","",'04 FIIs'!W152)</f>
        <v/>
      </c>
      <c r="O349" s="161" t="str">
        <f>IF(C349="","",'04 FIIs'!X152)</f>
        <v/>
      </c>
      <c r="P349" s="164" t="str">
        <f>IF(C349="","",'04 FIIs'!Y152)</f>
        <v/>
      </c>
      <c r="Q349" s="164" t="str">
        <f>IF(C349="","",'04 FIIs'!Z152)</f>
        <v/>
      </c>
      <c r="R349" s="165" t="str">
        <f>IF(C349="","",IF($J$3&gt;0,J349/$J$3,0))</f>
        <v/>
      </c>
      <c r="S349" s="166" t="str">
        <f>IF(C349="","",IF(N(J349)&gt;0,J349+ROW()/1E9,""))</f>
        <v/>
      </c>
      <c r="T349" s="166" t="str">
        <f>IF(C349="","",IF(N(P349)&gt;0,P349+ROW()/1E9,""))</f>
        <v/>
      </c>
    </row>
    <row r="350">
      <c r="A350" s="153" t="str">
        <f>IF(C350="","","FIIs")</f>
        <v/>
      </c>
      <c r="B350" s="153" t="str">
        <f>IF(C350="","","Brasil")</f>
        <v/>
      </c>
      <c r="C350" s="153" t="str">
        <f>IF('04 FIIs'!A153="","",'04 FIIs'!A153&amp;"")</f>
        <v/>
      </c>
      <c r="D350" s="153" t="str">
        <f>IF(C350="","",'04 FIIs'!B153&amp;"")</f>
        <v/>
      </c>
      <c r="E350" s="153" t="str">
        <f>IF(C350="","",'04 FIIs'!C153&amp;"")</f>
        <v/>
      </c>
      <c r="F350" s="153" t="str">
        <f>IF(C350="","",'04 FIIs'!AD153)</f>
        <v/>
      </c>
      <c r="G350" s="154" t="str">
        <f>IF(C350="","",'04 FIIs'!E153)</f>
        <v/>
      </c>
      <c r="H350" s="155" t="str">
        <f>IF(C350="","",'04 FIIs'!J153)</f>
        <v/>
      </c>
      <c r="I350" s="156" t="str">
        <f>IF(C350="","",'04 FIIs'!L153)</f>
        <v/>
      </c>
      <c r="J350" s="157" t="str">
        <f>IF(C350="","",'04 FIIs'!M153)</f>
        <v/>
      </c>
      <c r="K350" s="157" t="str">
        <f>IF(C350="","",'04 FIIs'!N153)</f>
        <v/>
      </c>
      <c r="L350" s="157" t="str">
        <f>IF(C350="","",'04 FIIs'!O153)</f>
        <v/>
      </c>
      <c r="M350" s="157" t="str">
        <f>IF(C350="","",'04 FIIs'!AJ153)</f>
        <v/>
      </c>
      <c r="N350" s="157" t="str">
        <f>IF(C350="","",'04 FIIs'!W153)</f>
        <v/>
      </c>
      <c r="O350" s="154" t="str">
        <f>IF(C350="","",'04 FIIs'!X153)</f>
        <v/>
      </c>
      <c r="P350" s="157" t="str">
        <f>IF(C350="","",'04 FIIs'!Y153)</f>
        <v/>
      </c>
      <c r="Q350" s="157" t="str">
        <f>IF(C350="","",'04 FIIs'!Z153)</f>
        <v/>
      </c>
      <c r="R350" s="158" t="str">
        <f>IF(C350="","",IF($J$3&gt;0,J350/$J$3,0))</f>
        <v/>
      </c>
      <c r="S350" s="159" t="str">
        <f>IF(C350="","",IF(N(J350)&gt;0,J350+ROW()/1E9,""))</f>
        <v/>
      </c>
      <c r="T350" s="159" t="str">
        <f>IF(C350="","",IF(N(P350)&gt;0,P350+ROW()/1E9,""))</f>
        <v/>
      </c>
    </row>
    <row r="351">
      <c r="A351" s="160" t="str">
        <f>IF(C351="","","FIIs")</f>
        <v/>
      </c>
      <c r="B351" s="160" t="str">
        <f>IF(C351="","","Brasil")</f>
        <v/>
      </c>
      <c r="C351" s="160" t="str">
        <f>IF('04 FIIs'!A154="","",'04 FIIs'!A154&amp;"")</f>
        <v/>
      </c>
      <c r="D351" s="160" t="str">
        <f>IF(C351="","",'04 FIIs'!B154&amp;"")</f>
        <v/>
      </c>
      <c r="E351" s="160" t="str">
        <f>IF(C351="","",'04 FIIs'!C154&amp;"")</f>
        <v/>
      </c>
      <c r="F351" s="160" t="str">
        <f>IF(C351="","",'04 FIIs'!AD154)</f>
        <v/>
      </c>
      <c r="G351" s="161" t="str">
        <f>IF(C351="","",'04 FIIs'!E154)</f>
        <v/>
      </c>
      <c r="H351" s="162" t="str">
        <f>IF(C351="","",'04 FIIs'!J154)</f>
        <v/>
      </c>
      <c r="I351" s="163" t="str">
        <f>IF(C351="","",'04 FIIs'!L154)</f>
        <v/>
      </c>
      <c r="J351" s="164" t="str">
        <f>IF(C351="","",'04 FIIs'!M154)</f>
        <v/>
      </c>
      <c r="K351" s="164" t="str">
        <f>IF(C351="","",'04 FIIs'!N154)</f>
        <v/>
      </c>
      <c r="L351" s="164" t="str">
        <f>IF(C351="","",'04 FIIs'!O154)</f>
        <v/>
      </c>
      <c r="M351" s="164" t="str">
        <f>IF(C351="","",'04 FIIs'!AJ154)</f>
        <v/>
      </c>
      <c r="N351" s="164" t="str">
        <f>IF(C351="","",'04 FIIs'!W154)</f>
        <v/>
      </c>
      <c r="O351" s="161" t="str">
        <f>IF(C351="","",'04 FIIs'!X154)</f>
        <v/>
      </c>
      <c r="P351" s="164" t="str">
        <f>IF(C351="","",'04 FIIs'!Y154)</f>
        <v/>
      </c>
      <c r="Q351" s="164" t="str">
        <f>IF(C351="","",'04 FIIs'!Z154)</f>
        <v/>
      </c>
      <c r="R351" s="165" t="str">
        <f>IF(C351="","",IF($J$3&gt;0,J351/$J$3,0))</f>
        <v/>
      </c>
      <c r="S351" s="166" t="str">
        <f>IF(C351="","",IF(N(J351)&gt;0,J351+ROW()/1E9,""))</f>
        <v/>
      </c>
      <c r="T351" s="166" t="str">
        <f>IF(C351="","",IF(N(P351)&gt;0,P351+ROW()/1E9,""))</f>
        <v/>
      </c>
    </row>
    <row r="352">
      <c r="A352" s="153" t="str">
        <f>IF(C352="","","FIIs")</f>
        <v/>
      </c>
      <c r="B352" s="153" t="str">
        <f>IF(C352="","","Brasil")</f>
        <v/>
      </c>
      <c r="C352" s="153" t="str">
        <f>IF('04 FIIs'!A155="","",'04 FIIs'!A155&amp;"")</f>
        <v/>
      </c>
      <c r="D352" s="153" t="str">
        <f>IF(C352="","",'04 FIIs'!B155&amp;"")</f>
        <v/>
      </c>
      <c r="E352" s="153" t="str">
        <f>IF(C352="","",'04 FIIs'!C155&amp;"")</f>
        <v/>
      </c>
      <c r="F352" s="153" t="str">
        <f>IF(C352="","",'04 FIIs'!AD155)</f>
        <v/>
      </c>
      <c r="G352" s="154" t="str">
        <f>IF(C352="","",'04 FIIs'!E155)</f>
        <v/>
      </c>
      <c r="H352" s="155" t="str">
        <f>IF(C352="","",'04 FIIs'!J155)</f>
        <v/>
      </c>
      <c r="I352" s="156" t="str">
        <f>IF(C352="","",'04 FIIs'!L155)</f>
        <v/>
      </c>
      <c r="J352" s="157" t="str">
        <f>IF(C352="","",'04 FIIs'!M155)</f>
        <v/>
      </c>
      <c r="K352" s="157" t="str">
        <f>IF(C352="","",'04 FIIs'!N155)</f>
        <v/>
      </c>
      <c r="L352" s="157" t="str">
        <f>IF(C352="","",'04 FIIs'!O155)</f>
        <v/>
      </c>
      <c r="M352" s="157" t="str">
        <f>IF(C352="","",'04 FIIs'!AJ155)</f>
        <v/>
      </c>
      <c r="N352" s="157" t="str">
        <f>IF(C352="","",'04 FIIs'!W155)</f>
        <v/>
      </c>
      <c r="O352" s="154" t="str">
        <f>IF(C352="","",'04 FIIs'!X155)</f>
        <v/>
      </c>
      <c r="P352" s="157" t="str">
        <f>IF(C352="","",'04 FIIs'!Y155)</f>
        <v/>
      </c>
      <c r="Q352" s="157" t="str">
        <f>IF(C352="","",'04 FIIs'!Z155)</f>
        <v/>
      </c>
      <c r="R352" s="158" t="str">
        <f>IF(C352="","",IF($J$3&gt;0,J352/$J$3,0))</f>
        <v/>
      </c>
      <c r="S352" s="159" t="str">
        <f>IF(C352="","",IF(N(J352)&gt;0,J352+ROW()/1E9,""))</f>
        <v/>
      </c>
      <c r="T352" s="159" t="str">
        <f>IF(C352="","",IF(N(P352)&gt;0,P352+ROW()/1E9,""))</f>
        <v/>
      </c>
    </row>
    <row r="353">
      <c r="A353" s="160" t="str">
        <f>IF(C353="","","FIIs")</f>
        <v/>
      </c>
      <c r="B353" s="160" t="str">
        <f>IF(C353="","","Brasil")</f>
        <v/>
      </c>
      <c r="C353" s="160" t="str">
        <f>IF('04 FIIs'!A156="","",'04 FIIs'!A156&amp;"")</f>
        <v/>
      </c>
      <c r="D353" s="160" t="str">
        <f>IF(C353="","",'04 FIIs'!B156&amp;"")</f>
        <v/>
      </c>
      <c r="E353" s="160" t="str">
        <f>IF(C353="","",'04 FIIs'!C156&amp;"")</f>
        <v/>
      </c>
      <c r="F353" s="160" t="str">
        <f>IF(C353="","",'04 FIIs'!AD156)</f>
        <v/>
      </c>
      <c r="G353" s="161" t="str">
        <f>IF(C353="","",'04 FIIs'!E156)</f>
        <v/>
      </c>
      <c r="H353" s="162" t="str">
        <f>IF(C353="","",'04 FIIs'!J156)</f>
        <v/>
      </c>
      <c r="I353" s="163" t="str">
        <f>IF(C353="","",'04 FIIs'!L156)</f>
        <v/>
      </c>
      <c r="J353" s="164" t="str">
        <f>IF(C353="","",'04 FIIs'!M156)</f>
        <v/>
      </c>
      <c r="K353" s="164" t="str">
        <f>IF(C353="","",'04 FIIs'!N156)</f>
        <v/>
      </c>
      <c r="L353" s="164" t="str">
        <f>IF(C353="","",'04 FIIs'!O156)</f>
        <v/>
      </c>
      <c r="M353" s="164" t="str">
        <f>IF(C353="","",'04 FIIs'!AJ156)</f>
        <v/>
      </c>
      <c r="N353" s="164" t="str">
        <f>IF(C353="","",'04 FIIs'!W156)</f>
        <v/>
      </c>
      <c r="O353" s="161" t="str">
        <f>IF(C353="","",'04 FIIs'!X156)</f>
        <v/>
      </c>
      <c r="P353" s="164" t="str">
        <f>IF(C353="","",'04 FIIs'!Y156)</f>
        <v/>
      </c>
      <c r="Q353" s="164" t="str">
        <f>IF(C353="","",'04 FIIs'!Z156)</f>
        <v/>
      </c>
      <c r="R353" s="165" t="str">
        <f>IF(C353="","",IF($J$3&gt;0,J353/$J$3,0))</f>
        <v/>
      </c>
      <c r="S353" s="166" t="str">
        <f>IF(C353="","",IF(N(J353)&gt;0,J353+ROW()/1E9,""))</f>
        <v/>
      </c>
      <c r="T353" s="166" t="str">
        <f>IF(C353="","",IF(N(P353)&gt;0,P353+ROW()/1E9,""))</f>
        <v/>
      </c>
    </row>
    <row r="354">
      <c r="A354" s="153" t="str">
        <f>IF(C354="","","FIIs")</f>
        <v/>
      </c>
      <c r="B354" s="153" t="str">
        <f>IF(C354="","","Brasil")</f>
        <v/>
      </c>
      <c r="C354" s="153" t="str">
        <f>IF('04 FIIs'!A157="","",'04 FIIs'!A157&amp;"")</f>
        <v/>
      </c>
      <c r="D354" s="153" t="str">
        <f>IF(C354="","",'04 FIIs'!B157&amp;"")</f>
        <v/>
      </c>
      <c r="E354" s="153" t="str">
        <f>IF(C354="","",'04 FIIs'!C157&amp;"")</f>
        <v/>
      </c>
      <c r="F354" s="153" t="str">
        <f>IF(C354="","",'04 FIIs'!AD157)</f>
        <v/>
      </c>
      <c r="G354" s="154" t="str">
        <f>IF(C354="","",'04 FIIs'!E157)</f>
        <v/>
      </c>
      <c r="H354" s="155" t="str">
        <f>IF(C354="","",'04 FIIs'!J157)</f>
        <v/>
      </c>
      <c r="I354" s="156" t="str">
        <f>IF(C354="","",'04 FIIs'!L157)</f>
        <v/>
      </c>
      <c r="J354" s="157" t="str">
        <f>IF(C354="","",'04 FIIs'!M157)</f>
        <v/>
      </c>
      <c r="K354" s="157" t="str">
        <f>IF(C354="","",'04 FIIs'!N157)</f>
        <v/>
      </c>
      <c r="L354" s="157" t="str">
        <f>IF(C354="","",'04 FIIs'!O157)</f>
        <v/>
      </c>
      <c r="M354" s="157" t="str">
        <f>IF(C354="","",'04 FIIs'!AJ157)</f>
        <v/>
      </c>
      <c r="N354" s="157" t="str">
        <f>IF(C354="","",'04 FIIs'!W157)</f>
        <v/>
      </c>
      <c r="O354" s="154" t="str">
        <f>IF(C354="","",'04 FIIs'!X157)</f>
        <v/>
      </c>
      <c r="P354" s="157" t="str">
        <f>IF(C354="","",'04 FIIs'!Y157)</f>
        <v/>
      </c>
      <c r="Q354" s="157" t="str">
        <f>IF(C354="","",'04 FIIs'!Z157)</f>
        <v/>
      </c>
      <c r="R354" s="158" t="str">
        <f>IF(C354="","",IF($J$3&gt;0,J354/$J$3,0))</f>
        <v/>
      </c>
      <c r="S354" s="159" t="str">
        <f>IF(C354="","",IF(N(J354)&gt;0,J354+ROW()/1E9,""))</f>
        <v/>
      </c>
      <c r="T354" s="159" t="str">
        <f>IF(C354="","",IF(N(P354)&gt;0,P354+ROW()/1E9,""))</f>
        <v/>
      </c>
    </row>
    <row r="355">
      <c r="A355" s="160" t="str">
        <f>IF(C355="","","FIIs")</f>
        <v/>
      </c>
      <c r="B355" s="160" t="str">
        <f>IF(C355="","","Brasil")</f>
        <v/>
      </c>
      <c r="C355" s="160" t="str">
        <f>IF('04 FIIs'!A158="","",'04 FIIs'!A158&amp;"")</f>
        <v/>
      </c>
      <c r="D355" s="160" t="str">
        <f>IF(C355="","",'04 FIIs'!B158&amp;"")</f>
        <v/>
      </c>
      <c r="E355" s="160" t="str">
        <f>IF(C355="","",'04 FIIs'!C158&amp;"")</f>
        <v/>
      </c>
      <c r="F355" s="160" t="str">
        <f>IF(C355="","",'04 FIIs'!AD158)</f>
        <v/>
      </c>
      <c r="G355" s="161" t="str">
        <f>IF(C355="","",'04 FIIs'!E158)</f>
        <v/>
      </c>
      <c r="H355" s="162" t="str">
        <f>IF(C355="","",'04 FIIs'!J158)</f>
        <v/>
      </c>
      <c r="I355" s="163" t="str">
        <f>IF(C355="","",'04 FIIs'!L158)</f>
        <v/>
      </c>
      <c r="J355" s="164" t="str">
        <f>IF(C355="","",'04 FIIs'!M158)</f>
        <v/>
      </c>
      <c r="K355" s="164" t="str">
        <f>IF(C355="","",'04 FIIs'!N158)</f>
        <v/>
      </c>
      <c r="L355" s="164" t="str">
        <f>IF(C355="","",'04 FIIs'!O158)</f>
        <v/>
      </c>
      <c r="M355" s="164" t="str">
        <f>IF(C355="","",'04 FIIs'!AJ158)</f>
        <v/>
      </c>
      <c r="N355" s="164" t="str">
        <f>IF(C355="","",'04 FIIs'!W158)</f>
        <v/>
      </c>
      <c r="O355" s="161" t="str">
        <f>IF(C355="","",'04 FIIs'!X158)</f>
        <v/>
      </c>
      <c r="P355" s="164" t="str">
        <f>IF(C355="","",'04 FIIs'!Y158)</f>
        <v/>
      </c>
      <c r="Q355" s="164" t="str">
        <f>IF(C355="","",'04 FIIs'!Z158)</f>
        <v/>
      </c>
      <c r="R355" s="165" t="str">
        <f>IF(C355="","",IF($J$3&gt;0,J355/$J$3,0))</f>
        <v/>
      </c>
      <c r="S355" s="166" t="str">
        <f>IF(C355="","",IF(N(J355)&gt;0,J355+ROW()/1E9,""))</f>
        <v/>
      </c>
      <c r="T355" s="166" t="str">
        <f>IF(C355="","",IF(N(P355)&gt;0,P355+ROW()/1E9,""))</f>
        <v/>
      </c>
    </row>
    <row r="356">
      <c r="A356" s="153" t="str">
        <f>IF(C356="","","FIIs")</f>
        <v/>
      </c>
      <c r="B356" s="153" t="str">
        <f>IF(C356="","","Brasil")</f>
        <v/>
      </c>
      <c r="C356" s="153" t="str">
        <f>IF('04 FIIs'!A159="","",'04 FIIs'!A159&amp;"")</f>
        <v/>
      </c>
      <c r="D356" s="153" t="str">
        <f>IF(C356="","",'04 FIIs'!B159&amp;"")</f>
        <v/>
      </c>
      <c r="E356" s="153" t="str">
        <f>IF(C356="","",'04 FIIs'!C159&amp;"")</f>
        <v/>
      </c>
      <c r="F356" s="153" t="str">
        <f>IF(C356="","",'04 FIIs'!AD159)</f>
        <v/>
      </c>
      <c r="G356" s="154" t="str">
        <f>IF(C356="","",'04 FIIs'!E159)</f>
        <v/>
      </c>
      <c r="H356" s="155" t="str">
        <f>IF(C356="","",'04 FIIs'!J159)</f>
        <v/>
      </c>
      <c r="I356" s="156" t="str">
        <f>IF(C356="","",'04 FIIs'!L159)</f>
        <v/>
      </c>
      <c r="J356" s="157" t="str">
        <f>IF(C356="","",'04 FIIs'!M159)</f>
        <v/>
      </c>
      <c r="K356" s="157" t="str">
        <f>IF(C356="","",'04 FIIs'!N159)</f>
        <v/>
      </c>
      <c r="L356" s="157" t="str">
        <f>IF(C356="","",'04 FIIs'!O159)</f>
        <v/>
      </c>
      <c r="M356" s="157" t="str">
        <f>IF(C356="","",'04 FIIs'!AJ159)</f>
        <v/>
      </c>
      <c r="N356" s="157" t="str">
        <f>IF(C356="","",'04 FIIs'!W159)</f>
        <v/>
      </c>
      <c r="O356" s="154" t="str">
        <f>IF(C356="","",'04 FIIs'!X159)</f>
        <v/>
      </c>
      <c r="P356" s="157" t="str">
        <f>IF(C356="","",'04 FIIs'!Y159)</f>
        <v/>
      </c>
      <c r="Q356" s="157" t="str">
        <f>IF(C356="","",'04 FIIs'!Z159)</f>
        <v/>
      </c>
      <c r="R356" s="158" t="str">
        <f>IF(C356="","",IF($J$3&gt;0,J356/$J$3,0))</f>
        <v/>
      </c>
      <c r="S356" s="159" t="str">
        <f>IF(C356="","",IF(N(J356)&gt;0,J356+ROW()/1E9,""))</f>
        <v/>
      </c>
      <c r="T356" s="159" t="str">
        <f>IF(C356="","",IF(N(P356)&gt;0,P356+ROW()/1E9,""))</f>
        <v/>
      </c>
    </row>
    <row r="357">
      <c r="A357" s="160" t="str">
        <f>IF(C357="","","FIIs")</f>
        <v/>
      </c>
      <c r="B357" s="160" t="str">
        <f>IF(C357="","","Brasil")</f>
        <v/>
      </c>
      <c r="C357" s="160" t="str">
        <f>IF('04 FIIs'!A160="","",'04 FIIs'!A160&amp;"")</f>
        <v/>
      </c>
      <c r="D357" s="160" t="str">
        <f>IF(C357="","",'04 FIIs'!B160&amp;"")</f>
        <v/>
      </c>
      <c r="E357" s="160" t="str">
        <f>IF(C357="","",'04 FIIs'!C160&amp;"")</f>
        <v/>
      </c>
      <c r="F357" s="160" t="str">
        <f>IF(C357="","",'04 FIIs'!AD160)</f>
        <v/>
      </c>
      <c r="G357" s="161" t="str">
        <f>IF(C357="","",'04 FIIs'!E160)</f>
        <v/>
      </c>
      <c r="H357" s="162" t="str">
        <f>IF(C357="","",'04 FIIs'!J160)</f>
        <v/>
      </c>
      <c r="I357" s="163" t="str">
        <f>IF(C357="","",'04 FIIs'!L160)</f>
        <v/>
      </c>
      <c r="J357" s="164" t="str">
        <f>IF(C357="","",'04 FIIs'!M160)</f>
        <v/>
      </c>
      <c r="K357" s="164" t="str">
        <f>IF(C357="","",'04 FIIs'!N160)</f>
        <v/>
      </c>
      <c r="L357" s="164" t="str">
        <f>IF(C357="","",'04 FIIs'!O160)</f>
        <v/>
      </c>
      <c r="M357" s="164" t="str">
        <f>IF(C357="","",'04 FIIs'!AJ160)</f>
        <v/>
      </c>
      <c r="N357" s="164" t="str">
        <f>IF(C357="","",'04 FIIs'!W160)</f>
        <v/>
      </c>
      <c r="O357" s="161" t="str">
        <f>IF(C357="","",'04 FIIs'!X160)</f>
        <v/>
      </c>
      <c r="P357" s="164" t="str">
        <f>IF(C357="","",'04 FIIs'!Y160)</f>
        <v/>
      </c>
      <c r="Q357" s="164" t="str">
        <f>IF(C357="","",'04 FIIs'!Z160)</f>
        <v/>
      </c>
      <c r="R357" s="165" t="str">
        <f>IF(C357="","",IF($J$3&gt;0,J357/$J$3,0))</f>
        <v/>
      </c>
      <c r="S357" s="166" t="str">
        <f>IF(C357="","",IF(N(J357)&gt;0,J357+ROW()/1E9,""))</f>
        <v/>
      </c>
      <c r="T357" s="166" t="str">
        <f>IF(C357="","",IF(N(P357)&gt;0,P357+ROW()/1E9,""))</f>
        <v/>
      </c>
    </row>
    <row r="358">
      <c r="A358" s="153" t="str">
        <f>IF(C358="","","FIIs")</f>
        <v/>
      </c>
      <c r="B358" s="153" t="str">
        <f>IF(C358="","","Brasil")</f>
        <v/>
      </c>
      <c r="C358" s="153" t="str">
        <f>IF('04 FIIs'!A161="","",'04 FIIs'!A161&amp;"")</f>
        <v/>
      </c>
      <c r="D358" s="153" t="str">
        <f>IF(C358="","",'04 FIIs'!B161&amp;"")</f>
        <v/>
      </c>
      <c r="E358" s="153" t="str">
        <f>IF(C358="","",'04 FIIs'!C161&amp;"")</f>
        <v/>
      </c>
      <c r="F358" s="153" t="str">
        <f>IF(C358="","",'04 FIIs'!AD161)</f>
        <v/>
      </c>
      <c r="G358" s="154" t="str">
        <f>IF(C358="","",'04 FIIs'!E161)</f>
        <v/>
      </c>
      <c r="H358" s="155" t="str">
        <f>IF(C358="","",'04 FIIs'!J161)</f>
        <v/>
      </c>
      <c r="I358" s="156" t="str">
        <f>IF(C358="","",'04 FIIs'!L161)</f>
        <v/>
      </c>
      <c r="J358" s="157" t="str">
        <f>IF(C358="","",'04 FIIs'!M161)</f>
        <v/>
      </c>
      <c r="K358" s="157" t="str">
        <f>IF(C358="","",'04 FIIs'!N161)</f>
        <v/>
      </c>
      <c r="L358" s="157" t="str">
        <f>IF(C358="","",'04 FIIs'!O161)</f>
        <v/>
      </c>
      <c r="M358" s="157" t="str">
        <f>IF(C358="","",'04 FIIs'!AJ161)</f>
        <v/>
      </c>
      <c r="N358" s="157" t="str">
        <f>IF(C358="","",'04 FIIs'!W161)</f>
        <v/>
      </c>
      <c r="O358" s="154" t="str">
        <f>IF(C358="","",'04 FIIs'!X161)</f>
        <v/>
      </c>
      <c r="P358" s="157" t="str">
        <f>IF(C358="","",'04 FIIs'!Y161)</f>
        <v/>
      </c>
      <c r="Q358" s="157" t="str">
        <f>IF(C358="","",'04 FIIs'!Z161)</f>
        <v/>
      </c>
      <c r="R358" s="158" t="str">
        <f>IF(C358="","",IF($J$3&gt;0,J358/$J$3,0))</f>
        <v/>
      </c>
      <c r="S358" s="159" t="str">
        <f>IF(C358="","",IF(N(J358)&gt;0,J358+ROW()/1E9,""))</f>
        <v/>
      </c>
      <c r="T358" s="159" t="str">
        <f>IF(C358="","",IF(N(P358)&gt;0,P358+ROW()/1E9,""))</f>
        <v/>
      </c>
    </row>
    <row r="359">
      <c r="A359" s="160" t="str">
        <f>IF(C359="","","FIIs")</f>
        <v/>
      </c>
      <c r="B359" s="160" t="str">
        <f>IF(C359="","","Brasil")</f>
        <v/>
      </c>
      <c r="C359" s="160" t="str">
        <f>IF('04 FIIs'!A162="","",'04 FIIs'!A162&amp;"")</f>
        <v/>
      </c>
      <c r="D359" s="160" t="str">
        <f>IF(C359="","",'04 FIIs'!B162&amp;"")</f>
        <v/>
      </c>
      <c r="E359" s="160" t="str">
        <f>IF(C359="","",'04 FIIs'!C162&amp;"")</f>
        <v/>
      </c>
      <c r="F359" s="160" t="str">
        <f>IF(C359="","",'04 FIIs'!AD162)</f>
        <v/>
      </c>
      <c r="G359" s="161" t="str">
        <f>IF(C359="","",'04 FIIs'!E162)</f>
        <v/>
      </c>
      <c r="H359" s="162" t="str">
        <f>IF(C359="","",'04 FIIs'!J162)</f>
        <v/>
      </c>
      <c r="I359" s="163" t="str">
        <f>IF(C359="","",'04 FIIs'!L162)</f>
        <v/>
      </c>
      <c r="J359" s="164" t="str">
        <f>IF(C359="","",'04 FIIs'!M162)</f>
        <v/>
      </c>
      <c r="K359" s="164" t="str">
        <f>IF(C359="","",'04 FIIs'!N162)</f>
        <v/>
      </c>
      <c r="L359" s="164" t="str">
        <f>IF(C359="","",'04 FIIs'!O162)</f>
        <v/>
      </c>
      <c r="M359" s="164" t="str">
        <f>IF(C359="","",'04 FIIs'!AJ162)</f>
        <v/>
      </c>
      <c r="N359" s="164" t="str">
        <f>IF(C359="","",'04 FIIs'!W162)</f>
        <v/>
      </c>
      <c r="O359" s="161" t="str">
        <f>IF(C359="","",'04 FIIs'!X162)</f>
        <v/>
      </c>
      <c r="P359" s="164" t="str">
        <f>IF(C359="","",'04 FIIs'!Y162)</f>
        <v/>
      </c>
      <c r="Q359" s="164" t="str">
        <f>IF(C359="","",'04 FIIs'!Z162)</f>
        <v/>
      </c>
      <c r="R359" s="165" t="str">
        <f>IF(C359="","",IF($J$3&gt;0,J359/$J$3,0))</f>
        <v/>
      </c>
      <c r="S359" s="166" t="str">
        <f>IF(C359="","",IF(N(J359)&gt;0,J359+ROW()/1E9,""))</f>
        <v/>
      </c>
      <c r="T359" s="166" t="str">
        <f>IF(C359="","",IF(N(P359)&gt;0,P359+ROW()/1E9,""))</f>
        <v/>
      </c>
    </row>
    <row r="360">
      <c r="A360" s="153" t="str">
        <f>IF(C360="","","FIIs")</f>
        <v/>
      </c>
      <c r="B360" s="153" t="str">
        <f>IF(C360="","","Brasil")</f>
        <v/>
      </c>
      <c r="C360" s="153" t="str">
        <f>IF('04 FIIs'!A163="","",'04 FIIs'!A163&amp;"")</f>
        <v/>
      </c>
      <c r="D360" s="153" t="str">
        <f>IF(C360="","",'04 FIIs'!B163&amp;"")</f>
        <v/>
      </c>
      <c r="E360" s="153" t="str">
        <f>IF(C360="","",'04 FIIs'!C163&amp;"")</f>
        <v/>
      </c>
      <c r="F360" s="153" t="str">
        <f>IF(C360="","",'04 FIIs'!AD163)</f>
        <v/>
      </c>
      <c r="G360" s="154" t="str">
        <f>IF(C360="","",'04 FIIs'!E163)</f>
        <v/>
      </c>
      <c r="H360" s="155" t="str">
        <f>IF(C360="","",'04 FIIs'!J163)</f>
        <v/>
      </c>
      <c r="I360" s="156" t="str">
        <f>IF(C360="","",'04 FIIs'!L163)</f>
        <v/>
      </c>
      <c r="J360" s="157" t="str">
        <f>IF(C360="","",'04 FIIs'!M163)</f>
        <v/>
      </c>
      <c r="K360" s="157" t="str">
        <f>IF(C360="","",'04 FIIs'!N163)</f>
        <v/>
      </c>
      <c r="L360" s="157" t="str">
        <f>IF(C360="","",'04 FIIs'!O163)</f>
        <v/>
      </c>
      <c r="M360" s="157" t="str">
        <f>IF(C360="","",'04 FIIs'!AJ163)</f>
        <v/>
      </c>
      <c r="N360" s="157" t="str">
        <f>IF(C360="","",'04 FIIs'!W163)</f>
        <v/>
      </c>
      <c r="O360" s="154" t="str">
        <f>IF(C360="","",'04 FIIs'!X163)</f>
        <v/>
      </c>
      <c r="P360" s="157" t="str">
        <f>IF(C360="","",'04 FIIs'!Y163)</f>
        <v/>
      </c>
      <c r="Q360" s="157" t="str">
        <f>IF(C360="","",'04 FIIs'!Z163)</f>
        <v/>
      </c>
      <c r="R360" s="158" t="str">
        <f>IF(C360="","",IF($J$3&gt;0,J360/$J$3,0))</f>
        <v/>
      </c>
      <c r="S360" s="159" t="str">
        <f>IF(C360="","",IF(N(J360)&gt;0,J360+ROW()/1E9,""))</f>
        <v/>
      </c>
      <c r="T360" s="159" t="str">
        <f>IF(C360="","",IF(N(P360)&gt;0,P360+ROW()/1E9,""))</f>
        <v/>
      </c>
    </row>
    <row r="361">
      <c r="A361" s="160" t="str">
        <f>IF(C361="","","FIIs")</f>
        <v/>
      </c>
      <c r="B361" s="160" t="str">
        <f>IF(C361="","","Brasil")</f>
        <v/>
      </c>
      <c r="C361" s="160" t="str">
        <f>IF('04 FIIs'!A164="","",'04 FIIs'!A164&amp;"")</f>
        <v/>
      </c>
      <c r="D361" s="160" t="str">
        <f>IF(C361="","",'04 FIIs'!B164&amp;"")</f>
        <v/>
      </c>
      <c r="E361" s="160" t="str">
        <f>IF(C361="","",'04 FIIs'!C164&amp;"")</f>
        <v/>
      </c>
      <c r="F361" s="160" t="str">
        <f>IF(C361="","",'04 FIIs'!AD164)</f>
        <v/>
      </c>
      <c r="G361" s="161" t="str">
        <f>IF(C361="","",'04 FIIs'!E164)</f>
        <v/>
      </c>
      <c r="H361" s="162" t="str">
        <f>IF(C361="","",'04 FIIs'!J164)</f>
        <v/>
      </c>
      <c r="I361" s="163" t="str">
        <f>IF(C361="","",'04 FIIs'!L164)</f>
        <v/>
      </c>
      <c r="J361" s="164" t="str">
        <f>IF(C361="","",'04 FIIs'!M164)</f>
        <v/>
      </c>
      <c r="K361" s="164" t="str">
        <f>IF(C361="","",'04 FIIs'!N164)</f>
        <v/>
      </c>
      <c r="L361" s="164" t="str">
        <f>IF(C361="","",'04 FIIs'!O164)</f>
        <v/>
      </c>
      <c r="M361" s="164" t="str">
        <f>IF(C361="","",'04 FIIs'!AJ164)</f>
        <v/>
      </c>
      <c r="N361" s="164" t="str">
        <f>IF(C361="","",'04 FIIs'!W164)</f>
        <v/>
      </c>
      <c r="O361" s="161" t="str">
        <f>IF(C361="","",'04 FIIs'!X164)</f>
        <v/>
      </c>
      <c r="P361" s="164" t="str">
        <f>IF(C361="","",'04 FIIs'!Y164)</f>
        <v/>
      </c>
      <c r="Q361" s="164" t="str">
        <f>IF(C361="","",'04 FIIs'!Z164)</f>
        <v/>
      </c>
      <c r="R361" s="165" t="str">
        <f>IF(C361="","",IF($J$3&gt;0,J361/$J$3,0))</f>
        <v/>
      </c>
      <c r="S361" s="166" t="str">
        <f>IF(C361="","",IF(N(J361)&gt;0,J361+ROW()/1E9,""))</f>
        <v/>
      </c>
      <c r="T361" s="166" t="str">
        <f>IF(C361="","",IF(N(P361)&gt;0,P361+ROW()/1E9,""))</f>
        <v/>
      </c>
    </row>
    <row r="362">
      <c r="A362" s="153" t="str">
        <f>IF(C362="","","FIIs")</f>
        <v/>
      </c>
      <c r="B362" s="153" t="str">
        <f>IF(C362="","","Brasil")</f>
        <v/>
      </c>
      <c r="C362" s="153" t="str">
        <f>IF('04 FIIs'!A165="","",'04 FIIs'!A165&amp;"")</f>
        <v/>
      </c>
      <c r="D362" s="153" t="str">
        <f>IF(C362="","",'04 FIIs'!B165&amp;"")</f>
        <v/>
      </c>
      <c r="E362" s="153" t="str">
        <f>IF(C362="","",'04 FIIs'!C165&amp;"")</f>
        <v/>
      </c>
      <c r="F362" s="153" t="str">
        <f>IF(C362="","",'04 FIIs'!AD165)</f>
        <v/>
      </c>
      <c r="G362" s="154" t="str">
        <f>IF(C362="","",'04 FIIs'!E165)</f>
        <v/>
      </c>
      <c r="H362" s="155" t="str">
        <f>IF(C362="","",'04 FIIs'!J165)</f>
        <v/>
      </c>
      <c r="I362" s="156" t="str">
        <f>IF(C362="","",'04 FIIs'!L165)</f>
        <v/>
      </c>
      <c r="J362" s="157" t="str">
        <f>IF(C362="","",'04 FIIs'!M165)</f>
        <v/>
      </c>
      <c r="K362" s="157" t="str">
        <f>IF(C362="","",'04 FIIs'!N165)</f>
        <v/>
      </c>
      <c r="L362" s="157" t="str">
        <f>IF(C362="","",'04 FIIs'!O165)</f>
        <v/>
      </c>
      <c r="M362" s="157" t="str">
        <f>IF(C362="","",'04 FIIs'!AJ165)</f>
        <v/>
      </c>
      <c r="N362" s="157" t="str">
        <f>IF(C362="","",'04 FIIs'!W165)</f>
        <v/>
      </c>
      <c r="O362" s="154" t="str">
        <f>IF(C362="","",'04 FIIs'!X165)</f>
        <v/>
      </c>
      <c r="P362" s="157" t="str">
        <f>IF(C362="","",'04 FIIs'!Y165)</f>
        <v/>
      </c>
      <c r="Q362" s="157" t="str">
        <f>IF(C362="","",'04 FIIs'!Z165)</f>
        <v/>
      </c>
      <c r="R362" s="158" t="str">
        <f>IF(C362="","",IF($J$3&gt;0,J362/$J$3,0))</f>
        <v/>
      </c>
      <c r="S362" s="159" t="str">
        <f>IF(C362="","",IF(N(J362)&gt;0,J362+ROW()/1E9,""))</f>
        <v/>
      </c>
      <c r="T362" s="159" t="str">
        <f>IF(C362="","",IF(N(P362)&gt;0,P362+ROW()/1E9,""))</f>
        <v/>
      </c>
    </row>
    <row r="363">
      <c r="A363" s="160" t="str">
        <f>IF(C363="","","FIIs")</f>
        <v/>
      </c>
      <c r="B363" s="160" t="str">
        <f>IF(C363="","","Brasil")</f>
        <v/>
      </c>
      <c r="C363" s="160" t="str">
        <f>IF('04 FIIs'!A166="","",'04 FIIs'!A166&amp;"")</f>
        <v/>
      </c>
      <c r="D363" s="160" t="str">
        <f>IF(C363="","",'04 FIIs'!B166&amp;"")</f>
        <v/>
      </c>
      <c r="E363" s="160" t="str">
        <f>IF(C363="","",'04 FIIs'!C166&amp;"")</f>
        <v/>
      </c>
      <c r="F363" s="160" t="str">
        <f>IF(C363="","",'04 FIIs'!AD166)</f>
        <v/>
      </c>
      <c r="G363" s="161" t="str">
        <f>IF(C363="","",'04 FIIs'!E166)</f>
        <v/>
      </c>
      <c r="H363" s="162" t="str">
        <f>IF(C363="","",'04 FIIs'!J166)</f>
        <v/>
      </c>
      <c r="I363" s="163" t="str">
        <f>IF(C363="","",'04 FIIs'!L166)</f>
        <v/>
      </c>
      <c r="J363" s="164" t="str">
        <f>IF(C363="","",'04 FIIs'!M166)</f>
        <v/>
      </c>
      <c r="K363" s="164" t="str">
        <f>IF(C363="","",'04 FIIs'!N166)</f>
        <v/>
      </c>
      <c r="L363" s="164" t="str">
        <f>IF(C363="","",'04 FIIs'!O166)</f>
        <v/>
      </c>
      <c r="M363" s="164" t="str">
        <f>IF(C363="","",'04 FIIs'!AJ166)</f>
        <v/>
      </c>
      <c r="N363" s="164" t="str">
        <f>IF(C363="","",'04 FIIs'!W166)</f>
        <v/>
      </c>
      <c r="O363" s="161" t="str">
        <f>IF(C363="","",'04 FIIs'!X166)</f>
        <v/>
      </c>
      <c r="P363" s="164" t="str">
        <f>IF(C363="","",'04 FIIs'!Y166)</f>
        <v/>
      </c>
      <c r="Q363" s="164" t="str">
        <f>IF(C363="","",'04 FIIs'!Z166)</f>
        <v/>
      </c>
      <c r="R363" s="165" t="str">
        <f>IF(C363="","",IF($J$3&gt;0,J363/$J$3,0))</f>
        <v/>
      </c>
      <c r="S363" s="166" t="str">
        <f>IF(C363="","",IF(N(J363)&gt;0,J363+ROW()/1E9,""))</f>
        <v/>
      </c>
      <c r="T363" s="166" t="str">
        <f>IF(C363="","",IF(N(P363)&gt;0,P363+ROW()/1E9,""))</f>
        <v/>
      </c>
    </row>
    <row r="364">
      <c r="A364" s="153" t="str">
        <f>IF(C364="","","FIIs")</f>
        <v/>
      </c>
      <c r="B364" s="153" t="str">
        <f>IF(C364="","","Brasil")</f>
        <v/>
      </c>
      <c r="C364" s="153" t="str">
        <f>IF('04 FIIs'!A167="","",'04 FIIs'!A167&amp;"")</f>
        <v/>
      </c>
      <c r="D364" s="153" t="str">
        <f>IF(C364="","",'04 FIIs'!B167&amp;"")</f>
        <v/>
      </c>
      <c r="E364" s="153" t="str">
        <f>IF(C364="","",'04 FIIs'!C167&amp;"")</f>
        <v/>
      </c>
      <c r="F364" s="153" t="str">
        <f>IF(C364="","",'04 FIIs'!AD167)</f>
        <v/>
      </c>
      <c r="G364" s="154" t="str">
        <f>IF(C364="","",'04 FIIs'!E167)</f>
        <v/>
      </c>
      <c r="H364" s="155" t="str">
        <f>IF(C364="","",'04 FIIs'!J167)</f>
        <v/>
      </c>
      <c r="I364" s="156" t="str">
        <f>IF(C364="","",'04 FIIs'!L167)</f>
        <v/>
      </c>
      <c r="J364" s="157" t="str">
        <f>IF(C364="","",'04 FIIs'!M167)</f>
        <v/>
      </c>
      <c r="K364" s="157" t="str">
        <f>IF(C364="","",'04 FIIs'!N167)</f>
        <v/>
      </c>
      <c r="L364" s="157" t="str">
        <f>IF(C364="","",'04 FIIs'!O167)</f>
        <v/>
      </c>
      <c r="M364" s="157" t="str">
        <f>IF(C364="","",'04 FIIs'!AJ167)</f>
        <v/>
      </c>
      <c r="N364" s="157" t="str">
        <f>IF(C364="","",'04 FIIs'!W167)</f>
        <v/>
      </c>
      <c r="O364" s="154" t="str">
        <f>IF(C364="","",'04 FIIs'!X167)</f>
        <v/>
      </c>
      <c r="P364" s="157" t="str">
        <f>IF(C364="","",'04 FIIs'!Y167)</f>
        <v/>
      </c>
      <c r="Q364" s="157" t="str">
        <f>IF(C364="","",'04 FIIs'!Z167)</f>
        <v/>
      </c>
      <c r="R364" s="158" t="str">
        <f>IF(C364="","",IF($J$3&gt;0,J364/$J$3,0))</f>
        <v/>
      </c>
      <c r="S364" s="159" t="str">
        <f>IF(C364="","",IF(N(J364)&gt;0,J364+ROW()/1E9,""))</f>
        <v/>
      </c>
      <c r="T364" s="159" t="str">
        <f>IF(C364="","",IF(N(P364)&gt;0,P364+ROW()/1E9,""))</f>
        <v/>
      </c>
    </row>
    <row r="365">
      <c r="A365" s="160" t="str">
        <f>IF(C365="","","FIIs")</f>
        <v/>
      </c>
      <c r="B365" s="160" t="str">
        <f>IF(C365="","","Brasil")</f>
        <v/>
      </c>
      <c r="C365" s="160" t="str">
        <f>IF('04 FIIs'!A168="","",'04 FIIs'!A168&amp;"")</f>
        <v/>
      </c>
      <c r="D365" s="160" t="str">
        <f>IF(C365="","",'04 FIIs'!B168&amp;"")</f>
        <v/>
      </c>
      <c r="E365" s="160" t="str">
        <f>IF(C365="","",'04 FIIs'!C168&amp;"")</f>
        <v/>
      </c>
      <c r="F365" s="160" t="str">
        <f>IF(C365="","",'04 FIIs'!AD168)</f>
        <v/>
      </c>
      <c r="G365" s="161" t="str">
        <f>IF(C365="","",'04 FIIs'!E168)</f>
        <v/>
      </c>
      <c r="H365" s="162" t="str">
        <f>IF(C365="","",'04 FIIs'!J168)</f>
        <v/>
      </c>
      <c r="I365" s="163" t="str">
        <f>IF(C365="","",'04 FIIs'!L168)</f>
        <v/>
      </c>
      <c r="J365" s="164" t="str">
        <f>IF(C365="","",'04 FIIs'!M168)</f>
        <v/>
      </c>
      <c r="K365" s="164" t="str">
        <f>IF(C365="","",'04 FIIs'!N168)</f>
        <v/>
      </c>
      <c r="L365" s="164" t="str">
        <f>IF(C365="","",'04 FIIs'!O168)</f>
        <v/>
      </c>
      <c r="M365" s="164" t="str">
        <f>IF(C365="","",'04 FIIs'!AJ168)</f>
        <v/>
      </c>
      <c r="N365" s="164" t="str">
        <f>IF(C365="","",'04 FIIs'!W168)</f>
        <v/>
      </c>
      <c r="O365" s="161" t="str">
        <f>IF(C365="","",'04 FIIs'!X168)</f>
        <v/>
      </c>
      <c r="P365" s="164" t="str">
        <f>IF(C365="","",'04 FIIs'!Y168)</f>
        <v/>
      </c>
      <c r="Q365" s="164" t="str">
        <f>IF(C365="","",'04 FIIs'!Z168)</f>
        <v/>
      </c>
      <c r="R365" s="165" t="str">
        <f>IF(C365="","",IF($J$3&gt;0,J365/$J$3,0))</f>
        <v/>
      </c>
      <c r="S365" s="166" t="str">
        <f>IF(C365="","",IF(N(J365)&gt;0,J365+ROW()/1E9,""))</f>
        <v/>
      </c>
      <c r="T365" s="166" t="str">
        <f>IF(C365="","",IF(N(P365)&gt;0,P365+ROW()/1E9,""))</f>
        <v/>
      </c>
    </row>
    <row r="366">
      <c r="A366" s="153" t="str">
        <f>IF(C366="","","FIIs")</f>
        <v/>
      </c>
      <c r="B366" s="153" t="str">
        <f>IF(C366="","","Brasil")</f>
        <v/>
      </c>
      <c r="C366" s="153" t="str">
        <f>IF('04 FIIs'!A169="","",'04 FIIs'!A169&amp;"")</f>
        <v/>
      </c>
      <c r="D366" s="153" t="str">
        <f>IF(C366="","",'04 FIIs'!B169&amp;"")</f>
        <v/>
      </c>
      <c r="E366" s="153" t="str">
        <f>IF(C366="","",'04 FIIs'!C169&amp;"")</f>
        <v/>
      </c>
      <c r="F366" s="153" t="str">
        <f>IF(C366="","",'04 FIIs'!AD169)</f>
        <v/>
      </c>
      <c r="G366" s="154" t="str">
        <f>IF(C366="","",'04 FIIs'!E169)</f>
        <v/>
      </c>
      <c r="H366" s="155" t="str">
        <f>IF(C366="","",'04 FIIs'!J169)</f>
        <v/>
      </c>
      <c r="I366" s="156" t="str">
        <f>IF(C366="","",'04 FIIs'!L169)</f>
        <v/>
      </c>
      <c r="J366" s="157" t="str">
        <f>IF(C366="","",'04 FIIs'!M169)</f>
        <v/>
      </c>
      <c r="K366" s="157" t="str">
        <f>IF(C366="","",'04 FIIs'!N169)</f>
        <v/>
      </c>
      <c r="L366" s="157" t="str">
        <f>IF(C366="","",'04 FIIs'!O169)</f>
        <v/>
      </c>
      <c r="M366" s="157" t="str">
        <f>IF(C366="","",'04 FIIs'!AJ169)</f>
        <v/>
      </c>
      <c r="N366" s="157" t="str">
        <f>IF(C366="","",'04 FIIs'!W169)</f>
        <v/>
      </c>
      <c r="O366" s="154" t="str">
        <f>IF(C366="","",'04 FIIs'!X169)</f>
        <v/>
      </c>
      <c r="P366" s="157" t="str">
        <f>IF(C366="","",'04 FIIs'!Y169)</f>
        <v/>
      </c>
      <c r="Q366" s="157" t="str">
        <f>IF(C366="","",'04 FIIs'!Z169)</f>
        <v/>
      </c>
      <c r="R366" s="158" t="str">
        <f>IF(C366="","",IF($J$3&gt;0,J366/$J$3,0))</f>
        <v/>
      </c>
      <c r="S366" s="159" t="str">
        <f>IF(C366="","",IF(N(J366)&gt;0,J366+ROW()/1E9,""))</f>
        <v/>
      </c>
      <c r="T366" s="159" t="str">
        <f>IF(C366="","",IF(N(P366)&gt;0,P366+ROW()/1E9,""))</f>
        <v/>
      </c>
    </row>
    <row r="367">
      <c r="A367" s="160" t="str">
        <f>IF(C367="","","FIIs")</f>
        <v/>
      </c>
      <c r="B367" s="160" t="str">
        <f>IF(C367="","","Brasil")</f>
        <v/>
      </c>
      <c r="C367" s="160" t="str">
        <f>IF('04 FIIs'!A170="","",'04 FIIs'!A170&amp;"")</f>
        <v/>
      </c>
      <c r="D367" s="160" t="str">
        <f>IF(C367="","",'04 FIIs'!B170&amp;"")</f>
        <v/>
      </c>
      <c r="E367" s="160" t="str">
        <f>IF(C367="","",'04 FIIs'!C170&amp;"")</f>
        <v/>
      </c>
      <c r="F367" s="160" t="str">
        <f>IF(C367="","",'04 FIIs'!AD170)</f>
        <v/>
      </c>
      <c r="G367" s="161" t="str">
        <f>IF(C367="","",'04 FIIs'!E170)</f>
        <v/>
      </c>
      <c r="H367" s="162" t="str">
        <f>IF(C367="","",'04 FIIs'!J170)</f>
        <v/>
      </c>
      <c r="I367" s="163" t="str">
        <f>IF(C367="","",'04 FIIs'!L170)</f>
        <v/>
      </c>
      <c r="J367" s="164" t="str">
        <f>IF(C367="","",'04 FIIs'!M170)</f>
        <v/>
      </c>
      <c r="K367" s="164" t="str">
        <f>IF(C367="","",'04 FIIs'!N170)</f>
        <v/>
      </c>
      <c r="L367" s="164" t="str">
        <f>IF(C367="","",'04 FIIs'!O170)</f>
        <v/>
      </c>
      <c r="M367" s="164" t="str">
        <f>IF(C367="","",'04 FIIs'!AJ170)</f>
        <v/>
      </c>
      <c r="N367" s="164" t="str">
        <f>IF(C367="","",'04 FIIs'!W170)</f>
        <v/>
      </c>
      <c r="O367" s="161" t="str">
        <f>IF(C367="","",'04 FIIs'!X170)</f>
        <v/>
      </c>
      <c r="P367" s="164" t="str">
        <f>IF(C367="","",'04 FIIs'!Y170)</f>
        <v/>
      </c>
      <c r="Q367" s="164" t="str">
        <f>IF(C367="","",'04 FIIs'!Z170)</f>
        <v/>
      </c>
      <c r="R367" s="165" t="str">
        <f>IF(C367="","",IF($J$3&gt;0,J367/$J$3,0))</f>
        <v/>
      </c>
      <c r="S367" s="166" t="str">
        <f>IF(C367="","",IF(N(J367)&gt;0,J367+ROW()/1E9,""))</f>
        <v/>
      </c>
      <c r="T367" s="166" t="str">
        <f>IF(C367="","",IF(N(P367)&gt;0,P367+ROW()/1E9,""))</f>
        <v/>
      </c>
    </row>
    <row r="368">
      <c r="A368" s="153" t="str">
        <f>IF(C368="","","FIIs")</f>
        <v/>
      </c>
      <c r="B368" s="153" t="str">
        <f>IF(C368="","","Brasil")</f>
        <v/>
      </c>
      <c r="C368" s="153" t="str">
        <f>IF('04 FIIs'!A171="","",'04 FIIs'!A171&amp;"")</f>
        <v/>
      </c>
      <c r="D368" s="153" t="str">
        <f>IF(C368="","",'04 FIIs'!B171&amp;"")</f>
        <v/>
      </c>
      <c r="E368" s="153" t="str">
        <f>IF(C368="","",'04 FIIs'!C171&amp;"")</f>
        <v/>
      </c>
      <c r="F368" s="153" t="str">
        <f>IF(C368="","",'04 FIIs'!AD171)</f>
        <v/>
      </c>
      <c r="G368" s="154" t="str">
        <f>IF(C368="","",'04 FIIs'!E171)</f>
        <v/>
      </c>
      <c r="H368" s="155" t="str">
        <f>IF(C368="","",'04 FIIs'!J171)</f>
        <v/>
      </c>
      <c r="I368" s="156" t="str">
        <f>IF(C368="","",'04 FIIs'!L171)</f>
        <v/>
      </c>
      <c r="J368" s="157" t="str">
        <f>IF(C368="","",'04 FIIs'!M171)</f>
        <v/>
      </c>
      <c r="K368" s="157" t="str">
        <f>IF(C368="","",'04 FIIs'!N171)</f>
        <v/>
      </c>
      <c r="L368" s="157" t="str">
        <f>IF(C368="","",'04 FIIs'!O171)</f>
        <v/>
      </c>
      <c r="M368" s="157" t="str">
        <f>IF(C368="","",'04 FIIs'!AJ171)</f>
        <v/>
      </c>
      <c r="N368" s="157" t="str">
        <f>IF(C368="","",'04 FIIs'!W171)</f>
        <v/>
      </c>
      <c r="O368" s="154" t="str">
        <f>IF(C368="","",'04 FIIs'!X171)</f>
        <v/>
      </c>
      <c r="P368" s="157" t="str">
        <f>IF(C368="","",'04 FIIs'!Y171)</f>
        <v/>
      </c>
      <c r="Q368" s="157" t="str">
        <f>IF(C368="","",'04 FIIs'!Z171)</f>
        <v/>
      </c>
      <c r="R368" s="158" t="str">
        <f>IF(C368="","",IF($J$3&gt;0,J368/$J$3,0))</f>
        <v/>
      </c>
      <c r="S368" s="159" t="str">
        <f>IF(C368="","",IF(N(J368)&gt;0,J368+ROW()/1E9,""))</f>
        <v/>
      </c>
      <c r="T368" s="159" t="str">
        <f>IF(C368="","",IF(N(P368)&gt;0,P368+ROW()/1E9,""))</f>
        <v/>
      </c>
    </row>
    <row r="369">
      <c r="A369" s="160" t="str">
        <f>IF(C369="","","FIIs")</f>
        <v/>
      </c>
      <c r="B369" s="160" t="str">
        <f>IF(C369="","","Brasil")</f>
        <v/>
      </c>
      <c r="C369" s="160" t="str">
        <f>IF('04 FIIs'!A172="","",'04 FIIs'!A172&amp;"")</f>
        <v/>
      </c>
      <c r="D369" s="160" t="str">
        <f>IF(C369="","",'04 FIIs'!B172&amp;"")</f>
        <v/>
      </c>
      <c r="E369" s="160" t="str">
        <f>IF(C369="","",'04 FIIs'!C172&amp;"")</f>
        <v/>
      </c>
      <c r="F369" s="160" t="str">
        <f>IF(C369="","",'04 FIIs'!AD172)</f>
        <v/>
      </c>
      <c r="G369" s="161" t="str">
        <f>IF(C369="","",'04 FIIs'!E172)</f>
        <v/>
      </c>
      <c r="H369" s="162" t="str">
        <f>IF(C369="","",'04 FIIs'!J172)</f>
        <v/>
      </c>
      <c r="I369" s="163" t="str">
        <f>IF(C369="","",'04 FIIs'!L172)</f>
        <v/>
      </c>
      <c r="J369" s="164" t="str">
        <f>IF(C369="","",'04 FIIs'!M172)</f>
        <v/>
      </c>
      <c r="K369" s="164" t="str">
        <f>IF(C369="","",'04 FIIs'!N172)</f>
        <v/>
      </c>
      <c r="L369" s="164" t="str">
        <f>IF(C369="","",'04 FIIs'!O172)</f>
        <v/>
      </c>
      <c r="M369" s="164" t="str">
        <f>IF(C369="","",'04 FIIs'!AJ172)</f>
        <v/>
      </c>
      <c r="N369" s="164" t="str">
        <f>IF(C369="","",'04 FIIs'!W172)</f>
        <v/>
      </c>
      <c r="O369" s="161" t="str">
        <f>IF(C369="","",'04 FIIs'!X172)</f>
        <v/>
      </c>
      <c r="P369" s="164" t="str">
        <f>IF(C369="","",'04 FIIs'!Y172)</f>
        <v/>
      </c>
      <c r="Q369" s="164" t="str">
        <f>IF(C369="","",'04 FIIs'!Z172)</f>
        <v/>
      </c>
      <c r="R369" s="165" t="str">
        <f>IF(C369="","",IF($J$3&gt;0,J369/$J$3,0))</f>
        <v/>
      </c>
      <c r="S369" s="166" t="str">
        <f>IF(C369="","",IF(N(J369)&gt;0,J369+ROW()/1E9,""))</f>
        <v/>
      </c>
      <c r="T369" s="166" t="str">
        <f>IF(C369="","",IF(N(P369)&gt;0,P369+ROW()/1E9,""))</f>
        <v/>
      </c>
    </row>
    <row r="370">
      <c r="A370" s="153" t="str">
        <f>IF(C370="","","FIIs")</f>
        <v/>
      </c>
      <c r="B370" s="153" t="str">
        <f>IF(C370="","","Brasil")</f>
        <v/>
      </c>
      <c r="C370" s="153" t="str">
        <f>IF('04 FIIs'!A173="","",'04 FIIs'!A173&amp;"")</f>
        <v/>
      </c>
      <c r="D370" s="153" t="str">
        <f>IF(C370="","",'04 FIIs'!B173&amp;"")</f>
        <v/>
      </c>
      <c r="E370" s="153" t="str">
        <f>IF(C370="","",'04 FIIs'!C173&amp;"")</f>
        <v/>
      </c>
      <c r="F370" s="153" t="str">
        <f>IF(C370="","",'04 FIIs'!AD173)</f>
        <v/>
      </c>
      <c r="G370" s="154" t="str">
        <f>IF(C370="","",'04 FIIs'!E173)</f>
        <v/>
      </c>
      <c r="H370" s="155" t="str">
        <f>IF(C370="","",'04 FIIs'!J173)</f>
        <v/>
      </c>
      <c r="I370" s="156" t="str">
        <f>IF(C370="","",'04 FIIs'!L173)</f>
        <v/>
      </c>
      <c r="J370" s="157" t="str">
        <f>IF(C370="","",'04 FIIs'!M173)</f>
        <v/>
      </c>
      <c r="K370" s="157" t="str">
        <f>IF(C370="","",'04 FIIs'!N173)</f>
        <v/>
      </c>
      <c r="L370" s="157" t="str">
        <f>IF(C370="","",'04 FIIs'!O173)</f>
        <v/>
      </c>
      <c r="M370" s="157" t="str">
        <f>IF(C370="","",'04 FIIs'!AJ173)</f>
        <v/>
      </c>
      <c r="N370" s="157" t="str">
        <f>IF(C370="","",'04 FIIs'!W173)</f>
        <v/>
      </c>
      <c r="O370" s="154" t="str">
        <f>IF(C370="","",'04 FIIs'!X173)</f>
        <v/>
      </c>
      <c r="P370" s="157" t="str">
        <f>IF(C370="","",'04 FIIs'!Y173)</f>
        <v/>
      </c>
      <c r="Q370" s="157" t="str">
        <f>IF(C370="","",'04 FIIs'!Z173)</f>
        <v/>
      </c>
      <c r="R370" s="158" t="str">
        <f>IF(C370="","",IF($J$3&gt;0,J370/$J$3,0))</f>
        <v/>
      </c>
      <c r="S370" s="159" t="str">
        <f>IF(C370="","",IF(N(J370)&gt;0,J370+ROW()/1E9,""))</f>
        <v/>
      </c>
      <c r="T370" s="159" t="str">
        <f>IF(C370="","",IF(N(P370)&gt;0,P370+ROW()/1E9,""))</f>
        <v/>
      </c>
    </row>
    <row r="371">
      <c r="A371" s="160" t="str">
        <f>IF(C371="","","FIIs")</f>
        <v/>
      </c>
      <c r="B371" s="160" t="str">
        <f>IF(C371="","","Brasil")</f>
        <v/>
      </c>
      <c r="C371" s="160" t="str">
        <f>IF('04 FIIs'!A174="","",'04 FIIs'!A174&amp;"")</f>
        <v/>
      </c>
      <c r="D371" s="160" t="str">
        <f>IF(C371="","",'04 FIIs'!B174&amp;"")</f>
        <v/>
      </c>
      <c r="E371" s="160" t="str">
        <f>IF(C371="","",'04 FIIs'!C174&amp;"")</f>
        <v/>
      </c>
      <c r="F371" s="160" t="str">
        <f>IF(C371="","",'04 FIIs'!AD174)</f>
        <v/>
      </c>
      <c r="G371" s="161" t="str">
        <f>IF(C371="","",'04 FIIs'!E174)</f>
        <v/>
      </c>
      <c r="H371" s="162" t="str">
        <f>IF(C371="","",'04 FIIs'!J174)</f>
        <v/>
      </c>
      <c r="I371" s="163" t="str">
        <f>IF(C371="","",'04 FIIs'!L174)</f>
        <v/>
      </c>
      <c r="J371" s="164" t="str">
        <f>IF(C371="","",'04 FIIs'!M174)</f>
        <v/>
      </c>
      <c r="K371" s="164" t="str">
        <f>IF(C371="","",'04 FIIs'!N174)</f>
        <v/>
      </c>
      <c r="L371" s="164" t="str">
        <f>IF(C371="","",'04 FIIs'!O174)</f>
        <v/>
      </c>
      <c r="M371" s="164" t="str">
        <f>IF(C371="","",'04 FIIs'!AJ174)</f>
        <v/>
      </c>
      <c r="N371" s="164" t="str">
        <f>IF(C371="","",'04 FIIs'!W174)</f>
        <v/>
      </c>
      <c r="O371" s="161" t="str">
        <f>IF(C371="","",'04 FIIs'!X174)</f>
        <v/>
      </c>
      <c r="P371" s="164" t="str">
        <f>IF(C371="","",'04 FIIs'!Y174)</f>
        <v/>
      </c>
      <c r="Q371" s="164" t="str">
        <f>IF(C371="","",'04 FIIs'!Z174)</f>
        <v/>
      </c>
      <c r="R371" s="165" t="str">
        <f>IF(C371="","",IF($J$3&gt;0,J371/$J$3,0))</f>
        <v/>
      </c>
      <c r="S371" s="166" t="str">
        <f>IF(C371="","",IF(N(J371)&gt;0,J371+ROW()/1E9,""))</f>
        <v/>
      </c>
      <c r="T371" s="166" t="str">
        <f>IF(C371="","",IF(N(P371)&gt;0,P371+ROW()/1E9,""))</f>
        <v/>
      </c>
    </row>
    <row r="372">
      <c r="A372" s="153" t="str">
        <f>IF(C372="","","FIIs")</f>
        <v/>
      </c>
      <c r="B372" s="153" t="str">
        <f>IF(C372="","","Brasil")</f>
        <v/>
      </c>
      <c r="C372" s="153" t="str">
        <f>IF('04 FIIs'!A175="","",'04 FIIs'!A175&amp;"")</f>
        <v/>
      </c>
      <c r="D372" s="153" t="str">
        <f>IF(C372="","",'04 FIIs'!B175&amp;"")</f>
        <v/>
      </c>
      <c r="E372" s="153" t="str">
        <f>IF(C372="","",'04 FIIs'!C175&amp;"")</f>
        <v/>
      </c>
      <c r="F372" s="153" t="str">
        <f>IF(C372="","",'04 FIIs'!AD175)</f>
        <v/>
      </c>
      <c r="G372" s="154" t="str">
        <f>IF(C372="","",'04 FIIs'!E175)</f>
        <v/>
      </c>
      <c r="H372" s="155" t="str">
        <f>IF(C372="","",'04 FIIs'!J175)</f>
        <v/>
      </c>
      <c r="I372" s="156" t="str">
        <f>IF(C372="","",'04 FIIs'!L175)</f>
        <v/>
      </c>
      <c r="J372" s="157" t="str">
        <f>IF(C372="","",'04 FIIs'!M175)</f>
        <v/>
      </c>
      <c r="K372" s="157" t="str">
        <f>IF(C372="","",'04 FIIs'!N175)</f>
        <v/>
      </c>
      <c r="L372" s="157" t="str">
        <f>IF(C372="","",'04 FIIs'!O175)</f>
        <v/>
      </c>
      <c r="M372" s="157" t="str">
        <f>IF(C372="","",'04 FIIs'!AJ175)</f>
        <v/>
      </c>
      <c r="N372" s="157" t="str">
        <f>IF(C372="","",'04 FIIs'!W175)</f>
        <v/>
      </c>
      <c r="O372" s="154" t="str">
        <f>IF(C372="","",'04 FIIs'!X175)</f>
        <v/>
      </c>
      <c r="P372" s="157" t="str">
        <f>IF(C372="","",'04 FIIs'!Y175)</f>
        <v/>
      </c>
      <c r="Q372" s="157" t="str">
        <f>IF(C372="","",'04 FIIs'!Z175)</f>
        <v/>
      </c>
      <c r="R372" s="158" t="str">
        <f>IF(C372="","",IF($J$3&gt;0,J372/$J$3,0))</f>
        <v/>
      </c>
      <c r="S372" s="159" t="str">
        <f>IF(C372="","",IF(N(J372)&gt;0,J372+ROW()/1E9,""))</f>
        <v/>
      </c>
      <c r="T372" s="159" t="str">
        <f>IF(C372="","",IF(N(P372)&gt;0,P372+ROW()/1E9,""))</f>
        <v/>
      </c>
    </row>
    <row r="373">
      <c r="A373" s="160" t="str">
        <f>IF(C373="","","FIIs")</f>
        <v/>
      </c>
      <c r="B373" s="160" t="str">
        <f>IF(C373="","","Brasil")</f>
        <v/>
      </c>
      <c r="C373" s="160" t="str">
        <f>IF('04 FIIs'!A176="","",'04 FIIs'!A176&amp;"")</f>
        <v/>
      </c>
      <c r="D373" s="160" t="str">
        <f>IF(C373="","",'04 FIIs'!B176&amp;"")</f>
        <v/>
      </c>
      <c r="E373" s="160" t="str">
        <f>IF(C373="","",'04 FIIs'!C176&amp;"")</f>
        <v/>
      </c>
      <c r="F373" s="160" t="str">
        <f>IF(C373="","",'04 FIIs'!AD176)</f>
        <v/>
      </c>
      <c r="G373" s="161" t="str">
        <f>IF(C373="","",'04 FIIs'!E176)</f>
        <v/>
      </c>
      <c r="H373" s="162" t="str">
        <f>IF(C373="","",'04 FIIs'!J176)</f>
        <v/>
      </c>
      <c r="I373" s="163" t="str">
        <f>IF(C373="","",'04 FIIs'!L176)</f>
        <v/>
      </c>
      <c r="J373" s="164" t="str">
        <f>IF(C373="","",'04 FIIs'!M176)</f>
        <v/>
      </c>
      <c r="K373" s="164" t="str">
        <f>IF(C373="","",'04 FIIs'!N176)</f>
        <v/>
      </c>
      <c r="L373" s="164" t="str">
        <f>IF(C373="","",'04 FIIs'!O176)</f>
        <v/>
      </c>
      <c r="M373" s="164" t="str">
        <f>IF(C373="","",'04 FIIs'!AJ176)</f>
        <v/>
      </c>
      <c r="N373" s="164" t="str">
        <f>IF(C373="","",'04 FIIs'!W176)</f>
        <v/>
      </c>
      <c r="O373" s="161" t="str">
        <f>IF(C373="","",'04 FIIs'!X176)</f>
        <v/>
      </c>
      <c r="P373" s="164" t="str">
        <f>IF(C373="","",'04 FIIs'!Y176)</f>
        <v/>
      </c>
      <c r="Q373" s="164" t="str">
        <f>IF(C373="","",'04 FIIs'!Z176)</f>
        <v/>
      </c>
      <c r="R373" s="165" t="str">
        <f>IF(C373="","",IF($J$3&gt;0,J373/$J$3,0))</f>
        <v/>
      </c>
      <c r="S373" s="166" t="str">
        <f>IF(C373="","",IF(N(J373)&gt;0,J373+ROW()/1E9,""))</f>
        <v/>
      </c>
      <c r="T373" s="166" t="str">
        <f>IF(C373="","",IF(N(P373)&gt;0,P373+ROW()/1E9,""))</f>
        <v/>
      </c>
    </row>
    <row r="374">
      <c r="A374" s="153" t="str">
        <f>IF(C374="","","FIIs")</f>
        <v/>
      </c>
      <c r="B374" s="153" t="str">
        <f>IF(C374="","","Brasil")</f>
        <v/>
      </c>
      <c r="C374" s="153" t="str">
        <f>IF('04 FIIs'!A177="","",'04 FIIs'!A177&amp;"")</f>
        <v/>
      </c>
      <c r="D374" s="153" t="str">
        <f>IF(C374="","",'04 FIIs'!B177&amp;"")</f>
        <v/>
      </c>
      <c r="E374" s="153" t="str">
        <f>IF(C374="","",'04 FIIs'!C177&amp;"")</f>
        <v/>
      </c>
      <c r="F374" s="153" t="str">
        <f>IF(C374="","",'04 FIIs'!AD177)</f>
        <v/>
      </c>
      <c r="G374" s="154" t="str">
        <f>IF(C374="","",'04 FIIs'!E177)</f>
        <v/>
      </c>
      <c r="H374" s="155" t="str">
        <f>IF(C374="","",'04 FIIs'!J177)</f>
        <v/>
      </c>
      <c r="I374" s="156" t="str">
        <f>IF(C374="","",'04 FIIs'!L177)</f>
        <v/>
      </c>
      <c r="J374" s="157" t="str">
        <f>IF(C374="","",'04 FIIs'!M177)</f>
        <v/>
      </c>
      <c r="K374" s="157" t="str">
        <f>IF(C374="","",'04 FIIs'!N177)</f>
        <v/>
      </c>
      <c r="L374" s="157" t="str">
        <f>IF(C374="","",'04 FIIs'!O177)</f>
        <v/>
      </c>
      <c r="M374" s="157" t="str">
        <f>IF(C374="","",'04 FIIs'!AJ177)</f>
        <v/>
      </c>
      <c r="N374" s="157" t="str">
        <f>IF(C374="","",'04 FIIs'!W177)</f>
        <v/>
      </c>
      <c r="O374" s="154" t="str">
        <f>IF(C374="","",'04 FIIs'!X177)</f>
        <v/>
      </c>
      <c r="P374" s="157" t="str">
        <f>IF(C374="","",'04 FIIs'!Y177)</f>
        <v/>
      </c>
      <c r="Q374" s="157" t="str">
        <f>IF(C374="","",'04 FIIs'!Z177)</f>
        <v/>
      </c>
      <c r="R374" s="158" t="str">
        <f>IF(C374="","",IF($J$3&gt;0,J374/$J$3,0))</f>
        <v/>
      </c>
      <c r="S374" s="159" t="str">
        <f>IF(C374="","",IF(N(J374)&gt;0,J374+ROW()/1E9,""))</f>
        <v/>
      </c>
      <c r="T374" s="159" t="str">
        <f>IF(C374="","",IF(N(P374)&gt;0,P374+ROW()/1E9,""))</f>
        <v/>
      </c>
    </row>
    <row r="375">
      <c r="A375" s="160" t="str">
        <f>IF(C375="","","FIIs")</f>
        <v/>
      </c>
      <c r="B375" s="160" t="str">
        <f>IF(C375="","","Brasil")</f>
        <v/>
      </c>
      <c r="C375" s="160" t="str">
        <f>IF('04 FIIs'!A178="","",'04 FIIs'!A178&amp;"")</f>
        <v/>
      </c>
      <c r="D375" s="160" t="str">
        <f>IF(C375="","",'04 FIIs'!B178&amp;"")</f>
        <v/>
      </c>
      <c r="E375" s="160" t="str">
        <f>IF(C375="","",'04 FIIs'!C178&amp;"")</f>
        <v/>
      </c>
      <c r="F375" s="160" t="str">
        <f>IF(C375="","",'04 FIIs'!AD178)</f>
        <v/>
      </c>
      <c r="G375" s="161" t="str">
        <f>IF(C375="","",'04 FIIs'!E178)</f>
        <v/>
      </c>
      <c r="H375" s="162" t="str">
        <f>IF(C375="","",'04 FIIs'!J178)</f>
        <v/>
      </c>
      <c r="I375" s="163" t="str">
        <f>IF(C375="","",'04 FIIs'!L178)</f>
        <v/>
      </c>
      <c r="J375" s="164" t="str">
        <f>IF(C375="","",'04 FIIs'!M178)</f>
        <v/>
      </c>
      <c r="K375" s="164" t="str">
        <f>IF(C375="","",'04 FIIs'!N178)</f>
        <v/>
      </c>
      <c r="L375" s="164" t="str">
        <f>IF(C375="","",'04 FIIs'!O178)</f>
        <v/>
      </c>
      <c r="M375" s="164" t="str">
        <f>IF(C375="","",'04 FIIs'!AJ178)</f>
        <v/>
      </c>
      <c r="N375" s="164" t="str">
        <f>IF(C375="","",'04 FIIs'!W178)</f>
        <v/>
      </c>
      <c r="O375" s="161" t="str">
        <f>IF(C375="","",'04 FIIs'!X178)</f>
        <v/>
      </c>
      <c r="P375" s="164" t="str">
        <f>IF(C375="","",'04 FIIs'!Y178)</f>
        <v/>
      </c>
      <c r="Q375" s="164" t="str">
        <f>IF(C375="","",'04 FIIs'!Z178)</f>
        <v/>
      </c>
      <c r="R375" s="165" t="str">
        <f>IF(C375="","",IF($J$3&gt;0,J375/$J$3,0))</f>
        <v/>
      </c>
      <c r="S375" s="166" t="str">
        <f>IF(C375="","",IF(N(J375)&gt;0,J375+ROW()/1E9,""))</f>
        <v/>
      </c>
      <c r="T375" s="166" t="str">
        <f>IF(C375="","",IF(N(P375)&gt;0,P375+ROW()/1E9,""))</f>
        <v/>
      </c>
    </row>
    <row r="376">
      <c r="A376" s="153" t="str">
        <f>IF(C376="","","FIIs")</f>
        <v/>
      </c>
      <c r="B376" s="153" t="str">
        <f>IF(C376="","","Brasil")</f>
        <v/>
      </c>
      <c r="C376" s="153" t="str">
        <f>IF('04 FIIs'!A179="","",'04 FIIs'!A179&amp;"")</f>
        <v/>
      </c>
      <c r="D376" s="153" t="str">
        <f>IF(C376="","",'04 FIIs'!B179&amp;"")</f>
        <v/>
      </c>
      <c r="E376" s="153" t="str">
        <f>IF(C376="","",'04 FIIs'!C179&amp;"")</f>
        <v/>
      </c>
      <c r="F376" s="153" t="str">
        <f>IF(C376="","",'04 FIIs'!AD179)</f>
        <v/>
      </c>
      <c r="G376" s="154" t="str">
        <f>IF(C376="","",'04 FIIs'!E179)</f>
        <v/>
      </c>
      <c r="H376" s="155" t="str">
        <f>IF(C376="","",'04 FIIs'!J179)</f>
        <v/>
      </c>
      <c r="I376" s="156" t="str">
        <f>IF(C376="","",'04 FIIs'!L179)</f>
        <v/>
      </c>
      <c r="J376" s="157" t="str">
        <f>IF(C376="","",'04 FIIs'!M179)</f>
        <v/>
      </c>
      <c r="K376" s="157" t="str">
        <f>IF(C376="","",'04 FIIs'!N179)</f>
        <v/>
      </c>
      <c r="L376" s="157" t="str">
        <f>IF(C376="","",'04 FIIs'!O179)</f>
        <v/>
      </c>
      <c r="M376" s="157" t="str">
        <f>IF(C376="","",'04 FIIs'!AJ179)</f>
        <v/>
      </c>
      <c r="N376" s="157" t="str">
        <f>IF(C376="","",'04 FIIs'!W179)</f>
        <v/>
      </c>
      <c r="O376" s="154" t="str">
        <f>IF(C376="","",'04 FIIs'!X179)</f>
        <v/>
      </c>
      <c r="P376" s="157" t="str">
        <f>IF(C376="","",'04 FIIs'!Y179)</f>
        <v/>
      </c>
      <c r="Q376" s="157" t="str">
        <f>IF(C376="","",'04 FIIs'!Z179)</f>
        <v/>
      </c>
      <c r="R376" s="158" t="str">
        <f>IF(C376="","",IF($J$3&gt;0,J376/$J$3,0))</f>
        <v/>
      </c>
      <c r="S376" s="159" t="str">
        <f>IF(C376="","",IF(N(J376)&gt;0,J376+ROW()/1E9,""))</f>
        <v/>
      </c>
      <c r="T376" s="159" t="str">
        <f>IF(C376="","",IF(N(P376)&gt;0,P376+ROW()/1E9,""))</f>
        <v/>
      </c>
    </row>
    <row r="377">
      <c r="A377" s="160" t="str">
        <f>IF(C377="","","FIIs")</f>
        <v/>
      </c>
      <c r="B377" s="160" t="str">
        <f>IF(C377="","","Brasil")</f>
        <v/>
      </c>
      <c r="C377" s="160" t="str">
        <f>IF('04 FIIs'!A180="","",'04 FIIs'!A180&amp;"")</f>
        <v/>
      </c>
      <c r="D377" s="160" t="str">
        <f>IF(C377="","",'04 FIIs'!B180&amp;"")</f>
        <v/>
      </c>
      <c r="E377" s="160" t="str">
        <f>IF(C377="","",'04 FIIs'!C180&amp;"")</f>
        <v/>
      </c>
      <c r="F377" s="160" t="str">
        <f>IF(C377="","",'04 FIIs'!AD180)</f>
        <v/>
      </c>
      <c r="G377" s="161" t="str">
        <f>IF(C377="","",'04 FIIs'!E180)</f>
        <v/>
      </c>
      <c r="H377" s="162" t="str">
        <f>IF(C377="","",'04 FIIs'!J180)</f>
        <v/>
      </c>
      <c r="I377" s="163" t="str">
        <f>IF(C377="","",'04 FIIs'!L180)</f>
        <v/>
      </c>
      <c r="J377" s="164" t="str">
        <f>IF(C377="","",'04 FIIs'!M180)</f>
        <v/>
      </c>
      <c r="K377" s="164" t="str">
        <f>IF(C377="","",'04 FIIs'!N180)</f>
        <v/>
      </c>
      <c r="L377" s="164" t="str">
        <f>IF(C377="","",'04 FIIs'!O180)</f>
        <v/>
      </c>
      <c r="M377" s="164" t="str">
        <f>IF(C377="","",'04 FIIs'!AJ180)</f>
        <v/>
      </c>
      <c r="N377" s="164" t="str">
        <f>IF(C377="","",'04 FIIs'!W180)</f>
        <v/>
      </c>
      <c r="O377" s="161" t="str">
        <f>IF(C377="","",'04 FIIs'!X180)</f>
        <v/>
      </c>
      <c r="P377" s="164" t="str">
        <f>IF(C377="","",'04 FIIs'!Y180)</f>
        <v/>
      </c>
      <c r="Q377" s="164" t="str">
        <f>IF(C377="","",'04 FIIs'!Z180)</f>
        <v/>
      </c>
      <c r="R377" s="165" t="str">
        <f>IF(C377="","",IF($J$3&gt;0,J377/$J$3,0))</f>
        <v/>
      </c>
      <c r="S377" s="166" t="str">
        <f>IF(C377="","",IF(N(J377)&gt;0,J377+ROW()/1E9,""))</f>
        <v/>
      </c>
      <c r="T377" s="166" t="str">
        <f>IF(C377="","",IF(N(P377)&gt;0,P377+ROW()/1E9,""))</f>
        <v/>
      </c>
    </row>
    <row r="378">
      <c r="A378" s="153" t="str">
        <f>IF(C378="","","FIIs")</f>
        <v/>
      </c>
      <c r="B378" s="153" t="str">
        <f>IF(C378="","","Brasil")</f>
        <v/>
      </c>
      <c r="C378" s="153" t="str">
        <f>IF('04 FIIs'!A181="","",'04 FIIs'!A181&amp;"")</f>
        <v/>
      </c>
      <c r="D378" s="153" t="str">
        <f>IF(C378="","",'04 FIIs'!B181&amp;"")</f>
        <v/>
      </c>
      <c r="E378" s="153" t="str">
        <f>IF(C378="","",'04 FIIs'!C181&amp;"")</f>
        <v/>
      </c>
      <c r="F378" s="153" t="str">
        <f>IF(C378="","",'04 FIIs'!AD181)</f>
        <v/>
      </c>
      <c r="G378" s="154" t="str">
        <f>IF(C378="","",'04 FIIs'!E181)</f>
        <v/>
      </c>
      <c r="H378" s="155" t="str">
        <f>IF(C378="","",'04 FIIs'!J181)</f>
        <v/>
      </c>
      <c r="I378" s="156" t="str">
        <f>IF(C378="","",'04 FIIs'!L181)</f>
        <v/>
      </c>
      <c r="J378" s="157" t="str">
        <f>IF(C378="","",'04 FIIs'!M181)</f>
        <v/>
      </c>
      <c r="K378" s="157" t="str">
        <f>IF(C378="","",'04 FIIs'!N181)</f>
        <v/>
      </c>
      <c r="L378" s="157" t="str">
        <f>IF(C378="","",'04 FIIs'!O181)</f>
        <v/>
      </c>
      <c r="M378" s="157" t="str">
        <f>IF(C378="","",'04 FIIs'!AJ181)</f>
        <v/>
      </c>
      <c r="N378" s="157" t="str">
        <f>IF(C378="","",'04 FIIs'!W181)</f>
        <v/>
      </c>
      <c r="O378" s="154" t="str">
        <f>IF(C378="","",'04 FIIs'!X181)</f>
        <v/>
      </c>
      <c r="P378" s="157" t="str">
        <f>IF(C378="","",'04 FIIs'!Y181)</f>
        <v/>
      </c>
      <c r="Q378" s="157" t="str">
        <f>IF(C378="","",'04 FIIs'!Z181)</f>
        <v/>
      </c>
      <c r="R378" s="158" t="str">
        <f>IF(C378="","",IF($J$3&gt;0,J378/$J$3,0))</f>
        <v/>
      </c>
      <c r="S378" s="159" t="str">
        <f>IF(C378="","",IF(N(J378)&gt;0,J378+ROW()/1E9,""))</f>
        <v/>
      </c>
      <c r="T378" s="159" t="str">
        <f>IF(C378="","",IF(N(P378)&gt;0,P378+ROW()/1E9,""))</f>
        <v/>
      </c>
    </row>
    <row r="379">
      <c r="A379" s="160" t="str">
        <f>IF(C379="","","FIIs")</f>
        <v/>
      </c>
      <c r="B379" s="160" t="str">
        <f>IF(C379="","","Brasil")</f>
        <v/>
      </c>
      <c r="C379" s="160" t="str">
        <f>IF('04 FIIs'!A182="","",'04 FIIs'!A182&amp;"")</f>
        <v/>
      </c>
      <c r="D379" s="160" t="str">
        <f>IF(C379="","",'04 FIIs'!B182&amp;"")</f>
        <v/>
      </c>
      <c r="E379" s="160" t="str">
        <f>IF(C379="","",'04 FIIs'!C182&amp;"")</f>
        <v/>
      </c>
      <c r="F379" s="160" t="str">
        <f>IF(C379="","",'04 FIIs'!AD182)</f>
        <v/>
      </c>
      <c r="G379" s="161" t="str">
        <f>IF(C379="","",'04 FIIs'!E182)</f>
        <v/>
      </c>
      <c r="H379" s="162" t="str">
        <f>IF(C379="","",'04 FIIs'!J182)</f>
        <v/>
      </c>
      <c r="I379" s="163" t="str">
        <f>IF(C379="","",'04 FIIs'!L182)</f>
        <v/>
      </c>
      <c r="J379" s="164" t="str">
        <f>IF(C379="","",'04 FIIs'!M182)</f>
        <v/>
      </c>
      <c r="K379" s="164" t="str">
        <f>IF(C379="","",'04 FIIs'!N182)</f>
        <v/>
      </c>
      <c r="L379" s="164" t="str">
        <f>IF(C379="","",'04 FIIs'!O182)</f>
        <v/>
      </c>
      <c r="M379" s="164" t="str">
        <f>IF(C379="","",'04 FIIs'!AJ182)</f>
        <v/>
      </c>
      <c r="N379" s="164" t="str">
        <f>IF(C379="","",'04 FIIs'!W182)</f>
        <v/>
      </c>
      <c r="O379" s="161" t="str">
        <f>IF(C379="","",'04 FIIs'!X182)</f>
        <v/>
      </c>
      <c r="P379" s="164" t="str">
        <f>IF(C379="","",'04 FIIs'!Y182)</f>
        <v/>
      </c>
      <c r="Q379" s="164" t="str">
        <f>IF(C379="","",'04 FIIs'!Z182)</f>
        <v/>
      </c>
      <c r="R379" s="165" t="str">
        <f>IF(C379="","",IF($J$3&gt;0,J379/$J$3,0))</f>
        <v/>
      </c>
      <c r="S379" s="166" t="str">
        <f>IF(C379="","",IF(N(J379)&gt;0,J379+ROW()/1E9,""))</f>
        <v/>
      </c>
      <c r="T379" s="166" t="str">
        <f>IF(C379="","",IF(N(P379)&gt;0,P379+ROW()/1E9,""))</f>
        <v/>
      </c>
    </row>
    <row r="380">
      <c r="A380" s="153" t="str">
        <f>IF(C380="","","FIIs")</f>
        <v/>
      </c>
      <c r="B380" s="153" t="str">
        <f>IF(C380="","","Brasil")</f>
        <v/>
      </c>
      <c r="C380" s="153" t="str">
        <f>IF('04 FIIs'!A183="","",'04 FIIs'!A183&amp;"")</f>
        <v/>
      </c>
      <c r="D380" s="153" t="str">
        <f>IF(C380="","",'04 FIIs'!B183&amp;"")</f>
        <v/>
      </c>
      <c r="E380" s="153" t="str">
        <f>IF(C380="","",'04 FIIs'!C183&amp;"")</f>
        <v/>
      </c>
      <c r="F380" s="153" t="str">
        <f>IF(C380="","",'04 FIIs'!AD183)</f>
        <v/>
      </c>
      <c r="G380" s="154" t="str">
        <f>IF(C380="","",'04 FIIs'!E183)</f>
        <v/>
      </c>
      <c r="H380" s="155" t="str">
        <f>IF(C380="","",'04 FIIs'!J183)</f>
        <v/>
      </c>
      <c r="I380" s="156" t="str">
        <f>IF(C380="","",'04 FIIs'!L183)</f>
        <v/>
      </c>
      <c r="J380" s="157" t="str">
        <f>IF(C380="","",'04 FIIs'!M183)</f>
        <v/>
      </c>
      <c r="K380" s="157" t="str">
        <f>IF(C380="","",'04 FIIs'!N183)</f>
        <v/>
      </c>
      <c r="L380" s="157" t="str">
        <f>IF(C380="","",'04 FIIs'!O183)</f>
        <v/>
      </c>
      <c r="M380" s="157" t="str">
        <f>IF(C380="","",'04 FIIs'!AJ183)</f>
        <v/>
      </c>
      <c r="N380" s="157" t="str">
        <f>IF(C380="","",'04 FIIs'!W183)</f>
        <v/>
      </c>
      <c r="O380" s="154" t="str">
        <f>IF(C380="","",'04 FIIs'!X183)</f>
        <v/>
      </c>
      <c r="P380" s="157" t="str">
        <f>IF(C380="","",'04 FIIs'!Y183)</f>
        <v/>
      </c>
      <c r="Q380" s="157" t="str">
        <f>IF(C380="","",'04 FIIs'!Z183)</f>
        <v/>
      </c>
      <c r="R380" s="158" t="str">
        <f>IF(C380="","",IF($J$3&gt;0,J380/$J$3,0))</f>
        <v/>
      </c>
      <c r="S380" s="159" t="str">
        <f>IF(C380="","",IF(N(J380)&gt;0,J380+ROW()/1E9,""))</f>
        <v/>
      </c>
      <c r="T380" s="159" t="str">
        <f>IF(C380="","",IF(N(P380)&gt;0,P380+ROW()/1E9,""))</f>
        <v/>
      </c>
    </row>
    <row r="381">
      <c r="A381" s="160" t="str">
        <f>IF(C381="","","FIIs")</f>
        <v/>
      </c>
      <c r="B381" s="160" t="str">
        <f>IF(C381="","","Brasil")</f>
        <v/>
      </c>
      <c r="C381" s="160" t="str">
        <f>IF('04 FIIs'!A184="","",'04 FIIs'!A184&amp;"")</f>
        <v/>
      </c>
      <c r="D381" s="160" t="str">
        <f>IF(C381="","",'04 FIIs'!B184&amp;"")</f>
        <v/>
      </c>
      <c r="E381" s="160" t="str">
        <f>IF(C381="","",'04 FIIs'!C184&amp;"")</f>
        <v/>
      </c>
      <c r="F381" s="160" t="str">
        <f>IF(C381="","",'04 FIIs'!AD184)</f>
        <v/>
      </c>
      <c r="G381" s="161" t="str">
        <f>IF(C381="","",'04 FIIs'!E184)</f>
        <v/>
      </c>
      <c r="H381" s="162" t="str">
        <f>IF(C381="","",'04 FIIs'!J184)</f>
        <v/>
      </c>
      <c r="I381" s="163" t="str">
        <f>IF(C381="","",'04 FIIs'!L184)</f>
        <v/>
      </c>
      <c r="J381" s="164" t="str">
        <f>IF(C381="","",'04 FIIs'!M184)</f>
        <v/>
      </c>
      <c r="K381" s="164" t="str">
        <f>IF(C381="","",'04 FIIs'!N184)</f>
        <v/>
      </c>
      <c r="L381" s="164" t="str">
        <f>IF(C381="","",'04 FIIs'!O184)</f>
        <v/>
      </c>
      <c r="M381" s="164" t="str">
        <f>IF(C381="","",'04 FIIs'!AJ184)</f>
        <v/>
      </c>
      <c r="N381" s="164" t="str">
        <f>IF(C381="","",'04 FIIs'!W184)</f>
        <v/>
      </c>
      <c r="O381" s="161" t="str">
        <f>IF(C381="","",'04 FIIs'!X184)</f>
        <v/>
      </c>
      <c r="P381" s="164" t="str">
        <f>IF(C381="","",'04 FIIs'!Y184)</f>
        <v/>
      </c>
      <c r="Q381" s="164" t="str">
        <f>IF(C381="","",'04 FIIs'!Z184)</f>
        <v/>
      </c>
      <c r="R381" s="165" t="str">
        <f>IF(C381="","",IF($J$3&gt;0,J381/$J$3,0))</f>
        <v/>
      </c>
      <c r="S381" s="166" t="str">
        <f>IF(C381="","",IF(N(J381)&gt;0,J381+ROW()/1E9,""))</f>
        <v/>
      </c>
      <c r="T381" s="166" t="str">
        <f>IF(C381="","",IF(N(P381)&gt;0,P381+ROW()/1E9,""))</f>
        <v/>
      </c>
    </row>
    <row r="382">
      <c r="A382" s="153" t="str">
        <f>IF(C382="","","FIIs")</f>
        <v/>
      </c>
      <c r="B382" s="153" t="str">
        <f>IF(C382="","","Brasil")</f>
        <v/>
      </c>
      <c r="C382" s="153" t="str">
        <f>IF('04 FIIs'!A185="","",'04 FIIs'!A185&amp;"")</f>
        <v/>
      </c>
      <c r="D382" s="153" t="str">
        <f>IF(C382="","",'04 FIIs'!B185&amp;"")</f>
        <v/>
      </c>
      <c r="E382" s="153" t="str">
        <f>IF(C382="","",'04 FIIs'!C185&amp;"")</f>
        <v/>
      </c>
      <c r="F382" s="153" t="str">
        <f>IF(C382="","",'04 FIIs'!AD185)</f>
        <v/>
      </c>
      <c r="G382" s="154" t="str">
        <f>IF(C382="","",'04 FIIs'!E185)</f>
        <v/>
      </c>
      <c r="H382" s="155" t="str">
        <f>IF(C382="","",'04 FIIs'!J185)</f>
        <v/>
      </c>
      <c r="I382" s="156" t="str">
        <f>IF(C382="","",'04 FIIs'!L185)</f>
        <v/>
      </c>
      <c r="J382" s="157" t="str">
        <f>IF(C382="","",'04 FIIs'!M185)</f>
        <v/>
      </c>
      <c r="K382" s="157" t="str">
        <f>IF(C382="","",'04 FIIs'!N185)</f>
        <v/>
      </c>
      <c r="L382" s="157" t="str">
        <f>IF(C382="","",'04 FIIs'!O185)</f>
        <v/>
      </c>
      <c r="M382" s="157" t="str">
        <f>IF(C382="","",'04 FIIs'!AJ185)</f>
        <v/>
      </c>
      <c r="N382" s="157" t="str">
        <f>IF(C382="","",'04 FIIs'!W185)</f>
        <v/>
      </c>
      <c r="O382" s="154" t="str">
        <f>IF(C382="","",'04 FIIs'!X185)</f>
        <v/>
      </c>
      <c r="P382" s="157" t="str">
        <f>IF(C382="","",'04 FIIs'!Y185)</f>
        <v/>
      </c>
      <c r="Q382" s="157" t="str">
        <f>IF(C382="","",'04 FIIs'!Z185)</f>
        <v/>
      </c>
      <c r="R382" s="158" t="str">
        <f>IF(C382="","",IF($J$3&gt;0,J382/$J$3,0))</f>
        <v/>
      </c>
      <c r="S382" s="159" t="str">
        <f>IF(C382="","",IF(N(J382)&gt;0,J382+ROW()/1E9,""))</f>
        <v/>
      </c>
      <c r="T382" s="159" t="str">
        <f>IF(C382="","",IF(N(P382)&gt;0,P382+ROW()/1E9,""))</f>
        <v/>
      </c>
    </row>
    <row r="383">
      <c r="A383" s="160" t="str">
        <f>IF(C383="","","FIIs")</f>
        <v/>
      </c>
      <c r="B383" s="160" t="str">
        <f>IF(C383="","","Brasil")</f>
        <v/>
      </c>
      <c r="C383" s="160" t="str">
        <f>IF('04 FIIs'!A186="","",'04 FIIs'!A186&amp;"")</f>
        <v/>
      </c>
      <c r="D383" s="160" t="str">
        <f>IF(C383="","",'04 FIIs'!B186&amp;"")</f>
        <v/>
      </c>
      <c r="E383" s="160" t="str">
        <f>IF(C383="","",'04 FIIs'!C186&amp;"")</f>
        <v/>
      </c>
      <c r="F383" s="160" t="str">
        <f>IF(C383="","",'04 FIIs'!AD186)</f>
        <v/>
      </c>
      <c r="G383" s="161" t="str">
        <f>IF(C383="","",'04 FIIs'!E186)</f>
        <v/>
      </c>
      <c r="H383" s="162" t="str">
        <f>IF(C383="","",'04 FIIs'!J186)</f>
        <v/>
      </c>
      <c r="I383" s="163" t="str">
        <f>IF(C383="","",'04 FIIs'!L186)</f>
        <v/>
      </c>
      <c r="J383" s="164" t="str">
        <f>IF(C383="","",'04 FIIs'!M186)</f>
        <v/>
      </c>
      <c r="K383" s="164" t="str">
        <f>IF(C383="","",'04 FIIs'!N186)</f>
        <v/>
      </c>
      <c r="L383" s="164" t="str">
        <f>IF(C383="","",'04 FIIs'!O186)</f>
        <v/>
      </c>
      <c r="M383" s="164" t="str">
        <f>IF(C383="","",'04 FIIs'!AJ186)</f>
        <v/>
      </c>
      <c r="N383" s="164" t="str">
        <f>IF(C383="","",'04 FIIs'!W186)</f>
        <v/>
      </c>
      <c r="O383" s="161" t="str">
        <f>IF(C383="","",'04 FIIs'!X186)</f>
        <v/>
      </c>
      <c r="P383" s="164" t="str">
        <f>IF(C383="","",'04 FIIs'!Y186)</f>
        <v/>
      </c>
      <c r="Q383" s="164" t="str">
        <f>IF(C383="","",'04 FIIs'!Z186)</f>
        <v/>
      </c>
      <c r="R383" s="165" t="str">
        <f>IF(C383="","",IF($J$3&gt;0,J383/$J$3,0))</f>
        <v/>
      </c>
      <c r="S383" s="166" t="str">
        <f>IF(C383="","",IF(N(J383)&gt;0,J383+ROW()/1E9,""))</f>
        <v/>
      </c>
      <c r="T383" s="166" t="str">
        <f>IF(C383="","",IF(N(P383)&gt;0,P383+ROW()/1E9,""))</f>
        <v/>
      </c>
    </row>
    <row r="384">
      <c r="A384" s="153" t="str">
        <f>IF(C384="","","FIIs")</f>
        <v/>
      </c>
      <c r="B384" s="153" t="str">
        <f>IF(C384="","","Brasil")</f>
        <v/>
      </c>
      <c r="C384" s="153" t="str">
        <f>IF('04 FIIs'!A187="","",'04 FIIs'!A187&amp;"")</f>
        <v/>
      </c>
      <c r="D384" s="153" t="str">
        <f>IF(C384="","",'04 FIIs'!B187&amp;"")</f>
        <v/>
      </c>
      <c r="E384" s="153" t="str">
        <f>IF(C384="","",'04 FIIs'!C187&amp;"")</f>
        <v/>
      </c>
      <c r="F384" s="153" t="str">
        <f>IF(C384="","",'04 FIIs'!AD187)</f>
        <v/>
      </c>
      <c r="G384" s="154" t="str">
        <f>IF(C384="","",'04 FIIs'!E187)</f>
        <v/>
      </c>
      <c r="H384" s="155" t="str">
        <f>IF(C384="","",'04 FIIs'!J187)</f>
        <v/>
      </c>
      <c r="I384" s="156" t="str">
        <f>IF(C384="","",'04 FIIs'!L187)</f>
        <v/>
      </c>
      <c r="J384" s="157" t="str">
        <f>IF(C384="","",'04 FIIs'!M187)</f>
        <v/>
      </c>
      <c r="K384" s="157" t="str">
        <f>IF(C384="","",'04 FIIs'!N187)</f>
        <v/>
      </c>
      <c r="L384" s="157" t="str">
        <f>IF(C384="","",'04 FIIs'!O187)</f>
        <v/>
      </c>
      <c r="M384" s="157" t="str">
        <f>IF(C384="","",'04 FIIs'!AJ187)</f>
        <v/>
      </c>
      <c r="N384" s="157" t="str">
        <f>IF(C384="","",'04 FIIs'!W187)</f>
        <v/>
      </c>
      <c r="O384" s="154" t="str">
        <f>IF(C384="","",'04 FIIs'!X187)</f>
        <v/>
      </c>
      <c r="P384" s="157" t="str">
        <f>IF(C384="","",'04 FIIs'!Y187)</f>
        <v/>
      </c>
      <c r="Q384" s="157" t="str">
        <f>IF(C384="","",'04 FIIs'!Z187)</f>
        <v/>
      </c>
      <c r="R384" s="158" t="str">
        <f>IF(C384="","",IF($J$3&gt;0,J384/$J$3,0))</f>
        <v/>
      </c>
      <c r="S384" s="159" t="str">
        <f>IF(C384="","",IF(N(J384)&gt;0,J384+ROW()/1E9,""))</f>
        <v/>
      </c>
      <c r="T384" s="159" t="str">
        <f>IF(C384="","",IF(N(P384)&gt;0,P384+ROW()/1E9,""))</f>
        <v/>
      </c>
    </row>
    <row r="385">
      <c r="A385" s="160" t="str">
        <f>IF(C385="","","FIIs")</f>
        <v/>
      </c>
      <c r="B385" s="160" t="str">
        <f>IF(C385="","","Brasil")</f>
        <v/>
      </c>
      <c r="C385" s="160" t="str">
        <f>IF('04 FIIs'!A188="","",'04 FIIs'!A188&amp;"")</f>
        <v/>
      </c>
      <c r="D385" s="160" t="str">
        <f>IF(C385="","",'04 FIIs'!B188&amp;"")</f>
        <v/>
      </c>
      <c r="E385" s="160" t="str">
        <f>IF(C385="","",'04 FIIs'!C188&amp;"")</f>
        <v/>
      </c>
      <c r="F385" s="160" t="str">
        <f>IF(C385="","",'04 FIIs'!AD188)</f>
        <v/>
      </c>
      <c r="G385" s="161" t="str">
        <f>IF(C385="","",'04 FIIs'!E188)</f>
        <v/>
      </c>
      <c r="H385" s="162" t="str">
        <f>IF(C385="","",'04 FIIs'!J188)</f>
        <v/>
      </c>
      <c r="I385" s="163" t="str">
        <f>IF(C385="","",'04 FIIs'!L188)</f>
        <v/>
      </c>
      <c r="J385" s="164" t="str">
        <f>IF(C385="","",'04 FIIs'!M188)</f>
        <v/>
      </c>
      <c r="K385" s="164" t="str">
        <f>IF(C385="","",'04 FIIs'!N188)</f>
        <v/>
      </c>
      <c r="L385" s="164" t="str">
        <f>IF(C385="","",'04 FIIs'!O188)</f>
        <v/>
      </c>
      <c r="M385" s="164" t="str">
        <f>IF(C385="","",'04 FIIs'!AJ188)</f>
        <v/>
      </c>
      <c r="N385" s="164" t="str">
        <f>IF(C385="","",'04 FIIs'!W188)</f>
        <v/>
      </c>
      <c r="O385" s="161" t="str">
        <f>IF(C385="","",'04 FIIs'!X188)</f>
        <v/>
      </c>
      <c r="P385" s="164" t="str">
        <f>IF(C385="","",'04 FIIs'!Y188)</f>
        <v/>
      </c>
      <c r="Q385" s="164" t="str">
        <f>IF(C385="","",'04 FIIs'!Z188)</f>
        <v/>
      </c>
      <c r="R385" s="165" t="str">
        <f>IF(C385="","",IF($J$3&gt;0,J385/$J$3,0))</f>
        <v/>
      </c>
      <c r="S385" s="166" t="str">
        <f>IF(C385="","",IF(N(J385)&gt;0,J385+ROW()/1E9,""))</f>
        <v/>
      </c>
      <c r="T385" s="166" t="str">
        <f>IF(C385="","",IF(N(P385)&gt;0,P385+ROW()/1E9,""))</f>
        <v/>
      </c>
    </row>
    <row r="386">
      <c r="A386" s="153" t="str">
        <f>IF(C386="","","FIIs")</f>
        <v/>
      </c>
      <c r="B386" s="153" t="str">
        <f>IF(C386="","","Brasil")</f>
        <v/>
      </c>
      <c r="C386" s="153" t="str">
        <f>IF('04 FIIs'!A189="","",'04 FIIs'!A189&amp;"")</f>
        <v/>
      </c>
      <c r="D386" s="153" t="str">
        <f>IF(C386="","",'04 FIIs'!B189&amp;"")</f>
        <v/>
      </c>
      <c r="E386" s="153" t="str">
        <f>IF(C386="","",'04 FIIs'!C189&amp;"")</f>
        <v/>
      </c>
      <c r="F386" s="153" t="str">
        <f>IF(C386="","",'04 FIIs'!AD189)</f>
        <v/>
      </c>
      <c r="G386" s="154" t="str">
        <f>IF(C386="","",'04 FIIs'!E189)</f>
        <v/>
      </c>
      <c r="H386" s="155" t="str">
        <f>IF(C386="","",'04 FIIs'!J189)</f>
        <v/>
      </c>
      <c r="I386" s="156" t="str">
        <f>IF(C386="","",'04 FIIs'!L189)</f>
        <v/>
      </c>
      <c r="J386" s="157" t="str">
        <f>IF(C386="","",'04 FIIs'!M189)</f>
        <v/>
      </c>
      <c r="K386" s="157" t="str">
        <f>IF(C386="","",'04 FIIs'!N189)</f>
        <v/>
      </c>
      <c r="L386" s="157" t="str">
        <f>IF(C386="","",'04 FIIs'!O189)</f>
        <v/>
      </c>
      <c r="M386" s="157" t="str">
        <f>IF(C386="","",'04 FIIs'!AJ189)</f>
        <v/>
      </c>
      <c r="N386" s="157" t="str">
        <f>IF(C386="","",'04 FIIs'!W189)</f>
        <v/>
      </c>
      <c r="O386" s="154" t="str">
        <f>IF(C386="","",'04 FIIs'!X189)</f>
        <v/>
      </c>
      <c r="P386" s="157" t="str">
        <f>IF(C386="","",'04 FIIs'!Y189)</f>
        <v/>
      </c>
      <c r="Q386" s="157" t="str">
        <f>IF(C386="","",'04 FIIs'!Z189)</f>
        <v/>
      </c>
      <c r="R386" s="158" t="str">
        <f>IF(C386="","",IF($J$3&gt;0,J386/$J$3,0))</f>
        <v/>
      </c>
      <c r="S386" s="159" t="str">
        <f>IF(C386="","",IF(N(J386)&gt;0,J386+ROW()/1E9,""))</f>
        <v/>
      </c>
      <c r="T386" s="159" t="str">
        <f>IF(C386="","",IF(N(P386)&gt;0,P386+ROW()/1E9,""))</f>
        <v/>
      </c>
    </row>
    <row r="387">
      <c r="A387" s="160" t="str">
        <f>IF(C387="","","FIIs")</f>
        <v/>
      </c>
      <c r="B387" s="160" t="str">
        <f>IF(C387="","","Brasil")</f>
        <v/>
      </c>
      <c r="C387" s="160" t="str">
        <f>IF('04 FIIs'!A190="","",'04 FIIs'!A190&amp;"")</f>
        <v/>
      </c>
      <c r="D387" s="160" t="str">
        <f>IF(C387="","",'04 FIIs'!B190&amp;"")</f>
        <v/>
      </c>
      <c r="E387" s="160" t="str">
        <f>IF(C387="","",'04 FIIs'!C190&amp;"")</f>
        <v/>
      </c>
      <c r="F387" s="160" t="str">
        <f>IF(C387="","",'04 FIIs'!AD190)</f>
        <v/>
      </c>
      <c r="G387" s="161" t="str">
        <f>IF(C387="","",'04 FIIs'!E190)</f>
        <v/>
      </c>
      <c r="H387" s="162" t="str">
        <f>IF(C387="","",'04 FIIs'!J190)</f>
        <v/>
      </c>
      <c r="I387" s="163" t="str">
        <f>IF(C387="","",'04 FIIs'!L190)</f>
        <v/>
      </c>
      <c r="J387" s="164" t="str">
        <f>IF(C387="","",'04 FIIs'!M190)</f>
        <v/>
      </c>
      <c r="K387" s="164" t="str">
        <f>IF(C387="","",'04 FIIs'!N190)</f>
        <v/>
      </c>
      <c r="L387" s="164" t="str">
        <f>IF(C387="","",'04 FIIs'!O190)</f>
        <v/>
      </c>
      <c r="M387" s="164" t="str">
        <f>IF(C387="","",'04 FIIs'!AJ190)</f>
        <v/>
      </c>
      <c r="N387" s="164" t="str">
        <f>IF(C387="","",'04 FIIs'!W190)</f>
        <v/>
      </c>
      <c r="O387" s="161" t="str">
        <f>IF(C387="","",'04 FIIs'!X190)</f>
        <v/>
      </c>
      <c r="P387" s="164" t="str">
        <f>IF(C387="","",'04 FIIs'!Y190)</f>
        <v/>
      </c>
      <c r="Q387" s="164" t="str">
        <f>IF(C387="","",'04 FIIs'!Z190)</f>
        <v/>
      </c>
      <c r="R387" s="165" t="str">
        <f>IF(C387="","",IF($J$3&gt;0,J387/$J$3,0))</f>
        <v/>
      </c>
      <c r="S387" s="166" t="str">
        <f>IF(C387="","",IF(N(J387)&gt;0,J387+ROW()/1E9,""))</f>
        <v/>
      </c>
      <c r="T387" s="166" t="str">
        <f>IF(C387="","",IF(N(P387)&gt;0,P387+ROW()/1E9,""))</f>
        <v/>
      </c>
    </row>
    <row r="388">
      <c r="A388" s="153" t="str">
        <f>IF(C388="","","FIIs")</f>
        <v/>
      </c>
      <c r="B388" s="153" t="str">
        <f>IF(C388="","","Brasil")</f>
        <v/>
      </c>
      <c r="C388" s="153" t="str">
        <f>IF('04 FIIs'!A191="","",'04 FIIs'!A191&amp;"")</f>
        <v/>
      </c>
      <c r="D388" s="153" t="str">
        <f>IF(C388="","",'04 FIIs'!B191&amp;"")</f>
        <v/>
      </c>
      <c r="E388" s="153" t="str">
        <f>IF(C388="","",'04 FIIs'!C191&amp;"")</f>
        <v/>
      </c>
      <c r="F388" s="153" t="str">
        <f>IF(C388="","",'04 FIIs'!AD191)</f>
        <v/>
      </c>
      <c r="G388" s="154" t="str">
        <f>IF(C388="","",'04 FIIs'!E191)</f>
        <v/>
      </c>
      <c r="H388" s="155" t="str">
        <f>IF(C388="","",'04 FIIs'!J191)</f>
        <v/>
      </c>
      <c r="I388" s="156" t="str">
        <f>IF(C388="","",'04 FIIs'!L191)</f>
        <v/>
      </c>
      <c r="J388" s="157" t="str">
        <f>IF(C388="","",'04 FIIs'!M191)</f>
        <v/>
      </c>
      <c r="K388" s="157" t="str">
        <f>IF(C388="","",'04 FIIs'!N191)</f>
        <v/>
      </c>
      <c r="L388" s="157" t="str">
        <f>IF(C388="","",'04 FIIs'!O191)</f>
        <v/>
      </c>
      <c r="M388" s="157" t="str">
        <f>IF(C388="","",'04 FIIs'!AJ191)</f>
        <v/>
      </c>
      <c r="N388" s="157" t="str">
        <f>IF(C388="","",'04 FIIs'!W191)</f>
        <v/>
      </c>
      <c r="O388" s="154" t="str">
        <f>IF(C388="","",'04 FIIs'!X191)</f>
        <v/>
      </c>
      <c r="P388" s="157" t="str">
        <f>IF(C388="","",'04 FIIs'!Y191)</f>
        <v/>
      </c>
      <c r="Q388" s="157" t="str">
        <f>IF(C388="","",'04 FIIs'!Z191)</f>
        <v/>
      </c>
      <c r="R388" s="158" t="str">
        <f>IF(C388="","",IF($J$3&gt;0,J388/$J$3,0))</f>
        <v/>
      </c>
      <c r="S388" s="159" t="str">
        <f>IF(C388="","",IF(N(J388)&gt;0,J388+ROW()/1E9,""))</f>
        <v/>
      </c>
      <c r="T388" s="159" t="str">
        <f>IF(C388="","",IF(N(P388)&gt;0,P388+ROW()/1E9,""))</f>
        <v/>
      </c>
    </row>
    <row r="389">
      <c r="A389" s="160" t="str">
        <f>IF(C389="","","FIIs")</f>
        <v/>
      </c>
      <c r="B389" s="160" t="str">
        <f>IF(C389="","","Brasil")</f>
        <v/>
      </c>
      <c r="C389" s="160" t="str">
        <f>IF('04 FIIs'!A192="","",'04 FIIs'!A192&amp;"")</f>
        <v/>
      </c>
      <c r="D389" s="160" t="str">
        <f>IF(C389="","",'04 FIIs'!B192&amp;"")</f>
        <v/>
      </c>
      <c r="E389" s="160" t="str">
        <f>IF(C389="","",'04 FIIs'!C192&amp;"")</f>
        <v/>
      </c>
      <c r="F389" s="160" t="str">
        <f>IF(C389="","",'04 FIIs'!AD192)</f>
        <v/>
      </c>
      <c r="G389" s="161" t="str">
        <f>IF(C389="","",'04 FIIs'!E192)</f>
        <v/>
      </c>
      <c r="H389" s="162" t="str">
        <f>IF(C389="","",'04 FIIs'!J192)</f>
        <v/>
      </c>
      <c r="I389" s="163" t="str">
        <f>IF(C389="","",'04 FIIs'!L192)</f>
        <v/>
      </c>
      <c r="J389" s="164" t="str">
        <f>IF(C389="","",'04 FIIs'!M192)</f>
        <v/>
      </c>
      <c r="K389" s="164" t="str">
        <f>IF(C389="","",'04 FIIs'!N192)</f>
        <v/>
      </c>
      <c r="L389" s="164" t="str">
        <f>IF(C389="","",'04 FIIs'!O192)</f>
        <v/>
      </c>
      <c r="M389" s="164" t="str">
        <f>IF(C389="","",'04 FIIs'!AJ192)</f>
        <v/>
      </c>
      <c r="N389" s="164" t="str">
        <f>IF(C389="","",'04 FIIs'!W192)</f>
        <v/>
      </c>
      <c r="O389" s="161" t="str">
        <f>IF(C389="","",'04 FIIs'!X192)</f>
        <v/>
      </c>
      <c r="P389" s="164" t="str">
        <f>IF(C389="","",'04 FIIs'!Y192)</f>
        <v/>
      </c>
      <c r="Q389" s="164" t="str">
        <f>IF(C389="","",'04 FIIs'!Z192)</f>
        <v/>
      </c>
      <c r="R389" s="165" t="str">
        <f>IF(C389="","",IF($J$3&gt;0,J389/$J$3,0))</f>
        <v/>
      </c>
      <c r="S389" s="166" t="str">
        <f>IF(C389="","",IF(N(J389)&gt;0,J389+ROW()/1E9,""))</f>
        <v/>
      </c>
      <c r="T389" s="166" t="str">
        <f>IF(C389="","",IF(N(P389)&gt;0,P389+ROW()/1E9,""))</f>
        <v/>
      </c>
    </row>
    <row r="390">
      <c r="A390" s="153" t="str">
        <f>IF(C390="","","FIIs")</f>
        <v/>
      </c>
      <c r="B390" s="153" t="str">
        <f>IF(C390="","","Brasil")</f>
        <v/>
      </c>
      <c r="C390" s="153" t="str">
        <f>IF('04 FIIs'!A193="","",'04 FIIs'!A193&amp;"")</f>
        <v/>
      </c>
      <c r="D390" s="153" t="str">
        <f>IF(C390="","",'04 FIIs'!B193&amp;"")</f>
        <v/>
      </c>
      <c r="E390" s="153" t="str">
        <f>IF(C390="","",'04 FIIs'!C193&amp;"")</f>
        <v/>
      </c>
      <c r="F390" s="153" t="str">
        <f>IF(C390="","",'04 FIIs'!AD193)</f>
        <v/>
      </c>
      <c r="G390" s="154" t="str">
        <f>IF(C390="","",'04 FIIs'!E193)</f>
        <v/>
      </c>
      <c r="H390" s="155" t="str">
        <f>IF(C390="","",'04 FIIs'!J193)</f>
        <v/>
      </c>
      <c r="I390" s="156" t="str">
        <f>IF(C390="","",'04 FIIs'!L193)</f>
        <v/>
      </c>
      <c r="J390" s="157" t="str">
        <f>IF(C390="","",'04 FIIs'!M193)</f>
        <v/>
      </c>
      <c r="K390" s="157" t="str">
        <f>IF(C390="","",'04 FIIs'!N193)</f>
        <v/>
      </c>
      <c r="L390" s="157" t="str">
        <f>IF(C390="","",'04 FIIs'!O193)</f>
        <v/>
      </c>
      <c r="M390" s="157" t="str">
        <f>IF(C390="","",'04 FIIs'!AJ193)</f>
        <v/>
      </c>
      <c r="N390" s="157" t="str">
        <f>IF(C390="","",'04 FIIs'!W193)</f>
        <v/>
      </c>
      <c r="O390" s="154" t="str">
        <f>IF(C390="","",'04 FIIs'!X193)</f>
        <v/>
      </c>
      <c r="P390" s="157" t="str">
        <f>IF(C390="","",'04 FIIs'!Y193)</f>
        <v/>
      </c>
      <c r="Q390" s="157" t="str">
        <f>IF(C390="","",'04 FIIs'!Z193)</f>
        <v/>
      </c>
      <c r="R390" s="158" t="str">
        <f>IF(C390="","",IF($J$3&gt;0,J390/$J$3,0))</f>
        <v/>
      </c>
      <c r="S390" s="159" t="str">
        <f>IF(C390="","",IF(N(J390)&gt;0,J390+ROW()/1E9,""))</f>
        <v/>
      </c>
      <c r="T390" s="159" t="str">
        <f>IF(C390="","",IF(N(P390)&gt;0,P390+ROW()/1E9,""))</f>
        <v/>
      </c>
    </row>
    <row r="391">
      <c r="A391" s="160" t="str">
        <f>IF(C391="","","FIIs")</f>
        <v/>
      </c>
      <c r="B391" s="160" t="str">
        <f>IF(C391="","","Brasil")</f>
        <v/>
      </c>
      <c r="C391" s="160" t="str">
        <f>IF('04 FIIs'!A194="","",'04 FIIs'!A194&amp;"")</f>
        <v/>
      </c>
      <c r="D391" s="160" t="str">
        <f>IF(C391="","",'04 FIIs'!B194&amp;"")</f>
        <v/>
      </c>
      <c r="E391" s="160" t="str">
        <f>IF(C391="","",'04 FIIs'!C194&amp;"")</f>
        <v/>
      </c>
      <c r="F391" s="160" t="str">
        <f>IF(C391="","",'04 FIIs'!AD194)</f>
        <v/>
      </c>
      <c r="G391" s="161" t="str">
        <f>IF(C391="","",'04 FIIs'!E194)</f>
        <v/>
      </c>
      <c r="H391" s="162" t="str">
        <f>IF(C391="","",'04 FIIs'!J194)</f>
        <v/>
      </c>
      <c r="I391" s="163" t="str">
        <f>IF(C391="","",'04 FIIs'!L194)</f>
        <v/>
      </c>
      <c r="J391" s="164" t="str">
        <f>IF(C391="","",'04 FIIs'!M194)</f>
        <v/>
      </c>
      <c r="K391" s="164" t="str">
        <f>IF(C391="","",'04 FIIs'!N194)</f>
        <v/>
      </c>
      <c r="L391" s="164" t="str">
        <f>IF(C391="","",'04 FIIs'!O194)</f>
        <v/>
      </c>
      <c r="M391" s="164" t="str">
        <f>IF(C391="","",'04 FIIs'!AJ194)</f>
        <v/>
      </c>
      <c r="N391" s="164" t="str">
        <f>IF(C391="","",'04 FIIs'!W194)</f>
        <v/>
      </c>
      <c r="O391" s="161" t="str">
        <f>IF(C391="","",'04 FIIs'!X194)</f>
        <v/>
      </c>
      <c r="P391" s="164" t="str">
        <f>IF(C391="","",'04 FIIs'!Y194)</f>
        <v/>
      </c>
      <c r="Q391" s="164" t="str">
        <f>IF(C391="","",'04 FIIs'!Z194)</f>
        <v/>
      </c>
      <c r="R391" s="165" t="str">
        <f>IF(C391="","",IF($J$3&gt;0,J391/$J$3,0))</f>
        <v/>
      </c>
      <c r="S391" s="166" t="str">
        <f>IF(C391="","",IF(N(J391)&gt;0,J391+ROW()/1E9,""))</f>
        <v/>
      </c>
      <c r="T391" s="166" t="str">
        <f>IF(C391="","",IF(N(P391)&gt;0,P391+ROW()/1E9,""))</f>
        <v/>
      </c>
    </row>
    <row r="392">
      <c r="A392" s="153" t="str">
        <f>IF(C392="","","FIIs")</f>
        <v/>
      </c>
      <c r="B392" s="153" t="str">
        <f>IF(C392="","","Brasil")</f>
        <v/>
      </c>
      <c r="C392" s="153" t="str">
        <f>IF('04 FIIs'!A195="","",'04 FIIs'!A195&amp;"")</f>
        <v/>
      </c>
      <c r="D392" s="153" t="str">
        <f>IF(C392="","",'04 FIIs'!B195&amp;"")</f>
        <v/>
      </c>
      <c r="E392" s="153" t="str">
        <f>IF(C392="","",'04 FIIs'!C195&amp;"")</f>
        <v/>
      </c>
      <c r="F392" s="153" t="str">
        <f>IF(C392="","",'04 FIIs'!AD195)</f>
        <v/>
      </c>
      <c r="G392" s="154" t="str">
        <f>IF(C392="","",'04 FIIs'!E195)</f>
        <v/>
      </c>
      <c r="H392" s="155" t="str">
        <f>IF(C392="","",'04 FIIs'!J195)</f>
        <v/>
      </c>
      <c r="I392" s="156" t="str">
        <f>IF(C392="","",'04 FIIs'!L195)</f>
        <v/>
      </c>
      <c r="J392" s="157" t="str">
        <f>IF(C392="","",'04 FIIs'!M195)</f>
        <v/>
      </c>
      <c r="K392" s="157" t="str">
        <f>IF(C392="","",'04 FIIs'!N195)</f>
        <v/>
      </c>
      <c r="L392" s="157" t="str">
        <f>IF(C392="","",'04 FIIs'!O195)</f>
        <v/>
      </c>
      <c r="M392" s="157" t="str">
        <f>IF(C392="","",'04 FIIs'!AJ195)</f>
        <v/>
      </c>
      <c r="N392" s="157" t="str">
        <f>IF(C392="","",'04 FIIs'!W195)</f>
        <v/>
      </c>
      <c r="O392" s="154" t="str">
        <f>IF(C392="","",'04 FIIs'!X195)</f>
        <v/>
      </c>
      <c r="P392" s="157" t="str">
        <f>IF(C392="","",'04 FIIs'!Y195)</f>
        <v/>
      </c>
      <c r="Q392" s="157" t="str">
        <f>IF(C392="","",'04 FIIs'!Z195)</f>
        <v/>
      </c>
      <c r="R392" s="158" t="str">
        <f>IF(C392="","",IF($J$3&gt;0,J392/$J$3,0))</f>
        <v/>
      </c>
      <c r="S392" s="159" t="str">
        <f>IF(C392="","",IF(N(J392)&gt;0,J392+ROW()/1E9,""))</f>
        <v/>
      </c>
      <c r="T392" s="159" t="str">
        <f>IF(C392="","",IF(N(P392)&gt;0,P392+ROW()/1E9,""))</f>
        <v/>
      </c>
    </row>
    <row r="393">
      <c r="A393" s="160" t="str">
        <f>IF(C393="","","FIIs")</f>
        <v/>
      </c>
      <c r="B393" s="160" t="str">
        <f>IF(C393="","","Brasil")</f>
        <v/>
      </c>
      <c r="C393" s="160" t="str">
        <f>IF('04 FIIs'!A196="","",'04 FIIs'!A196&amp;"")</f>
        <v/>
      </c>
      <c r="D393" s="160" t="str">
        <f>IF(C393="","",'04 FIIs'!B196&amp;"")</f>
        <v/>
      </c>
      <c r="E393" s="160" t="str">
        <f>IF(C393="","",'04 FIIs'!C196&amp;"")</f>
        <v/>
      </c>
      <c r="F393" s="160" t="str">
        <f>IF(C393="","",'04 FIIs'!AD196)</f>
        <v/>
      </c>
      <c r="G393" s="161" t="str">
        <f>IF(C393="","",'04 FIIs'!E196)</f>
        <v/>
      </c>
      <c r="H393" s="162" t="str">
        <f>IF(C393="","",'04 FIIs'!J196)</f>
        <v/>
      </c>
      <c r="I393" s="163" t="str">
        <f>IF(C393="","",'04 FIIs'!L196)</f>
        <v/>
      </c>
      <c r="J393" s="164" t="str">
        <f>IF(C393="","",'04 FIIs'!M196)</f>
        <v/>
      </c>
      <c r="K393" s="164" t="str">
        <f>IF(C393="","",'04 FIIs'!N196)</f>
        <v/>
      </c>
      <c r="L393" s="164" t="str">
        <f>IF(C393="","",'04 FIIs'!O196)</f>
        <v/>
      </c>
      <c r="M393" s="164" t="str">
        <f>IF(C393="","",'04 FIIs'!AJ196)</f>
        <v/>
      </c>
      <c r="N393" s="164" t="str">
        <f>IF(C393="","",'04 FIIs'!W196)</f>
        <v/>
      </c>
      <c r="O393" s="161" t="str">
        <f>IF(C393="","",'04 FIIs'!X196)</f>
        <v/>
      </c>
      <c r="P393" s="164" t="str">
        <f>IF(C393="","",'04 FIIs'!Y196)</f>
        <v/>
      </c>
      <c r="Q393" s="164" t="str">
        <f>IF(C393="","",'04 FIIs'!Z196)</f>
        <v/>
      </c>
      <c r="R393" s="165" t="str">
        <f>IF(C393="","",IF($J$3&gt;0,J393/$J$3,0))</f>
        <v/>
      </c>
      <c r="S393" s="166" t="str">
        <f>IF(C393="","",IF(N(J393)&gt;0,J393+ROW()/1E9,""))</f>
        <v/>
      </c>
      <c r="T393" s="166" t="str">
        <f>IF(C393="","",IF(N(P393)&gt;0,P393+ROW()/1E9,""))</f>
        <v/>
      </c>
    </row>
    <row r="394">
      <c r="A394" s="153" t="str">
        <f>IF(C394="","","FIIs")</f>
        <v/>
      </c>
      <c r="B394" s="153" t="str">
        <f>IF(C394="","","Brasil")</f>
        <v/>
      </c>
      <c r="C394" s="153" t="str">
        <f>IF('04 FIIs'!A197="","",'04 FIIs'!A197&amp;"")</f>
        <v/>
      </c>
      <c r="D394" s="153" t="str">
        <f>IF(C394="","",'04 FIIs'!B197&amp;"")</f>
        <v/>
      </c>
      <c r="E394" s="153" t="str">
        <f>IF(C394="","",'04 FIIs'!C197&amp;"")</f>
        <v/>
      </c>
      <c r="F394" s="153" t="str">
        <f>IF(C394="","",'04 FIIs'!AD197)</f>
        <v/>
      </c>
      <c r="G394" s="154" t="str">
        <f>IF(C394="","",'04 FIIs'!E197)</f>
        <v/>
      </c>
      <c r="H394" s="155" t="str">
        <f>IF(C394="","",'04 FIIs'!J197)</f>
        <v/>
      </c>
      <c r="I394" s="156" t="str">
        <f>IF(C394="","",'04 FIIs'!L197)</f>
        <v/>
      </c>
      <c r="J394" s="157" t="str">
        <f>IF(C394="","",'04 FIIs'!M197)</f>
        <v/>
      </c>
      <c r="K394" s="157" t="str">
        <f>IF(C394="","",'04 FIIs'!N197)</f>
        <v/>
      </c>
      <c r="L394" s="157" t="str">
        <f>IF(C394="","",'04 FIIs'!O197)</f>
        <v/>
      </c>
      <c r="M394" s="157" t="str">
        <f>IF(C394="","",'04 FIIs'!AJ197)</f>
        <v/>
      </c>
      <c r="N394" s="157" t="str">
        <f>IF(C394="","",'04 FIIs'!W197)</f>
        <v/>
      </c>
      <c r="O394" s="154" t="str">
        <f>IF(C394="","",'04 FIIs'!X197)</f>
        <v/>
      </c>
      <c r="P394" s="157" t="str">
        <f>IF(C394="","",'04 FIIs'!Y197)</f>
        <v/>
      </c>
      <c r="Q394" s="157" t="str">
        <f>IF(C394="","",'04 FIIs'!Z197)</f>
        <v/>
      </c>
      <c r="R394" s="158" t="str">
        <f>IF(C394="","",IF($J$3&gt;0,J394/$J$3,0))</f>
        <v/>
      </c>
      <c r="S394" s="159" t="str">
        <f>IF(C394="","",IF(N(J394)&gt;0,J394+ROW()/1E9,""))</f>
        <v/>
      </c>
      <c r="T394" s="159" t="str">
        <f>IF(C394="","",IF(N(P394)&gt;0,P394+ROW()/1E9,""))</f>
        <v/>
      </c>
    </row>
    <row r="395">
      <c r="A395" s="160" t="str">
        <f>IF(C395="","","FIIs")</f>
        <v/>
      </c>
      <c r="B395" s="160" t="str">
        <f>IF(C395="","","Brasil")</f>
        <v/>
      </c>
      <c r="C395" s="160" t="str">
        <f>IF('04 FIIs'!A198="","",'04 FIIs'!A198&amp;"")</f>
        <v/>
      </c>
      <c r="D395" s="160" t="str">
        <f>IF(C395="","",'04 FIIs'!B198&amp;"")</f>
        <v/>
      </c>
      <c r="E395" s="160" t="str">
        <f>IF(C395="","",'04 FIIs'!C198&amp;"")</f>
        <v/>
      </c>
      <c r="F395" s="160" t="str">
        <f>IF(C395="","",'04 FIIs'!AD198)</f>
        <v/>
      </c>
      <c r="G395" s="161" t="str">
        <f>IF(C395="","",'04 FIIs'!E198)</f>
        <v/>
      </c>
      <c r="H395" s="162" t="str">
        <f>IF(C395="","",'04 FIIs'!J198)</f>
        <v/>
      </c>
      <c r="I395" s="163" t="str">
        <f>IF(C395="","",'04 FIIs'!L198)</f>
        <v/>
      </c>
      <c r="J395" s="164" t="str">
        <f>IF(C395="","",'04 FIIs'!M198)</f>
        <v/>
      </c>
      <c r="K395" s="164" t="str">
        <f>IF(C395="","",'04 FIIs'!N198)</f>
        <v/>
      </c>
      <c r="L395" s="164" t="str">
        <f>IF(C395="","",'04 FIIs'!O198)</f>
        <v/>
      </c>
      <c r="M395" s="164" t="str">
        <f>IF(C395="","",'04 FIIs'!AJ198)</f>
        <v/>
      </c>
      <c r="N395" s="164" t="str">
        <f>IF(C395="","",'04 FIIs'!W198)</f>
        <v/>
      </c>
      <c r="O395" s="161" t="str">
        <f>IF(C395="","",'04 FIIs'!X198)</f>
        <v/>
      </c>
      <c r="P395" s="164" t="str">
        <f>IF(C395="","",'04 FIIs'!Y198)</f>
        <v/>
      </c>
      <c r="Q395" s="164" t="str">
        <f>IF(C395="","",'04 FIIs'!Z198)</f>
        <v/>
      </c>
      <c r="R395" s="165" t="str">
        <f>IF(C395="","",IF($J$3&gt;0,J395/$J$3,0))</f>
        <v/>
      </c>
      <c r="S395" s="166" t="str">
        <f>IF(C395="","",IF(N(J395)&gt;0,J395+ROW()/1E9,""))</f>
        <v/>
      </c>
      <c r="T395" s="166" t="str">
        <f>IF(C395="","",IF(N(P395)&gt;0,P395+ROW()/1E9,""))</f>
        <v/>
      </c>
    </row>
    <row r="396">
      <c r="A396" s="153" t="str">
        <f>IF(C396="","","FIIs")</f>
        <v/>
      </c>
      <c r="B396" s="153" t="str">
        <f>IF(C396="","","Brasil")</f>
        <v/>
      </c>
      <c r="C396" s="153" t="str">
        <f>IF('04 FIIs'!A199="","",'04 FIIs'!A199&amp;"")</f>
        <v/>
      </c>
      <c r="D396" s="153" t="str">
        <f>IF(C396="","",'04 FIIs'!B199&amp;"")</f>
        <v/>
      </c>
      <c r="E396" s="153" t="str">
        <f>IF(C396="","",'04 FIIs'!C199&amp;"")</f>
        <v/>
      </c>
      <c r="F396" s="153" t="str">
        <f>IF(C396="","",'04 FIIs'!AD199)</f>
        <v/>
      </c>
      <c r="G396" s="154" t="str">
        <f>IF(C396="","",'04 FIIs'!E199)</f>
        <v/>
      </c>
      <c r="H396" s="155" t="str">
        <f>IF(C396="","",'04 FIIs'!J199)</f>
        <v/>
      </c>
      <c r="I396" s="156" t="str">
        <f>IF(C396="","",'04 FIIs'!L199)</f>
        <v/>
      </c>
      <c r="J396" s="157" t="str">
        <f>IF(C396="","",'04 FIIs'!M199)</f>
        <v/>
      </c>
      <c r="K396" s="157" t="str">
        <f>IF(C396="","",'04 FIIs'!N199)</f>
        <v/>
      </c>
      <c r="L396" s="157" t="str">
        <f>IF(C396="","",'04 FIIs'!O199)</f>
        <v/>
      </c>
      <c r="M396" s="157" t="str">
        <f>IF(C396="","",'04 FIIs'!AJ199)</f>
        <v/>
      </c>
      <c r="N396" s="157" t="str">
        <f>IF(C396="","",'04 FIIs'!W199)</f>
        <v/>
      </c>
      <c r="O396" s="154" t="str">
        <f>IF(C396="","",'04 FIIs'!X199)</f>
        <v/>
      </c>
      <c r="P396" s="157" t="str">
        <f>IF(C396="","",'04 FIIs'!Y199)</f>
        <v/>
      </c>
      <c r="Q396" s="157" t="str">
        <f>IF(C396="","",'04 FIIs'!Z199)</f>
        <v/>
      </c>
      <c r="R396" s="158" t="str">
        <f>IF(C396="","",IF($J$3&gt;0,J396/$J$3,0))</f>
        <v/>
      </c>
      <c r="S396" s="159" t="str">
        <f>IF(C396="","",IF(N(J396)&gt;0,J396+ROW()/1E9,""))</f>
        <v/>
      </c>
      <c r="T396" s="159" t="str">
        <f>IF(C396="","",IF(N(P396)&gt;0,P396+ROW()/1E9,""))</f>
        <v/>
      </c>
    </row>
    <row r="397">
      <c r="A397" s="160" t="str">
        <f>IF(C397="","","FIIs")</f>
        <v/>
      </c>
      <c r="B397" s="160" t="str">
        <f>IF(C397="","","Brasil")</f>
        <v/>
      </c>
      <c r="C397" s="160" t="str">
        <f>IF('04 FIIs'!A200="","",'04 FIIs'!A200&amp;"")</f>
        <v/>
      </c>
      <c r="D397" s="160" t="str">
        <f>IF(C397="","",'04 FIIs'!B200&amp;"")</f>
        <v/>
      </c>
      <c r="E397" s="160" t="str">
        <f>IF(C397="","",'04 FIIs'!C200&amp;"")</f>
        <v/>
      </c>
      <c r="F397" s="160" t="str">
        <f>IF(C397="","",'04 FIIs'!AD200)</f>
        <v/>
      </c>
      <c r="G397" s="161" t="str">
        <f>IF(C397="","",'04 FIIs'!E200)</f>
        <v/>
      </c>
      <c r="H397" s="162" t="str">
        <f>IF(C397="","",'04 FIIs'!J200)</f>
        <v/>
      </c>
      <c r="I397" s="163" t="str">
        <f>IF(C397="","",'04 FIIs'!L200)</f>
        <v/>
      </c>
      <c r="J397" s="164" t="str">
        <f>IF(C397="","",'04 FIIs'!M200)</f>
        <v/>
      </c>
      <c r="K397" s="164" t="str">
        <f>IF(C397="","",'04 FIIs'!N200)</f>
        <v/>
      </c>
      <c r="L397" s="164" t="str">
        <f>IF(C397="","",'04 FIIs'!O200)</f>
        <v/>
      </c>
      <c r="M397" s="164" t="str">
        <f>IF(C397="","",'04 FIIs'!AJ200)</f>
        <v/>
      </c>
      <c r="N397" s="164" t="str">
        <f>IF(C397="","",'04 FIIs'!W200)</f>
        <v/>
      </c>
      <c r="O397" s="161" t="str">
        <f>IF(C397="","",'04 FIIs'!X200)</f>
        <v/>
      </c>
      <c r="P397" s="164" t="str">
        <f>IF(C397="","",'04 FIIs'!Y200)</f>
        <v/>
      </c>
      <c r="Q397" s="164" t="str">
        <f>IF(C397="","",'04 FIIs'!Z200)</f>
        <v/>
      </c>
      <c r="R397" s="165" t="str">
        <f>IF(C397="","",IF($J$3&gt;0,J397/$J$3,0))</f>
        <v/>
      </c>
      <c r="S397" s="166" t="str">
        <f>IF(C397="","",IF(N(J397)&gt;0,J397+ROW()/1E9,""))</f>
        <v/>
      </c>
      <c r="T397" s="166" t="str">
        <f>IF(C397="","",IF(N(P397)&gt;0,P397+ROW()/1E9,""))</f>
        <v/>
      </c>
    </row>
    <row r="398">
      <c r="A398" s="153" t="str">
        <f>IF(C398="","","FIIs")</f>
        <v/>
      </c>
      <c r="B398" s="153" t="str">
        <f>IF(C398="","","Brasil")</f>
        <v/>
      </c>
      <c r="C398" s="153" t="str">
        <f>IF('04 FIIs'!A201="","",'04 FIIs'!A201&amp;"")</f>
        <v/>
      </c>
      <c r="D398" s="153" t="str">
        <f>IF(C398="","",'04 FIIs'!B201&amp;"")</f>
        <v/>
      </c>
      <c r="E398" s="153" t="str">
        <f>IF(C398="","",'04 FIIs'!C201&amp;"")</f>
        <v/>
      </c>
      <c r="F398" s="153" t="str">
        <f>IF(C398="","",'04 FIIs'!AD201)</f>
        <v/>
      </c>
      <c r="G398" s="154" t="str">
        <f>IF(C398="","",'04 FIIs'!E201)</f>
        <v/>
      </c>
      <c r="H398" s="155" t="str">
        <f>IF(C398="","",'04 FIIs'!J201)</f>
        <v/>
      </c>
      <c r="I398" s="156" t="str">
        <f>IF(C398="","",'04 FIIs'!L201)</f>
        <v/>
      </c>
      <c r="J398" s="157" t="str">
        <f>IF(C398="","",'04 FIIs'!M201)</f>
        <v/>
      </c>
      <c r="K398" s="157" t="str">
        <f>IF(C398="","",'04 FIIs'!N201)</f>
        <v/>
      </c>
      <c r="L398" s="157" t="str">
        <f>IF(C398="","",'04 FIIs'!O201)</f>
        <v/>
      </c>
      <c r="M398" s="157" t="str">
        <f>IF(C398="","",'04 FIIs'!AJ201)</f>
        <v/>
      </c>
      <c r="N398" s="157" t="str">
        <f>IF(C398="","",'04 FIIs'!W201)</f>
        <v/>
      </c>
      <c r="O398" s="154" t="str">
        <f>IF(C398="","",'04 FIIs'!X201)</f>
        <v/>
      </c>
      <c r="P398" s="157" t="str">
        <f>IF(C398="","",'04 FIIs'!Y201)</f>
        <v/>
      </c>
      <c r="Q398" s="157" t="str">
        <f>IF(C398="","",'04 FIIs'!Z201)</f>
        <v/>
      </c>
      <c r="R398" s="158" t="str">
        <f>IF(C398="","",IF($J$3&gt;0,J398/$J$3,0))</f>
        <v/>
      </c>
      <c r="S398" s="159" t="str">
        <f>IF(C398="","",IF(N(J398)&gt;0,J398+ROW()/1E9,""))</f>
        <v/>
      </c>
      <c r="T398" s="159" t="str">
        <f>IF(C398="","",IF(N(P398)&gt;0,P398+ROW()/1E9,""))</f>
        <v/>
      </c>
    </row>
    <row r="399">
      <c r="A399" s="160" t="str">
        <f>IF(C399="","","FIIs")</f>
        <v/>
      </c>
      <c r="B399" s="160" t="str">
        <f>IF(C399="","","Brasil")</f>
        <v/>
      </c>
      <c r="C399" s="160" t="str">
        <f>IF('04 FIIs'!A202="","",'04 FIIs'!A202&amp;"")</f>
        <v/>
      </c>
      <c r="D399" s="160" t="str">
        <f>IF(C399="","",'04 FIIs'!B202&amp;"")</f>
        <v/>
      </c>
      <c r="E399" s="160" t="str">
        <f>IF(C399="","",'04 FIIs'!C202&amp;"")</f>
        <v/>
      </c>
      <c r="F399" s="160" t="str">
        <f>IF(C399="","",'04 FIIs'!AD202)</f>
        <v/>
      </c>
      <c r="G399" s="161" t="str">
        <f>IF(C399="","",'04 FIIs'!E202)</f>
        <v/>
      </c>
      <c r="H399" s="162" t="str">
        <f>IF(C399="","",'04 FIIs'!J202)</f>
        <v/>
      </c>
      <c r="I399" s="163" t="str">
        <f>IF(C399="","",'04 FIIs'!L202)</f>
        <v/>
      </c>
      <c r="J399" s="164" t="str">
        <f>IF(C399="","",'04 FIIs'!M202)</f>
        <v/>
      </c>
      <c r="K399" s="164" t="str">
        <f>IF(C399="","",'04 FIIs'!N202)</f>
        <v/>
      </c>
      <c r="L399" s="164" t="str">
        <f>IF(C399="","",'04 FIIs'!O202)</f>
        <v/>
      </c>
      <c r="M399" s="164" t="str">
        <f>IF(C399="","",'04 FIIs'!AJ202)</f>
        <v/>
      </c>
      <c r="N399" s="164" t="str">
        <f>IF(C399="","",'04 FIIs'!W202)</f>
        <v/>
      </c>
      <c r="O399" s="161" t="str">
        <f>IF(C399="","",'04 FIIs'!X202)</f>
        <v/>
      </c>
      <c r="P399" s="164" t="str">
        <f>IF(C399="","",'04 FIIs'!Y202)</f>
        <v/>
      </c>
      <c r="Q399" s="164" t="str">
        <f>IF(C399="","",'04 FIIs'!Z202)</f>
        <v/>
      </c>
      <c r="R399" s="165" t="str">
        <f>IF(C399="","",IF($J$3&gt;0,J399/$J$3,0))</f>
        <v/>
      </c>
      <c r="S399" s="166" t="str">
        <f>IF(C399="","",IF(N(J399)&gt;0,J399+ROW()/1E9,""))</f>
        <v/>
      </c>
      <c r="T399" s="166" t="str">
        <f>IF(C399="","",IF(N(P399)&gt;0,P399+ROW()/1E9,""))</f>
        <v/>
      </c>
    </row>
    <row r="400">
      <c r="A400" s="153" t="str">
        <f>IF(C400="","","FIIs")</f>
        <v/>
      </c>
      <c r="B400" s="153" t="str">
        <f>IF(C400="","","Brasil")</f>
        <v/>
      </c>
      <c r="C400" s="153" t="str">
        <f>IF('04 FIIs'!A203="","",'04 FIIs'!A203&amp;"")</f>
        <v/>
      </c>
      <c r="D400" s="153" t="str">
        <f>IF(C400="","",'04 FIIs'!B203&amp;"")</f>
        <v/>
      </c>
      <c r="E400" s="153" t="str">
        <f>IF(C400="","",'04 FIIs'!C203&amp;"")</f>
        <v/>
      </c>
      <c r="F400" s="153" t="str">
        <f>IF(C400="","",'04 FIIs'!AD203)</f>
        <v/>
      </c>
      <c r="G400" s="154" t="str">
        <f>IF(C400="","",'04 FIIs'!E203)</f>
        <v/>
      </c>
      <c r="H400" s="155" t="str">
        <f>IF(C400="","",'04 FIIs'!J203)</f>
        <v/>
      </c>
      <c r="I400" s="156" t="str">
        <f>IF(C400="","",'04 FIIs'!L203)</f>
        <v/>
      </c>
      <c r="J400" s="157" t="str">
        <f>IF(C400="","",'04 FIIs'!M203)</f>
        <v/>
      </c>
      <c r="K400" s="157" t="str">
        <f>IF(C400="","",'04 FIIs'!N203)</f>
        <v/>
      </c>
      <c r="L400" s="157" t="str">
        <f>IF(C400="","",'04 FIIs'!O203)</f>
        <v/>
      </c>
      <c r="M400" s="157" t="str">
        <f>IF(C400="","",'04 FIIs'!AJ203)</f>
        <v/>
      </c>
      <c r="N400" s="157" t="str">
        <f>IF(C400="","",'04 FIIs'!W203)</f>
        <v/>
      </c>
      <c r="O400" s="154" t="str">
        <f>IF(C400="","",'04 FIIs'!X203)</f>
        <v/>
      </c>
      <c r="P400" s="157" t="str">
        <f>IF(C400="","",'04 FIIs'!Y203)</f>
        <v/>
      </c>
      <c r="Q400" s="157" t="str">
        <f>IF(C400="","",'04 FIIs'!Z203)</f>
        <v/>
      </c>
      <c r="R400" s="158" t="str">
        <f>IF(C400="","",IF($J$3&gt;0,J400/$J$3,0))</f>
        <v/>
      </c>
      <c r="S400" s="159" t="str">
        <f>IF(C400="","",IF(N(J400)&gt;0,J400+ROW()/1E9,""))</f>
        <v/>
      </c>
      <c r="T400" s="159" t="str">
        <f>IF(C400="","",IF(N(P400)&gt;0,P400+ROW()/1E9,""))</f>
        <v/>
      </c>
    </row>
    <row r="401">
      <c r="A401" s="160" t="str">
        <f>IF(C401="","","FIIs")</f>
        <v/>
      </c>
      <c r="B401" s="160" t="str">
        <f>IF(C401="","","Brasil")</f>
        <v/>
      </c>
      <c r="C401" s="160" t="str">
        <f>IF('04 FIIs'!A204="","",'04 FIIs'!A204&amp;"")</f>
        <v/>
      </c>
      <c r="D401" s="160" t="str">
        <f>IF(C401="","",'04 FIIs'!B204&amp;"")</f>
        <v/>
      </c>
      <c r="E401" s="160" t="str">
        <f>IF(C401="","",'04 FIIs'!C204&amp;"")</f>
        <v/>
      </c>
      <c r="F401" s="160" t="str">
        <f>IF(C401="","",'04 FIIs'!AD204)</f>
        <v/>
      </c>
      <c r="G401" s="161" t="str">
        <f>IF(C401="","",'04 FIIs'!E204)</f>
        <v/>
      </c>
      <c r="H401" s="162" t="str">
        <f>IF(C401="","",'04 FIIs'!J204)</f>
        <v/>
      </c>
      <c r="I401" s="163" t="str">
        <f>IF(C401="","",'04 FIIs'!L204)</f>
        <v/>
      </c>
      <c r="J401" s="164" t="str">
        <f>IF(C401="","",'04 FIIs'!M204)</f>
        <v/>
      </c>
      <c r="K401" s="164" t="str">
        <f>IF(C401="","",'04 FIIs'!N204)</f>
        <v/>
      </c>
      <c r="L401" s="164" t="str">
        <f>IF(C401="","",'04 FIIs'!O204)</f>
        <v/>
      </c>
      <c r="M401" s="164" t="str">
        <f>IF(C401="","",'04 FIIs'!AJ204)</f>
        <v/>
      </c>
      <c r="N401" s="164" t="str">
        <f>IF(C401="","",'04 FIIs'!W204)</f>
        <v/>
      </c>
      <c r="O401" s="161" t="str">
        <f>IF(C401="","",'04 FIIs'!X204)</f>
        <v/>
      </c>
      <c r="P401" s="164" t="str">
        <f>IF(C401="","",'04 FIIs'!Y204)</f>
        <v/>
      </c>
      <c r="Q401" s="164" t="str">
        <f>IF(C401="","",'04 FIIs'!Z204)</f>
        <v/>
      </c>
      <c r="R401" s="165" t="str">
        <f>IF(C401="","",IF($J$3&gt;0,J401/$J$3,0))</f>
        <v/>
      </c>
      <c r="S401" s="166" t="str">
        <f>IF(C401="","",IF(N(J401)&gt;0,J401+ROW()/1E9,""))</f>
        <v/>
      </c>
      <c r="T401" s="166" t="str">
        <f>IF(C401="","",IF(N(P401)&gt;0,P401+ROW()/1E9,""))</f>
        <v/>
      </c>
    </row>
    <row r="402">
      <c r="A402" s="153" t="str">
        <f>IF(C402="","","FIIs")</f>
        <v/>
      </c>
      <c r="B402" s="153" t="str">
        <f>IF(C402="","","Brasil")</f>
        <v/>
      </c>
      <c r="C402" s="153" t="str">
        <f>IF('04 FIIs'!A205="","",'04 FIIs'!A205&amp;"")</f>
        <v/>
      </c>
      <c r="D402" s="153" t="str">
        <f>IF(C402="","",'04 FIIs'!B205&amp;"")</f>
        <v/>
      </c>
      <c r="E402" s="153" t="str">
        <f>IF(C402="","",'04 FIIs'!C205&amp;"")</f>
        <v/>
      </c>
      <c r="F402" s="153" t="str">
        <f>IF(C402="","",'04 FIIs'!AD205)</f>
        <v/>
      </c>
      <c r="G402" s="154" t="str">
        <f>IF(C402="","",'04 FIIs'!E205)</f>
        <v/>
      </c>
      <c r="H402" s="155" t="str">
        <f>IF(C402="","",'04 FIIs'!J205)</f>
        <v/>
      </c>
      <c r="I402" s="156" t="str">
        <f>IF(C402="","",'04 FIIs'!L205)</f>
        <v/>
      </c>
      <c r="J402" s="157" t="str">
        <f>IF(C402="","",'04 FIIs'!M205)</f>
        <v/>
      </c>
      <c r="K402" s="157" t="str">
        <f>IF(C402="","",'04 FIIs'!N205)</f>
        <v/>
      </c>
      <c r="L402" s="157" t="str">
        <f>IF(C402="","",'04 FIIs'!O205)</f>
        <v/>
      </c>
      <c r="M402" s="157" t="str">
        <f>IF(C402="","",'04 FIIs'!AJ205)</f>
        <v/>
      </c>
      <c r="N402" s="157" t="str">
        <f>IF(C402="","",'04 FIIs'!W205)</f>
        <v/>
      </c>
      <c r="O402" s="154" t="str">
        <f>IF(C402="","",'04 FIIs'!X205)</f>
        <v/>
      </c>
      <c r="P402" s="157" t="str">
        <f>IF(C402="","",'04 FIIs'!Y205)</f>
        <v/>
      </c>
      <c r="Q402" s="157" t="str">
        <f>IF(C402="","",'04 FIIs'!Z205)</f>
        <v/>
      </c>
      <c r="R402" s="158" t="str">
        <f>IF(C402="","",IF($J$3&gt;0,J402/$J$3,0))</f>
        <v/>
      </c>
      <c r="S402" s="159" t="str">
        <f>IF(C402="","",IF(N(J402)&gt;0,J402+ROW()/1E9,""))</f>
        <v/>
      </c>
      <c r="T402" s="159" t="str">
        <f>IF(C402="","",IF(N(P402)&gt;0,P402+ROW()/1E9,""))</f>
        <v/>
      </c>
    </row>
    <row r="403">
      <c r="A403" s="160" t="str">
        <f>IF(C403="","","FIIs")</f>
        <v/>
      </c>
      <c r="B403" s="160" t="str">
        <f>IF(C403="","","Brasil")</f>
        <v/>
      </c>
      <c r="C403" s="160" t="str">
        <f>IF('04 FIIs'!A206="","",'04 FIIs'!A206&amp;"")</f>
        <v/>
      </c>
      <c r="D403" s="160" t="str">
        <f>IF(C403="","",'04 FIIs'!B206&amp;"")</f>
        <v/>
      </c>
      <c r="E403" s="160" t="str">
        <f>IF(C403="","",'04 FIIs'!C206&amp;"")</f>
        <v/>
      </c>
      <c r="F403" s="160" t="str">
        <f>IF(C403="","",'04 FIIs'!AD206)</f>
        <v/>
      </c>
      <c r="G403" s="161" t="str">
        <f>IF(C403="","",'04 FIIs'!E206)</f>
        <v/>
      </c>
      <c r="H403" s="162" t="str">
        <f>IF(C403="","",'04 FIIs'!J206)</f>
        <v/>
      </c>
      <c r="I403" s="163" t="str">
        <f>IF(C403="","",'04 FIIs'!L206)</f>
        <v/>
      </c>
      <c r="J403" s="164" t="str">
        <f>IF(C403="","",'04 FIIs'!M206)</f>
        <v/>
      </c>
      <c r="K403" s="164" t="str">
        <f>IF(C403="","",'04 FIIs'!N206)</f>
        <v/>
      </c>
      <c r="L403" s="164" t="str">
        <f>IF(C403="","",'04 FIIs'!O206)</f>
        <v/>
      </c>
      <c r="M403" s="164" t="str">
        <f>IF(C403="","",'04 FIIs'!AJ206)</f>
        <v/>
      </c>
      <c r="N403" s="164" t="str">
        <f>IF(C403="","",'04 FIIs'!W206)</f>
        <v/>
      </c>
      <c r="O403" s="161" t="str">
        <f>IF(C403="","",'04 FIIs'!X206)</f>
        <v/>
      </c>
      <c r="P403" s="164" t="str">
        <f>IF(C403="","",'04 FIIs'!Y206)</f>
        <v/>
      </c>
      <c r="Q403" s="164" t="str">
        <f>IF(C403="","",'04 FIIs'!Z206)</f>
        <v/>
      </c>
      <c r="R403" s="165" t="str">
        <f>IF(C403="","",IF($J$3&gt;0,J403/$J$3,0))</f>
        <v/>
      </c>
      <c r="S403" s="166" t="str">
        <f>IF(C403="","",IF(N(J403)&gt;0,J403+ROW()/1E9,""))</f>
        <v/>
      </c>
      <c r="T403" s="166" t="str">
        <f>IF(C403="","",IF(N(P403)&gt;0,P403+ROW()/1E9,""))</f>
        <v/>
      </c>
    </row>
    <row r="404">
      <c r="A404" s="153" t="str">
        <f>IF(C404="","","FIIs")</f>
        <v/>
      </c>
      <c r="B404" s="153" t="str">
        <f>IF(C404="","","Brasil")</f>
        <v/>
      </c>
      <c r="C404" s="153" t="str">
        <f>IF('04 FIIs'!A207="","",'04 FIIs'!A207&amp;"")</f>
        <v/>
      </c>
      <c r="D404" s="153" t="str">
        <f>IF(C404="","",'04 FIIs'!B207&amp;"")</f>
        <v/>
      </c>
      <c r="E404" s="153" t="str">
        <f>IF(C404="","",'04 FIIs'!C207&amp;"")</f>
        <v/>
      </c>
      <c r="F404" s="153" t="str">
        <f>IF(C404="","",'04 FIIs'!AD207)</f>
        <v/>
      </c>
      <c r="G404" s="154" t="str">
        <f>IF(C404="","",'04 FIIs'!E207)</f>
        <v/>
      </c>
      <c r="H404" s="155" t="str">
        <f>IF(C404="","",'04 FIIs'!J207)</f>
        <v/>
      </c>
      <c r="I404" s="156" t="str">
        <f>IF(C404="","",'04 FIIs'!L207)</f>
        <v/>
      </c>
      <c r="J404" s="157" t="str">
        <f>IF(C404="","",'04 FIIs'!M207)</f>
        <v/>
      </c>
      <c r="K404" s="157" t="str">
        <f>IF(C404="","",'04 FIIs'!N207)</f>
        <v/>
      </c>
      <c r="L404" s="157" t="str">
        <f>IF(C404="","",'04 FIIs'!O207)</f>
        <v/>
      </c>
      <c r="M404" s="157" t="str">
        <f>IF(C404="","",'04 FIIs'!AJ207)</f>
        <v/>
      </c>
      <c r="N404" s="157" t="str">
        <f>IF(C404="","",'04 FIIs'!W207)</f>
        <v/>
      </c>
      <c r="O404" s="154" t="str">
        <f>IF(C404="","",'04 FIIs'!X207)</f>
        <v/>
      </c>
      <c r="P404" s="157" t="str">
        <f>IF(C404="","",'04 FIIs'!Y207)</f>
        <v/>
      </c>
      <c r="Q404" s="157" t="str">
        <f>IF(C404="","",'04 FIIs'!Z207)</f>
        <v/>
      </c>
      <c r="R404" s="158" t="str">
        <f>IF(C404="","",IF($J$3&gt;0,J404/$J$3,0))</f>
        <v/>
      </c>
      <c r="S404" s="159" t="str">
        <f>IF(C404="","",IF(N(J404)&gt;0,J404+ROW()/1E9,""))</f>
        <v/>
      </c>
      <c r="T404" s="159" t="str">
        <f>IF(C404="","",IF(N(P404)&gt;0,P404+ROW()/1E9,""))</f>
        <v/>
      </c>
    </row>
    <row r="405">
      <c r="A405" s="160" t="str">
        <f>IF(C405="","","FIIs")</f>
        <v/>
      </c>
      <c r="B405" s="160" t="str">
        <f>IF(C405="","","Brasil")</f>
        <v/>
      </c>
      <c r="C405" s="160" t="str">
        <f>IF('04 FIIs'!A208="","",'04 FIIs'!A208&amp;"")</f>
        <v/>
      </c>
      <c r="D405" s="160" t="str">
        <f>IF(C405="","",'04 FIIs'!B208&amp;"")</f>
        <v/>
      </c>
      <c r="E405" s="160" t="str">
        <f>IF(C405="","",'04 FIIs'!C208&amp;"")</f>
        <v/>
      </c>
      <c r="F405" s="160" t="str">
        <f>IF(C405="","",'04 FIIs'!AD208)</f>
        <v/>
      </c>
      <c r="G405" s="161" t="str">
        <f>IF(C405="","",'04 FIIs'!E208)</f>
        <v/>
      </c>
      <c r="H405" s="162" t="str">
        <f>IF(C405="","",'04 FIIs'!J208)</f>
        <v/>
      </c>
      <c r="I405" s="163" t="str">
        <f>IF(C405="","",'04 FIIs'!L208)</f>
        <v/>
      </c>
      <c r="J405" s="164" t="str">
        <f>IF(C405="","",'04 FIIs'!M208)</f>
        <v/>
      </c>
      <c r="K405" s="164" t="str">
        <f>IF(C405="","",'04 FIIs'!N208)</f>
        <v/>
      </c>
      <c r="L405" s="164" t="str">
        <f>IF(C405="","",'04 FIIs'!O208)</f>
        <v/>
      </c>
      <c r="M405" s="164" t="str">
        <f>IF(C405="","",'04 FIIs'!AJ208)</f>
        <v/>
      </c>
      <c r="N405" s="164" t="str">
        <f>IF(C405="","",'04 FIIs'!W208)</f>
        <v/>
      </c>
      <c r="O405" s="161" t="str">
        <f>IF(C405="","",'04 FIIs'!X208)</f>
        <v/>
      </c>
      <c r="P405" s="164" t="str">
        <f>IF(C405="","",'04 FIIs'!Y208)</f>
        <v/>
      </c>
      <c r="Q405" s="164" t="str">
        <f>IF(C405="","",'04 FIIs'!Z208)</f>
        <v/>
      </c>
      <c r="R405" s="165" t="str">
        <f>IF(C405="","",IF($J$3&gt;0,J405/$J$3,0))</f>
        <v/>
      </c>
      <c r="S405" s="166" t="str">
        <f>IF(C405="","",IF(N(J405)&gt;0,J405+ROW()/1E9,""))</f>
        <v/>
      </c>
      <c r="T405" s="166" t="str">
        <f>IF(C405="","",IF(N(P405)&gt;0,P405+ROW()/1E9,""))</f>
        <v/>
      </c>
    </row>
    <row r="406">
      <c r="A406" s="153" t="str">
        <f>IF(C406="","","Renda Fixa")</f>
        <v/>
      </c>
      <c r="B406" s="153" t="str">
        <f>IF(C406="","","Brasil")</f>
        <v/>
      </c>
      <c r="C406" s="153" t="str">
        <f>IF('07 Renda Fixa'!A9="","",'07 Renda Fixa'!A9&amp;"")</f>
        <v/>
      </c>
      <c r="D406" s="153" t="str">
        <f>IF(C406="","",'07 Renda Fixa'!B9&amp;"")</f>
        <v/>
      </c>
      <c r="E406" s="153" t="str">
        <f>IF(C406="","","Renda Fixa")</f>
        <v/>
      </c>
      <c r="F406" s="153" t="str">
        <f>IF(C406="","",'07 Renda Fixa'!Z9)</f>
        <v/>
      </c>
      <c r="G406" s="154" t="n"/>
      <c r="H406" s="155" t="n"/>
      <c r="I406" s="156" t="str">
        <f>IF(C406="","",'07 Renda Fixa'!I9)</f>
        <v/>
      </c>
      <c r="J406" s="157" t="str">
        <f>IF(C406="","",'07 Renda Fixa'!J9)</f>
        <v/>
      </c>
      <c r="K406" s="157" t="str">
        <f>IF(C406="","",'07 Renda Fixa'!K9)</f>
        <v/>
      </c>
      <c r="L406" s="157" t="str">
        <f>IF(C406="","",'07 Renda Fixa'!L9)</f>
        <v/>
      </c>
      <c r="M406" s="157" t="str">
        <f>IF(C406="","",J406)</f>
        <v/>
      </c>
      <c r="N406" s="157" t="str">
        <f>IF(C406="","",'07 Renda Fixa'!T9)</f>
        <v/>
      </c>
      <c r="O406" s="154" t="n"/>
      <c r="P406" s="157" t="str">
        <f>IF(C406="","",'07 Renda Fixa'!U9)</f>
        <v/>
      </c>
      <c r="Q406" s="157" t="str">
        <f>IF(C406="","",'07 Renda Fixa'!W9)</f>
        <v/>
      </c>
      <c r="R406" s="158" t="str">
        <f>IF(C406="","",IF($J$3&gt;0,J406/$J$3,0))</f>
        <v/>
      </c>
      <c r="S406" s="159" t="str">
        <f>IF(C406="","",IF(N(J406)&gt;0,J406+ROW()/1E9,""))</f>
        <v/>
      </c>
      <c r="T406" s="159" t="str">
        <f>IF(C406="","",IF(N(P406)&gt;0,P406+ROW()/1E9,""))</f>
        <v/>
      </c>
    </row>
    <row r="407">
      <c r="A407" s="160" t="str">
        <f>IF(C407="","","Renda Fixa")</f>
        <v/>
      </c>
      <c r="B407" s="160" t="str">
        <f>IF(C407="","","Brasil")</f>
        <v/>
      </c>
      <c r="C407" s="160" t="str">
        <f>IF('07 Renda Fixa'!A10="","",'07 Renda Fixa'!A10&amp;"")</f>
        <v/>
      </c>
      <c r="D407" s="160" t="str">
        <f>IF(C407="","",'07 Renda Fixa'!B10&amp;"")</f>
        <v/>
      </c>
      <c r="E407" s="160" t="str">
        <f>IF(C407="","","Renda Fixa")</f>
        <v/>
      </c>
      <c r="F407" s="160" t="str">
        <f>IF(C407="","",'07 Renda Fixa'!Z10)</f>
        <v/>
      </c>
      <c r="G407" s="161" t="n"/>
      <c r="H407" s="162" t="n"/>
      <c r="I407" s="163" t="str">
        <f>IF(C407="","",'07 Renda Fixa'!I10)</f>
        <v/>
      </c>
      <c r="J407" s="164" t="str">
        <f>IF(C407="","",'07 Renda Fixa'!J10)</f>
        <v/>
      </c>
      <c r="K407" s="164" t="str">
        <f>IF(C407="","",'07 Renda Fixa'!K10)</f>
        <v/>
      </c>
      <c r="L407" s="164" t="str">
        <f>IF(C407="","",'07 Renda Fixa'!L10)</f>
        <v/>
      </c>
      <c r="M407" s="164" t="str">
        <f>IF(C407="","",J407)</f>
        <v/>
      </c>
      <c r="N407" s="164" t="str">
        <f>IF(C407="","",'07 Renda Fixa'!T10)</f>
        <v/>
      </c>
      <c r="O407" s="161" t="n"/>
      <c r="P407" s="164" t="str">
        <f>IF(C407="","",'07 Renda Fixa'!U10)</f>
        <v/>
      </c>
      <c r="Q407" s="164" t="str">
        <f>IF(C407="","",'07 Renda Fixa'!W10)</f>
        <v/>
      </c>
      <c r="R407" s="165" t="str">
        <f>IF(C407="","",IF($J$3&gt;0,J407/$J$3,0))</f>
        <v/>
      </c>
      <c r="S407" s="166" t="str">
        <f>IF(C407="","",IF(N(J407)&gt;0,J407+ROW()/1E9,""))</f>
        <v/>
      </c>
      <c r="T407" s="166" t="str">
        <f>IF(C407="","",IF(N(P407)&gt;0,P407+ROW()/1E9,""))</f>
        <v/>
      </c>
    </row>
    <row r="408">
      <c r="A408" s="153" t="str">
        <f>IF(C408="","","Renda Fixa")</f>
        <v/>
      </c>
      <c r="B408" s="153" t="str">
        <f>IF(C408="","","Brasil")</f>
        <v/>
      </c>
      <c r="C408" s="153" t="str">
        <f>IF('07 Renda Fixa'!A11="","",'07 Renda Fixa'!A11&amp;"")</f>
        <v/>
      </c>
      <c r="D408" s="153" t="str">
        <f>IF(C408="","",'07 Renda Fixa'!B11&amp;"")</f>
        <v/>
      </c>
      <c r="E408" s="153" t="str">
        <f>IF(C408="","","Renda Fixa")</f>
        <v/>
      </c>
      <c r="F408" s="153" t="str">
        <f>IF(C408="","",'07 Renda Fixa'!Z11)</f>
        <v/>
      </c>
      <c r="G408" s="154" t="n"/>
      <c r="H408" s="155" t="n"/>
      <c r="I408" s="156" t="str">
        <f>IF(C408="","",'07 Renda Fixa'!I11)</f>
        <v/>
      </c>
      <c r="J408" s="157" t="str">
        <f>IF(C408="","",'07 Renda Fixa'!J11)</f>
        <v/>
      </c>
      <c r="K408" s="157" t="str">
        <f>IF(C408="","",'07 Renda Fixa'!K11)</f>
        <v/>
      </c>
      <c r="L408" s="157" t="str">
        <f>IF(C408="","",'07 Renda Fixa'!L11)</f>
        <v/>
      </c>
      <c r="M408" s="157" t="str">
        <f>IF(C408="","",J408)</f>
        <v/>
      </c>
      <c r="N408" s="157" t="str">
        <f>IF(C408="","",'07 Renda Fixa'!T11)</f>
        <v/>
      </c>
      <c r="O408" s="154" t="n"/>
      <c r="P408" s="157" t="str">
        <f>IF(C408="","",'07 Renda Fixa'!U11)</f>
        <v/>
      </c>
      <c r="Q408" s="157" t="str">
        <f>IF(C408="","",'07 Renda Fixa'!W11)</f>
        <v/>
      </c>
      <c r="R408" s="158" t="str">
        <f>IF(C408="","",IF($J$3&gt;0,J408/$J$3,0))</f>
        <v/>
      </c>
      <c r="S408" s="159" t="str">
        <f>IF(C408="","",IF(N(J408)&gt;0,J408+ROW()/1E9,""))</f>
        <v/>
      </c>
      <c r="T408" s="159" t="str">
        <f>IF(C408="","",IF(N(P408)&gt;0,P408+ROW()/1E9,""))</f>
        <v/>
      </c>
    </row>
    <row r="409">
      <c r="A409" s="160" t="str">
        <f>IF(C409="","","Renda Fixa")</f>
        <v/>
      </c>
      <c r="B409" s="160" t="str">
        <f>IF(C409="","","Brasil")</f>
        <v/>
      </c>
      <c r="C409" s="160" t="str">
        <f>IF('07 Renda Fixa'!A12="","",'07 Renda Fixa'!A12&amp;"")</f>
        <v/>
      </c>
      <c r="D409" s="160" t="str">
        <f>IF(C409="","",'07 Renda Fixa'!B12&amp;"")</f>
        <v/>
      </c>
      <c r="E409" s="160" t="str">
        <f>IF(C409="","","Renda Fixa")</f>
        <v/>
      </c>
      <c r="F409" s="160" t="str">
        <f>IF(C409="","",'07 Renda Fixa'!Z12)</f>
        <v/>
      </c>
      <c r="G409" s="161" t="n"/>
      <c r="H409" s="162" t="n"/>
      <c r="I409" s="163" t="str">
        <f>IF(C409="","",'07 Renda Fixa'!I12)</f>
        <v/>
      </c>
      <c r="J409" s="164" t="str">
        <f>IF(C409="","",'07 Renda Fixa'!J12)</f>
        <v/>
      </c>
      <c r="K409" s="164" t="str">
        <f>IF(C409="","",'07 Renda Fixa'!K12)</f>
        <v/>
      </c>
      <c r="L409" s="164" t="str">
        <f>IF(C409="","",'07 Renda Fixa'!L12)</f>
        <v/>
      </c>
      <c r="M409" s="164" t="str">
        <f>IF(C409="","",J409)</f>
        <v/>
      </c>
      <c r="N409" s="164" t="str">
        <f>IF(C409="","",'07 Renda Fixa'!T12)</f>
        <v/>
      </c>
      <c r="O409" s="161" t="n"/>
      <c r="P409" s="164" t="str">
        <f>IF(C409="","",'07 Renda Fixa'!U12)</f>
        <v/>
      </c>
      <c r="Q409" s="164" t="str">
        <f>IF(C409="","",'07 Renda Fixa'!W12)</f>
        <v/>
      </c>
      <c r="R409" s="165" t="str">
        <f>IF(C409="","",IF($J$3&gt;0,J409/$J$3,0))</f>
        <v/>
      </c>
      <c r="S409" s="166" t="str">
        <f>IF(C409="","",IF(N(J409)&gt;0,J409+ROW()/1E9,""))</f>
        <v/>
      </c>
      <c r="T409" s="166" t="str">
        <f>IF(C409="","",IF(N(P409)&gt;0,P409+ROW()/1E9,""))</f>
        <v/>
      </c>
    </row>
    <row r="410">
      <c r="A410" s="153" t="str">
        <f>IF(C410="","","Renda Fixa")</f>
        <v/>
      </c>
      <c r="B410" s="153" t="str">
        <f>IF(C410="","","Brasil")</f>
        <v/>
      </c>
      <c r="C410" s="153" t="str">
        <f>IF('07 Renda Fixa'!A13="","",'07 Renda Fixa'!A13&amp;"")</f>
        <v/>
      </c>
      <c r="D410" s="153" t="str">
        <f>IF(C410="","",'07 Renda Fixa'!B13&amp;"")</f>
        <v/>
      </c>
      <c r="E410" s="153" t="str">
        <f>IF(C410="","","Renda Fixa")</f>
        <v/>
      </c>
      <c r="F410" s="153" t="str">
        <f>IF(C410="","",'07 Renda Fixa'!Z13)</f>
        <v/>
      </c>
      <c r="G410" s="154" t="n"/>
      <c r="H410" s="155" t="n"/>
      <c r="I410" s="156" t="str">
        <f>IF(C410="","",'07 Renda Fixa'!I13)</f>
        <v/>
      </c>
      <c r="J410" s="157" t="str">
        <f>IF(C410="","",'07 Renda Fixa'!J13)</f>
        <v/>
      </c>
      <c r="K410" s="157" t="str">
        <f>IF(C410="","",'07 Renda Fixa'!K13)</f>
        <v/>
      </c>
      <c r="L410" s="157" t="str">
        <f>IF(C410="","",'07 Renda Fixa'!L13)</f>
        <v/>
      </c>
      <c r="M410" s="157" t="str">
        <f>IF(C410="","",J410)</f>
        <v/>
      </c>
      <c r="N410" s="157" t="str">
        <f>IF(C410="","",'07 Renda Fixa'!T13)</f>
        <v/>
      </c>
      <c r="O410" s="154" t="n"/>
      <c r="P410" s="157" t="str">
        <f>IF(C410="","",'07 Renda Fixa'!U13)</f>
        <v/>
      </c>
      <c r="Q410" s="157" t="str">
        <f>IF(C410="","",'07 Renda Fixa'!W13)</f>
        <v/>
      </c>
      <c r="R410" s="158" t="str">
        <f>IF(C410="","",IF($J$3&gt;0,J410/$J$3,0))</f>
        <v/>
      </c>
      <c r="S410" s="159" t="str">
        <f>IF(C410="","",IF(N(J410)&gt;0,J410+ROW()/1E9,""))</f>
        <v/>
      </c>
      <c r="T410" s="159" t="str">
        <f>IF(C410="","",IF(N(P410)&gt;0,P410+ROW()/1E9,""))</f>
        <v/>
      </c>
    </row>
    <row r="411">
      <c r="A411" s="160" t="str">
        <f>IF(C411="","","Renda Fixa")</f>
        <v/>
      </c>
      <c r="B411" s="160" t="str">
        <f>IF(C411="","","Brasil")</f>
        <v/>
      </c>
      <c r="C411" s="160" t="str">
        <f>IF('07 Renda Fixa'!A14="","",'07 Renda Fixa'!A14&amp;"")</f>
        <v/>
      </c>
      <c r="D411" s="160" t="str">
        <f>IF(C411="","",'07 Renda Fixa'!B14&amp;"")</f>
        <v/>
      </c>
      <c r="E411" s="160" t="str">
        <f>IF(C411="","","Renda Fixa")</f>
        <v/>
      </c>
      <c r="F411" s="160" t="str">
        <f>IF(C411="","",'07 Renda Fixa'!Z14)</f>
        <v/>
      </c>
      <c r="G411" s="161" t="n"/>
      <c r="H411" s="162" t="n"/>
      <c r="I411" s="163" t="str">
        <f>IF(C411="","",'07 Renda Fixa'!I14)</f>
        <v/>
      </c>
      <c r="J411" s="164" t="str">
        <f>IF(C411="","",'07 Renda Fixa'!J14)</f>
        <v/>
      </c>
      <c r="K411" s="164" t="str">
        <f>IF(C411="","",'07 Renda Fixa'!K14)</f>
        <v/>
      </c>
      <c r="L411" s="164" t="str">
        <f>IF(C411="","",'07 Renda Fixa'!L14)</f>
        <v/>
      </c>
      <c r="M411" s="164" t="str">
        <f>IF(C411="","",J411)</f>
        <v/>
      </c>
      <c r="N411" s="164" t="str">
        <f>IF(C411="","",'07 Renda Fixa'!T14)</f>
        <v/>
      </c>
      <c r="O411" s="161" t="n"/>
      <c r="P411" s="164" t="str">
        <f>IF(C411="","",'07 Renda Fixa'!U14)</f>
        <v/>
      </c>
      <c r="Q411" s="164" t="str">
        <f>IF(C411="","",'07 Renda Fixa'!W14)</f>
        <v/>
      </c>
      <c r="R411" s="165" t="str">
        <f>IF(C411="","",IF($J$3&gt;0,J411/$J$3,0))</f>
        <v/>
      </c>
      <c r="S411" s="166" t="str">
        <f>IF(C411="","",IF(N(J411)&gt;0,J411+ROW()/1E9,""))</f>
        <v/>
      </c>
      <c r="T411" s="166" t="str">
        <f>IF(C411="","",IF(N(P411)&gt;0,P411+ROW()/1E9,""))</f>
        <v/>
      </c>
    </row>
    <row r="412">
      <c r="A412" s="153" t="str">
        <f>IF(C412="","","Renda Fixa")</f>
        <v/>
      </c>
      <c r="B412" s="153" t="str">
        <f>IF(C412="","","Brasil")</f>
        <v/>
      </c>
      <c r="C412" s="153" t="str">
        <f>IF('07 Renda Fixa'!A15="","",'07 Renda Fixa'!A15&amp;"")</f>
        <v/>
      </c>
      <c r="D412" s="153" t="str">
        <f>IF(C412="","",'07 Renda Fixa'!B15&amp;"")</f>
        <v/>
      </c>
      <c r="E412" s="153" t="str">
        <f>IF(C412="","","Renda Fixa")</f>
        <v/>
      </c>
      <c r="F412" s="153" t="str">
        <f>IF(C412="","",'07 Renda Fixa'!Z15)</f>
        <v/>
      </c>
      <c r="G412" s="154" t="n"/>
      <c r="H412" s="155" t="n"/>
      <c r="I412" s="156" t="str">
        <f>IF(C412="","",'07 Renda Fixa'!I15)</f>
        <v/>
      </c>
      <c r="J412" s="157" t="str">
        <f>IF(C412="","",'07 Renda Fixa'!J15)</f>
        <v/>
      </c>
      <c r="K412" s="157" t="str">
        <f>IF(C412="","",'07 Renda Fixa'!K15)</f>
        <v/>
      </c>
      <c r="L412" s="157" t="str">
        <f>IF(C412="","",'07 Renda Fixa'!L15)</f>
        <v/>
      </c>
      <c r="M412" s="157" t="str">
        <f>IF(C412="","",J412)</f>
        <v/>
      </c>
      <c r="N412" s="157" t="str">
        <f>IF(C412="","",'07 Renda Fixa'!T15)</f>
        <v/>
      </c>
      <c r="O412" s="154" t="n"/>
      <c r="P412" s="157" t="str">
        <f>IF(C412="","",'07 Renda Fixa'!U15)</f>
        <v/>
      </c>
      <c r="Q412" s="157" t="str">
        <f>IF(C412="","",'07 Renda Fixa'!W15)</f>
        <v/>
      </c>
      <c r="R412" s="158" t="str">
        <f>IF(C412="","",IF($J$3&gt;0,J412/$J$3,0))</f>
        <v/>
      </c>
      <c r="S412" s="159" t="str">
        <f>IF(C412="","",IF(N(J412)&gt;0,J412+ROW()/1E9,""))</f>
        <v/>
      </c>
      <c r="T412" s="159" t="str">
        <f>IF(C412="","",IF(N(P412)&gt;0,P412+ROW()/1E9,""))</f>
        <v/>
      </c>
    </row>
    <row r="413">
      <c r="A413" s="160" t="str">
        <f>IF(C413="","","Renda Fixa")</f>
        <v/>
      </c>
      <c r="B413" s="160" t="str">
        <f>IF(C413="","","Brasil")</f>
        <v/>
      </c>
      <c r="C413" s="160" t="str">
        <f>IF('07 Renda Fixa'!A16="","",'07 Renda Fixa'!A16&amp;"")</f>
        <v/>
      </c>
      <c r="D413" s="160" t="str">
        <f>IF(C413="","",'07 Renda Fixa'!B16&amp;"")</f>
        <v/>
      </c>
      <c r="E413" s="160" t="str">
        <f>IF(C413="","","Renda Fixa")</f>
        <v/>
      </c>
      <c r="F413" s="160" t="str">
        <f>IF(C413="","",'07 Renda Fixa'!Z16)</f>
        <v/>
      </c>
      <c r="G413" s="161" t="n"/>
      <c r="H413" s="162" t="n"/>
      <c r="I413" s="163" t="str">
        <f>IF(C413="","",'07 Renda Fixa'!I16)</f>
        <v/>
      </c>
      <c r="J413" s="164" t="str">
        <f>IF(C413="","",'07 Renda Fixa'!J16)</f>
        <v/>
      </c>
      <c r="K413" s="164" t="str">
        <f>IF(C413="","",'07 Renda Fixa'!K16)</f>
        <v/>
      </c>
      <c r="L413" s="164" t="str">
        <f>IF(C413="","",'07 Renda Fixa'!L16)</f>
        <v/>
      </c>
      <c r="M413" s="164" t="str">
        <f>IF(C413="","",J413)</f>
        <v/>
      </c>
      <c r="N413" s="164" t="str">
        <f>IF(C413="","",'07 Renda Fixa'!T16)</f>
        <v/>
      </c>
      <c r="O413" s="161" t="n"/>
      <c r="P413" s="164" t="str">
        <f>IF(C413="","",'07 Renda Fixa'!U16)</f>
        <v/>
      </c>
      <c r="Q413" s="164" t="str">
        <f>IF(C413="","",'07 Renda Fixa'!W16)</f>
        <v/>
      </c>
      <c r="R413" s="165" t="str">
        <f>IF(C413="","",IF($J$3&gt;0,J413/$J$3,0))</f>
        <v/>
      </c>
      <c r="S413" s="166" t="str">
        <f>IF(C413="","",IF(N(J413)&gt;0,J413+ROW()/1E9,""))</f>
        <v/>
      </c>
      <c r="T413" s="166" t="str">
        <f>IF(C413="","",IF(N(P413)&gt;0,P413+ROW()/1E9,""))</f>
        <v/>
      </c>
    </row>
    <row r="414">
      <c r="A414" s="153" t="str">
        <f>IF(C414="","","Renda Fixa")</f>
        <v/>
      </c>
      <c r="B414" s="153" t="str">
        <f>IF(C414="","","Brasil")</f>
        <v/>
      </c>
      <c r="C414" s="153" t="str">
        <f>IF('07 Renda Fixa'!A17="","",'07 Renda Fixa'!A17&amp;"")</f>
        <v/>
      </c>
      <c r="D414" s="153" t="str">
        <f>IF(C414="","",'07 Renda Fixa'!B17&amp;"")</f>
        <v/>
      </c>
      <c r="E414" s="153" t="str">
        <f>IF(C414="","","Renda Fixa")</f>
        <v/>
      </c>
      <c r="F414" s="153" t="str">
        <f>IF(C414="","",'07 Renda Fixa'!Z17)</f>
        <v/>
      </c>
      <c r="G414" s="154" t="n"/>
      <c r="H414" s="155" t="n"/>
      <c r="I414" s="156" t="str">
        <f>IF(C414="","",'07 Renda Fixa'!I17)</f>
        <v/>
      </c>
      <c r="J414" s="157" t="str">
        <f>IF(C414="","",'07 Renda Fixa'!J17)</f>
        <v/>
      </c>
      <c r="K414" s="157" t="str">
        <f>IF(C414="","",'07 Renda Fixa'!K17)</f>
        <v/>
      </c>
      <c r="L414" s="157" t="str">
        <f>IF(C414="","",'07 Renda Fixa'!L17)</f>
        <v/>
      </c>
      <c r="M414" s="157" t="str">
        <f>IF(C414="","",J414)</f>
        <v/>
      </c>
      <c r="N414" s="157" t="str">
        <f>IF(C414="","",'07 Renda Fixa'!T17)</f>
        <v/>
      </c>
      <c r="O414" s="154" t="n"/>
      <c r="P414" s="157" t="str">
        <f>IF(C414="","",'07 Renda Fixa'!U17)</f>
        <v/>
      </c>
      <c r="Q414" s="157" t="str">
        <f>IF(C414="","",'07 Renda Fixa'!W17)</f>
        <v/>
      </c>
      <c r="R414" s="158" t="str">
        <f>IF(C414="","",IF($J$3&gt;0,J414/$J$3,0))</f>
        <v/>
      </c>
      <c r="S414" s="159" t="str">
        <f>IF(C414="","",IF(N(J414)&gt;0,J414+ROW()/1E9,""))</f>
        <v/>
      </c>
      <c r="T414" s="159" t="str">
        <f>IF(C414="","",IF(N(P414)&gt;0,P414+ROW()/1E9,""))</f>
        <v/>
      </c>
    </row>
    <row r="415">
      <c r="A415" s="160" t="str">
        <f>IF(C415="","","Renda Fixa")</f>
        <v/>
      </c>
      <c r="B415" s="160" t="str">
        <f>IF(C415="","","Brasil")</f>
        <v/>
      </c>
      <c r="C415" s="160" t="str">
        <f>IF('07 Renda Fixa'!A18="","",'07 Renda Fixa'!A18&amp;"")</f>
        <v/>
      </c>
      <c r="D415" s="160" t="str">
        <f>IF(C415="","",'07 Renda Fixa'!B18&amp;"")</f>
        <v/>
      </c>
      <c r="E415" s="160" t="str">
        <f>IF(C415="","","Renda Fixa")</f>
        <v/>
      </c>
      <c r="F415" s="160" t="str">
        <f>IF(C415="","",'07 Renda Fixa'!Z18)</f>
        <v/>
      </c>
      <c r="G415" s="161" t="n"/>
      <c r="H415" s="162" t="n"/>
      <c r="I415" s="163" t="str">
        <f>IF(C415="","",'07 Renda Fixa'!I18)</f>
        <v/>
      </c>
      <c r="J415" s="164" t="str">
        <f>IF(C415="","",'07 Renda Fixa'!J18)</f>
        <v/>
      </c>
      <c r="K415" s="164" t="str">
        <f>IF(C415="","",'07 Renda Fixa'!K18)</f>
        <v/>
      </c>
      <c r="L415" s="164" t="str">
        <f>IF(C415="","",'07 Renda Fixa'!L18)</f>
        <v/>
      </c>
      <c r="M415" s="164" t="str">
        <f>IF(C415="","",J415)</f>
        <v/>
      </c>
      <c r="N415" s="164" t="str">
        <f>IF(C415="","",'07 Renda Fixa'!T18)</f>
        <v/>
      </c>
      <c r="O415" s="161" t="n"/>
      <c r="P415" s="164" t="str">
        <f>IF(C415="","",'07 Renda Fixa'!U18)</f>
        <v/>
      </c>
      <c r="Q415" s="164" t="str">
        <f>IF(C415="","",'07 Renda Fixa'!W18)</f>
        <v/>
      </c>
      <c r="R415" s="165" t="str">
        <f>IF(C415="","",IF($J$3&gt;0,J415/$J$3,0))</f>
        <v/>
      </c>
      <c r="S415" s="166" t="str">
        <f>IF(C415="","",IF(N(J415)&gt;0,J415+ROW()/1E9,""))</f>
        <v/>
      </c>
      <c r="T415" s="166" t="str">
        <f>IF(C415="","",IF(N(P415)&gt;0,P415+ROW()/1E9,""))</f>
        <v/>
      </c>
    </row>
    <row r="416">
      <c r="A416" s="153" t="str">
        <f>IF(C416="","","Renda Fixa")</f>
        <v/>
      </c>
      <c r="B416" s="153" t="str">
        <f>IF(C416="","","Brasil")</f>
        <v/>
      </c>
      <c r="C416" s="153" t="str">
        <f>IF('07 Renda Fixa'!A19="","",'07 Renda Fixa'!A19&amp;"")</f>
        <v/>
      </c>
      <c r="D416" s="153" t="str">
        <f>IF(C416="","",'07 Renda Fixa'!B19&amp;"")</f>
        <v/>
      </c>
      <c r="E416" s="153" t="str">
        <f>IF(C416="","","Renda Fixa")</f>
        <v/>
      </c>
      <c r="F416" s="153" t="str">
        <f>IF(C416="","",'07 Renda Fixa'!Z19)</f>
        <v/>
      </c>
      <c r="G416" s="154" t="n"/>
      <c r="H416" s="155" t="n"/>
      <c r="I416" s="156" t="str">
        <f>IF(C416="","",'07 Renda Fixa'!I19)</f>
        <v/>
      </c>
      <c r="J416" s="157" t="str">
        <f>IF(C416="","",'07 Renda Fixa'!J19)</f>
        <v/>
      </c>
      <c r="K416" s="157" t="str">
        <f>IF(C416="","",'07 Renda Fixa'!K19)</f>
        <v/>
      </c>
      <c r="L416" s="157" t="str">
        <f>IF(C416="","",'07 Renda Fixa'!L19)</f>
        <v/>
      </c>
      <c r="M416" s="157" t="str">
        <f>IF(C416="","",J416)</f>
        <v/>
      </c>
      <c r="N416" s="157" t="str">
        <f>IF(C416="","",'07 Renda Fixa'!T19)</f>
        <v/>
      </c>
      <c r="O416" s="154" t="n"/>
      <c r="P416" s="157" t="str">
        <f>IF(C416="","",'07 Renda Fixa'!U19)</f>
        <v/>
      </c>
      <c r="Q416" s="157" t="str">
        <f>IF(C416="","",'07 Renda Fixa'!W19)</f>
        <v/>
      </c>
      <c r="R416" s="158" t="str">
        <f>IF(C416="","",IF($J$3&gt;0,J416/$J$3,0))</f>
        <v/>
      </c>
      <c r="S416" s="159" t="str">
        <f>IF(C416="","",IF(N(J416)&gt;0,J416+ROW()/1E9,""))</f>
        <v/>
      </c>
      <c r="T416" s="159" t="str">
        <f>IF(C416="","",IF(N(P416)&gt;0,P416+ROW()/1E9,""))</f>
        <v/>
      </c>
    </row>
    <row r="417">
      <c r="A417" s="160" t="str">
        <f>IF(C417="","","Renda Fixa")</f>
        <v/>
      </c>
      <c r="B417" s="160" t="str">
        <f>IF(C417="","","Brasil")</f>
        <v/>
      </c>
      <c r="C417" s="160" t="str">
        <f>IF('07 Renda Fixa'!A20="","",'07 Renda Fixa'!A20&amp;"")</f>
        <v/>
      </c>
      <c r="D417" s="160" t="str">
        <f>IF(C417="","",'07 Renda Fixa'!B20&amp;"")</f>
        <v/>
      </c>
      <c r="E417" s="160" t="str">
        <f>IF(C417="","","Renda Fixa")</f>
        <v/>
      </c>
      <c r="F417" s="160" t="str">
        <f>IF(C417="","",'07 Renda Fixa'!Z20)</f>
        <v/>
      </c>
      <c r="G417" s="161" t="n"/>
      <c r="H417" s="162" t="n"/>
      <c r="I417" s="163" t="str">
        <f>IF(C417="","",'07 Renda Fixa'!I20)</f>
        <v/>
      </c>
      <c r="J417" s="164" t="str">
        <f>IF(C417="","",'07 Renda Fixa'!J20)</f>
        <v/>
      </c>
      <c r="K417" s="164" t="str">
        <f>IF(C417="","",'07 Renda Fixa'!K20)</f>
        <v/>
      </c>
      <c r="L417" s="164" t="str">
        <f>IF(C417="","",'07 Renda Fixa'!L20)</f>
        <v/>
      </c>
      <c r="M417" s="164" t="str">
        <f>IF(C417="","",J417)</f>
        <v/>
      </c>
      <c r="N417" s="164" t="str">
        <f>IF(C417="","",'07 Renda Fixa'!T20)</f>
        <v/>
      </c>
      <c r="O417" s="161" t="n"/>
      <c r="P417" s="164" t="str">
        <f>IF(C417="","",'07 Renda Fixa'!U20)</f>
        <v/>
      </c>
      <c r="Q417" s="164" t="str">
        <f>IF(C417="","",'07 Renda Fixa'!W20)</f>
        <v/>
      </c>
      <c r="R417" s="165" t="str">
        <f>IF(C417="","",IF($J$3&gt;0,J417/$J$3,0))</f>
        <v/>
      </c>
      <c r="S417" s="166" t="str">
        <f>IF(C417="","",IF(N(J417)&gt;0,J417+ROW()/1E9,""))</f>
        <v/>
      </c>
      <c r="T417" s="166" t="str">
        <f>IF(C417="","",IF(N(P417)&gt;0,P417+ROW()/1E9,""))</f>
        <v/>
      </c>
    </row>
    <row r="418">
      <c r="A418" s="153" t="str">
        <f>IF(C418="","","Renda Fixa")</f>
        <v/>
      </c>
      <c r="B418" s="153" t="str">
        <f>IF(C418="","","Brasil")</f>
        <v/>
      </c>
      <c r="C418" s="153" t="str">
        <f>IF('07 Renda Fixa'!A21="","",'07 Renda Fixa'!A21&amp;"")</f>
        <v/>
      </c>
      <c r="D418" s="153" t="str">
        <f>IF(C418="","",'07 Renda Fixa'!B21&amp;"")</f>
        <v/>
      </c>
      <c r="E418" s="153" t="str">
        <f>IF(C418="","","Renda Fixa")</f>
        <v/>
      </c>
      <c r="F418" s="153" t="str">
        <f>IF(C418="","",'07 Renda Fixa'!Z21)</f>
        <v/>
      </c>
      <c r="G418" s="154" t="n"/>
      <c r="H418" s="155" t="n"/>
      <c r="I418" s="156" t="str">
        <f>IF(C418="","",'07 Renda Fixa'!I21)</f>
        <v/>
      </c>
      <c r="J418" s="157" t="str">
        <f>IF(C418="","",'07 Renda Fixa'!J21)</f>
        <v/>
      </c>
      <c r="K418" s="157" t="str">
        <f>IF(C418="","",'07 Renda Fixa'!K21)</f>
        <v/>
      </c>
      <c r="L418" s="157" t="str">
        <f>IF(C418="","",'07 Renda Fixa'!L21)</f>
        <v/>
      </c>
      <c r="M418" s="157" t="str">
        <f>IF(C418="","",J418)</f>
        <v/>
      </c>
      <c r="N418" s="157" t="str">
        <f>IF(C418="","",'07 Renda Fixa'!T21)</f>
        <v/>
      </c>
      <c r="O418" s="154" t="n"/>
      <c r="P418" s="157" t="str">
        <f>IF(C418="","",'07 Renda Fixa'!U21)</f>
        <v/>
      </c>
      <c r="Q418" s="157" t="str">
        <f>IF(C418="","",'07 Renda Fixa'!W21)</f>
        <v/>
      </c>
      <c r="R418" s="158" t="str">
        <f>IF(C418="","",IF($J$3&gt;0,J418/$J$3,0))</f>
        <v/>
      </c>
      <c r="S418" s="159" t="str">
        <f>IF(C418="","",IF(N(J418)&gt;0,J418+ROW()/1E9,""))</f>
        <v/>
      </c>
      <c r="T418" s="159" t="str">
        <f>IF(C418="","",IF(N(P418)&gt;0,P418+ROW()/1E9,""))</f>
        <v/>
      </c>
    </row>
    <row r="419">
      <c r="A419" s="160" t="str">
        <f>IF(C419="","","Renda Fixa")</f>
        <v/>
      </c>
      <c r="B419" s="160" t="str">
        <f>IF(C419="","","Brasil")</f>
        <v/>
      </c>
      <c r="C419" s="160" t="str">
        <f>IF('07 Renda Fixa'!A22="","",'07 Renda Fixa'!A22&amp;"")</f>
        <v/>
      </c>
      <c r="D419" s="160" t="str">
        <f>IF(C419="","",'07 Renda Fixa'!B22&amp;"")</f>
        <v/>
      </c>
      <c r="E419" s="160" t="str">
        <f>IF(C419="","","Renda Fixa")</f>
        <v/>
      </c>
      <c r="F419" s="160" t="str">
        <f>IF(C419="","",'07 Renda Fixa'!Z22)</f>
        <v/>
      </c>
      <c r="G419" s="161" t="n"/>
      <c r="H419" s="162" t="n"/>
      <c r="I419" s="163" t="str">
        <f>IF(C419="","",'07 Renda Fixa'!I22)</f>
        <v/>
      </c>
      <c r="J419" s="164" t="str">
        <f>IF(C419="","",'07 Renda Fixa'!J22)</f>
        <v/>
      </c>
      <c r="K419" s="164" t="str">
        <f>IF(C419="","",'07 Renda Fixa'!K22)</f>
        <v/>
      </c>
      <c r="L419" s="164" t="str">
        <f>IF(C419="","",'07 Renda Fixa'!L22)</f>
        <v/>
      </c>
      <c r="M419" s="164" t="str">
        <f>IF(C419="","",J419)</f>
        <v/>
      </c>
      <c r="N419" s="164" t="str">
        <f>IF(C419="","",'07 Renda Fixa'!T22)</f>
        <v/>
      </c>
      <c r="O419" s="161" t="n"/>
      <c r="P419" s="164" t="str">
        <f>IF(C419="","",'07 Renda Fixa'!U22)</f>
        <v/>
      </c>
      <c r="Q419" s="164" t="str">
        <f>IF(C419="","",'07 Renda Fixa'!W22)</f>
        <v/>
      </c>
      <c r="R419" s="165" t="str">
        <f>IF(C419="","",IF($J$3&gt;0,J419/$J$3,0))</f>
        <v/>
      </c>
      <c r="S419" s="166" t="str">
        <f>IF(C419="","",IF(N(J419)&gt;0,J419+ROW()/1E9,""))</f>
        <v/>
      </c>
      <c r="T419" s="166" t="str">
        <f>IF(C419="","",IF(N(P419)&gt;0,P419+ROW()/1E9,""))</f>
        <v/>
      </c>
    </row>
    <row r="420">
      <c r="A420" s="153" t="str">
        <f>IF(C420="","","Renda Fixa")</f>
        <v/>
      </c>
      <c r="B420" s="153" t="str">
        <f>IF(C420="","","Brasil")</f>
        <v/>
      </c>
      <c r="C420" s="153" t="str">
        <f>IF('07 Renda Fixa'!A23="","",'07 Renda Fixa'!A23&amp;"")</f>
        <v/>
      </c>
      <c r="D420" s="153" t="str">
        <f>IF(C420="","",'07 Renda Fixa'!B23&amp;"")</f>
        <v/>
      </c>
      <c r="E420" s="153" t="str">
        <f>IF(C420="","","Renda Fixa")</f>
        <v/>
      </c>
      <c r="F420" s="153" t="str">
        <f>IF(C420="","",'07 Renda Fixa'!Z23)</f>
        <v/>
      </c>
      <c r="G420" s="154" t="n"/>
      <c r="H420" s="155" t="n"/>
      <c r="I420" s="156" t="str">
        <f>IF(C420="","",'07 Renda Fixa'!I23)</f>
        <v/>
      </c>
      <c r="J420" s="157" t="str">
        <f>IF(C420="","",'07 Renda Fixa'!J23)</f>
        <v/>
      </c>
      <c r="K420" s="157" t="str">
        <f>IF(C420="","",'07 Renda Fixa'!K23)</f>
        <v/>
      </c>
      <c r="L420" s="157" t="str">
        <f>IF(C420="","",'07 Renda Fixa'!L23)</f>
        <v/>
      </c>
      <c r="M420" s="157" t="str">
        <f>IF(C420="","",J420)</f>
        <v/>
      </c>
      <c r="N420" s="157" t="str">
        <f>IF(C420="","",'07 Renda Fixa'!T23)</f>
        <v/>
      </c>
      <c r="O420" s="154" t="n"/>
      <c r="P420" s="157" t="str">
        <f>IF(C420="","",'07 Renda Fixa'!U23)</f>
        <v/>
      </c>
      <c r="Q420" s="157" t="str">
        <f>IF(C420="","",'07 Renda Fixa'!W23)</f>
        <v/>
      </c>
      <c r="R420" s="158" t="str">
        <f>IF(C420="","",IF($J$3&gt;0,J420/$J$3,0))</f>
        <v/>
      </c>
      <c r="S420" s="159" t="str">
        <f>IF(C420="","",IF(N(J420)&gt;0,J420+ROW()/1E9,""))</f>
        <v/>
      </c>
      <c r="T420" s="159" t="str">
        <f>IF(C420="","",IF(N(P420)&gt;0,P420+ROW()/1E9,""))</f>
        <v/>
      </c>
    </row>
    <row r="421">
      <c r="A421" s="160" t="str">
        <f>IF(C421="","","Renda Fixa")</f>
        <v/>
      </c>
      <c r="B421" s="160" t="str">
        <f>IF(C421="","","Brasil")</f>
        <v/>
      </c>
      <c r="C421" s="160" t="str">
        <f>IF('07 Renda Fixa'!A24="","",'07 Renda Fixa'!A24&amp;"")</f>
        <v/>
      </c>
      <c r="D421" s="160" t="str">
        <f>IF(C421="","",'07 Renda Fixa'!B24&amp;"")</f>
        <v/>
      </c>
      <c r="E421" s="160" t="str">
        <f>IF(C421="","","Renda Fixa")</f>
        <v/>
      </c>
      <c r="F421" s="160" t="str">
        <f>IF(C421="","",'07 Renda Fixa'!Z24)</f>
        <v/>
      </c>
      <c r="G421" s="161" t="n"/>
      <c r="H421" s="162" t="n"/>
      <c r="I421" s="163" t="str">
        <f>IF(C421="","",'07 Renda Fixa'!I24)</f>
        <v/>
      </c>
      <c r="J421" s="164" t="str">
        <f>IF(C421="","",'07 Renda Fixa'!J24)</f>
        <v/>
      </c>
      <c r="K421" s="164" t="str">
        <f>IF(C421="","",'07 Renda Fixa'!K24)</f>
        <v/>
      </c>
      <c r="L421" s="164" t="str">
        <f>IF(C421="","",'07 Renda Fixa'!L24)</f>
        <v/>
      </c>
      <c r="M421" s="164" t="str">
        <f>IF(C421="","",J421)</f>
        <v/>
      </c>
      <c r="N421" s="164" t="str">
        <f>IF(C421="","",'07 Renda Fixa'!T24)</f>
        <v/>
      </c>
      <c r="O421" s="161" t="n"/>
      <c r="P421" s="164" t="str">
        <f>IF(C421="","",'07 Renda Fixa'!U24)</f>
        <v/>
      </c>
      <c r="Q421" s="164" t="str">
        <f>IF(C421="","",'07 Renda Fixa'!W24)</f>
        <v/>
      </c>
      <c r="R421" s="165" t="str">
        <f>IF(C421="","",IF($J$3&gt;0,J421/$J$3,0))</f>
        <v/>
      </c>
      <c r="S421" s="166" t="str">
        <f>IF(C421="","",IF(N(J421)&gt;0,J421+ROW()/1E9,""))</f>
        <v/>
      </c>
      <c r="T421" s="166" t="str">
        <f>IF(C421="","",IF(N(P421)&gt;0,P421+ROW()/1E9,""))</f>
        <v/>
      </c>
    </row>
    <row r="422">
      <c r="A422" s="153" t="str">
        <f>IF(C422="","","Renda Fixa")</f>
        <v/>
      </c>
      <c r="B422" s="153" t="str">
        <f>IF(C422="","","Brasil")</f>
        <v/>
      </c>
      <c r="C422" s="153" t="str">
        <f>IF('07 Renda Fixa'!A25="","",'07 Renda Fixa'!A25&amp;"")</f>
        <v/>
      </c>
      <c r="D422" s="153" t="str">
        <f>IF(C422="","",'07 Renda Fixa'!B25&amp;"")</f>
        <v/>
      </c>
      <c r="E422" s="153" t="str">
        <f>IF(C422="","","Renda Fixa")</f>
        <v/>
      </c>
      <c r="F422" s="153" t="str">
        <f>IF(C422="","",'07 Renda Fixa'!Z25)</f>
        <v/>
      </c>
      <c r="G422" s="154" t="n"/>
      <c r="H422" s="155" t="n"/>
      <c r="I422" s="156" t="str">
        <f>IF(C422="","",'07 Renda Fixa'!I25)</f>
        <v/>
      </c>
      <c r="J422" s="157" t="str">
        <f>IF(C422="","",'07 Renda Fixa'!J25)</f>
        <v/>
      </c>
      <c r="K422" s="157" t="str">
        <f>IF(C422="","",'07 Renda Fixa'!K25)</f>
        <v/>
      </c>
      <c r="L422" s="157" t="str">
        <f>IF(C422="","",'07 Renda Fixa'!L25)</f>
        <v/>
      </c>
      <c r="M422" s="157" t="str">
        <f>IF(C422="","",J422)</f>
        <v/>
      </c>
      <c r="N422" s="157" t="str">
        <f>IF(C422="","",'07 Renda Fixa'!T25)</f>
        <v/>
      </c>
      <c r="O422" s="154" t="n"/>
      <c r="P422" s="157" t="str">
        <f>IF(C422="","",'07 Renda Fixa'!U25)</f>
        <v/>
      </c>
      <c r="Q422" s="157" t="str">
        <f>IF(C422="","",'07 Renda Fixa'!W25)</f>
        <v/>
      </c>
      <c r="R422" s="158" t="str">
        <f>IF(C422="","",IF($J$3&gt;0,J422/$J$3,0))</f>
        <v/>
      </c>
      <c r="S422" s="159" t="str">
        <f>IF(C422="","",IF(N(J422)&gt;0,J422+ROW()/1E9,""))</f>
        <v/>
      </c>
      <c r="T422" s="159" t="str">
        <f>IF(C422="","",IF(N(P422)&gt;0,P422+ROW()/1E9,""))</f>
        <v/>
      </c>
    </row>
    <row r="423">
      <c r="A423" s="160" t="str">
        <f>IF(C423="","","Renda Fixa")</f>
        <v/>
      </c>
      <c r="B423" s="160" t="str">
        <f>IF(C423="","","Brasil")</f>
        <v/>
      </c>
      <c r="C423" s="160" t="str">
        <f>IF('07 Renda Fixa'!A26="","",'07 Renda Fixa'!A26&amp;"")</f>
        <v/>
      </c>
      <c r="D423" s="160" t="str">
        <f>IF(C423="","",'07 Renda Fixa'!B26&amp;"")</f>
        <v/>
      </c>
      <c r="E423" s="160" t="str">
        <f>IF(C423="","","Renda Fixa")</f>
        <v/>
      </c>
      <c r="F423" s="160" t="str">
        <f>IF(C423="","",'07 Renda Fixa'!Z26)</f>
        <v/>
      </c>
      <c r="G423" s="161" t="n"/>
      <c r="H423" s="162" t="n"/>
      <c r="I423" s="163" t="str">
        <f>IF(C423="","",'07 Renda Fixa'!I26)</f>
        <v/>
      </c>
      <c r="J423" s="164" t="str">
        <f>IF(C423="","",'07 Renda Fixa'!J26)</f>
        <v/>
      </c>
      <c r="K423" s="164" t="str">
        <f>IF(C423="","",'07 Renda Fixa'!K26)</f>
        <v/>
      </c>
      <c r="L423" s="164" t="str">
        <f>IF(C423="","",'07 Renda Fixa'!L26)</f>
        <v/>
      </c>
      <c r="M423" s="164" t="str">
        <f>IF(C423="","",J423)</f>
        <v/>
      </c>
      <c r="N423" s="164" t="str">
        <f>IF(C423="","",'07 Renda Fixa'!T26)</f>
        <v/>
      </c>
      <c r="O423" s="161" t="n"/>
      <c r="P423" s="164" t="str">
        <f>IF(C423="","",'07 Renda Fixa'!U26)</f>
        <v/>
      </c>
      <c r="Q423" s="164" t="str">
        <f>IF(C423="","",'07 Renda Fixa'!W26)</f>
        <v/>
      </c>
      <c r="R423" s="165" t="str">
        <f>IF(C423="","",IF($J$3&gt;0,J423/$J$3,0))</f>
        <v/>
      </c>
      <c r="S423" s="166" t="str">
        <f>IF(C423="","",IF(N(J423)&gt;0,J423+ROW()/1E9,""))</f>
        <v/>
      </c>
      <c r="T423" s="166" t="str">
        <f>IF(C423="","",IF(N(P423)&gt;0,P423+ROW()/1E9,""))</f>
        <v/>
      </c>
    </row>
    <row r="424">
      <c r="A424" s="153" t="str">
        <f>IF(C424="","","Renda Fixa")</f>
        <v/>
      </c>
      <c r="B424" s="153" t="str">
        <f>IF(C424="","","Brasil")</f>
        <v/>
      </c>
      <c r="C424" s="153" t="str">
        <f>IF('07 Renda Fixa'!A27="","",'07 Renda Fixa'!A27&amp;"")</f>
        <v/>
      </c>
      <c r="D424" s="153" t="str">
        <f>IF(C424="","",'07 Renda Fixa'!B27&amp;"")</f>
        <v/>
      </c>
      <c r="E424" s="153" t="str">
        <f>IF(C424="","","Renda Fixa")</f>
        <v/>
      </c>
      <c r="F424" s="153" t="str">
        <f>IF(C424="","",'07 Renda Fixa'!Z27)</f>
        <v/>
      </c>
      <c r="G424" s="154" t="n"/>
      <c r="H424" s="155" t="n"/>
      <c r="I424" s="156" t="str">
        <f>IF(C424="","",'07 Renda Fixa'!I27)</f>
        <v/>
      </c>
      <c r="J424" s="157" t="str">
        <f>IF(C424="","",'07 Renda Fixa'!J27)</f>
        <v/>
      </c>
      <c r="K424" s="157" t="str">
        <f>IF(C424="","",'07 Renda Fixa'!K27)</f>
        <v/>
      </c>
      <c r="L424" s="157" t="str">
        <f>IF(C424="","",'07 Renda Fixa'!L27)</f>
        <v/>
      </c>
      <c r="M424" s="157" t="str">
        <f>IF(C424="","",J424)</f>
        <v/>
      </c>
      <c r="N424" s="157" t="str">
        <f>IF(C424="","",'07 Renda Fixa'!T27)</f>
        <v/>
      </c>
      <c r="O424" s="154" t="n"/>
      <c r="P424" s="157" t="str">
        <f>IF(C424="","",'07 Renda Fixa'!U27)</f>
        <v/>
      </c>
      <c r="Q424" s="157" t="str">
        <f>IF(C424="","",'07 Renda Fixa'!W27)</f>
        <v/>
      </c>
      <c r="R424" s="158" t="str">
        <f>IF(C424="","",IF($J$3&gt;0,J424/$J$3,0))</f>
        <v/>
      </c>
      <c r="S424" s="159" t="str">
        <f>IF(C424="","",IF(N(J424)&gt;0,J424+ROW()/1E9,""))</f>
        <v/>
      </c>
      <c r="T424" s="159" t="str">
        <f>IF(C424="","",IF(N(P424)&gt;0,P424+ROW()/1E9,""))</f>
        <v/>
      </c>
    </row>
    <row r="425">
      <c r="A425" s="160" t="str">
        <f>IF(C425="","","Renda Fixa")</f>
        <v/>
      </c>
      <c r="B425" s="160" t="str">
        <f>IF(C425="","","Brasil")</f>
        <v/>
      </c>
      <c r="C425" s="160" t="str">
        <f>IF('07 Renda Fixa'!A28="","",'07 Renda Fixa'!A28&amp;"")</f>
        <v/>
      </c>
      <c r="D425" s="160" t="str">
        <f>IF(C425="","",'07 Renda Fixa'!B28&amp;"")</f>
        <v/>
      </c>
      <c r="E425" s="160" t="str">
        <f>IF(C425="","","Renda Fixa")</f>
        <v/>
      </c>
      <c r="F425" s="160" t="str">
        <f>IF(C425="","",'07 Renda Fixa'!Z28)</f>
        <v/>
      </c>
      <c r="G425" s="161" t="n"/>
      <c r="H425" s="162" t="n"/>
      <c r="I425" s="163" t="str">
        <f>IF(C425="","",'07 Renda Fixa'!I28)</f>
        <v/>
      </c>
      <c r="J425" s="164" t="str">
        <f>IF(C425="","",'07 Renda Fixa'!J28)</f>
        <v/>
      </c>
      <c r="K425" s="164" t="str">
        <f>IF(C425="","",'07 Renda Fixa'!K28)</f>
        <v/>
      </c>
      <c r="L425" s="164" t="str">
        <f>IF(C425="","",'07 Renda Fixa'!L28)</f>
        <v/>
      </c>
      <c r="M425" s="164" t="str">
        <f>IF(C425="","",J425)</f>
        <v/>
      </c>
      <c r="N425" s="164" t="str">
        <f>IF(C425="","",'07 Renda Fixa'!T28)</f>
        <v/>
      </c>
      <c r="O425" s="161" t="n"/>
      <c r="P425" s="164" t="str">
        <f>IF(C425="","",'07 Renda Fixa'!U28)</f>
        <v/>
      </c>
      <c r="Q425" s="164" t="str">
        <f>IF(C425="","",'07 Renda Fixa'!W28)</f>
        <v/>
      </c>
      <c r="R425" s="165" t="str">
        <f>IF(C425="","",IF($J$3&gt;0,J425/$J$3,0))</f>
        <v/>
      </c>
      <c r="S425" s="166" t="str">
        <f>IF(C425="","",IF(N(J425)&gt;0,J425+ROW()/1E9,""))</f>
        <v/>
      </c>
      <c r="T425" s="166" t="str">
        <f>IF(C425="","",IF(N(P425)&gt;0,P425+ROW()/1E9,""))</f>
        <v/>
      </c>
    </row>
    <row r="426">
      <c r="A426" s="153" t="str">
        <f>IF(C426="","","Renda Fixa")</f>
        <v/>
      </c>
      <c r="B426" s="153" t="str">
        <f>IF(C426="","","Brasil")</f>
        <v/>
      </c>
      <c r="C426" s="153" t="str">
        <f>IF('07 Renda Fixa'!A29="","",'07 Renda Fixa'!A29&amp;"")</f>
        <v/>
      </c>
      <c r="D426" s="153" t="str">
        <f>IF(C426="","",'07 Renda Fixa'!B29&amp;"")</f>
        <v/>
      </c>
      <c r="E426" s="153" t="str">
        <f>IF(C426="","","Renda Fixa")</f>
        <v/>
      </c>
      <c r="F426" s="153" t="str">
        <f>IF(C426="","",'07 Renda Fixa'!Z29)</f>
        <v/>
      </c>
      <c r="G426" s="154" t="n"/>
      <c r="H426" s="155" t="n"/>
      <c r="I426" s="156" t="str">
        <f>IF(C426="","",'07 Renda Fixa'!I29)</f>
        <v/>
      </c>
      <c r="J426" s="157" t="str">
        <f>IF(C426="","",'07 Renda Fixa'!J29)</f>
        <v/>
      </c>
      <c r="K426" s="157" t="str">
        <f>IF(C426="","",'07 Renda Fixa'!K29)</f>
        <v/>
      </c>
      <c r="L426" s="157" t="str">
        <f>IF(C426="","",'07 Renda Fixa'!L29)</f>
        <v/>
      </c>
      <c r="M426" s="157" t="str">
        <f>IF(C426="","",J426)</f>
        <v/>
      </c>
      <c r="N426" s="157" t="str">
        <f>IF(C426="","",'07 Renda Fixa'!T29)</f>
        <v/>
      </c>
      <c r="O426" s="154" t="n"/>
      <c r="P426" s="157" t="str">
        <f>IF(C426="","",'07 Renda Fixa'!U29)</f>
        <v/>
      </c>
      <c r="Q426" s="157" t="str">
        <f>IF(C426="","",'07 Renda Fixa'!W29)</f>
        <v/>
      </c>
      <c r="R426" s="158" t="str">
        <f>IF(C426="","",IF($J$3&gt;0,J426/$J$3,0))</f>
        <v/>
      </c>
      <c r="S426" s="159" t="str">
        <f>IF(C426="","",IF(N(J426)&gt;0,J426+ROW()/1E9,""))</f>
        <v/>
      </c>
      <c r="T426" s="159" t="str">
        <f>IF(C426="","",IF(N(P426)&gt;0,P426+ROW()/1E9,""))</f>
        <v/>
      </c>
    </row>
    <row r="427">
      <c r="A427" s="160" t="str">
        <f>IF(C427="","","Renda Fixa")</f>
        <v/>
      </c>
      <c r="B427" s="160" t="str">
        <f>IF(C427="","","Brasil")</f>
        <v/>
      </c>
      <c r="C427" s="160" t="str">
        <f>IF('07 Renda Fixa'!A30="","",'07 Renda Fixa'!A30&amp;"")</f>
        <v/>
      </c>
      <c r="D427" s="160" t="str">
        <f>IF(C427="","",'07 Renda Fixa'!B30&amp;"")</f>
        <v/>
      </c>
      <c r="E427" s="160" t="str">
        <f>IF(C427="","","Renda Fixa")</f>
        <v/>
      </c>
      <c r="F427" s="160" t="str">
        <f>IF(C427="","",'07 Renda Fixa'!Z30)</f>
        <v/>
      </c>
      <c r="G427" s="161" t="n"/>
      <c r="H427" s="162" t="n"/>
      <c r="I427" s="163" t="str">
        <f>IF(C427="","",'07 Renda Fixa'!I30)</f>
        <v/>
      </c>
      <c r="J427" s="164" t="str">
        <f>IF(C427="","",'07 Renda Fixa'!J30)</f>
        <v/>
      </c>
      <c r="K427" s="164" t="str">
        <f>IF(C427="","",'07 Renda Fixa'!K30)</f>
        <v/>
      </c>
      <c r="L427" s="164" t="str">
        <f>IF(C427="","",'07 Renda Fixa'!L30)</f>
        <v/>
      </c>
      <c r="M427" s="164" t="str">
        <f>IF(C427="","",J427)</f>
        <v/>
      </c>
      <c r="N427" s="164" t="str">
        <f>IF(C427="","",'07 Renda Fixa'!T30)</f>
        <v/>
      </c>
      <c r="O427" s="161" t="n"/>
      <c r="P427" s="164" t="str">
        <f>IF(C427="","",'07 Renda Fixa'!U30)</f>
        <v/>
      </c>
      <c r="Q427" s="164" t="str">
        <f>IF(C427="","",'07 Renda Fixa'!W30)</f>
        <v/>
      </c>
      <c r="R427" s="165" t="str">
        <f>IF(C427="","",IF($J$3&gt;0,J427/$J$3,0))</f>
        <v/>
      </c>
      <c r="S427" s="166" t="str">
        <f>IF(C427="","",IF(N(J427)&gt;0,J427+ROW()/1E9,""))</f>
        <v/>
      </c>
      <c r="T427" s="166" t="str">
        <f>IF(C427="","",IF(N(P427)&gt;0,P427+ROW()/1E9,""))</f>
        <v/>
      </c>
    </row>
    <row r="428">
      <c r="A428" s="153" t="str">
        <f>IF(C428="","","Renda Fixa")</f>
        <v/>
      </c>
      <c r="B428" s="153" t="str">
        <f>IF(C428="","","Brasil")</f>
        <v/>
      </c>
      <c r="C428" s="153" t="str">
        <f>IF('07 Renda Fixa'!A31="","",'07 Renda Fixa'!A31&amp;"")</f>
        <v/>
      </c>
      <c r="D428" s="153" t="str">
        <f>IF(C428="","",'07 Renda Fixa'!B31&amp;"")</f>
        <v/>
      </c>
      <c r="E428" s="153" t="str">
        <f>IF(C428="","","Renda Fixa")</f>
        <v/>
      </c>
      <c r="F428" s="153" t="str">
        <f>IF(C428="","",'07 Renda Fixa'!Z31)</f>
        <v/>
      </c>
      <c r="G428" s="154" t="n"/>
      <c r="H428" s="155" t="n"/>
      <c r="I428" s="156" t="str">
        <f>IF(C428="","",'07 Renda Fixa'!I31)</f>
        <v/>
      </c>
      <c r="J428" s="157" t="str">
        <f>IF(C428="","",'07 Renda Fixa'!J31)</f>
        <v/>
      </c>
      <c r="K428" s="157" t="str">
        <f>IF(C428="","",'07 Renda Fixa'!K31)</f>
        <v/>
      </c>
      <c r="L428" s="157" t="str">
        <f>IF(C428="","",'07 Renda Fixa'!L31)</f>
        <v/>
      </c>
      <c r="M428" s="157" t="str">
        <f>IF(C428="","",J428)</f>
        <v/>
      </c>
      <c r="N428" s="157" t="str">
        <f>IF(C428="","",'07 Renda Fixa'!T31)</f>
        <v/>
      </c>
      <c r="O428" s="154" t="n"/>
      <c r="P428" s="157" t="str">
        <f>IF(C428="","",'07 Renda Fixa'!U31)</f>
        <v/>
      </c>
      <c r="Q428" s="157" t="str">
        <f>IF(C428="","",'07 Renda Fixa'!W31)</f>
        <v/>
      </c>
      <c r="R428" s="158" t="str">
        <f>IF(C428="","",IF($J$3&gt;0,J428/$J$3,0))</f>
        <v/>
      </c>
      <c r="S428" s="159" t="str">
        <f>IF(C428="","",IF(N(J428)&gt;0,J428+ROW()/1E9,""))</f>
        <v/>
      </c>
      <c r="T428" s="159" t="str">
        <f>IF(C428="","",IF(N(P428)&gt;0,P428+ROW()/1E9,""))</f>
        <v/>
      </c>
    </row>
    <row r="429">
      <c r="A429" s="160" t="str">
        <f>IF(C429="","","Renda Fixa")</f>
        <v/>
      </c>
      <c r="B429" s="160" t="str">
        <f>IF(C429="","","Brasil")</f>
        <v/>
      </c>
      <c r="C429" s="160" t="str">
        <f>IF('07 Renda Fixa'!A32="","",'07 Renda Fixa'!A32&amp;"")</f>
        <v/>
      </c>
      <c r="D429" s="160" t="str">
        <f>IF(C429="","",'07 Renda Fixa'!B32&amp;"")</f>
        <v/>
      </c>
      <c r="E429" s="160" t="str">
        <f>IF(C429="","","Renda Fixa")</f>
        <v/>
      </c>
      <c r="F429" s="160" t="str">
        <f>IF(C429="","",'07 Renda Fixa'!Z32)</f>
        <v/>
      </c>
      <c r="G429" s="161" t="n"/>
      <c r="H429" s="162" t="n"/>
      <c r="I429" s="163" t="str">
        <f>IF(C429="","",'07 Renda Fixa'!I32)</f>
        <v/>
      </c>
      <c r="J429" s="164" t="str">
        <f>IF(C429="","",'07 Renda Fixa'!J32)</f>
        <v/>
      </c>
      <c r="K429" s="164" t="str">
        <f>IF(C429="","",'07 Renda Fixa'!K32)</f>
        <v/>
      </c>
      <c r="L429" s="164" t="str">
        <f>IF(C429="","",'07 Renda Fixa'!L32)</f>
        <v/>
      </c>
      <c r="M429" s="164" t="str">
        <f>IF(C429="","",J429)</f>
        <v/>
      </c>
      <c r="N429" s="164" t="str">
        <f>IF(C429="","",'07 Renda Fixa'!T32)</f>
        <v/>
      </c>
      <c r="O429" s="161" t="n"/>
      <c r="P429" s="164" t="str">
        <f>IF(C429="","",'07 Renda Fixa'!U32)</f>
        <v/>
      </c>
      <c r="Q429" s="164" t="str">
        <f>IF(C429="","",'07 Renda Fixa'!W32)</f>
        <v/>
      </c>
      <c r="R429" s="165" t="str">
        <f>IF(C429="","",IF($J$3&gt;0,J429/$J$3,0))</f>
        <v/>
      </c>
      <c r="S429" s="166" t="str">
        <f>IF(C429="","",IF(N(J429)&gt;0,J429+ROW()/1E9,""))</f>
        <v/>
      </c>
      <c r="T429" s="166" t="str">
        <f>IF(C429="","",IF(N(P429)&gt;0,P429+ROW()/1E9,""))</f>
        <v/>
      </c>
    </row>
    <row r="430">
      <c r="A430" s="153" t="str">
        <f>IF(C430="","","Renda Fixa")</f>
        <v/>
      </c>
      <c r="B430" s="153" t="str">
        <f>IF(C430="","","Brasil")</f>
        <v/>
      </c>
      <c r="C430" s="153" t="str">
        <f>IF('07 Renda Fixa'!A33="","",'07 Renda Fixa'!A33&amp;"")</f>
        <v/>
      </c>
      <c r="D430" s="153" t="str">
        <f>IF(C430="","",'07 Renda Fixa'!B33&amp;"")</f>
        <v/>
      </c>
      <c r="E430" s="153" t="str">
        <f>IF(C430="","","Renda Fixa")</f>
        <v/>
      </c>
      <c r="F430" s="153" t="str">
        <f>IF(C430="","",'07 Renda Fixa'!Z33)</f>
        <v/>
      </c>
      <c r="G430" s="154" t="n"/>
      <c r="H430" s="155" t="n"/>
      <c r="I430" s="156" t="str">
        <f>IF(C430="","",'07 Renda Fixa'!I33)</f>
        <v/>
      </c>
      <c r="J430" s="157" t="str">
        <f>IF(C430="","",'07 Renda Fixa'!J33)</f>
        <v/>
      </c>
      <c r="K430" s="157" t="str">
        <f>IF(C430="","",'07 Renda Fixa'!K33)</f>
        <v/>
      </c>
      <c r="L430" s="157" t="str">
        <f>IF(C430="","",'07 Renda Fixa'!L33)</f>
        <v/>
      </c>
      <c r="M430" s="157" t="str">
        <f>IF(C430="","",J430)</f>
        <v/>
      </c>
      <c r="N430" s="157" t="str">
        <f>IF(C430="","",'07 Renda Fixa'!T33)</f>
        <v/>
      </c>
      <c r="O430" s="154" t="n"/>
      <c r="P430" s="157" t="str">
        <f>IF(C430="","",'07 Renda Fixa'!U33)</f>
        <v/>
      </c>
      <c r="Q430" s="157" t="str">
        <f>IF(C430="","",'07 Renda Fixa'!W33)</f>
        <v/>
      </c>
      <c r="R430" s="158" t="str">
        <f>IF(C430="","",IF($J$3&gt;0,J430/$J$3,0))</f>
        <v/>
      </c>
      <c r="S430" s="159" t="str">
        <f>IF(C430="","",IF(N(J430)&gt;0,J430+ROW()/1E9,""))</f>
        <v/>
      </c>
      <c r="T430" s="159" t="str">
        <f>IF(C430="","",IF(N(P430)&gt;0,P430+ROW()/1E9,""))</f>
        <v/>
      </c>
    </row>
    <row r="431">
      <c r="A431" s="160" t="str">
        <f>IF(C431="","","Renda Fixa")</f>
        <v/>
      </c>
      <c r="B431" s="160" t="str">
        <f>IF(C431="","","Brasil")</f>
        <v/>
      </c>
      <c r="C431" s="160" t="str">
        <f>IF('07 Renda Fixa'!A34="","",'07 Renda Fixa'!A34&amp;"")</f>
        <v/>
      </c>
      <c r="D431" s="160" t="str">
        <f>IF(C431="","",'07 Renda Fixa'!B34&amp;"")</f>
        <v/>
      </c>
      <c r="E431" s="160" t="str">
        <f>IF(C431="","","Renda Fixa")</f>
        <v/>
      </c>
      <c r="F431" s="160" t="str">
        <f>IF(C431="","",'07 Renda Fixa'!Z34)</f>
        <v/>
      </c>
      <c r="G431" s="161" t="n"/>
      <c r="H431" s="162" t="n"/>
      <c r="I431" s="163" t="str">
        <f>IF(C431="","",'07 Renda Fixa'!I34)</f>
        <v/>
      </c>
      <c r="J431" s="164" t="str">
        <f>IF(C431="","",'07 Renda Fixa'!J34)</f>
        <v/>
      </c>
      <c r="K431" s="164" t="str">
        <f>IF(C431="","",'07 Renda Fixa'!K34)</f>
        <v/>
      </c>
      <c r="L431" s="164" t="str">
        <f>IF(C431="","",'07 Renda Fixa'!L34)</f>
        <v/>
      </c>
      <c r="M431" s="164" t="str">
        <f>IF(C431="","",J431)</f>
        <v/>
      </c>
      <c r="N431" s="164" t="str">
        <f>IF(C431="","",'07 Renda Fixa'!T34)</f>
        <v/>
      </c>
      <c r="O431" s="161" t="n"/>
      <c r="P431" s="164" t="str">
        <f>IF(C431="","",'07 Renda Fixa'!U34)</f>
        <v/>
      </c>
      <c r="Q431" s="164" t="str">
        <f>IF(C431="","",'07 Renda Fixa'!W34)</f>
        <v/>
      </c>
      <c r="R431" s="165" t="str">
        <f>IF(C431="","",IF($J$3&gt;0,J431/$J$3,0))</f>
        <v/>
      </c>
      <c r="S431" s="166" t="str">
        <f>IF(C431="","",IF(N(J431)&gt;0,J431+ROW()/1E9,""))</f>
        <v/>
      </c>
      <c r="T431" s="166" t="str">
        <f>IF(C431="","",IF(N(P431)&gt;0,P431+ROW()/1E9,""))</f>
        <v/>
      </c>
    </row>
    <row r="432">
      <c r="A432" s="153" t="str">
        <f>IF(C432="","","Renda Fixa")</f>
        <v/>
      </c>
      <c r="B432" s="153" t="str">
        <f>IF(C432="","","Brasil")</f>
        <v/>
      </c>
      <c r="C432" s="153" t="str">
        <f>IF('07 Renda Fixa'!A35="","",'07 Renda Fixa'!A35&amp;"")</f>
        <v/>
      </c>
      <c r="D432" s="153" t="str">
        <f>IF(C432="","",'07 Renda Fixa'!B35&amp;"")</f>
        <v/>
      </c>
      <c r="E432" s="153" t="str">
        <f>IF(C432="","","Renda Fixa")</f>
        <v/>
      </c>
      <c r="F432" s="153" t="str">
        <f>IF(C432="","",'07 Renda Fixa'!Z35)</f>
        <v/>
      </c>
      <c r="G432" s="154" t="n"/>
      <c r="H432" s="155" t="n"/>
      <c r="I432" s="156" t="str">
        <f>IF(C432="","",'07 Renda Fixa'!I35)</f>
        <v/>
      </c>
      <c r="J432" s="157" t="str">
        <f>IF(C432="","",'07 Renda Fixa'!J35)</f>
        <v/>
      </c>
      <c r="K432" s="157" t="str">
        <f>IF(C432="","",'07 Renda Fixa'!K35)</f>
        <v/>
      </c>
      <c r="L432" s="157" t="str">
        <f>IF(C432="","",'07 Renda Fixa'!L35)</f>
        <v/>
      </c>
      <c r="M432" s="157" t="str">
        <f>IF(C432="","",J432)</f>
        <v/>
      </c>
      <c r="N432" s="157" t="str">
        <f>IF(C432="","",'07 Renda Fixa'!T35)</f>
        <v/>
      </c>
      <c r="O432" s="154" t="n"/>
      <c r="P432" s="157" t="str">
        <f>IF(C432="","",'07 Renda Fixa'!U35)</f>
        <v/>
      </c>
      <c r="Q432" s="157" t="str">
        <f>IF(C432="","",'07 Renda Fixa'!W35)</f>
        <v/>
      </c>
      <c r="R432" s="158" t="str">
        <f>IF(C432="","",IF($J$3&gt;0,J432/$J$3,0))</f>
        <v/>
      </c>
      <c r="S432" s="159" t="str">
        <f>IF(C432="","",IF(N(J432)&gt;0,J432+ROW()/1E9,""))</f>
        <v/>
      </c>
      <c r="T432" s="159" t="str">
        <f>IF(C432="","",IF(N(P432)&gt;0,P432+ROW()/1E9,""))</f>
        <v/>
      </c>
    </row>
    <row r="433">
      <c r="A433" s="160" t="str">
        <f>IF(C433="","","Renda Fixa")</f>
        <v/>
      </c>
      <c r="B433" s="160" t="str">
        <f>IF(C433="","","Brasil")</f>
        <v/>
      </c>
      <c r="C433" s="160" t="str">
        <f>IF('07 Renda Fixa'!A36="","",'07 Renda Fixa'!A36&amp;"")</f>
        <v/>
      </c>
      <c r="D433" s="160" t="str">
        <f>IF(C433="","",'07 Renda Fixa'!B36&amp;"")</f>
        <v/>
      </c>
      <c r="E433" s="160" t="str">
        <f>IF(C433="","","Renda Fixa")</f>
        <v/>
      </c>
      <c r="F433" s="160" t="str">
        <f>IF(C433="","",'07 Renda Fixa'!Z36)</f>
        <v/>
      </c>
      <c r="G433" s="161" t="n"/>
      <c r="H433" s="162" t="n"/>
      <c r="I433" s="163" t="str">
        <f>IF(C433="","",'07 Renda Fixa'!I36)</f>
        <v/>
      </c>
      <c r="J433" s="164" t="str">
        <f>IF(C433="","",'07 Renda Fixa'!J36)</f>
        <v/>
      </c>
      <c r="K433" s="164" t="str">
        <f>IF(C433="","",'07 Renda Fixa'!K36)</f>
        <v/>
      </c>
      <c r="L433" s="164" t="str">
        <f>IF(C433="","",'07 Renda Fixa'!L36)</f>
        <v/>
      </c>
      <c r="M433" s="164" t="str">
        <f>IF(C433="","",J433)</f>
        <v/>
      </c>
      <c r="N433" s="164" t="str">
        <f>IF(C433="","",'07 Renda Fixa'!T36)</f>
        <v/>
      </c>
      <c r="O433" s="161" t="n"/>
      <c r="P433" s="164" t="str">
        <f>IF(C433="","",'07 Renda Fixa'!U36)</f>
        <v/>
      </c>
      <c r="Q433" s="164" t="str">
        <f>IF(C433="","",'07 Renda Fixa'!W36)</f>
        <v/>
      </c>
      <c r="R433" s="165" t="str">
        <f>IF(C433="","",IF($J$3&gt;0,J433/$J$3,0))</f>
        <v/>
      </c>
      <c r="S433" s="166" t="str">
        <f>IF(C433="","",IF(N(J433)&gt;0,J433+ROW()/1E9,""))</f>
        <v/>
      </c>
      <c r="T433" s="166" t="str">
        <f>IF(C433="","",IF(N(P433)&gt;0,P433+ROW()/1E9,""))</f>
        <v/>
      </c>
    </row>
    <row r="434">
      <c r="A434" s="153" t="str">
        <f>IF(C434="","","Renda Fixa")</f>
        <v/>
      </c>
      <c r="B434" s="153" t="str">
        <f>IF(C434="","","Brasil")</f>
        <v/>
      </c>
      <c r="C434" s="153" t="str">
        <f>IF('07 Renda Fixa'!A37="","",'07 Renda Fixa'!A37&amp;"")</f>
        <v/>
      </c>
      <c r="D434" s="153" t="str">
        <f>IF(C434="","",'07 Renda Fixa'!B37&amp;"")</f>
        <v/>
      </c>
      <c r="E434" s="153" t="str">
        <f>IF(C434="","","Renda Fixa")</f>
        <v/>
      </c>
      <c r="F434" s="153" t="str">
        <f>IF(C434="","",'07 Renda Fixa'!Z37)</f>
        <v/>
      </c>
      <c r="G434" s="154" t="n"/>
      <c r="H434" s="155" t="n"/>
      <c r="I434" s="156" t="str">
        <f>IF(C434="","",'07 Renda Fixa'!I37)</f>
        <v/>
      </c>
      <c r="J434" s="157" t="str">
        <f>IF(C434="","",'07 Renda Fixa'!J37)</f>
        <v/>
      </c>
      <c r="K434" s="157" t="str">
        <f>IF(C434="","",'07 Renda Fixa'!K37)</f>
        <v/>
      </c>
      <c r="L434" s="157" t="str">
        <f>IF(C434="","",'07 Renda Fixa'!L37)</f>
        <v/>
      </c>
      <c r="M434" s="157" t="str">
        <f>IF(C434="","",J434)</f>
        <v/>
      </c>
      <c r="N434" s="157" t="str">
        <f>IF(C434="","",'07 Renda Fixa'!T37)</f>
        <v/>
      </c>
      <c r="O434" s="154" t="n"/>
      <c r="P434" s="157" t="str">
        <f>IF(C434="","",'07 Renda Fixa'!U37)</f>
        <v/>
      </c>
      <c r="Q434" s="157" t="str">
        <f>IF(C434="","",'07 Renda Fixa'!W37)</f>
        <v/>
      </c>
      <c r="R434" s="158" t="str">
        <f>IF(C434="","",IF($J$3&gt;0,J434/$J$3,0))</f>
        <v/>
      </c>
      <c r="S434" s="159" t="str">
        <f>IF(C434="","",IF(N(J434)&gt;0,J434+ROW()/1E9,""))</f>
        <v/>
      </c>
      <c r="T434" s="159" t="str">
        <f>IF(C434="","",IF(N(P434)&gt;0,P434+ROW()/1E9,""))</f>
        <v/>
      </c>
    </row>
    <row r="435">
      <c r="A435" s="160" t="str">
        <f>IF(C435="","","Renda Fixa")</f>
        <v/>
      </c>
      <c r="B435" s="160" t="str">
        <f>IF(C435="","","Brasil")</f>
        <v/>
      </c>
      <c r="C435" s="160" t="str">
        <f>IF('07 Renda Fixa'!A38="","",'07 Renda Fixa'!A38&amp;"")</f>
        <v/>
      </c>
      <c r="D435" s="160" t="str">
        <f>IF(C435="","",'07 Renda Fixa'!B38&amp;"")</f>
        <v/>
      </c>
      <c r="E435" s="160" t="str">
        <f>IF(C435="","","Renda Fixa")</f>
        <v/>
      </c>
      <c r="F435" s="160" t="str">
        <f>IF(C435="","",'07 Renda Fixa'!Z38)</f>
        <v/>
      </c>
      <c r="G435" s="161" t="n"/>
      <c r="H435" s="162" t="n"/>
      <c r="I435" s="163" t="str">
        <f>IF(C435="","",'07 Renda Fixa'!I38)</f>
        <v/>
      </c>
      <c r="J435" s="164" t="str">
        <f>IF(C435="","",'07 Renda Fixa'!J38)</f>
        <v/>
      </c>
      <c r="K435" s="164" t="str">
        <f>IF(C435="","",'07 Renda Fixa'!K38)</f>
        <v/>
      </c>
      <c r="L435" s="164" t="str">
        <f>IF(C435="","",'07 Renda Fixa'!L38)</f>
        <v/>
      </c>
      <c r="M435" s="164" t="str">
        <f>IF(C435="","",J435)</f>
        <v/>
      </c>
      <c r="N435" s="164" t="str">
        <f>IF(C435="","",'07 Renda Fixa'!T38)</f>
        <v/>
      </c>
      <c r="O435" s="161" t="n"/>
      <c r="P435" s="164" t="str">
        <f>IF(C435="","",'07 Renda Fixa'!U38)</f>
        <v/>
      </c>
      <c r="Q435" s="164" t="str">
        <f>IF(C435="","",'07 Renda Fixa'!W38)</f>
        <v/>
      </c>
      <c r="R435" s="165" t="str">
        <f>IF(C435="","",IF($J$3&gt;0,J435/$J$3,0))</f>
        <v/>
      </c>
      <c r="S435" s="166" t="str">
        <f>IF(C435="","",IF(N(J435)&gt;0,J435+ROW()/1E9,""))</f>
        <v/>
      </c>
      <c r="T435" s="166" t="str">
        <f>IF(C435="","",IF(N(P435)&gt;0,P435+ROW()/1E9,""))</f>
        <v/>
      </c>
    </row>
    <row r="436">
      <c r="A436" s="153" t="str">
        <f>IF(C436="","","Renda Fixa")</f>
        <v/>
      </c>
      <c r="B436" s="153" t="str">
        <f>IF(C436="","","Brasil")</f>
        <v/>
      </c>
      <c r="C436" s="153" t="str">
        <f>IF('07 Renda Fixa'!A39="","",'07 Renda Fixa'!A39&amp;"")</f>
        <v/>
      </c>
      <c r="D436" s="153" t="str">
        <f>IF(C436="","",'07 Renda Fixa'!B39&amp;"")</f>
        <v/>
      </c>
      <c r="E436" s="153" t="str">
        <f>IF(C436="","","Renda Fixa")</f>
        <v/>
      </c>
      <c r="F436" s="153" t="str">
        <f>IF(C436="","",'07 Renda Fixa'!Z39)</f>
        <v/>
      </c>
      <c r="G436" s="154" t="n"/>
      <c r="H436" s="155" t="n"/>
      <c r="I436" s="156" t="str">
        <f>IF(C436="","",'07 Renda Fixa'!I39)</f>
        <v/>
      </c>
      <c r="J436" s="157" t="str">
        <f>IF(C436="","",'07 Renda Fixa'!J39)</f>
        <v/>
      </c>
      <c r="K436" s="157" t="str">
        <f>IF(C436="","",'07 Renda Fixa'!K39)</f>
        <v/>
      </c>
      <c r="L436" s="157" t="str">
        <f>IF(C436="","",'07 Renda Fixa'!L39)</f>
        <v/>
      </c>
      <c r="M436" s="157" t="str">
        <f>IF(C436="","",J436)</f>
        <v/>
      </c>
      <c r="N436" s="157" t="str">
        <f>IF(C436="","",'07 Renda Fixa'!T39)</f>
        <v/>
      </c>
      <c r="O436" s="154" t="n"/>
      <c r="P436" s="157" t="str">
        <f>IF(C436="","",'07 Renda Fixa'!U39)</f>
        <v/>
      </c>
      <c r="Q436" s="157" t="str">
        <f>IF(C436="","",'07 Renda Fixa'!W39)</f>
        <v/>
      </c>
      <c r="R436" s="158" t="str">
        <f>IF(C436="","",IF($J$3&gt;0,J436/$J$3,0))</f>
        <v/>
      </c>
      <c r="S436" s="159" t="str">
        <f>IF(C436="","",IF(N(J436)&gt;0,J436+ROW()/1E9,""))</f>
        <v/>
      </c>
      <c r="T436" s="159" t="str">
        <f>IF(C436="","",IF(N(P436)&gt;0,P436+ROW()/1E9,""))</f>
        <v/>
      </c>
    </row>
    <row r="437">
      <c r="A437" s="160" t="str">
        <f>IF(C437="","","Renda Fixa")</f>
        <v/>
      </c>
      <c r="B437" s="160" t="str">
        <f>IF(C437="","","Brasil")</f>
        <v/>
      </c>
      <c r="C437" s="160" t="str">
        <f>IF('07 Renda Fixa'!A40="","",'07 Renda Fixa'!A40&amp;"")</f>
        <v/>
      </c>
      <c r="D437" s="160" t="str">
        <f>IF(C437="","",'07 Renda Fixa'!B40&amp;"")</f>
        <v/>
      </c>
      <c r="E437" s="160" t="str">
        <f>IF(C437="","","Renda Fixa")</f>
        <v/>
      </c>
      <c r="F437" s="160" t="str">
        <f>IF(C437="","",'07 Renda Fixa'!Z40)</f>
        <v/>
      </c>
      <c r="G437" s="161" t="n"/>
      <c r="H437" s="162" t="n"/>
      <c r="I437" s="163" t="str">
        <f>IF(C437="","",'07 Renda Fixa'!I40)</f>
        <v/>
      </c>
      <c r="J437" s="164" t="str">
        <f>IF(C437="","",'07 Renda Fixa'!J40)</f>
        <v/>
      </c>
      <c r="K437" s="164" t="str">
        <f>IF(C437="","",'07 Renda Fixa'!K40)</f>
        <v/>
      </c>
      <c r="L437" s="164" t="str">
        <f>IF(C437="","",'07 Renda Fixa'!L40)</f>
        <v/>
      </c>
      <c r="M437" s="164" t="str">
        <f>IF(C437="","",J437)</f>
        <v/>
      </c>
      <c r="N437" s="164" t="str">
        <f>IF(C437="","",'07 Renda Fixa'!T40)</f>
        <v/>
      </c>
      <c r="O437" s="161" t="n"/>
      <c r="P437" s="164" t="str">
        <f>IF(C437="","",'07 Renda Fixa'!U40)</f>
        <v/>
      </c>
      <c r="Q437" s="164" t="str">
        <f>IF(C437="","",'07 Renda Fixa'!W40)</f>
        <v/>
      </c>
      <c r="R437" s="165" t="str">
        <f>IF(C437="","",IF($J$3&gt;0,J437/$J$3,0))</f>
        <v/>
      </c>
      <c r="S437" s="166" t="str">
        <f>IF(C437="","",IF(N(J437)&gt;0,J437+ROW()/1E9,""))</f>
        <v/>
      </c>
      <c r="T437" s="166" t="str">
        <f>IF(C437="","",IF(N(P437)&gt;0,P437+ROW()/1E9,""))</f>
        <v/>
      </c>
    </row>
    <row r="438">
      <c r="A438" s="153" t="str">
        <f>IF(C438="","","Renda Fixa")</f>
        <v/>
      </c>
      <c r="B438" s="153" t="str">
        <f>IF(C438="","","Brasil")</f>
        <v/>
      </c>
      <c r="C438" s="153" t="str">
        <f>IF('07 Renda Fixa'!A41="","",'07 Renda Fixa'!A41&amp;"")</f>
        <v/>
      </c>
      <c r="D438" s="153" t="str">
        <f>IF(C438="","",'07 Renda Fixa'!B41&amp;"")</f>
        <v/>
      </c>
      <c r="E438" s="153" t="str">
        <f>IF(C438="","","Renda Fixa")</f>
        <v/>
      </c>
      <c r="F438" s="153" t="str">
        <f>IF(C438="","",'07 Renda Fixa'!Z41)</f>
        <v/>
      </c>
      <c r="G438" s="154" t="n"/>
      <c r="H438" s="155" t="n"/>
      <c r="I438" s="156" t="str">
        <f>IF(C438="","",'07 Renda Fixa'!I41)</f>
        <v/>
      </c>
      <c r="J438" s="157" t="str">
        <f>IF(C438="","",'07 Renda Fixa'!J41)</f>
        <v/>
      </c>
      <c r="K438" s="157" t="str">
        <f>IF(C438="","",'07 Renda Fixa'!K41)</f>
        <v/>
      </c>
      <c r="L438" s="157" t="str">
        <f>IF(C438="","",'07 Renda Fixa'!L41)</f>
        <v/>
      </c>
      <c r="M438" s="157" t="str">
        <f>IF(C438="","",J438)</f>
        <v/>
      </c>
      <c r="N438" s="157" t="str">
        <f>IF(C438="","",'07 Renda Fixa'!T41)</f>
        <v/>
      </c>
      <c r="O438" s="154" t="n"/>
      <c r="P438" s="157" t="str">
        <f>IF(C438="","",'07 Renda Fixa'!U41)</f>
        <v/>
      </c>
      <c r="Q438" s="157" t="str">
        <f>IF(C438="","",'07 Renda Fixa'!W41)</f>
        <v/>
      </c>
      <c r="R438" s="158" t="str">
        <f>IF(C438="","",IF($J$3&gt;0,J438/$J$3,0))</f>
        <v/>
      </c>
      <c r="S438" s="159" t="str">
        <f>IF(C438="","",IF(N(J438)&gt;0,J438+ROW()/1E9,""))</f>
        <v/>
      </c>
      <c r="T438" s="159" t="str">
        <f>IF(C438="","",IF(N(P438)&gt;0,P438+ROW()/1E9,""))</f>
        <v/>
      </c>
    </row>
    <row r="439">
      <c r="A439" s="160" t="str">
        <f>IF(C439="","","Renda Fixa")</f>
        <v/>
      </c>
      <c r="B439" s="160" t="str">
        <f>IF(C439="","","Brasil")</f>
        <v/>
      </c>
      <c r="C439" s="160" t="str">
        <f>IF('07 Renda Fixa'!A42="","",'07 Renda Fixa'!A42&amp;"")</f>
        <v/>
      </c>
      <c r="D439" s="160" t="str">
        <f>IF(C439="","",'07 Renda Fixa'!B42&amp;"")</f>
        <v/>
      </c>
      <c r="E439" s="160" t="str">
        <f>IF(C439="","","Renda Fixa")</f>
        <v/>
      </c>
      <c r="F439" s="160" t="str">
        <f>IF(C439="","",'07 Renda Fixa'!Z42)</f>
        <v/>
      </c>
      <c r="G439" s="161" t="n"/>
      <c r="H439" s="162" t="n"/>
      <c r="I439" s="163" t="str">
        <f>IF(C439="","",'07 Renda Fixa'!I42)</f>
        <v/>
      </c>
      <c r="J439" s="164" t="str">
        <f>IF(C439="","",'07 Renda Fixa'!J42)</f>
        <v/>
      </c>
      <c r="K439" s="164" t="str">
        <f>IF(C439="","",'07 Renda Fixa'!K42)</f>
        <v/>
      </c>
      <c r="L439" s="164" t="str">
        <f>IF(C439="","",'07 Renda Fixa'!L42)</f>
        <v/>
      </c>
      <c r="M439" s="164" t="str">
        <f>IF(C439="","",J439)</f>
        <v/>
      </c>
      <c r="N439" s="164" t="str">
        <f>IF(C439="","",'07 Renda Fixa'!T42)</f>
        <v/>
      </c>
      <c r="O439" s="161" t="n"/>
      <c r="P439" s="164" t="str">
        <f>IF(C439="","",'07 Renda Fixa'!U42)</f>
        <v/>
      </c>
      <c r="Q439" s="164" t="str">
        <f>IF(C439="","",'07 Renda Fixa'!W42)</f>
        <v/>
      </c>
      <c r="R439" s="165" t="str">
        <f>IF(C439="","",IF($J$3&gt;0,J439/$J$3,0))</f>
        <v/>
      </c>
      <c r="S439" s="166" t="str">
        <f>IF(C439="","",IF(N(J439)&gt;0,J439+ROW()/1E9,""))</f>
        <v/>
      </c>
      <c r="T439" s="166" t="str">
        <f>IF(C439="","",IF(N(P439)&gt;0,P439+ROW()/1E9,""))</f>
        <v/>
      </c>
    </row>
    <row r="440">
      <c r="A440" s="153" t="str">
        <f>IF(C440="","","Renda Fixa")</f>
        <v/>
      </c>
      <c r="B440" s="153" t="str">
        <f>IF(C440="","","Brasil")</f>
        <v/>
      </c>
      <c r="C440" s="153" t="str">
        <f>IF('07 Renda Fixa'!A43="","",'07 Renda Fixa'!A43&amp;"")</f>
        <v/>
      </c>
      <c r="D440" s="153" t="str">
        <f>IF(C440="","",'07 Renda Fixa'!B43&amp;"")</f>
        <v/>
      </c>
      <c r="E440" s="153" t="str">
        <f>IF(C440="","","Renda Fixa")</f>
        <v/>
      </c>
      <c r="F440" s="153" t="str">
        <f>IF(C440="","",'07 Renda Fixa'!Z43)</f>
        <v/>
      </c>
      <c r="G440" s="154" t="n"/>
      <c r="H440" s="155" t="n"/>
      <c r="I440" s="156" t="str">
        <f>IF(C440="","",'07 Renda Fixa'!I43)</f>
        <v/>
      </c>
      <c r="J440" s="157" t="str">
        <f>IF(C440="","",'07 Renda Fixa'!J43)</f>
        <v/>
      </c>
      <c r="K440" s="157" t="str">
        <f>IF(C440="","",'07 Renda Fixa'!K43)</f>
        <v/>
      </c>
      <c r="L440" s="157" t="str">
        <f>IF(C440="","",'07 Renda Fixa'!L43)</f>
        <v/>
      </c>
      <c r="M440" s="157" t="str">
        <f>IF(C440="","",J440)</f>
        <v/>
      </c>
      <c r="N440" s="157" t="str">
        <f>IF(C440="","",'07 Renda Fixa'!T43)</f>
        <v/>
      </c>
      <c r="O440" s="154" t="n"/>
      <c r="P440" s="157" t="str">
        <f>IF(C440="","",'07 Renda Fixa'!U43)</f>
        <v/>
      </c>
      <c r="Q440" s="157" t="str">
        <f>IF(C440="","",'07 Renda Fixa'!W43)</f>
        <v/>
      </c>
      <c r="R440" s="158" t="str">
        <f>IF(C440="","",IF($J$3&gt;0,J440/$J$3,0))</f>
        <v/>
      </c>
      <c r="S440" s="159" t="str">
        <f>IF(C440="","",IF(N(J440)&gt;0,J440+ROW()/1E9,""))</f>
        <v/>
      </c>
      <c r="T440" s="159" t="str">
        <f>IF(C440="","",IF(N(P440)&gt;0,P440+ROW()/1E9,""))</f>
        <v/>
      </c>
    </row>
    <row r="441">
      <c r="A441" s="160" t="str">
        <f>IF(C441="","","Renda Fixa")</f>
        <v/>
      </c>
      <c r="B441" s="160" t="str">
        <f>IF(C441="","","Brasil")</f>
        <v/>
      </c>
      <c r="C441" s="160" t="str">
        <f>IF('07 Renda Fixa'!A44="","",'07 Renda Fixa'!A44&amp;"")</f>
        <v/>
      </c>
      <c r="D441" s="160" t="str">
        <f>IF(C441="","",'07 Renda Fixa'!B44&amp;"")</f>
        <v/>
      </c>
      <c r="E441" s="160" t="str">
        <f>IF(C441="","","Renda Fixa")</f>
        <v/>
      </c>
      <c r="F441" s="160" t="str">
        <f>IF(C441="","",'07 Renda Fixa'!Z44)</f>
        <v/>
      </c>
      <c r="G441" s="161" t="n"/>
      <c r="H441" s="162" t="n"/>
      <c r="I441" s="163" t="str">
        <f>IF(C441="","",'07 Renda Fixa'!I44)</f>
        <v/>
      </c>
      <c r="J441" s="164" t="str">
        <f>IF(C441="","",'07 Renda Fixa'!J44)</f>
        <v/>
      </c>
      <c r="K441" s="164" t="str">
        <f>IF(C441="","",'07 Renda Fixa'!K44)</f>
        <v/>
      </c>
      <c r="L441" s="164" t="str">
        <f>IF(C441="","",'07 Renda Fixa'!L44)</f>
        <v/>
      </c>
      <c r="M441" s="164" t="str">
        <f>IF(C441="","",J441)</f>
        <v/>
      </c>
      <c r="N441" s="164" t="str">
        <f>IF(C441="","",'07 Renda Fixa'!T44)</f>
        <v/>
      </c>
      <c r="O441" s="161" t="n"/>
      <c r="P441" s="164" t="str">
        <f>IF(C441="","",'07 Renda Fixa'!U44)</f>
        <v/>
      </c>
      <c r="Q441" s="164" t="str">
        <f>IF(C441="","",'07 Renda Fixa'!W44)</f>
        <v/>
      </c>
      <c r="R441" s="165" t="str">
        <f>IF(C441="","",IF($J$3&gt;0,J441/$J$3,0))</f>
        <v/>
      </c>
      <c r="S441" s="166" t="str">
        <f>IF(C441="","",IF(N(J441)&gt;0,J441+ROW()/1E9,""))</f>
        <v/>
      </c>
      <c r="T441" s="166" t="str">
        <f>IF(C441="","",IF(N(P441)&gt;0,P441+ROW()/1E9,""))</f>
        <v/>
      </c>
    </row>
    <row r="442">
      <c r="A442" s="153" t="str">
        <f>IF(C442="","","Renda Fixa")</f>
        <v/>
      </c>
      <c r="B442" s="153" t="str">
        <f>IF(C442="","","Brasil")</f>
        <v/>
      </c>
      <c r="C442" s="153" t="str">
        <f>IF('07 Renda Fixa'!A45="","",'07 Renda Fixa'!A45&amp;"")</f>
        <v/>
      </c>
      <c r="D442" s="153" t="str">
        <f>IF(C442="","",'07 Renda Fixa'!B45&amp;"")</f>
        <v/>
      </c>
      <c r="E442" s="153" t="str">
        <f>IF(C442="","","Renda Fixa")</f>
        <v/>
      </c>
      <c r="F442" s="153" t="str">
        <f>IF(C442="","",'07 Renda Fixa'!Z45)</f>
        <v/>
      </c>
      <c r="G442" s="154" t="n"/>
      <c r="H442" s="155" t="n"/>
      <c r="I442" s="156" t="str">
        <f>IF(C442="","",'07 Renda Fixa'!I45)</f>
        <v/>
      </c>
      <c r="J442" s="157" t="str">
        <f>IF(C442="","",'07 Renda Fixa'!J45)</f>
        <v/>
      </c>
      <c r="K442" s="157" t="str">
        <f>IF(C442="","",'07 Renda Fixa'!K45)</f>
        <v/>
      </c>
      <c r="L442" s="157" t="str">
        <f>IF(C442="","",'07 Renda Fixa'!L45)</f>
        <v/>
      </c>
      <c r="M442" s="157" t="str">
        <f>IF(C442="","",J442)</f>
        <v/>
      </c>
      <c r="N442" s="157" t="str">
        <f>IF(C442="","",'07 Renda Fixa'!T45)</f>
        <v/>
      </c>
      <c r="O442" s="154" t="n"/>
      <c r="P442" s="157" t="str">
        <f>IF(C442="","",'07 Renda Fixa'!U45)</f>
        <v/>
      </c>
      <c r="Q442" s="157" t="str">
        <f>IF(C442="","",'07 Renda Fixa'!W45)</f>
        <v/>
      </c>
      <c r="R442" s="158" t="str">
        <f>IF(C442="","",IF($J$3&gt;0,J442/$J$3,0))</f>
        <v/>
      </c>
      <c r="S442" s="159" t="str">
        <f>IF(C442="","",IF(N(J442)&gt;0,J442+ROW()/1E9,""))</f>
        <v/>
      </c>
      <c r="T442" s="159" t="str">
        <f>IF(C442="","",IF(N(P442)&gt;0,P442+ROW()/1E9,""))</f>
        <v/>
      </c>
    </row>
    <row r="443">
      <c r="A443" s="160" t="str">
        <f>IF(C443="","","Renda Fixa")</f>
        <v/>
      </c>
      <c r="B443" s="160" t="str">
        <f>IF(C443="","","Brasil")</f>
        <v/>
      </c>
      <c r="C443" s="160" t="str">
        <f>IF('07 Renda Fixa'!A46="","",'07 Renda Fixa'!A46&amp;"")</f>
        <v/>
      </c>
      <c r="D443" s="160" t="str">
        <f>IF(C443="","",'07 Renda Fixa'!B46&amp;"")</f>
        <v/>
      </c>
      <c r="E443" s="160" t="str">
        <f>IF(C443="","","Renda Fixa")</f>
        <v/>
      </c>
      <c r="F443" s="160" t="str">
        <f>IF(C443="","",'07 Renda Fixa'!Z46)</f>
        <v/>
      </c>
      <c r="G443" s="161" t="n"/>
      <c r="H443" s="162" t="n"/>
      <c r="I443" s="163" t="str">
        <f>IF(C443="","",'07 Renda Fixa'!I46)</f>
        <v/>
      </c>
      <c r="J443" s="164" t="str">
        <f>IF(C443="","",'07 Renda Fixa'!J46)</f>
        <v/>
      </c>
      <c r="K443" s="164" t="str">
        <f>IF(C443="","",'07 Renda Fixa'!K46)</f>
        <v/>
      </c>
      <c r="L443" s="164" t="str">
        <f>IF(C443="","",'07 Renda Fixa'!L46)</f>
        <v/>
      </c>
      <c r="M443" s="164" t="str">
        <f>IF(C443="","",J443)</f>
        <v/>
      </c>
      <c r="N443" s="164" t="str">
        <f>IF(C443="","",'07 Renda Fixa'!T46)</f>
        <v/>
      </c>
      <c r="O443" s="161" t="n"/>
      <c r="P443" s="164" t="str">
        <f>IF(C443="","",'07 Renda Fixa'!U46)</f>
        <v/>
      </c>
      <c r="Q443" s="164" t="str">
        <f>IF(C443="","",'07 Renda Fixa'!W46)</f>
        <v/>
      </c>
      <c r="R443" s="165" t="str">
        <f>IF(C443="","",IF($J$3&gt;0,J443/$J$3,0))</f>
        <v/>
      </c>
      <c r="S443" s="166" t="str">
        <f>IF(C443="","",IF(N(J443)&gt;0,J443+ROW()/1E9,""))</f>
        <v/>
      </c>
      <c r="T443" s="166" t="str">
        <f>IF(C443="","",IF(N(P443)&gt;0,P443+ROW()/1E9,""))</f>
        <v/>
      </c>
    </row>
    <row r="444">
      <c r="A444" s="153" t="str">
        <f>IF(C444="","","Renda Fixa")</f>
        <v/>
      </c>
      <c r="B444" s="153" t="str">
        <f>IF(C444="","","Brasil")</f>
        <v/>
      </c>
      <c r="C444" s="153" t="str">
        <f>IF('07 Renda Fixa'!A47="","",'07 Renda Fixa'!A47&amp;"")</f>
        <v/>
      </c>
      <c r="D444" s="153" t="str">
        <f>IF(C444="","",'07 Renda Fixa'!B47&amp;"")</f>
        <v/>
      </c>
      <c r="E444" s="153" t="str">
        <f>IF(C444="","","Renda Fixa")</f>
        <v/>
      </c>
      <c r="F444" s="153" t="str">
        <f>IF(C444="","",'07 Renda Fixa'!Z47)</f>
        <v/>
      </c>
      <c r="G444" s="154" t="n"/>
      <c r="H444" s="155" t="n"/>
      <c r="I444" s="156" t="str">
        <f>IF(C444="","",'07 Renda Fixa'!I47)</f>
        <v/>
      </c>
      <c r="J444" s="157" t="str">
        <f>IF(C444="","",'07 Renda Fixa'!J47)</f>
        <v/>
      </c>
      <c r="K444" s="157" t="str">
        <f>IF(C444="","",'07 Renda Fixa'!K47)</f>
        <v/>
      </c>
      <c r="L444" s="157" t="str">
        <f>IF(C444="","",'07 Renda Fixa'!L47)</f>
        <v/>
      </c>
      <c r="M444" s="157" t="str">
        <f>IF(C444="","",J444)</f>
        <v/>
      </c>
      <c r="N444" s="157" t="str">
        <f>IF(C444="","",'07 Renda Fixa'!T47)</f>
        <v/>
      </c>
      <c r="O444" s="154" t="n"/>
      <c r="P444" s="157" t="str">
        <f>IF(C444="","",'07 Renda Fixa'!U47)</f>
        <v/>
      </c>
      <c r="Q444" s="157" t="str">
        <f>IF(C444="","",'07 Renda Fixa'!W47)</f>
        <v/>
      </c>
      <c r="R444" s="158" t="str">
        <f>IF(C444="","",IF($J$3&gt;0,J444/$J$3,0))</f>
        <v/>
      </c>
      <c r="S444" s="159" t="str">
        <f>IF(C444="","",IF(N(J444)&gt;0,J444+ROW()/1E9,""))</f>
        <v/>
      </c>
      <c r="T444" s="159" t="str">
        <f>IF(C444="","",IF(N(P444)&gt;0,P444+ROW()/1E9,""))</f>
        <v/>
      </c>
    </row>
    <row r="445">
      <c r="A445" s="160" t="str">
        <f>IF(C445="","","Renda Fixa")</f>
        <v/>
      </c>
      <c r="B445" s="160" t="str">
        <f>IF(C445="","","Brasil")</f>
        <v/>
      </c>
      <c r="C445" s="160" t="str">
        <f>IF('07 Renda Fixa'!A48="","",'07 Renda Fixa'!A48&amp;"")</f>
        <v/>
      </c>
      <c r="D445" s="160" t="str">
        <f>IF(C445="","",'07 Renda Fixa'!B48&amp;"")</f>
        <v/>
      </c>
      <c r="E445" s="160" t="str">
        <f>IF(C445="","","Renda Fixa")</f>
        <v/>
      </c>
      <c r="F445" s="160" t="str">
        <f>IF(C445="","",'07 Renda Fixa'!Z48)</f>
        <v/>
      </c>
      <c r="G445" s="161" t="n"/>
      <c r="H445" s="162" t="n"/>
      <c r="I445" s="163" t="str">
        <f>IF(C445="","",'07 Renda Fixa'!I48)</f>
        <v/>
      </c>
      <c r="J445" s="164" t="str">
        <f>IF(C445="","",'07 Renda Fixa'!J48)</f>
        <v/>
      </c>
      <c r="K445" s="164" t="str">
        <f>IF(C445="","",'07 Renda Fixa'!K48)</f>
        <v/>
      </c>
      <c r="L445" s="164" t="str">
        <f>IF(C445="","",'07 Renda Fixa'!L48)</f>
        <v/>
      </c>
      <c r="M445" s="164" t="str">
        <f>IF(C445="","",J445)</f>
        <v/>
      </c>
      <c r="N445" s="164" t="str">
        <f>IF(C445="","",'07 Renda Fixa'!T48)</f>
        <v/>
      </c>
      <c r="O445" s="161" t="n"/>
      <c r="P445" s="164" t="str">
        <f>IF(C445="","",'07 Renda Fixa'!U48)</f>
        <v/>
      </c>
      <c r="Q445" s="164" t="str">
        <f>IF(C445="","",'07 Renda Fixa'!W48)</f>
        <v/>
      </c>
      <c r="R445" s="165" t="str">
        <f>IF(C445="","",IF($J$3&gt;0,J445/$J$3,0))</f>
        <v/>
      </c>
      <c r="S445" s="166" t="str">
        <f>IF(C445="","",IF(N(J445)&gt;0,J445+ROW()/1E9,""))</f>
        <v/>
      </c>
      <c r="T445" s="166" t="str">
        <f>IF(C445="","",IF(N(P445)&gt;0,P445+ROW()/1E9,""))</f>
        <v/>
      </c>
    </row>
    <row r="446">
      <c r="A446" s="153" t="str">
        <f>IF(C446="","","Renda Fixa")</f>
        <v/>
      </c>
      <c r="B446" s="153" t="str">
        <f>IF(C446="","","Brasil")</f>
        <v/>
      </c>
      <c r="C446" s="153" t="str">
        <f>IF('07 Renda Fixa'!A49="","",'07 Renda Fixa'!A49&amp;"")</f>
        <v/>
      </c>
      <c r="D446" s="153" t="str">
        <f>IF(C446="","",'07 Renda Fixa'!B49&amp;"")</f>
        <v/>
      </c>
      <c r="E446" s="153" t="str">
        <f>IF(C446="","","Renda Fixa")</f>
        <v/>
      </c>
      <c r="F446" s="153" t="str">
        <f>IF(C446="","",'07 Renda Fixa'!Z49)</f>
        <v/>
      </c>
      <c r="G446" s="154" t="n"/>
      <c r="H446" s="155" t="n"/>
      <c r="I446" s="156" t="str">
        <f>IF(C446="","",'07 Renda Fixa'!I49)</f>
        <v/>
      </c>
      <c r="J446" s="157" t="str">
        <f>IF(C446="","",'07 Renda Fixa'!J49)</f>
        <v/>
      </c>
      <c r="K446" s="157" t="str">
        <f>IF(C446="","",'07 Renda Fixa'!K49)</f>
        <v/>
      </c>
      <c r="L446" s="157" t="str">
        <f>IF(C446="","",'07 Renda Fixa'!L49)</f>
        <v/>
      </c>
      <c r="M446" s="157" t="str">
        <f>IF(C446="","",J446)</f>
        <v/>
      </c>
      <c r="N446" s="157" t="str">
        <f>IF(C446="","",'07 Renda Fixa'!T49)</f>
        <v/>
      </c>
      <c r="O446" s="154" t="n"/>
      <c r="P446" s="157" t="str">
        <f>IF(C446="","",'07 Renda Fixa'!U49)</f>
        <v/>
      </c>
      <c r="Q446" s="157" t="str">
        <f>IF(C446="","",'07 Renda Fixa'!W49)</f>
        <v/>
      </c>
      <c r="R446" s="158" t="str">
        <f>IF(C446="","",IF($J$3&gt;0,J446/$J$3,0))</f>
        <v/>
      </c>
      <c r="S446" s="159" t="str">
        <f>IF(C446="","",IF(N(J446)&gt;0,J446+ROW()/1E9,""))</f>
        <v/>
      </c>
      <c r="T446" s="159" t="str">
        <f>IF(C446="","",IF(N(P446)&gt;0,P446+ROW()/1E9,""))</f>
        <v/>
      </c>
    </row>
    <row r="447">
      <c r="A447" s="160" t="str">
        <f>IF(C447="","","Renda Fixa")</f>
        <v/>
      </c>
      <c r="B447" s="160" t="str">
        <f>IF(C447="","","Brasil")</f>
        <v/>
      </c>
      <c r="C447" s="160" t="str">
        <f>IF('07 Renda Fixa'!A50="","",'07 Renda Fixa'!A50&amp;"")</f>
        <v/>
      </c>
      <c r="D447" s="160" t="str">
        <f>IF(C447="","",'07 Renda Fixa'!B50&amp;"")</f>
        <v/>
      </c>
      <c r="E447" s="160" t="str">
        <f>IF(C447="","","Renda Fixa")</f>
        <v/>
      </c>
      <c r="F447" s="160" t="str">
        <f>IF(C447="","",'07 Renda Fixa'!Z50)</f>
        <v/>
      </c>
      <c r="G447" s="161" t="n"/>
      <c r="H447" s="162" t="n"/>
      <c r="I447" s="163" t="str">
        <f>IF(C447="","",'07 Renda Fixa'!I50)</f>
        <v/>
      </c>
      <c r="J447" s="164" t="str">
        <f>IF(C447="","",'07 Renda Fixa'!J50)</f>
        <v/>
      </c>
      <c r="K447" s="164" t="str">
        <f>IF(C447="","",'07 Renda Fixa'!K50)</f>
        <v/>
      </c>
      <c r="L447" s="164" t="str">
        <f>IF(C447="","",'07 Renda Fixa'!L50)</f>
        <v/>
      </c>
      <c r="M447" s="164" t="str">
        <f>IF(C447="","",J447)</f>
        <v/>
      </c>
      <c r="N447" s="164" t="str">
        <f>IF(C447="","",'07 Renda Fixa'!T50)</f>
        <v/>
      </c>
      <c r="O447" s="161" t="n"/>
      <c r="P447" s="164" t="str">
        <f>IF(C447="","",'07 Renda Fixa'!U50)</f>
        <v/>
      </c>
      <c r="Q447" s="164" t="str">
        <f>IF(C447="","",'07 Renda Fixa'!W50)</f>
        <v/>
      </c>
      <c r="R447" s="165" t="str">
        <f>IF(C447="","",IF($J$3&gt;0,J447/$J$3,0))</f>
        <v/>
      </c>
      <c r="S447" s="166" t="str">
        <f>IF(C447="","",IF(N(J447)&gt;0,J447+ROW()/1E9,""))</f>
        <v/>
      </c>
      <c r="T447" s="166" t="str">
        <f>IF(C447="","",IF(N(P447)&gt;0,P447+ROW()/1E9,""))</f>
        <v/>
      </c>
    </row>
    <row r="448">
      <c r="A448" s="153" t="str">
        <f>IF(C448="","","Renda Fixa")</f>
        <v/>
      </c>
      <c r="B448" s="153" t="str">
        <f>IF(C448="","","Brasil")</f>
        <v/>
      </c>
      <c r="C448" s="153" t="str">
        <f>IF('07 Renda Fixa'!A51="","",'07 Renda Fixa'!A51&amp;"")</f>
        <v/>
      </c>
      <c r="D448" s="153" t="str">
        <f>IF(C448="","",'07 Renda Fixa'!B51&amp;"")</f>
        <v/>
      </c>
      <c r="E448" s="153" t="str">
        <f>IF(C448="","","Renda Fixa")</f>
        <v/>
      </c>
      <c r="F448" s="153" t="str">
        <f>IF(C448="","",'07 Renda Fixa'!Z51)</f>
        <v/>
      </c>
      <c r="G448" s="154" t="n"/>
      <c r="H448" s="155" t="n"/>
      <c r="I448" s="156" t="str">
        <f>IF(C448="","",'07 Renda Fixa'!I51)</f>
        <v/>
      </c>
      <c r="J448" s="157" t="str">
        <f>IF(C448="","",'07 Renda Fixa'!J51)</f>
        <v/>
      </c>
      <c r="K448" s="157" t="str">
        <f>IF(C448="","",'07 Renda Fixa'!K51)</f>
        <v/>
      </c>
      <c r="L448" s="157" t="str">
        <f>IF(C448="","",'07 Renda Fixa'!L51)</f>
        <v/>
      </c>
      <c r="M448" s="157" t="str">
        <f>IF(C448="","",J448)</f>
        <v/>
      </c>
      <c r="N448" s="157" t="str">
        <f>IF(C448="","",'07 Renda Fixa'!T51)</f>
        <v/>
      </c>
      <c r="O448" s="154" t="n"/>
      <c r="P448" s="157" t="str">
        <f>IF(C448="","",'07 Renda Fixa'!U51)</f>
        <v/>
      </c>
      <c r="Q448" s="157" t="str">
        <f>IF(C448="","",'07 Renda Fixa'!W51)</f>
        <v/>
      </c>
      <c r="R448" s="158" t="str">
        <f>IF(C448="","",IF($J$3&gt;0,J448/$J$3,0))</f>
        <v/>
      </c>
      <c r="S448" s="159" t="str">
        <f>IF(C448="","",IF(N(J448)&gt;0,J448+ROW()/1E9,""))</f>
        <v/>
      </c>
      <c r="T448" s="159" t="str">
        <f>IF(C448="","",IF(N(P448)&gt;0,P448+ROW()/1E9,""))</f>
        <v/>
      </c>
    </row>
    <row r="449">
      <c r="A449" s="160" t="str">
        <f>IF(C449="","","Renda Fixa")</f>
        <v/>
      </c>
      <c r="B449" s="160" t="str">
        <f>IF(C449="","","Brasil")</f>
        <v/>
      </c>
      <c r="C449" s="160" t="str">
        <f>IF('07 Renda Fixa'!A52="","",'07 Renda Fixa'!A52&amp;"")</f>
        <v/>
      </c>
      <c r="D449" s="160" t="str">
        <f>IF(C449="","",'07 Renda Fixa'!B52&amp;"")</f>
        <v/>
      </c>
      <c r="E449" s="160" t="str">
        <f>IF(C449="","","Renda Fixa")</f>
        <v/>
      </c>
      <c r="F449" s="160" t="str">
        <f>IF(C449="","",'07 Renda Fixa'!Z52)</f>
        <v/>
      </c>
      <c r="G449" s="161" t="n"/>
      <c r="H449" s="162" t="n"/>
      <c r="I449" s="163" t="str">
        <f>IF(C449="","",'07 Renda Fixa'!I52)</f>
        <v/>
      </c>
      <c r="J449" s="164" t="str">
        <f>IF(C449="","",'07 Renda Fixa'!J52)</f>
        <v/>
      </c>
      <c r="K449" s="164" t="str">
        <f>IF(C449="","",'07 Renda Fixa'!K52)</f>
        <v/>
      </c>
      <c r="L449" s="164" t="str">
        <f>IF(C449="","",'07 Renda Fixa'!L52)</f>
        <v/>
      </c>
      <c r="M449" s="164" t="str">
        <f>IF(C449="","",J449)</f>
        <v/>
      </c>
      <c r="N449" s="164" t="str">
        <f>IF(C449="","",'07 Renda Fixa'!T52)</f>
        <v/>
      </c>
      <c r="O449" s="161" t="n"/>
      <c r="P449" s="164" t="str">
        <f>IF(C449="","",'07 Renda Fixa'!U52)</f>
        <v/>
      </c>
      <c r="Q449" s="164" t="str">
        <f>IF(C449="","",'07 Renda Fixa'!W52)</f>
        <v/>
      </c>
      <c r="R449" s="165" t="str">
        <f>IF(C449="","",IF($J$3&gt;0,J449/$J$3,0))</f>
        <v/>
      </c>
      <c r="S449" s="166" t="str">
        <f>IF(C449="","",IF(N(J449)&gt;0,J449+ROW()/1E9,""))</f>
        <v/>
      </c>
      <c r="T449" s="166" t="str">
        <f>IF(C449="","",IF(N(P449)&gt;0,P449+ROW()/1E9,""))</f>
        <v/>
      </c>
    </row>
    <row r="450">
      <c r="A450" s="153" t="str">
        <f>IF(C450="","","Renda Fixa")</f>
        <v/>
      </c>
      <c r="B450" s="153" t="str">
        <f>IF(C450="","","Brasil")</f>
        <v/>
      </c>
      <c r="C450" s="153" t="str">
        <f>IF('07 Renda Fixa'!A53="","",'07 Renda Fixa'!A53&amp;"")</f>
        <v/>
      </c>
      <c r="D450" s="153" t="str">
        <f>IF(C450="","",'07 Renda Fixa'!B53&amp;"")</f>
        <v/>
      </c>
      <c r="E450" s="153" t="str">
        <f>IF(C450="","","Renda Fixa")</f>
        <v/>
      </c>
      <c r="F450" s="153" t="str">
        <f>IF(C450="","",'07 Renda Fixa'!Z53)</f>
        <v/>
      </c>
      <c r="G450" s="154" t="n"/>
      <c r="H450" s="155" t="n"/>
      <c r="I450" s="156" t="str">
        <f>IF(C450="","",'07 Renda Fixa'!I53)</f>
        <v/>
      </c>
      <c r="J450" s="157" t="str">
        <f>IF(C450="","",'07 Renda Fixa'!J53)</f>
        <v/>
      </c>
      <c r="K450" s="157" t="str">
        <f>IF(C450="","",'07 Renda Fixa'!K53)</f>
        <v/>
      </c>
      <c r="L450" s="157" t="str">
        <f>IF(C450="","",'07 Renda Fixa'!L53)</f>
        <v/>
      </c>
      <c r="M450" s="157" t="str">
        <f>IF(C450="","",J450)</f>
        <v/>
      </c>
      <c r="N450" s="157" t="str">
        <f>IF(C450="","",'07 Renda Fixa'!T53)</f>
        <v/>
      </c>
      <c r="O450" s="154" t="n"/>
      <c r="P450" s="157" t="str">
        <f>IF(C450="","",'07 Renda Fixa'!U53)</f>
        <v/>
      </c>
      <c r="Q450" s="157" t="str">
        <f>IF(C450="","",'07 Renda Fixa'!W53)</f>
        <v/>
      </c>
      <c r="R450" s="158" t="str">
        <f>IF(C450="","",IF($J$3&gt;0,J450/$J$3,0))</f>
        <v/>
      </c>
      <c r="S450" s="159" t="str">
        <f>IF(C450="","",IF(N(J450)&gt;0,J450+ROW()/1E9,""))</f>
        <v/>
      </c>
      <c r="T450" s="159" t="str">
        <f>IF(C450="","",IF(N(P450)&gt;0,P450+ROW()/1E9,""))</f>
        <v/>
      </c>
    </row>
    <row r="451">
      <c r="A451" s="160" t="str">
        <f>IF(C451="","","Renda Fixa")</f>
        <v/>
      </c>
      <c r="B451" s="160" t="str">
        <f>IF(C451="","","Brasil")</f>
        <v/>
      </c>
      <c r="C451" s="160" t="str">
        <f>IF('07 Renda Fixa'!A54="","",'07 Renda Fixa'!A54&amp;"")</f>
        <v/>
      </c>
      <c r="D451" s="160" t="str">
        <f>IF(C451="","",'07 Renda Fixa'!B54&amp;"")</f>
        <v/>
      </c>
      <c r="E451" s="160" t="str">
        <f>IF(C451="","","Renda Fixa")</f>
        <v/>
      </c>
      <c r="F451" s="160" t="str">
        <f>IF(C451="","",'07 Renda Fixa'!Z54)</f>
        <v/>
      </c>
      <c r="G451" s="161" t="n"/>
      <c r="H451" s="162" t="n"/>
      <c r="I451" s="163" t="str">
        <f>IF(C451="","",'07 Renda Fixa'!I54)</f>
        <v/>
      </c>
      <c r="J451" s="164" t="str">
        <f>IF(C451="","",'07 Renda Fixa'!J54)</f>
        <v/>
      </c>
      <c r="K451" s="164" t="str">
        <f>IF(C451="","",'07 Renda Fixa'!K54)</f>
        <v/>
      </c>
      <c r="L451" s="164" t="str">
        <f>IF(C451="","",'07 Renda Fixa'!L54)</f>
        <v/>
      </c>
      <c r="M451" s="164" t="str">
        <f>IF(C451="","",J451)</f>
        <v/>
      </c>
      <c r="N451" s="164" t="str">
        <f>IF(C451="","",'07 Renda Fixa'!T54)</f>
        <v/>
      </c>
      <c r="O451" s="161" t="n"/>
      <c r="P451" s="164" t="str">
        <f>IF(C451="","",'07 Renda Fixa'!U54)</f>
        <v/>
      </c>
      <c r="Q451" s="164" t="str">
        <f>IF(C451="","",'07 Renda Fixa'!W54)</f>
        <v/>
      </c>
      <c r="R451" s="165" t="str">
        <f>IF(C451="","",IF($J$3&gt;0,J451/$J$3,0))</f>
        <v/>
      </c>
      <c r="S451" s="166" t="str">
        <f>IF(C451="","",IF(N(J451)&gt;0,J451+ROW()/1E9,""))</f>
        <v/>
      </c>
      <c r="T451" s="166" t="str">
        <f>IF(C451="","",IF(N(P451)&gt;0,P451+ROW()/1E9,""))</f>
        <v/>
      </c>
    </row>
    <row r="452">
      <c r="A452" s="153" t="str">
        <f>IF(C452="","","Renda Fixa")</f>
        <v/>
      </c>
      <c r="B452" s="153" t="str">
        <f>IF(C452="","","Brasil")</f>
        <v/>
      </c>
      <c r="C452" s="153" t="str">
        <f>IF('07 Renda Fixa'!A55="","",'07 Renda Fixa'!A55&amp;"")</f>
        <v/>
      </c>
      <c r="D452" s="153" t="str">
        <f>IF(C452="","",'07 Renda Fixa'!B55&amp;"")</f>
        <v/>
      </c>
      <c r="E452" s="153" t="str">
        <f>IF(C452="","","Renda Fixa")</f>
        <v/>
      </c>
      <c r="F452" s="153" t="str">
        <f>IF(C452="","",'07 Renda Fixa'!Z55)</f>
        <v/>
      </c>
      <c r="G452" s="154" t="n"/>
      <c r="H452" s="155" t="n"/>
      <c r="I452" s="156" t="str">
        <f>IF(C452="","",'07 Renda Fixa'!I55)</f>
        <v/>
      </c>
      <c r="J452" s="157" t="str">
        <f>IF(C452="","",'07 Renda Fixa'!J55)</f>
        <v/>
      </c>
      <c r="K452" s="157" t="str">
        <f>IF(C452="","",'07 Renda Fixa'!K55)</f>
        <v/>
      </c>
      <c r="L452" s="157" t="str">
        <f>IF(C452="","",'07 Renda Fixa'!L55)</f>
        <v/>
      </c>
      <c r="M452" s="157" t="str">
        <f>IF(C452="","",J452)</f>
        <v/>
      </c>
      <c r="N452" s="157" t="str">
        <f>IF(C452="","",'07 Renda Fixa'!T55)</f>
        <v/>
      </c>
      <c r="O452" s="154" t="n"/>
      <c r="P452" s="157" t="str">
        <f>IF(C452="","",'07 Renda Fixa'!U55)</f>
        <v/>
      </c>
      <c r="Q452" s="157" t="str">
        <f>IF(C452="","",'07 Renda Fixa'!W55)</f>
        <v/>
      </c>
      <c r="R452" s="158" t="str">
        <f>IF(C452="","",IF($J$3&gt;0,J452/$J$3,0))</f>
        <v/>
      </c>
      <c r="S452" s="159" t="str">
        <f>IF(C452="","",IF(N(J452)&gt;0,J452+ROW()/1E9,""))</f>
        <v/>
      </c>
      <c r="T452" s="159" t="str">
        <f>IF(C452="","",IF(N(P452)&gt;0,P452+ROW()/1E9,""))</f>
        <v/>
      </c>
    </row>
    <row r="453">
      <c r="A453" s="160" t="str">
        <f>IF(C453="","","Renda Fixa")</f>
        <v/>
      </c>
      <c r="B453" s="160" t="str">
        <f>IF(C453="","","Brasil")</f>
        <v/>
      </c>
      <c r="C453" s="160" t="str">
        <f>IF('07 Renda Fixa'!A56="","",'07 Renda Fixa'!A56&amp;"")</f>
        <v/>
      </c>
      <c r="D453" s="160" t="str">
        <f>IF(C453="","",'07 Renda Fixa'!B56&amp;"")</f>
        <v/>
      </c>
      <c r="E453" s="160" t="str">
        <f>IF(C453="","","Renda Fixa")</f>
        <v/>
      </c>
      <c r="F453" s="160" t="str">
        <f>IF(C453="","",'07 Renda Fixa'!Z56)</f>
        <v/>
      </c>
      <c r="G453" s="161" t="n"/>
      <c r="H453" s="162" t="n"/>
      <c r="I453" s="163" t="str">
        <f>IF(C453="","",'07 Renda Fixa'!I56)</f>
        <v/>
      </c>
      <c r="J453" s="164" t="str">
        <f>IF(C453="","",'07 Renda Fixa'!J56)</f>
        <v/>
      </c>
      <c r="K453" s="164" t="str">
        <f>IF(C453="","",'07 Renda Fixa'!K56)</f>
        <v/>
      </c>
      <c r="L453" s="164" t="str">
        <f>IF(C453="","",'07 Renda Fixa'!L56)</f>
        <v/>
      </c>
      <c r="M453" s="164" t="str">
        <f>IF(C453="","",J453)</f>
        <v/>
      </c>
      <c r="N453" s="164" t="str">
        <f>IF(C453="","",'07 Renda Fixa'!T56)</f>
        <v/>
      </c>
      <c r="O453" s="161" t="n"/>
      <c r="P453" s="164" t="str">
        <f>IF(C453="","",'07 Renda Fixa'!U56)</f>
        <v/>
      </c>
      <c r="Q453" s="164" t="str">
        <f>IF(C453="","",'07 Renda Fixa'!W56)</f>
        <v/>
      </c>
      <c r="R453" s="165" t="str">
        <f>IF(C453="","",IF($J$3&gt;0,J453/$J$3,0))</f>
        <v/>
      </c>
      <c r="S453" s="166" t="str">
        <f>IF(C453="","",IF(N(J453)&gt;0,J453+ROW()/1E9,""))</f>
        <v/>
      </c>
      <c r="T453" s="166" t="str">
        <f>IF(C453="","",IF(N(P453)&gt;0,P453+ROW()/1E9,""))</f>
        <v/>
      </c>
    </row>
    <row r="454">
      <c r="A454" s="153" t="str">
        <f>IF(C454="","","Renda Fixa")</f>
        <v/>
      </c>
      <c r="B454" s="153" t="str">
        <f>IF(C454="","","Brasil")</f>
        <v/>
      </c>
      <c r="C454" s="153" t="str">
        <f>IF('07 Renda Fixa'!A57="","",'07 Renda Fixa'!A57&amp;"")</f>
        <v/>
      </c>
      <c r="D454" s="153" t="str">
        <f>IF(C454="","",'07 Renda Fixa'!B57&amp;"")</f>
        <v/>
      </c>
      <c r="E454" s="153" t="str">
        <f>IF(C454="","","Renda Fixa")</f>
        <v/>
      </c>
      <c r="F454" s="153" t="str">
        <f>IF(C454="","",'07 Renda Fixa'!Z57)</f>
        <v/>
      </c>
      <c r="G454" s="154" t="n"/>
      <c r="H454" s="155" t="n"/>
      <c r="I454" s="156" t="str">
        <f>IF(C454="","",'07 Renda Fixa'!I57)</f>
        <v/>
      </c>
      <c r="J454" s="157" t="str">
        <f>IF(C454="","",'07 Renda Fixa'!J57)</f>
        <v/>
      </c>
      <c r="K454" s="157" t="str">
        <f>IF(C454="","",'07 Renda Fixa'!K57)</f>
        <v/>
      </c>
      <c r="L454" s="157" t="str">
        <f>IF(C454="","",'07 Renda Fixa'!L57)</f>
        <v/>
      </c>
      <c r="M454" s="157" t="str">
        <f>IF(C454="","",J454)</f>
        <v/>
      </c>
      <c r="N454" s="157" t="str">
        <f>IF(C454="","",'07 Renda Fixa'!T57)</f>
        <v/>
      </c>
      <c r="O454" s="154" t="n"/>
      <c r="P454" s="157" t="str">
        <f>IF(C454="","",'07 Renda Fixa'!U57)</f>
        <v/>
      </c>
      <c r="Q454" s="157" t="str">
        <f>IF(C454="","",'07 Renda Fixa'!W57)</f>
        <v/>
      </c>
      <c r="R454" s="158" t="str">
        <f>IF(C454="","",IF($J$3&gt;0,J454/$J$3,0))</f>
        <v/>
      </c>
      <c r="S454" s="159" t="str">
        <f>IF(C454="","",IF(N(J454)&gt;0,J454+ROW()/1E9,""))</f>
        <v/>
      </c>
      <c r="T454" s="159" t="str">
        <f>IF(C454="","",IF(N(P454)&gt;0,P454+ROW()/1E9,""))</f>
        <v/>
      </c>
    </row>
    <row r="455">
      <c r="A455" s="160" t="str">
        <f>IF(C455="","","Renda Fixa")</f>
        <v/>
      </c>
      <c r="B455" s="160" t="str">
        <f>IF(C455="","","Brasil")</f>
        <v/>
      </c>
      <c r="C455" s="160" t="str">
        <f>IF('07 Renda Fixa'!A58="","",'07 Renda Fixa'!A58&amp;"")</f>
        <v/>
      </c>
      <c r="D455" s="160" t="str">
        <f>IF(C455="","",'07 Renda Fixa'!B58&amp;"")</f>
        <v/>
      </c>
      <c r="E455" s="160" t="str">
        <f>IF(C455="","","Renda Fixa")</f>
        <v/>
      </c>
      <c r="F455" s="160" t="str">
        <f>IF(C455="","",'07 Renda Fixa'!Z58)</f>
        <v/>
      </c>
      <c r="G455" s="161" t="n"/>
      <c r="H455" s="162" t="n"/>
      <c r="I455" s="163" t="str">
        <f>IF(C455="","",'07 Renda Fixa'!I58)</f>
        <v/>
      </c>
      <c r="J455" s="164" t="str">
        <f>IF(C455="","",'07 Renda Fixa'!J58)</f>
        <v/>
      </c>
      <c r="K455" s="164" t="str">
        <f>IF(C455="","",'07 Renda Fixa'!K58)</f>
        <v/>
      </c>
      <c r="L455" s="164" t="str">
        <f>IF(C455="","",'07 Renda Fixa'!L58)</f>
        <v/>
      </c>
      <c r="M455" s="164" t="str">
        <f>IF(C455="","",J455)</f>
        <v/>
      </c>
      <c r="N455" s="164" t="str">
        <f>IF(C455="","",'07 Renda Fixa'!T58)</f>
        <v/>
      </c>
      <c r="O455" s="161" t="n"/>
      <c r="P455" s="164" t="str">
        <f>IF(C455="","",'07 Renda Fixa'!U58)</f>
        <v/>
      </c>
      <c r="Q455" s="164" t="str">
        <f>IF(C455="","",'07 Renda Fixa'!W58)</f>
        <v/>
      </c>
      <c r="R455" s="165" t="str">
        <f>IF(C455="","",IF($J$3&gt;0,J455/$J$3,0))</f>
        <v/>
      </c>
      <c r="S455" s="166" t="str">
        <f>IF(C455="","",IF(N(J455)&gt;0,J455+ROW()/1E9,""))</f>
        <v/>
      </c>
      <c r="T455" s="166" t="str">
        <f>IF(C455="","",IF(N(P455)&gt;0,P455+ROW()/1E9,""))</f>
        <v/>
      </c>
    </row>
    <row r="456">
      <c r="A456" s="153" t="str">
        <f>IF(C456="","","Renda Fixa")</f>
        <v/>
      </c>
      <c r="B456" s="153" t="str">
        <f>IF(C456="","","Brasil")</f>
        <v/>
      </c>
      <c r="C456" s="153" t="str">
        <f>IF('07 Renda Fixa'!A59="","",'07 Renda Fixa'!A59&amp;"")</f>
        <v/>
      </c>
      <c r="D456" s="153" t="str">
        <f>IF(C456="","",'07 Renda Fixa'!B59&amp;"")</f>
        <v/>
      </c>
      <c r="E456" s="153" t="str">
        <f>IF(C456="","","Renda Fixa")</f>
        <v/>
      </c>
      <c r="F456" s="153" t="str">
        <f>IF(C456="","",'07 Renda Fixa'!Z59)</f>
        <v/>
      </c>
      <c r="G456" s="154" t="n"/>
      <c r="H456" s="155" t="n"/>
      <c r="I456" s="156" t="str">
        <f>IF(C456="","",'07 Renda Fixa'!I59)</f>
        <v/>
      </c>
      <c r="J456" s="157" t="str">
        <f>IF(C456="","",'07 Renda Fixa'!J59)</f>
        <v/>
      </c>
      <c r="K456" s="157" t="str">
        <f>IF(C456="","",'07 Renda Fixa'!K59)</f>
        <v/>
      </c>
      <c r="L456" s="157" t="str">
        <f>IF(C456="","",'07 Renda Fixa'!L59)</f>
        <v/>
      </c>
      <c r="M456" s="157" t="str">
        <f>IF(C456="","",J456)</f>
        <v/>
      </c>
      <c r="N456" s="157" t="str">
        <f>IF(C456="","",'07 Renda Fixa'!T59)</f>
        <v/>
      </c>
      <c r="O456" s="154" t="n"/>
      <c r="P456" s="157" t="str">
        <f>IF(C456="","",'07 Renda Fixa'!U59)</f>
        <v/>
      </c>
      <c r="Q456" s="157" t="str">
        <f>IF(C456="","",'07 Renda Fixa'!W59)</f>
        <v/>
      </c>
      <c r="R456" s="158" t="str">
        <f>IF(C456="","",IF($J$3&gt;0,J456/$J$3,0))</f>
        <v/>
      </c>
      <c r="S456" s="159" t="str">
        <f>IF(C456="","",IF(N(J456)&gt;0,J456+ROW()/1E9,""))</f>
        <v/>
      </c>
      <c r="T456" s="159" t="str">
        <f>IF(C456="","",IF(N(P456)&gt;0,P456+ROW()/1E9,""))</f>
        <v/>
      </c>
    </row>
    <row r="457">
      <c r="A457" s="160" t="str">
        <f>IF(C457="","","Renda Fixa")</f>
        <v/>
      </c>
      <c r="B457" s="160" t="str">
        <f>IF(C457="","","Brasil")</f>
        <v/>
      </c>
      <c r="C457" s="160" t="str">
        <f>IF('07 Renda Fixa'!A60="","",'07 Renda Fixa'!A60&amp;"")</f>
        <v/>
      </c>
      <c r="D457" s="160" t="str">
        <f>IF(C457="","",'07 Renda Fixa'!B60&amp;"")</f>
        <v/>
      </c>
      <c r="E457" s="160" t="str">
        <f>IF(C457="","","Renda Fixa")</f>
        <v/>
      </c>
      <c r="F457" s="160" t="str">
        <f>IF(C457="","",'07 Renda Fixa'!Z60)</f>
        <v/>
      </c>
      <c r="G457" s="161" t="n"/>
      <c r="H457" s="162" t="n"/>
      <c r="I457" s="163" t="str">
        <f>IF(C457="","",'07 Renda Fixa'!I60)</f>
        <v/>
      </c>
      <c r="J457" s="164" t="str">
        <f>IF(C457="","",'07 Renda Fixa'!J60)</f>
        <v/>
      </c>
      <c r="K457" s="164" t="str">
        <f>IF(C457="","",'07 Renda Fixa'!K60)</f>
        <v/>
      </c>
      <c r="L457" s="164" t="str">
        <f>IF(C457="","",'07 Renda Fixa'!L60)</f>
        <v/>
      </c>
      <c r="M457" s="164" t="str">
        <f>IF(C457="","",J457)</f>
        <v/>
      </c>
      <c r="N457" s="164" t="str">
        <f>IF(C457="","",'07 Renda Fixa'!T60)</f>
        <v/>
      </c>
      <c r="O457" s="161" t="n"/>
      <c r="P457" s="164" t="str">
        <f>IF(C457="","",'07 Renda Fixa'!U60)</f>
        <v/>
      </c>
      <c r="Q457" s="164" t="str">
        <f>IF(C457="","",'07 Renda Fixa'!W60)</f>
        <v/>
      </c>
      <c r="R457" s="165" t="str">
        <f>IF(C457="","",IF($J$3&gt;0,J457/$J$3,0))</f>
        <v/>
      </c>
      <c r="S457" s="166" t="str">
        <f>IF(C457="","",IF(N(J457)&gt;0,J457+ROW()/1E9,""))</f>
        <v/>
      </c>
      <c r="T457" s="166" t="str">
        <f>IF(C457="","",IF(N(P457)&gt;0,P457+ROW()/1E9,""))</f>
        <v/>
      </c>
    </row>
    <row r="458">
      <c r="A458" s="153" t="str">
        <f>IF(C458="","","Renda Fixa")</f>
        <v/>
      </c>
      <c r="B458" s="153" t="str">
        <f>IF(C458="","","Brasil")</f>
        <v/>
      </c>
      <c r="C458" s="153" t="str">
        <f>IF('07 Renda Fixa'!A61="","",'07 Renda Fixa'!A61&amp;"")</f>
        <v/>
      </c>
      <c r="D458" s="153" t="str">
        <f>IF(C458="","",'07 Renda Fixa'!B61&amp;"")</f>
        <v/>
      </c>
      <c r="E458" s="153" t="str">
        <f>IF(C458="","","Renda Fixa")</f>
        <v/>
      </c>
      <c r="F458" s="153" t="str">
        <f>IF(C458="","",'07 Renda Fixa'!Z61)</f>
        <v/>
      </c>
      <c r="G458" s="154" t="n"/>
      <c r="H458" s="155" t="n"/>
      <c r="I458" s="156" t="str">
        <f>IF(C458="","",'07 Renda Fixa'!I61)</f>
        <v/>
      </c>
      <c r="J458" s="157" t="str">
        <f>IF(C458="","",'07 Renda Fixa'!J61)</f>
        <v/>
      </c>
      <c r="K458" s="157" t="str">
        <f>IF(C458="","",'07 Renda Fixa'!K61)</f>
        <v/>
      </c>
      <c r="L458" s="157" t="str">
        <f>IF(C458="","",'07 Renda Fixa'!L61)</f>
        <v/>
      </c>
      <c r="M458" s="157" t="str">
        <f>IF(C458="","",J458)</f>
        <v/>
      </c>
      <c r="N458" s="157" t="str">
        <f>IF(C458="","",'07 Renda Fixa'!T61)</f>
        <v/>
      </c>
      <c r="O458" s="154" t="n"/>
      <c r="P458" s="157" t="str">
        <f>IF(C458="","",'07 Renda Fixa'!U61)</f>
        <v/>
      </c>
      <c r="Q458" s="157" t="str">
        <f>IF(C458="","",'07 Renda Fixa'!W61)</f>
        <v/>
      </c>
      <c r="R458" s="158" t="str">
        <f>IF(C458="","",IF($J$3&gt;0,J458/$J$3,0))</f>
        <v/>
      </c>
      <c r="S458" s="159" t="str">
        <f>IF(C458="","",IF(N(J458)&gt;0,J458+ROW()/1E9,""))</f>
        <v/>
      </c>
      <c r="T458" s="159" t="str">
        <f>IF(C458="","",IF(N(P458)&gt;0,P458+ROW()/1E9,""))</f>
        <v/>
      </c>
    </row>
    <row r="459">
      <c r="A459" s="160" t="str">
        <f>IF(C459="","","Renda Fixa")</f>
        <v/>
      </c>
      <c r="B459" s="160" t="str">
        <f>IF(C459="","","Brasil")</f>
        <v/>
      </c>
      <c r="C459" s="160" t="str">
        <f>IF('07 Renda Fixa'!A62="","",'07 Renda Fixa'!A62&amp;"")</f>
        <v/>
      </c>
      <c r="D459" s="160" t="str">
        <f>IF(C459="","",'07 Renda Fixa'!B62&amp;"")</f>
        <v/>
      </c>
      <c r="E459" s="160" t="str">
        <f>IF(C459="","","Renda Fixa")</f>
        <v/>
      </c>
      <c r="F459" s="160" t="str">
        <f>IF(C459="","",'07 Renda Fixa'!Z62)</f>
        <v/>
      </c>
      <c r="G459" s="161" t="n"/>
      <c r="H459" s="162" t="n"/>
      <c r="I459" s="163" t="str">
        <f>IF(C459="","",'07 Renda Fixa'!I62)</f>
        <v/>
      </c>
      <c r="J459" s="164" t="str">
        <f>IF(C459="","",'07 Renda Fixa'!J62)</f>
        <v/>
      </c>
      <c r="K459" s="164" t="str">
        <f>IF(C459="","",'07 Renda Fixa'!K62)</f>
        <v/>
      </c>
      <c r="L459" s="164" t="str">
        <f>IF(C459="","",'07 Renda Fixa'!L62)</f>
        <v/>
      </c>
      <c r="M459" s="164" t="str">
        <f>IF(C459="","",J459)</f>
        <v/>
      </c>
      <c r="N459" s="164" t="str">
        <f>IF(C459="","",'07 Renda Fixa'!T62)</f>
        <v/>
      </c>
      <c r="O459" s="161" t="n"/>
      <c r="P459" s="164" t="str">
        <f>IF(C459="","",'07 Renda Fixa'!U62)</f>
        <v/>
      </c>
      <c r="Q459" s="164" t="str">
        <f>IF(C459="","",'07 Renda Fixa'!W62)</f>
        <v/>
      </c>
      <c r="R459" s="165" t="str">
        <f>IF(C459="","",IF($J$3&gt;0,J459/$J$3,0))</f>
        <v/>
      </c>
      <c r="S459" s="166" t="str">
        <f>IF(C459="","",IF(N(J459)&gt;0,J459+ROW()/1E9,""))</f>
        <v/>
      </c>
      <c r="T459" s="166" t="str">
        <f>IF(C459="","",IF(N(P459)&gt;0,P459+ROW()/1E9,""))</f>
        <v/>
      </c>
    </row>
    <row r="460">
      <c r="A460" s="153" t="str">
        <f>IF(C460="","","Renda Fixa")</f>
        <v/>
      </c>
      <c r="B460" s="153" t="str">
        <f>IF(C460="","","Brasil")</f>
        <v/>
      </c>
      <c r="C460" s="153" t="str">
        <f>IF('07 Renda Fixa'!A63="","",'07 Renda Fixa'!A63&amp;"")</f>
        <v/>
      </c>
      <c r="D460" s="153" t="str">
        <f>IF(C460="","",'07 Renda Fixa'!B63&amp;"")</f>
        <v/>
      </c>
      <c r="E460" s="153" t="str">
        <f>IF(C460="","","Renda Fixa")</f>
        <v/>
      </c>
      <c r="F460" s="153" t="str">
        <f>IF(C460="","",'07 Renda Fixa'!Z63)</f>
        <v/>
      </c>
      <c r="G460" s="154" t="n"/>
      <c r="H460" s="155" t="n"/>
      <c r="I460" s="156" t="str">
        <f>IF(C460="","",'07 Renda Fixa'!I63)</f>
        <v/>
      </c>
      <c r="J460" s="157" t="str">
        <f>IF(C460="","",'07 Renda Fixa'!J63)</f>
        <v/>
      </c>
      <c r="K460" s="157" t="str">
        <f>IF(C460="","",'07 Renda Fixa'!K63)</f>
        <v/>
      </c>
      <c r="L460" s="157" t="str">
        <f>IF(C460="","",'07 Renda Fixa'!L63)</f>
        <v/>
      </c>
      <c r="M460" s="157" t="str">
        <f>IF(C460="","",J460)</f>
        <v/>
      </c>
      <c r="N460" s="157" t="str">
        <f>IF(C460="","",'07 Renda Fixa'!T63)</f>
        <v/>
      </c>
      <c r="O460" s="154" t="n"/>
      <c r="P460" s="157" t="str">
        <f>IF(C460="","",'07 Renda Fixa'!U63)</f>
        <v/>
      </c>
      <c r="Q460" s="157" t="str">
        <f>IF(C460="","",'07 Renda Fixa'!W63)</f>
        <v/>
      </c>
      <c r="R460" s="158" t="str">
        <f>IF(C460="","",IF($J$3&gt;0,J460/$J$3,0))</f>
        <v/>
      </c>
      <c r="S460" s="159" t="str">
        <f>IF(C460="","",IF(N(J460)&gt;0,J460+ROW()/1E9,""))</f>
        <v/>
      </c>
      <c r="T460" s="159" t="str">
        <f>IF(C460="","",IF(N(P460)&gt;0,P460+ROW()/1E9,""))</f>
        <v/>
      </c>
    </row>
    <row r="461">
      <c r="A461" s="160" t="str">
        <f>IF(C461="","","Renda Fixa")</f>
        <v/>
      </c>
      <c r="B461" s="160" t="str">
        <f>IF(C461="","","Brasil")</f>
        <v/>
      </c>
      <c r="C461" s="160" t="str">
        <f>IF('07 Renda Fixa'!A64="","",'07 Renda Fixa'!A64&amp;"")</f>
        <v/>
      </c>
      <c r="D461" s="160" t="str">
        <f>IF(C461="","",'07 Renda Fixa'!B64&amp;"")</f>
        <v/>
      </c>
      <c r="E461" s="160" t="str">
        <f>IF(C461="","","Renda Fixa")</f>
        <v/>
      </c>
      <c r="F461" s="160" t="str">
        <f>IF(C461="","",'07 Renda Fixa'!Z64)</f>
        <v/>
      </c>
      <c r="G461" s="161" t="n"/>
      <c r="H461" s="162" t="n"/>
      <c r="I461" s="163" t="str">
        <f>IF(C461="","",'07 Renda Fixa'!I64)</f>
        <v/>
      </c>
      <c r="J461" s="164" t="str">
        <f>IF(C461="","",'07 Renda Fixa'!J64)</f>
        <v/>
      </c>
      <c r="K461" s="164" t="str">
        <f>IF(C461="","",'07 Renda Fixa'!K64)</f>
        <v/>
      </c>
      <c r="L461" s="164" t="str">
        <f>IF(C461="","",'07 Renda Fixa'!L64)</f>
        <v/>
      </c>
      <c r="M461" s="164" t="str">
        <f>IF(C461="","",J461)</f>
        <v/>
      </c>
      <c r="N461" s="164" t="str">
        <f>IF(C461="","",'07 Renda Fixa'!T64)</f>
        <v/>
      </c>
      <c r="O461" s="161" t="n"/>
      <c r="P461" s="164" t="str">
        <f>IF(C461="","",'07 Renda Fixa'!U64)</f>
        <v/>
      </c>
      <c r="Q461" s="164" t="str">
        <f>IF(C461="","",'07 Renda Fixa'!W64)</f>
        <v/>
      </c>
      <c r="R461" s="165" t="str">
        <f>IF(C461="","",IF($J$3&gt;0,J461/$J$3,0))</f>
        <v/>
      </c>
      <c r="S461" s="166" t="str">
        <f>IF(C461="","",IF(N(J461)&gt;0,J461+ROW()/1E9,""))</f>
        <v/>
      </c>
      <c r="T461" s="166" t="str">
        <f>IF(C461="","",IF(N(P461)&gt;0,P461+ROW()/1E9,""))</f>
        <v/>
      </c>
    </row>
    <row r="462">
      <c r="A462" s="153" t="str">
        <f>IF(C462="","","Renda Fixa")</f>
        <v/>
      </c>
      <c r="B462" s="153" t="str">
        <f>IF(C462="","","Brasil")</f>
        <v/>
      </c>
      <c r="C462" s="153" t="str">
        <f>IF('07 Renda Fixa'!A65="","",'07 Renda Fixa'!A65&amp;"")</f>
        <v/>
      </c>
      <c r="D462" s="153" t="str">
        <f>IF(C462="","",'07 Renda Fixa'!B65&amp;"")</f>
        <v/>
      </c>
      <c r="E462" s="153" t="str">
        <f>IF(C462="","","Renda Fixa")</f>
        <v/>
      </c>
      <c r="F462" s="153" t="str">
        <f>IF(C462="","",'07 Renda Fixa'!Z65)</f>
        <v/>
      </c>
      <c r="G462" s="154" t="n"/>
      <c r="H462" s="155" t="n"/>
      <c r="I462" s="156" t="str">
        <f>IF(C462="","",'07 Renda Fixa'!I65)</f>
        <v/>
      </c>
      <c r="J462" s="157" t="str">
        <f>IF(C462="","",'07 Renda Fixa'!J65)</f>
        <v/>
      </c>
      <c r="K462" s="157" t="str">
        <f>IF(C462="","",'07 Renda Fixa'!K65)</f>
        <v/>
      </c>
      <c r="L462" s="157" t="str">
        <f>IF(C462="","",'07 Renda Fixa'!L65)</f>
        <v/>
      </c>
      <c r="M462" s="157" t="str">
        <f>IF(C462="","",J462)</f>
        <v/>
      </c>
      <c r="N462" s="157" t="str">
        <f>IF(C462="","",'07 Renda Fixa'!T65)</f>
        <v/>
      </c>
      <c r="O462" s="154" t="n"/>
      <c r="P462" s="157" t="str">
        <f>IF(C462="","",'07 Renda Fixa'!U65)</f>
        <v/>
      </c>
      <c r="Q462" s="157" t="str">
        <f>IF(C462="","",'07 Renda Fixa'!W65)</f>
        <v/>
      </c>
      <c r="R462" s="158" t="str">
        <f>IF(C462="","",IF($J$3&gt;0,J462/$J$3,0))</f>
        <v/>
      </c>
      <c r="S462" s="159" t="str">
        <f>IF(C462="","",IF(N(J462)&gt;0,J462+ROW()/1E9,""))</f>
        <v/>
      </c>
      <c r="T462" s="159" t="str">
        <f>IF(C462="","",IF(N(P462)&gt;0,P462+ROW()/1E9,""))</f>
        <v/>
      </c>
    </row>
    <row r="463">
      <c r="A463" s="160" t="str">
        <f>IF(C463="","","Renda Fixa")</f>
        <v/>
      </c>
      <c r="B463" s="160" t="str">
        <f>IF(C463="","","Brasil")</f>
        <v/>
      </c>
      <c r="C463" s="160" t="str">
        <f>IF('07 Renda Fixa'!A66="","",'07 Renda Fixa'!A66&amp;"")</f>
        <v/>
      </c>
      <c r="D463" s="160" t="str">
        <f>IF(C463="","",'07 Renda Fixa'!B66&amp;"")</f>
        <v/>
      </c>
      <c r="E463" s="160" t="str">
        <f>IF(C463="","","Renda Fixa")</f>
        <v/>
      </c>
      <c r="F463" s="160" t="str">
        <f>IF(C463="","",'07 Renda Fixa'!Z66)</f>
        <v/>
      </c>
      <c r="G463" s="161" t="n"/>
      <c r="H463" s="162" t="n"/>
      <c r="I463" s="163" t="str">
        <f>IF(C463="","",'07 Renda Fixa'!I66)</f>
        <v/>
      </c>
      <c r="J463" s="164" t="str">
        <f>IF(C463="","",'07 Renda Fixa'!J66)</f>
        <v/>
      </c>
      <c r="K463" s="164" t="str">
        <f>IF(C463="","",'07 Renda Fixa'!K66)</f>
        <v/>
      </c>
      <c r="L463" s="164" t="str">
        <f>IF(C463="","",'07 Renda Fixa'!L66)</f>
        <v/>
      </c>
      <c r="M463" s="164" t="str">
        <f>IF(C463="","",J463)</f>
        <v/>
      </c>
      <c r="N463" s="164" t="str">
        <f>IF(C463="","",'07 Renda Fixa'!T66)</f>
        <v/>
      </c>
      <c r="O463" s="161" t="n"/>
      <c r="P463" s="164" t="str">
        <f>IF(C463="","",'07 Renda Fixa'!U66)</f>
        <v/>
      </c>
      <c r="Q463" s="164" t="str">
        <f>IF(C463="","",'07 Renda Fixa'!W66)</f>
        <v/>
      </c>
      <c r="R463" s="165" t="str">
        <f>IF(C463="","",IF($J$3&gt;0,J463/$J$3,0))</f>
        <v/>
      </c>
      <c r="S463" s="166" t="str">
        <f>IF(C463="","",IF(N(J463)&gt;0,J463+ROW()/1E9,""))</f>
        <v/>
      </c>
      <c r="T463" s="166" t="str">
        <f>IF(C463="","",IF(N(P463)&gt;0,P463+ROW()/1E9,""))</f>
        <v/>
      </c>
    </row>
    <row r="464">
      <c r="A464" s="153" t="str">
        <f>IF(C464="","","Renda Fixa")</f>
        <v/>
      </c>
      <c r="B464" s="153" t="str">
        <f>IF(C464="","","Brasil")</f>
        <v/>
      </c>
      <c r="C464" s="153" t="str">
        <f>IF('07 Renda Fixa'!A67="","",'07 Renda Fixa'!A67&amp;"")</f>
        <v/>
      </c>
      <c r="D464" s="153" t="str">
        <f>IF(C464="","",'07 Renda Fixa'!B67&amp;"")</f>
        <v/>
      </c>
      <c r="E464" s="153" t="str">
        <f>IF(C464="","","Renda Fixa")</f>
        <v/>
      </c>
      <c r="F464" s="153" t="str">
        <f>IF(C464="","",'07 Renda Fixa'!Z67)</f>
        <v/>
      </c>
      <c r="G464" s="154" t="n"/>
      <c r="H464" s="155" t="n"/>
      <c r="I464" s="156" t="str">
        <f>IF(C464="","",'07 Renda Fixa'!I67)</f>
        <v/>
      </c>
      <c r="J464" s="157" t="str">
        <f>IF(C464="","",'07 Renda Fixa'!J67)</f>
        <v/>
      </c>
      <c r="K464" s="157" t="str">
        <f>IF(C464="","",'07 Renda Fixa'!K67)</f>
        <v/>
      </c>
      <c r="L464" s="157" t="str">
        <f>IF(C464="","",'07 Renda Fixa'!L67)</f>
        <v/>
      </c>
      <c r="M464" s="157" t="str">
        <f>IF(C464="","",J464)</f>
        <v/>
      </c>
      <c r="N464" s="157" t="str">
        <f>IF(C464="","",'07 Renda Fixa'!T67)</f>
        <v/>
      </c>
      <c r="O464" s="154" t="n"/>
      <c r="P464" s="157" t="str">
        <f>IF(C464="","",'07 Renda Fixa'!U67)</f>
        <v/>
      </c>
      <c r="Q464" s="157" t="str">
        <f>IF(C464="","",'07 Renda Fixa'!W67)</f>
        <v/>
      </c>
      <c r="R464" s="158" t="str">
        <f>IF(C464="","",IF($J$3&gt;0,J464/$J$3,0))</f>
        <v/>
      </c>
      <c r="S464" s="159" t="str">
        <f>IF(C464="","",IF(N(J464)&gt;0,J464+ROW()/1E9,""))</f>
        <v/>
      </c>
      <c r="T464" s="159" t="str">
        <f>IF(C464="","",IF(N(P464)&gt;0,P464+ROW()/1E9,""))</f>
        <v/>
      </c>
    </row>
    <row r="465">
      <c r="A465" s="160" t="str">
        <f>IF(C465="","","Renda Fixa")</f>
        <v/>
      </c>
      <c r="B465" s="160" t="str">
        <f>IF(C465="","","Brasil")</f>
        <v/>
      </c>
      <c r="C465" s="160" t="str">
        <f>IF('07 Renda Fixa'!A68="","",'07 Renda Fixa'!A68&amp;"")</f>
        <v/>
      </c>
      <c r="D465" s="160" t="str">
        <f>IF(C465="","",'07 Renda Fixa'!B68&amp;"")</f>
        <v/>
      </c>
      <c r="E465" s="160" t="str">
        <f>IF(C465="","","Renda Fixa")</f>
        <v/>
      </c>
      <c r="F465" s="160" t="str">
        <f>IF(C465="","",'07 Renda Fixa'!Z68)</f>
        <v/>
      </c>
      <c r="G465" s="161" t="n"/>
      <c r="H465" s="162" t="n"/>
      <c r="I465" s="163" t="str">
        <f>IF(C465="","",'07 Renda Fixa'!I68)</f>
        <v/>
      </c>
      <c r="J465" s="164" t="str">
        <f>IF(C465="","",'07 Renda Fixa'!J68)</f>
        <v/>
      </c>
      <c r="K465" s="164" t="str">
        <f>IF(C465="","",'07 Renda Fixa'!K68)</f>
        <v/>
      </c>
      <c r="L465" s="164" t="str">
        <f>IF(C465="","",'07 Renda Fixa'!L68)</f>
        <v/>
      </c>
      <c r="M465" s="164" t="str">
        <f>IF(C465="","",J465)</f>
        <v/>
      </c>
      <c r="N465" s="164" t="str">
        <f>IF(C465="","",'07 Renda Fixa'!T68)</f>
        <v/>
      </c>
      <c r="O465" s="161" t="n"/>
      <c r="P465" s="164" t="str">
        <f>IF(C465="","",'07 Renda Fixa'!U68)</f>
        <v/>
      </c>
      <c r="Q465" s="164" t="str">
        <f>IF(C465="","",'07 Renda Fixa'!W68)</f>
        <v/>
      </c>
      <c r="R465" s="165" t="str">
        <f>IF(C465="","",IF($J$3&gt;0,J465/$J$3,0))</f>
        <v/>
      </c>
      <c r="S465" s="166" t="str">
        <f>IF(C465="","",IF(N(J465)&gt;0,J465+ROW()/1E9,""))</f>
        <v/>
      </c>
      <c r="T465" s="166" t="str">
        <f>IF(C465="","",IF(N(P465)&gt;0,P465+ROW()/1E9,""))</f>
        <v/>
      </c>
    </row>
    <row r="466">
      <c r="A466" s="153" t="str">
        <f>IF(C466="","","Renda Fixa")</f>
        <v/>
      </c>
      <c r="B466" s="153" t="str">
        <f>IF(C466="","","Brasil")</f>
        <v/>
      </c>
      <c r="C466" s="153" t="str">
        <f>IF('07 Renda Fixa'!A69="","",'07 Renda Fixa'!A69&amp;"")</f>
        <v/>
      </c>
      <c r="D466" s="153" t="str">
        <f>IF(C466="","",'07 Renda Fixa'!B69&amp;"")</f>
        <v/>
      </c>
      <c r="E466" s="153" t="str">
        <f>IF(C466="","","Renda Fixa")</f>
        <v/>
      </c>
      <c r="F466" s="153" t="str">
        <f>IF(C466="","",'07 Renda Fixa'!Z69)</f>
        <v/>
      </c>
      <c r="G466" s="154" t="n"/>
      <c r="H466" s="155" t="n"/>
      <c r="I466" s="156" t="str">
        <f>IF(C466="","",'07 Renda Fixa'!I69)</f>
        <v/>
      </c>
      <c r="J466" s="157" t="str">
        <f>IF(C466="","",'07 Renda Fixa'!J69)</f>
        <v/>
      </c>
      <c r="K466" s="157" t="str">
        <f>IF(C466="","",'07 Renda Fixa'!K69)</f>
        <v/>
      </c>
      <c r="L466" s="157" t="str">
        <f>IF(C466="","",'07 Renda Fixa'!L69)</f>
        <v/>
      </c>
      <c r="M466" s="157" t="str">
        <f>IF(C466="","",J466)</f>
        <v/>
      </c>
      <c r="N466" s="157" t="str">
        <f>IF(C466="","",'07 Renda Fixa'!T69)</f>
        <v/>
      </c>
      <c r="O466" s="154" t="n"/>
      <c r="P466" s="157" t="str">
        <f>IF(C466="","",'07 Renda Fixa'!U69)</f>
        <v/>
      </c>
      <c r="Q466" s="157" t="str">
        <f>IF(C466="","",'07 Renda Fixa'!W69)</f>
        <v/>
      </c>
      <c r="R466" s="158" t="str">
        <f>IF(C466="","",IF($J$3&gt;0,J466/$J$3,0))</f>
        <v/>
      </c>
      <c r="S466" s="159" t="str">
        <f>IF(C466="","",IF(N(J466)&gt;0,J466+ROW()/1E9,""))</f>
        <v/>
      </c>
      <c r="T466" s="159" t="str">
        <f>IF(C466="","",IF(N(P466)&gt;0,P466+ROW()/1E9,""))</f>
        <v/>
      </c>
    </row>
    <row r="467">
      <c r="A467" s="160" t="str">
        <f>IF(C467="","","Renda Fixa")</f>
        <v/>
      </c>
      <c r="B467" s="160" t="str">
        <f>IF(C467="","","Brasil")</f>
        <v/>
      </c>
      <c r="C467" s="160" t="str">
        <f>IF('07 Renda Fixa'!A70="","",'07 Renda Fixa'!A70&amp;"")</f>
        <v/>
      </c>
      <c r="D467" s="160" t="str">
        <f>IF(C467="","",'07 Renda Fixa'!B70&amp;"")</f>
        <v/>
      </c>
      <c r="E467" s="160" t="str">
        <f>IF(C467="","","Renda Fixa")</f>
        <v/>
      </c>
      <c r="F467" s="160" t="str">
        <f>IF(C467="","",'07 Renda Fixa'!Z70)</f>
        <v/>
      </c>
      <c r="G467" s="161" t="n"/>
      <c r="H467" s="162" t="n"/>
      <c r="I467" s="163" t="str">
        <f>IF(C467="","",'07 Renda Fixa'!I70)</f>
        <v/>
      </c>
      <c r="J467" s="164" t="str">
        <f>IF(C467="","",'07 Renda Fixa'!J70)</f>
        <v/>
      </c>
      <c r="K467" s="164" t="str">
        <f>IF(C467="","",'07 Renda Fixa'!K70)</f>
        <v/>
      </c>
      <c r="L467" s="164" t="str">
        <f>IF(C467="","",'07 Renda Fixa'!L70)</f>
        <v/>
      </c>
      <c r="M467" s="164" t="str">
        <f>IF(C467="","",J467)</f>
        <v/>
      </c>
      <c r="N467" s="164" t="str">
        <f>IF(C467="","",'07 Renda Fixa'!T70)</f>
        <v/>
      </c>
      <c r="O467" s="161" t="n"/>
      <c r="P467" s="164" t="str">
        <f>IF(C467="","",'07 Renda Fixa'!U70)</f>
        <v/>
      </c>
      <c r="Q467" s="164" t="str">
        <f>IF(C467="","",'07 Renda Fixa'!W70)</f>
        <v/>
      </c>
      <c r="R467" s="165" t="str">
        <f>IF(C467="","",IF($J$3&gt;0,J467/$J$3,0))</f>
        <v/>
      </c>
      <c r="S467" s="166" t="str">
        <f>IF(C467="","",IF(N(J467)&gt;0,J467+ROW()/1E9,""))</f>
        <v/>
      </c>
      <c r="T467" s="166" t="str">
        <f>IF(C467="","",IF(N(P467)&gt;0,P467+ROW()/1E9,""))</f>
        <v/>
      </c>
    </row>
    <row r="468">
      <c r="A468" s="153" t="str">
        <f>IF(C468="","","Renda Fixa")</f>
        <v/>
      </c>
      <c r="B468" s="153" t="str">
        <f>IF(C468="","","Brasil")</f>
        <v/>
      </c>
      <c r="C468" s="153" t="str">
        <f>IF('07 Renda Fixa'!A71="","",'07 Renda Fixa'!A71&amp;"")</f>
        <v/>
      </c>
      <c r="D468" s="153" t="str">
        <f>IF(C468="","",'07 Renda Fixa'!B71&amp;"")</f>
        <v/>
      </c>
      <c r="E468" s="153" t="str">
        <f>IF(C468="","","Renda Fixa")</f>
        <v/>
      </c>
      <c r="F468" s="153" t="str">
        <f>IF(C468="","",'07 Renda Fixa'!Z71)</f>
        <v/>
      </c>
      <c r="G468" s="154" t="n"/>
      <c r="H468" s="155" t="n"/>
      <c r="I468" s="156" t="str">
        <f>IF(C468="","",'07 Renda Fixa'!I71)</f>
        <v/>
      </c>
      <c r="J468" s="157" t="str">
        <f>IF(C468="","",'07 Renda Fixa'!J71)</f>
        <v/>
      </c>
      <c r="K468" s="157" t="str">
        <f>IF(C468="","",'07 Renda Fixa'!K71)</f>
        <v/>
      </c>
      <c r="L468" s="157" t="str">
        <f>IF(C468="","",'07 Renda Fixa'!L71)</f>
        <v/>
      </c>
      <c r="M468" s="157" t="str">
        <f>IF(C468="","",J468)</f>
        <v/>
      </c>
      <c r="N468" s="157" t="str">
        <f>IF(C468="","",'07 Renda Fixa'!T71)</f>
        <v/>
      </c>
      <c r="O468" s="154" t="n"/>
      <c r="P468" s="157" t="str">
        <f>IF(C468="","",'07 Renda Fixa'!U71)</f>
        <v/>
      </c>
      <c r="Q468" s="157" t="str">
        <f>IF(C468="","",'07 Renda Fixa'!W71)</f>
        <v/>
      </c>
      <c r="R468" s="158" t="str">
        <f>IF(C468="","",IF($J$3&gt;0,J468/$J$3,0))</f>
        <v/>
      </c>
      <c r="S468" s="159" t="str">
        <f>IF(C468="","",IF(N(J468)&gt;0,J468+ROW()/1E9,""))</f>
        <v/>
      </c>
      <c r="T468" s="159" t="str">
        <f>IF(C468="","",IF(N(P468)&gt;0,P468+ROW()/1E9,""))</f>
        <v/>
      </c>
    </row>
    <row r="469">
      <c r="A469" s="160" t="str">
        <f>IF(C469="","","Renda Fixa")</f>
        <v/>
      </c>
      <c r="B469" s="160" t="str">
        <f>IF(C469="","","Brasil")</f>
        <v/>
      </c>
      <c r="C469" s="160" t="str">
        <f>IF('07 Renda Fixa'!A72="","",'07 Renda Fixa'!A72&amp;"")</f>
        <v/>
      </c>
      <c r="D469" s="160" t="str">
        <f>IF(C469="","",'07 Renda Fixa'!B72&amp;"")</f>
        <v/>
      </c>
      <c r="E469" s="160" t="str">
        <f>IF(C469="","","Renda Fixa")</f>
        <v/>
      </c>
      <c r="F469" s="160" t="str">
        <f>IF(C469="","",'07 Renda Fixa'!Z72)</f>
        <v/>
      </c>
      <c r="G469" s="161" t="n"/>
      <c r="H469" s="162" t="n"/>
      <c r="I469" s="163" t="str">
        <f>IF(C469="","",'07 Renda Fixa'!I72)</f>
        <v/>
      </c>
      <c r="J469" s="164" t="str">
        <f>IF(C469="","",'07 Renda Fixa'!J72)</f>
        <v/>
      </c>
      <c r="K469" s="164" t="str">
        <f>IF(C469="","",'07 Renda Fixa'!K72)</f>
        <v/>
      </c>
      <c r="L469" s="164" t="str">
        <f>IF(C469="","",'07 Renda Fixa'!L72)</f>
        <v/>
      </c>
      <c r="M469" s="164" t="str">
        <f>IF(C469="","",J469)</f>
        <v/>
      </c>
      <c r="N469" s="164" t="str">
        <f>IF(C469="","",'07 Renda Fixa'!T72)</f>
        <v/>
      </c>
      <c r="O469" s="161" t="n"/>
      <c r="P469" s="164" t="str">
        <f>IF(C469="","",'07 Renda Fixa'!U72)</f>
        <v/>
      </c>
      <c r="Q469" s="164" t="str">
        <f>IF(C469="","",'07 Renda Fixa'!W72)</f>
        <v/>
      </c>
      <c r="R469" s="165" t="str">
        <f>IF(C469="","",IF($J$3&gt;0,J469/$J$3,0))</f>
        <v/>
      </c>
      <c r="S469" s="166" t="str">
        <f>IF(C469="","",IF(N(J469)&gt;0,J469+ROW()/1E9,""))</f>
        <v/>
      </c>
      <c r="T469" s="166" t="str">
        <f>IF(C469="","",IF(N(P469)&gt;0,P469+ROW()/1E9,""))</f>
        <v/>
      </c>
    </row>
    <row r="470">
      <c r="A470" s="153" t="str">
        <f>IF(C470="","","Renda Fixa")</f>
        <v/>
      </c>
      <c r="B470" s="153" t="str">
        <f>IF(C470="","","Brasil")</f>
        <v/>
      </c>
      <c r="C470" s="153" t="str">
        <f>IF('07 Renda Fixa'!A73="","",'07 Renda Fixa'!A73&amp;"")</f>
        <v/>
      </c>
      <c r="D470" s="153" t="str">
        <f>IF(C470="","",'07 Renda Fixa'!B73&amp;"")</f>
        <v/>
      </c>
      <c r="E470" s="153" t="str">
        <f>IF(C470="","","Renda Fixa")</f>
        <v/>
      </c>
      <c r="F470" s="153" t="str">
        <f>IF(C470="","",'07 Renda Fixa'!Z73)</f>
        <v/>
      </c>
      <c r="G470" s="154" t="n"/>
      <c r="H470" s="155" t="n"/>
      <c r="I470" s="156" t="str">
        <f>IF(C470="","",'07 Renda Fixa'!I73)</f>
        <v/>
      </c>
      <c r="J470" s="157" t="str">
        <f>IF(C470="","",'07 Renda Fixa'!J73)</f>
        <v/>
      </c>
      <c r="K470" s="157" t="str">
        <f>IF(C470="","",'07 Renda Fixa'!K73)</f>
        <v/>
      </c>
      <c r="L470" s="157" t="str">
        <f>IF(C470="","",'07 Renda Fixa'!L73)</f>
        <v/>
      </c>
      <c r="M470" s="157" t="str">
        <f>IF(C470="","",J470)</f>
        <v/>
      </c>
      <c r="N470" s="157" t="str">
        <f>IF(C470="","",'07 Renda Fixa'!T73)</f>
        <v/>
      </c>
      <c r="O470" s="154" t="n"/>
      <c r="P470" s="157" t="str">
        <f>IF(C470="","",'07 Renda Fixa'!U73)</f>
        <v/>
      </c>
      <c r="Q470" s="157" t="str">
        <f>IF(C470="","",'07 Renda Fixa'!W73)</f>
        <v/>
      </c>
      <c r="R470" s="158" t="str">
        <f>IF(C470="","",IF($J$3&gt;0,J470/$J$3,0))</f>
        <v/>
      </c>
      <c r="S470" s="159" t="str">
        <f>IF(C470="","",IF(N(J470)&gt;0,J470+ROW()/1E9,""))</f>
        <v/>
      </c>
      <c r="T470" s="159" t="str">
        <f>IF(C470="","",IF(N(P470)&gt;0,P470+ROW()/1E9,""))</f>
        <v/>
      </c>
    </row>
    <row r="471">
      <c r="A471" s="160" t="str">
        <f>IF(C471="","","Renda Fixa")</f>
        <v/>
      </c>
      <c r="B471" s="160" t="str">
        <f>IF(C471="","","Brasil")</f>
        <v/>
      </c>
      <c r="C471" s="160" t="str">
        <f>IF('07 Renda Fixa'!A74="","",'07 Renda Fixa'!A74&amp;"")</f>
        <v/>
      </c>
      <c r="D471" s="160" t="str">
        <f>IF(C471="","",'07 Renda Fixa'!B74&amp;"")</f>
        <v/>
      </c>
      <c r="E471" s="160" t="str">
        <f>IF(C471="","","Renda Fixa")</f>
        <v/>
      </c>
      <c r="F471" s="160" t="str">
        <f>IF(C471="","",'07 Renda Fixa'!Z74)</f>
        <v/>
      </c>
      <c r="G471" s="161" t="n"/>
      <c r="H471" s="162" t="n"/>
      <c r="I471" s="163" t="str">
        <f>IF(C471="","",'07 Renda Fixa'!I74)</f>
        <v/>
      </c>
      <c r="J471" s="164" t="str">
        <f>IF(C471="","",'07 Renda Fixa'!J74)</f>
        <v/>
      </c>
      <c r="K471" s="164" t="str">
        <f>IF(C471="","",'07 Renda Fixa'!K74)</f>
        <v/>
      </c>
      <c r="L471" s="164" t="str">
        <f>IF(C471="","",'07 Renda Fixa'!L74)</f>
        <v/>
      </c>
      <c r="M471" s="164" t="str">
        <f>IF(C471="","",J471)</f>
        <v/>
      </c>
      <c r="N471" s="164" t="str">
        <f>IF(C471="","",'07 Renda Fixa'!T74)</f>
        <v/>
      </c>
      <c r="O471" s="161" t="n"/>
      <c r="P471" s="164" t="str">
        <f>IF(C471="","",'07 Renda Fixa'!U74)</f>
        <v/>
      </c>
      <c r="Q471" s="164" t="str">
        <f>IF(C471="","",'07 Renda Fixa'!W74)</f>
        <v/>
      </c>
      <c r="R471" s="165" t="str">
        <f>IF(C471="","",IF($J$3&gt;0,J471/$J$3,0))</f>
        <v/>
      </c>
      <c r="S471" s="166" t="str">
        <f>IF(C471="","",IF(N(J471)&gt;0,J471+ROW()/1E9,""))</f>
        <v/>
      </c>
      <c r="T471" s="166" t="str">
        <f>IF(C471="","",IF(N(P471)&gt;0,P471+ROW()/1E9,""))</f>
        <v/>
      </c>
    </row>
    <row r="472">
      <c r="A472" s="153" t="str">
        <f>IF(C472="","","Renda Fixa")</f>
        <v/>
      </c>
      <c r="B472" s="153" t="str">
        <f>IF(C472="","","Brasil")</f>
        <v/>
      </c>
      <c r="C472" s="153" t="str">
        <f>IF('07 Renda Fixa'!A75="","",'07 Renda Fixa'!A75&amp;"")</f>
        <v/>
      </c>
      <c r="D472" s="153" t="str">
        <f>IF(C472="","",'07 Renda Fixa'!B75&amp;"")</f>
        <v/>
      </c>
      <c r="E472" s="153" t="str">
        <f>IF(C472="","","Renda Fixa")</f>
        <v/>
      </c>
      <c r="F472" s="153" t="str">
        <f>IF(C472="","",'07 Renda Fixa'!Z75)</f>
        <v/>
      </c>
      <c r="G472" s="154" t="n"/>
      <c r="H472" s="155" t="n"/>
      <c r="I472" s="156" t="str">
        <f>IF(C472="","",'07 Renda Fixa'!I75)</f>
        <v/>
      </c>
      <c r="J472" s="157" t="str">
        <f>IF(C472="","",'07 Renda Fixa'!J75)</f>
        <v/>
      </c>
      <c r="K472" s="157" t="str">
        <f>IF(C472="","",'07 Renda Fixa'!K75)</f>
        <v/>
      </c>
      <c r="L472" s="157" t="str">
        <f>IF(C472="","",'07 Renda Fixa'!L75)</f>
        <v/>
      </c>
      <c r="M472" s="157" t="str">
        <f>IF(C472="","",J472)</f>
        <v/>
      </c>
      <c r="N472" s="157" t="str">
        <f>IF(C472="","",'07 Renda Fixa'!T75)</f>
        <v/>
      </c>
      <c r="O472" s="154" t="n"/>
      <c r="P472" s="157" t="str">
        <f>IF(C472="","",'07 Renda Fixa'!U75)</f>
        <v/>
      </c>
      <c r="Q472" s="157" t="str">
        <f>IF(C472="","",'07 Renda Fixa'!W75)</f>
        <v/>
      </c>
      <c r="R472" s="158" t="str">
        <f>IF(C472="","",IF($J$3&gt;0,J472/$J$3,0))</f>
        <v/>
      </c>
      <c r="S472" s="159" t="str">
        <f>IF(C472="","",IF(N(J472)&gt;0,J472+ROW()/1E9,""))</f>
        <v/>
      </c>
      <c r="T472" s="159" t="str">
        <f>IF(C472="","",IF(N(P472)&gt;0,P472+ROW()/1E9,""))</f>
        <v/>
      </c>
    </row>
    <row r="473">
      <c r="A473" s="160" t="str">
        <f>IF(C473="","","Renda Fixa")</f>
        <v/>
      </c>
      <c r="B473" s="160" t="str">
        <f>IF(C473="","","Brasil")</f>
        <v/>
      </c>
      <c r="C473" s="160" t="str">
        <f>IF('07 Renda Fixa'!A76="","",'07 Renda Fixa'!A76&amp;"")</f>
        <v/>
      </c>
      <c r="D473" s="160" t="str">
        <f>IF(C473="","",'07 Renda Fixa'!B76&amp;"")</f>
        <v/>
      </c>
      <c r="E473" s="160" t="str">
        <f>IF(C473="","","Renda Fixa")</f>
        <v/>
      </c>
      <c r="F473" s="160" t="str">
        <f>IF(C473="","",'07 Renda Fixa'!Z76)</f>
        <v/>
      </c>
      <c r="G473" s="161" t="n"/>
      <c r="H473" s="162" t="n"/>
      <c r="I473" s="163" t="str">
        <f>IF(C473="","",'07 Renda Fixa'!I76)</f>
        <v/>
      </c>
      <c r="J473" s="164" t="str">
        <f>IF(C473="","",'07 Renda Fixa'!J76)</f>
        <v/>
      </c>
      <c r="K473" s="164" t="str">
        <f>IF(C473="","",'07 Renda Fixa'!K76)</f>
        <v/>
      </c>
      <c r="L473" s="164" t="str">
        <f>IF(C473="","",'07 Renda Fixa'!L76)</f>
        <v/>
      </c>
      <c r="M473" s="164" t="str">
        <f>IF(C473="","",J473)</f>
        <v/>
      </c>
      <c r="N473" s="164" t="str">
        <f>IF(C473="","",'07 Renda Fixa'!T76)</f>
        <v/>
      </c>
      <c r="O473" s="161" t="n"/>
      <c r="P473" s="164" t="str">
        <f>IF(C473="","",'07 Renda Fixa'!U76)</f>
        <v/>
      </c>
      <c r="Q473" s="164" t="str">
        <f>IF(C473="","",'07 Renda Fixa'!W76)</f>
        <v/>
      </c>
      <c r="R473" s="165" t="str">
        <f>IF(C473="","",IF($J$3&gt;0,J473/$J$3,0))</f>
        <v/>
      </c>
      <c r="S473" s="166" t="str">
        <f>IF(C473="","",IF(N(J473)&gt;0,J473+ROW()/1E9,""))</f>
        <v/>
      </c>
      <c r="T473" s="166" t="str">
        <f>IF(C473="","",IF(N(P473)&gt;0,P473+ROW()/1E9,""))</f>
        <v/>
      </c>
    </row>
    <row r="474">
      <c r="A474" s="153" t="str">
        <f>IF(C474="","","Renda Fixa")</f>
        <v/>
      </c>
      <c r="B474" s="153" t="str">
        <f>IF(C474="","","Brasil")</f>
        <v/>
      </c>
      <c r="C474" s="153" t="str">
        <f>IF('07 Renda Fixa'!A77="","",'07 Renda Fixa'!A77&amp;"")</f>
        <v/>
      </c>
      <c r="D474" s="153" t="str">
        <f>IF(C474="","",'07 Renda Fixa'!B77&amp;"")</f>
        <v/>
      </c>
      <c r="E474" s="153" t="str">
        <f>IF(C474="","","Renda Fixa")</f>
        <v/>
      </c>
      <c r="F474" s="153" t="str">
        <f>IF(C474="","",'07 Renda Fixa'!Z77)</f>
        <v/>
      </c>
      <c r="G474" s="154" t="n"/>
      <c r="H474" s="155" t="n"/>
      <c r="I474" s="156" t="str">
        <f>IF(C474="","",'07 Renda Fixa'!I77)</f>
        <v/>
      </c>
      <c r="J474" s="157" t="str">
        <f>IF(C474="","",'07 Renda Fixa'!J77)</f>
        <v/>
      </c>
      <c r="K474" s="157" t="str">
        <f>IF(C474="","",'07 Renda Fixa'!K77)</f>
        <v/>
      </c>
      <c r="L474" s="157" t="str">
        <f>IF(C474="","",'07 Renda Fixa'!L77)</f>
        <v/>
      </c>
      <c r="M474" s="157" t="str">
        <f>IF(C474="","",J474)</f>
        <v/>
      </c>
      <c r="N474" s="157" t="str">
        <f>IF(C474="","",'07 Renda Fixa'!T77)</f>
        <v/>
      </c>
      <c r="O474" s="154" t="n"/>
      <c r="P474" s="157" t="str">
        <f>IF(C474="","",'07 Renda Fixa'!U77)</f>
        <v/>
      </c>
      <c r="Q474" s="157" t="str">
        <f>IF(C474="","",'07 Renda Fixa'!W77)</f>
        <v/>
      </c>
      <c r="R474" s="158" t="str">
        <f>IF(C474="","",IF($J$3&gt;0,J474/$J$3,0))</f>
        <v/>
      </c>
      <c r="S474" s="159" t="str">
        <f>IF(C474="","",IF(N(J474)&gt;0,J474+ROW()/1E9,""))</f>
        <v/>
      </c>
      <c r="T474" s="159" t="str">
        <f>IF(C474="","",IF(N(P474)&gt;0,P474+ROW()/1E9,""))</f>
        <v/>
      </c>
    </row>
    <row r="475">
      <c r="A475" s="160" t="str">
        <f>IF(C475="","","Renda Fixa")</f>
        <v/>
      </c>
      <c r="B475" s="160" t="str">
        <f>IF(C475="","","Brasil")</f>
        <v/>
      </c>
      <c r="C475" s="160" t="str">
        <f>IF('07 Renda Fixa'!A78="","",'07 Renda Fixa'!A78&amp;"")</f>
        <v/>
      </c>
      <c r="D475" s="160" t="str">
        <f>IF(C475="","",'07 Renda Fixa'!B78&amp;"")</f>
        <v/>
      </c>
      <c r="E475" s="160" t="str">
        <f>IF(C475="","","Renda Fixa")</f>
        <v/>
      </c>
      <c r="F475" s="160" t="str">
        <f>IF(C475="","",'07 Renda Fixa'!Z78)</f>
        <v/>
      </c>
      <c r="G475" s="161" t="n"/>
      <c r="H475" s="162" t="n"/>
      <c r="I475" s="163" t="str">
        <f>IF(C475="","",'07 Renda Fixa'!I78)</f>
        <v/>
      </c>
      <c r="J475" s="164" t="str">
        <f>IF(C475="","",'07 Renda Fixa'!J78)</f>
        <v/>
      </c>
      <c r="K475" s="164" t="str">
        <f>IF(C475="","",'07 Renda Fixa'!K78)</f>
        <v/>
      </c>
      <c r="L475" s="164" t="str">
        <f>IF(C475="","",'07 Renda Fixa'!L78)</f>
        <v/>
      </c>
      <c r="M475" s="164" t="str">
        <f>IF(C475="","",J475)</f>
        <v/>
      </c>
      <c r="N475" s="164" t="str">
        <f>IF(C475="","",'07 Renda Fixa'!T78)</f>
        <v/>
      </c>
      <c r="O475" s="161" t="n"/>
      <c r="P475" s="164" t="str">
        <f>IF(C475="","",'07 Renda Fixa'!U78)</f>
        <v/>
      </c>
      <c r="Q475" s="164" t="str">
        <f>IF(C475="","",'07 Renda Fixa'!W78)</f>
        <v/>
      </c>
      <c r="R475" s="165" t="str">
        <f>IF(C475="","",IF($J$3&gt;0,J475/$J$3,0))</f>
        <v/>
      </c>
      <c r="S475" s="166" t="str">
        <f>IF(C475="","",IF(N(J475)&gt;0,J475+ROW()/1E9,""))</f>
        <v/>
      </c>
      <c r="T475" s="166" t="str">
        <f>IF(C475="","",IF(N(P475)&gt;0,P475+ROW()/1E9,""))</f>
        <v/>
      </c>
    </row>
    <row r="476">
      <c r="A476" s="153" t="str">
        <f>IF(C476="","","Renda Fixa")</f>
        <v/>
      </c>
      <c r="B476" s="153" t="str">
        <f>IF(C476="","","Brasil")</f>
        <v/>
      </c>
      <c r="C476" s="153" t="str">
        <f>IF('07 Renda Fixa'!A79="","",'07 Renda Fixa'!A79&amp;"")</f>
        <v/>
      </c>
      <c r="D476" s="153" t="str">
        <f>IF(C476="","",'07 Renda Fixa'!B79&amp;"")</f>
        <v/>
      </c>
      <c r="E476" s="153" t="str">
        <f>IF(C476="","","Renda Fixa")</f>
        <v/>
      </c>
      <c r="F476" s="153" t="str">
        <f>IF(C476="","",'07 Renda Fixa'!Z79)</f>
        <v/>
      </c>
      <c r="G476" s="154" t="n"/>
      <c r="H476" s="155" t="n"/>
      <c r="I476" s="156" t="str">
        <f>IF(C476="","",'07 Renda Fixa'!I79)</f>
        <v/>
      </c>
      <c r="J476" s="157" t="str">
        <f>IF(C476="","",'07 Renda Fixa'!J79)</f>
        <v/>
      </c>
      <c r="K476" s="157" t="str">
        <f>IF(C476="","",'07 Renda Fixa'!K79)</f>
        <v/>
      </c>
      <c r="L476" s="157" t="str">
        <f>IF(C476="","",'07 Renda Fixa'!L79)</f>
        <v/>
      </c>
      <c r="M476" s="157" t="str">
        <f>IF(C476="","",J476)</f>
        <v/>
      </c>
      <c r="N476" s="157" t="str">
        <f>IF(C476="","",'07 Renda Fixa'!T79)</f>
        <v/>
      </c>
      <c r="O476" s="154" t="n"/>
      <c r="P476" s="157" t="str">
        <f>IF(C476="","",'07 Renda Fixa'!U79)</f>
        <v/>
      </c>
      <c r="Q476" s="157" t="str">
        <f>IF(C476="","",'07 Renda Fixa'!W79)</f>
        <v/>
      </c>
      <c r="R476" s="158" t="str">
        <f>IF(C476="","",IF($J$3&gt;0,J476/$J$3,0))</f>
        <v/>
      </c>
      <c r="S476" s="159" t="str">
        <f>IF(C476="","",IF(N(J476)&gt;0,J476+ROW()/1E9,""))</f>
        <v/>
      </c>
      <c r="T476" s="159" t="str">
        <f>IF(C476="","",IF(N(P476)&gt;0,P476+ROW()/1E9,""))</f>
        <v/>
      </c>
    </row>
    <row r="477">
      <c r="A477" s="160" t="str">
        <f>IF(C477="","","Renda Fixa")</f>
        <v/>
      </c>
      <c r="B477" s="160" t="str">
        <f>IF(C477="","","Brasil")</f>
        <v/>
      </c>
      <c r="C477" s="160" t="str">
        <f>IF('07 Renda Fixa'!A80="","",'07 Renda Fixa'!A80&amp;"")</f>
        <v/>
      </c>
      <c r="D477" s="160" t="str">
        <f>IF(C477="","",'07 Renda Fixa'!B80&amp;"")</f>
        <v/>
      </c>
      <c r="E477" s="160" t="str">
        <f>IF(C477="","","Renda Fixa")</f>
        <v/>
      </c>
      <c r="F477" s="160" t="str">
        <f>IF(C477="","",'07 Renda Fixa'!Z80)</f>
        <v/>
      </c>
      <c r="G477" s="161" t="n"/>
      <c r="H477" s="162" t="n"/>
      <c r="I477" s="163" t="str">
        <f>IF(C477="","",'07 Renda Fixa'!I80)</f>
        <v/>
      </c>
      <c r="J477" s="164" t="str">
        <f>IF(C477="","",'07 Renda Fixa'!J80)</f>
        <v/>
      </c>
      <c r="K477" s="164" t="str">
        <f>IF(C477="","",'07 Renda Fixa'!K80)</f>
        <v/>
      </c>
      <c r="L477" s="164" t="str">
        <f>IF(C477="","",'07 Renda Fixa'!L80)</f>
        <v/>
      </c>
      <c r="M477" s="164" t="str">
        <f>IF(C477="","",J477)</f>
        <v/>
      </c>
      <c r="N477" s="164" t="str">
        <f>IF(C477="","",'07 Renda Fixa'!T80)</f>
        <v/>
      </c>
      <c r="O477" s="161" t="n"/>
      <c r="P477" s="164" t="str">
        <f>IF(C477="","",'07 Renda Fixa'!U80)</f>
        <v/>
      </c>
      <c r="Q477" s="164" t="str">
        <f>IF(C477="","",'07 Renda Fixa'!W80)</f>
        <v/>
      </c>
      <c r="R477" s="165" t="str">
        <f>IF(C477="","",IF($J$3&gt;0,J477/$J$3,0))</f>
        <v/>
      </c>
      <c r="S477" s="166" t="str">
        <f>IF(C477="","",IF(N(J477)&gt;0,J477+ROW()/1E9,""))</f>
        <v/>
      </c>
      <c r="T477" s="166" t="str">
        <f>IF(C477="","",IF(N(P477)&gt;0,P477+ROW()/1E9,""))</f>
        <v/>
      </c>
    </row>
    <row r="478">
      <c r="A478" s="153" t="str">
        <f>IF(C478="","","Renda Fixa")</f>
        <v/>
      </c>
      <c r="B478" s="153" t="str">
        <f>IF(C478="","","Brasil")</f>
        <v/>
      </c>
      <c r="C478" s="153" t="str">
        <f>IF('07 Renda Fixa'!A81="","",'07 Renda Fixa'!A81&amp;"")</f>
        <v/>
      </c>
      <c r="D478" s="153" t="str">
        <f>IF(C478="","",'07 Renda Fixa'!B81&amp;"")</f>
        <v/>
      </c>
      <c r="E478" s="153" t="str">
        <f>IF(C478="","","Renda Fixa")</f>
        <v/>
      </c>
      <c r="F478" s="153" t="str">
        <f>IF(C478="","",'07 Renda Fixa'!Z81)</f>
        <v/>
      </c>
      <c r="G478" s="154" t="n"/>
      <c r="H478" s="155" t="n"/>
      <c r="I478" s="156" t="str">
        <f>IF(C478="","",'07 Renda Fixa'!I81)</f>
        <v/>
      </c>
      <c r="J478" s="157" t="str">
        <f>IF(C478="","",'07 Renda Fixa'!J81)</f>
        <v/>
      </c>
      <c r="K478" s="157" t="str">
        <f>IF(C478="","",'07 Renda Fixa'!K81)</f>
        <v/>
      </c>
      <c r="L478" s="157" t="str">
        <f>IF(C478="","",'07 Renda Fixa'!L81)</f>
        <v/>
      </c>
      <c r="M478" s="157" t="str">
        <f>IF(C478="","",J478)</f>
        <v/>
      </c>
      <c r="N478" s="157" t="str">
        <f>IF(C478="","",'07 Renda Fixa'!T81)</f>
        <v/>
      </c>
      <c r="O478" s="154" t="n"/>
      <c r="P478" s="157" t="str">
        <f>IF(C478="","",'07 Renda Fixa'!U81)</f>
        <v/>
      </c>
      <c r="Q478" s="157" t="str">
        <f>IF(C478="","",'07 Renda Fixa'!W81)</f>
        <v/>
      </c>
      <c r="R478" s="158" t="str">
        <f>IF(C478="","",IF($J$3&gt;0,J478/$J$3,0))</f>
        <v/>
      </c>
      <c r="S478" s="159" t="str">
        <f>IF(C478="","",IF(N(J478)&gt;0,J478+ROW()/1E9,""))</f>
        <v/>
      </c>
      <c r="T478" s="159" t="str">
        <f>IF(C478="","",IF(N(P478)&gt;0,P478+ROW()/1E9,""))</f>
        <v/>
      </c>
    </row>
    <row r="479">
      <c r="A479" s="160" t="str">
        <f>IF(C479="","","Renda Fixa")</f>
        <v/>
      </c>
      <c r="B479" s="160" t="str">
        <f>IF(C479="","","Brasil")</f>
        <v/>
      </c>
      <c r="C479" s="160" t="str">
        <f>IF('07 Renda Fixa'!A82="","",'07 Renda Fixa'!A82&amp;"")</f>
        <v/>
      </c>
      <c r="D479" s="160" t="str">
        <f>IF(C479="","",'07 Renda Fixa'!B82&amp;"")</f>
        <v/>
      </c>
      <c r="E479" s="160" t="str">
        <f>IF(C479="","","Renda Fixa")</f>
        <v/>
      </c>
      <c r="F479" s="160" t="str">
        <f>IF(C479="","",'07 Renda Fixa'!Z82)</f>
        <v/>
      </c>
      <c r="G479" s="161" t="n"/>
      <c r="H479" s="162" t="n"/>
      <c r="I479" s="163" t="str">
        <f>IF(C479="","",'07 Renda Fixa'!I82)</f>
        <v/>
      </c>
      <c r="J479" s="164" t="str">
        <f>IF(C479="","",'07 Renda Fixa'!J82)</f>
        <v/>
      </c>
      <c r="K479" s="164" t="str">
        <f>IF(C479="","",'07 Renda Fixa'!K82)</f>
        <v/>
      </c>
      <c r="L479" s="164" t="str">
        <f>IF(C479="","",'07 Renda Fixa'!L82)</f>
        <v/>
      </c>
      <c r="M479" s="164" t="str">
        <f>IF(C479="","",J479)</f>
        <v/>
      </c>
      <c r="N479" s="164" t="str">
        <f>IF(C479="","",'07 Renda Fixa'!T82)</f>
        <v/>
      </c>
      <c r="O479" s="161" t="n"/>
      <c r="P479" s="164" t="str">
        <f>IF(C479="","",'07 Renda Fixa'!U82)</f>
        <v/>
      </c>
      <c r="Q479" s="164" t="str">
        <f>IF(C479="","",'07 Renda Fixa'!W82)</f>
        <v/>
      </c>
      <c r="R479" s="165" t="str">
        <f>IF(C479="","",IF($J$3&gt;0,J479/$J$3,0))</f>
        <v/>
      </c>
      <c r="S479" s="166" t="str">
        <f>IF(C479="","",IF(N(J479)&gt;0,J479+ROW()/1E9,""))</f>
        <v/>
      </c>
      <c r="T479" s="166" t="str">
        <f>IF(C479="","",IF(N(P479)&gt;0,P479+ROW()/1E9,""))</f>
        <v/>
      </c>
    </row>
    <row r="480">
      <c r="A480" s="153" t="str">
        <f>IF(C480="","","Renda Fixa")</f>
        <v/>
      </c>
      <c r="B480" s="153" t="str">
        <f>IF(C480="","","Brasil")</f>
        <v/>
      </c>
      <c r="C480" s="153" t="str">
        <f>IF('07 Renda Fixa'!A83="","",'07 Renda Fixa'!A83&amp;"")</f>
        <v/>
      </c>
      <c r="D480" s="153" t="str">
        <f>IF(C480="","",'07 Renda Fixa'!B83&amp;"")</f>
        <v/>
      </c>
      <c r="E480" s="153" t="str">
        <f>IF(C480="","","Renda Fixa")</f>
        <v/>
      </c>
      <c r="F480" s="153" t="str">
        <f>IF(C480="","",'07 Renda Fixa'!Z83)</f>
        <v/>
      </c>
      <c r="G480" s="154" t="n"/>
      <c r="H480" s="155" t="n"/>
      <c r="I480" s="156" t="str">
        <f>IF(C480="","",'07 Renda Fixa'!I83)</f>
        <v/>
      </c>
      <c r="J480" s="157" t="str">
        <f>IF(C480="","",'07 Renda Fixa'!J83)</f>
        <v/>
      </c>
      <c r="K480" s="157" t="str">
        <f>IF(C480="","",'07 Renda Fixa'!K83)</f>
        <v/>
      </c>
      <c r="L480" s="157" t="str">
        <f>IF(C480="","",'07 Renda Fixa'!L83)</f>
        <v/>
      </c>
      <c r="M480" s="157" t="str">
        <f>IF(C480="","",J480)</f>
        <v/>
      </c>
      <c r="N480" s="157" t="str">
        <f>IF(C480="","",'07 Renda Fixa'!T83)</f>
        <v/>
      </c>
      <c r="O480" s="154" t="n"/>
      <c r="P480" s="157" t="str">
        <f>IF(C480="","",'07 Renda Fixa'!U83)</f>
        <v/>
      </c>
      <c r="Q480" s="157" t="str">
        <f>IF(C480="","",'07 Renda Fixa'!W83)</f>
        <v/>
      </c>
      <c r="R480" s="158" t="str">
        <f>IF(C480="","",IF($J$3&gt;0,J480/$J$3,0))</f>
        <v/>
      </c>
      <c r="S480" s="159" t="str">
        <f>IF(C480="","",IF(N(J480)&gt;0,J480+ROW()/1E9,""))</f>
        <v/>
      </c>
      <c r="T480" s="159" t="str">
        <f>IF(C480="","",IF(N(P480)&gt;0,P480+ROW()/1E9,""))</f>
        <v/>
      </c>
    </row>
    <row r="481">
      <c r="A481" s="160" t="str">
        <f>IF(C481="","","Renda Fixa")</f>
        <v/>
      </c>
      <c r="B481" s="160" t="str">
        <f>IF(C481="","","Brasil")</f>
        <v/>
      </c>
      <c r="C481" s="160" t="str">
        <f>IF('07 Renda Fixa'!A84="","",'07 Renda Fixa'!A84&amp;"")</f>
        <v/>
      </c>
      <c r="D481" s="160" t="str">
        <f>IF(C481="","",'07 Renda Fixa'!B84&amp;"")</f>
        <v/>
      </c>
      <c r="E481" s="160" t="str">
        <f>IF(C481="","","Renda Fixa")</f>
        <v/>
      </c>
      <c r="F481" s="160" t="str">
        <f>IF(C481="","",'07 Renda Fixa'!Z84)</f>
        <v/>
      </c>
      <c r="G481" s="161" t="n"/>
      <c r="H481" s="162" t="n"/>
      <c r="I481" s="163" t="str">
        <f>IF(C481="","",'07 Renda Fixa'!I84)</f>
        <v/>
      </c>
      <c r="J481" s="164" t="str">
        <f>IF(C481="","",'07 Renda Fixa'!J84)</f>
        <v/>
      </c>
      <c r="K481" s="164" t="str">
        <f>IF(C481="","",'07 Renda Fixa'!K84)</f>
        <v/>
      </c>
      <c r="L481" s="164" t="str">
        <f>IF(C481="","",'07 Renda Fixa'!L84)</f>
        <v/>
      </c>
      <c r="M481" s="164" t="str">
        <f>IF(C481="","",J481)</f>
        <v/>
      </c>
      <c r="N481" s="164" t="str">
        <f>IF(C481="","",'07 Renda Fixa'!T84)</f>
        <v/>
      </c>
      <c r="O481" s="161" t="n"/>
      <c r="P481" s="164" t="str">
        <f>IF(C481="","",'07 Renda Fixa'!U84)</f>
        <v/>
      </c>
      <c r="Q481" s="164" t="str">
        <f>IF(C481="","",'07 Renda Fixa'!W84)</f>
        <v/>
      </c>
      <c r="R481" s="165" t="str">
        <f>IF(C481="","",IF($J$3&gt;0,J481/$J$3,0))</f>
        <v/>
      </c>
      <c r="S481" s="166" t="str">
        <f>IF(C481="","",IF(N(J481)&gt;0,J481+ROW()/1E9,""))</f>
        <v/>
      </c>
      <c r="T481" s="166" t="str">
        <f>IF(C481="","",IF(N(P481)&gt;0,P481+ROW()/1E9,""))</f>
        <v/>
      </c>
    </row>
    <row r="482">
      <c r="A482" s="153" t="str">
        <f>IF(C482="","","Renda Fixa")</f>
        <v/>
      </c>
      <c r="B482" s="153" t="str">
        <f>IF(C482="","","Brasil")</f>
        <v/>
      </c>
      <c r="C482" s="153" t="str">
        <f>IF('07 Renda Fixa'!A85="","",'07 Renda Fixa'!A85&amp;"")</f>
        <v/>
      </c>
      <c r="D482" s="153" t="str">
        <f>IF(C482="","",'07 Renda Fixa'!B85&amp;"")</f>
        <v/>
      </c>
      <c r="E482" s="153" t="str">
        <f>IF(C482="","","Renda Fixa")</f>
        <v/>
      </c>
      <c r="F482" s="153" t="str">
        <f>IF(C482="","",'07 Renda Fixa'!Z85)</f>
        <v/>
      </c>
      <c r="G482" s="154" t="n"/>
      <c r="H482" s="155" t="n"/>
      <c r="I482" s="156" t="str">
        <f>IF(C482="","",'07 Renda Fixa'!I85)</f>
        <v/>
      </c>
      <c r="J482" s="157" t="str">
        <f>IF(C482="","",'07 Renda Fixa'!J85)</f>
        <v/>
      </c>
      <c r="K482" s="157" t="str">
        <f>IF(C482="","",'07 Renda Fixa'!K85)</f>
        <v/>
      </c>
      <c r="L482" s="157" t="str">
        <f>IF(C482="","",'07 Renda Fixa'!L85)</f>
        <v/>
      </c>
      <c r="M482" s="157" t="str">
        <f>IF(C482="","",J482)</f>
        <v/>
      </c>
      <c r="N482" s="157" t="str">
        <f>IF(C482="","",'07 Renda Fixa'!T85)</f>
        <v/>
      </c>
      <c r="O482" s="154" t="n"/>
      <c r="P482" s="157" t="str">
        <f>IF(C482="","",'07 Renda Fixa'!U85)</f>
        <v/>
      </c>
      <c r="Q482" s="157" t="str">
        <f>IF(C482="","",'07 Renda Fixa'!W85)</f>
        <v/>
      </c>
      <c r="R482" s="158" t="str">
        <f>IF(C482="","",IF($J$3&gt;0,J482/$J$3,0))</f>
        <v/>
      </c>
      <c r="S482" s="159" t="str">
        <f>IF(C482="","",IF(N(J482)&gt;0,J482+ROW()/1E9,""))</f>
        <v/>
      </c>
      <c r="T482" s="159" t="str">
        <f>IF(C482="","",IF(N(P482)&gt;0,P482+ROW()/1E9,""))</f>
        <v/>
      </c>
    </row>
    <row r="483">
      <c r="A483" s="160" t="str">
        <f>IF(C483="","","Renda Fixa")</f>
        <v/>
      </c>
      <c r="B483" s="160" t="str">
        <f>IF(C483="","","Brasil")</f>
        <v/>
      </c>
      <c r="C483" s="160" t="str">
        <f>IF('07 Renda Fixa'!A86="","",'07 Renda Fixa'!A86&amp;"")</f>
        <v/>
      </c>
      <c r="D483" s="160" t="str">
        <f>IF(C483="","",'07 Renda Fixa'!B86&amp;"")</f>
        <v/>
      </c>
      <c r="E483" s="160" t="str">
        <f>IF(C483="","","Renda Fixa")</f>
        <v/>
      </c>
      <c r="F483" s="160" t="str">
        <f>IF(C483="","",'07 Renda Fixa'!Z86)</f>
        <v/>
      </c>
      <c r="G483" s="161" t="n"/>
      <c r="H483" s="162" t="n"/>
      <c r="I483" s="163" t="str">
        <f>IF(C483="","",'07 Renda Fixa'!I86)</f>
        <v/>
      </c>
      <c r="J483" s="164" t="str">
        <f>IF(C483="","",'07 Renda Fixa'!J86)</f>
        <v/>
      </c>
      <c r="K483" s="164" t="str">
        <f>IF(C483="","",'07 Renda Fixa'!K86)</f>
        <v/>
      </c>
      <c r="L483" s="164" t="str">
        <f>IF(C483="","",'07 Renda Fixa'!L86)</f>
        <v/>
      </c>
      <c r="M483" s="164" t="str">
        <f>IF(C483="","",J483)</f>
        <v/>
      </c>
      <c r="N483" s="164" t="str">
        <f>IF(C483="","",'07 Renda Fixa'!T86)</f>
        <v/>
      </c>
      <c r="O483" s="161" t="n"/>
      <c r="P483" s="164" t="str">
        <f>IF(C483="","",'07 Renda Fixa'!U86)</f>
        <v/>
      </c>
      <c r="Q483" s="164" t="str">
        <f>IF(C483="","",'07 Renda Fixa'!W86)</f>
        <v/>
      </c>
      <c r="R483" s="165" t="str">
        <f>IF(C483="","",IF($J$3&gt;0,J483/$J$3,0))</f>
        <v/>
      </c>
      <c r="S483" s="166" t="str">
        <f>IF(C483="","",IF(N(J483)&gt;0,J483+ROW()/1E9,""))</f>
        <v/>
      </c>
      <c r="T483" s="166" t="str">
        <f>IF(C483="","",IF(N(P483)&gt;0,P483+ROW()/1E9,""))</f>
        <v/>
      </c>
    </row>
    <row r="484">
      <c r="A484" s="153" t="str">
        <f>IF(C484="","","Renda Fixa")</f>
        <v/>
      </c>
      <c r="B484" s="153" t="str">
        <f>IF(C484="","","Brasil")</f>
        <v/>
      </c>
      <c r="C484" s="153" t="str">
        <f>IF('07 Renda Fixa'!A87="","",'07 Renda Fixa'!A87&amp;"")</f>
        <v/>
      </c>
      <c r="D484" s="153" t="str">
        <f>IF(C484="","",'07 Renda Fixa'!B87&amp;"")</f>
        <v/>
      </c>
      <c r="E484" s="153" t="str">
        <f>IF(C484="","","Renda Fixa")</f>
        <v/>
      </c>
      <c r="F484" s="153" t="str">
        <f>IF(C484="","",'07 Renda Fixa'!Z87)</f>
        <v/>
      </c>
      <c r="G484" s="154" t="n"/>
      <c r="H484" s="155" t="n"/>
      <c r="I484" s="156" t="str">
        <f>IF(C484="","",'07 Renda Fixa'!I87)</f>
        <v/>
      </c>
      <c r="J484" s="157" t="str">
        <f>IF(C484="","",'07 Renda Fixa'!J87)</f>
        <v/>
      </c>
      <c r="K484" s="157" t="str">
        <f>IF(C484="","",'07 Renda Fixa'!K87)</f>
        <v/>
      </c>
      <c r="L484" s="157" t="str">
        <f>IF(C484="","",'07 Renda Fixa'!L87)</f>
        <v/>
      </c>
      <c r="M484" s="157" t="str">
        <f>IF(C484="","",J484)</f>
        <v/>
      </c>
      <c r="N484" s="157" t="str">
        <f>IF(C484="","",'07 Renda Fixa'!T87)</f>
        <v/>
      </c>
      <c r="O484" s="154" t="n"/>
      <c r="P484" s="157" t="str">
        <f>IF(C484="","",'07 Renda Fixa'!U87)</f>
        <v/>
      </c>
      <c r="Q484" s="157" t="str">
        <f>IF(C484="","",'07 Renda Fixa'!W87)</f>
        <v/>
      </c>
      <c r="R484" s="158" t="str">
        <f>IF(C484="","",IF($J$3&gt;0,J484/$J$3,0))</f>
        <v/>
      </c>
      <c r="S484" s="159" t="str">
        <f>IF(C484="","",IF(N(J484)&gt;0,J484+ROW()/1E9,""))</f>
        <v/>
      </c>
      <c r="T484" s="159" t="str">
        <f>IF(C484="","",IF(N(P484)&gt;0,P484+ROW()/1E9,""))</f>
        <v/>
      </c>
    </row>
    <row r="485">
      <c r="A485" s="160" t="str">
        <f>IF(C485="","","Renda Fixa")</f>
        <v/>
      </c>
      <c r="B485" s="160" t="str">
        <f>IF(C485="","","Brasil")</f>
        <v/>
      </c>
      <c r="C485" s="160" t="str">
        <f>IF('07 Renda Fixa'!A88="","",'07 Renda Fixa'!A88&amp;"")</f>
        <v/>
      </c>
      <c r="D485" s="160" t="str">
        <f>IF(C485="","",'07 Renda Fixa'!B88&amp;"")</f>
        <v/>
      </c>
      <c r="E485" s="160" t="str">
        <f>IF(C485="","","Renda Fixa")</f>
        <v/>
      </c>
      <c r="F485" s="160" t="str">
        <f>IF(C485="","",'07 Renda Fixa'!Z88)</f>
        <v/>
      </c>
      <c r="G485" s="161" t="n"/>
      <c r="H485" s="162" t="n"/>
      <c r="I485" s="163" t="str">
        <f>IF(C485="","",'07 Renda Fixa'!I88)</f>
        <v/>
      </c>
      <c r="J485" s="164" t="str">
        <f>IF(C485="","",'07 Renda Fixa'!J88)</f>
        <v/>
      </c>
      <c r="K485" s="164" t="str">
        <f>IF(C485="","",'07 Renda Fixa'!K88)</f>
        <v/>
      </c>
      <c r="L485" s="164" t="str">
        <f>IF(C485="","",'07 Renda Fixa'!L88)</f>
        <v/>
      </c>
      <c r="M485" s="164" t="str">
        <f>IF(C485="","",J485)</f>
        <v/>
      </c>
      <c r="N485" s="164" t="str">
        <f>IF(C485="","",'07 Renda Fixa'!T88)</f>
        <v/>
      </c>
      <c r="O485" s="161" t="n"/>
      <c r="P485" s="164" t="str">
        <f>IF(C485="","",'07 Renda Fixa'!U88)</f>
        <v/>
      </c>
      <c r="Q485" s="164" t="str">
        <f>IF(C485="","",'07 Renda Fixa'!W88)</f>
        <v/>
      </c>
      <c r="R485" s="165" t="str">
        <f>IF(C485="","",IF($J$3&gt;0,J485/$J$3,0))</f>
        <v/>
      </c>
      <c r="S485" s="166" t="str">
        <f>IF(C485="","",IF(N(J485)&gt;0,J485+ROW()/1E9,""))</f>
        <v/>
      </c>
      <c r="T485" s="166" t="str">
        <f>IF(C485="","",IF(N(P485)&gt;0,P485+ROW()/1E9,""))</f>
        <v/>
      </c>
    </row>
    <row r="486">
      <c r="A486" s="153" t="str">
        <f>IF(C486="","","Renda Fixa")</f>
        <v/>
      </c>
      <c r="B486" s="153" t="str">
        <f>IF(C486="","","Brasil")</f>
        <v/>
      </c>
      <c r="C486" s="153" t="str">
        <f>IF('07 Renda Fixa'!A89="","",'07 Renda Fixa'!A89&amp;"")</f>
        <v/>
      </c>
      <c r="D486" s="153" t="str">
        <f>IF(C486="","",'07 Renda Fixa'!B89&amp;"")</f>
        <v/>
      </c>
      <c r="E486" s="153" t="str">
        <f>IF(C486="","","Renda Fixa")</f>
        <v/>
      </c>
      <c r="F486" s="153" t="str">
        <f>IF(C486="","",'07 Renda Fixa'!Z89)</f>
        <v/>
      </c>
      <c r="G486" s="154" t="n"/>
      <c r="H486" s="155" t="n"/>
      <c r="I486" s="156" t="str">
        <f>IF(C486="","",'07 Renda Fixa'!I89)</f>
        <v/>
      </c>
      <c r="J486" s="157" t="str">
        <f>IF(C486="","",'07 Renda Fixa'!J89)</f>
        <v/>
      </c>
      <c r="K486" s="157" t="str">
        <f>IF(C486="","",'07 Renda Fixa'!K89)</f>
        <v/>
      </c>
      <c r="L486" s="157" t="str">
        <f>IF(C486="","",'07 Renda Fixa'!L89)</f>
        <v/>
      </c>
      <c r="M486" s="157" t="str">
        <f>IF(C486="","",J486)</f>
        <v/>
      </c>
      <c r="N486" s="157" t="str">
        <f>IF(C486="","",'07 Renda Fixa'!T89)</f>
        <v/>
      </c>
      <c r="O486" s="154" t="n"/>
      <c r="P486" s="157" t="str">
        <f>IF(C486="","",'07 Renda Fixa'!U89)</f>
        <v/>
      </c>
      <c r="Q486" s="157" t="str">
        <f>IF(C486="","",'07 Renda Fixa'!W89)</f>
        <v/>
      </c>
      <c r="R486" s="158" t="str">
        <f>IF(C486="","",IF($J$3&gt;0,J486/$J$3,0))</f>
        <v/>
      </c>
      <c r="S486" s="159" t="str">
        <f>IF(C486="","",IF(N(J486)&gt;0,J486+ROW()/1E9,""))</f>
        <v/>
      </c>
      <c r="T486" s="159" t="str">
        <f>IF(C486="","",IF(N(P486)&gt;0,P486+ROW()/1E9,""))</f>
        <v/>
      </c>
    </row>
    <row r="487">
      <c r="A487" s="160" t="str">
        <f>IF(C487="","","Renda Fixa")</f>
        <v/>
      </c>
      <c r="B487" s="160" t="str">
        <f>IF(C487="","","Brasil")</f>
        <v/>
      </c>
      <c r="C487" s="160" t="str">
        <f>IF('07 Renda Fixa'!A90="","",'07 Renda Fixa'!A90&amp;"")</f>
        <v/>
      </c>
      <c r="D487" s="160" t="str">
        <f>IF(C487="","",'07 Renda Fixa'!B90&amp;"")</f>
        <v/>
      </c>
      <c r="E487" s="160" t="str">
        <f>IF(C487="","","Renda Fixa")</f>
        <v/>
      </c>
      <c r="F487" s="160" t="str">
        <f>IF(C487="","",'07 Renda Fixa'!Z90)</f>
        <v/>
      </c>
      <c r="G487" s="161" t="n"/>
      <c r="H487" s="162" t="n"/>
      <c r="I487" s="163" t="str">
        <f>IF(C487="","",'07 Renda Fixa'!I90)</f>
        <v/>
      </c>
      <c r="J487" s="164" t="str">
        <f>IF(C487="","",'07 Renda Fixa'!J90)</f>
        <v/>
      </c>
      <c r="K487" s="164" t="str">
        <f>IF(C487="","",'07 Renda Fixa'!K90)</f>
        <v/>
      </c>
      <c r="L487" s="164" t="str">
        <f>IF(C487="","",'07 Renda Fixa'!L90)</f>
        <v/>
      </c>
      <c r="M487" s="164" t="str">
        <f>IF(C487="","",J487)</f>
        <v/>
      </c>
      <c r="N487" s="164" t="str">
        <f>IF(C487="","",'07 Renda Fixa'!T90)</f>
        <v/>
      </c>
      <c r="O487" s="161" t="n"/>
      <c r="P487" s="164" t="str">
        <f>IF(C487="","",'07 Renda Fixa'!U90)</f>
        <v/>
      </c>
      <c r="Q487" s="164" t="str">
        <f>IF(C487="","",'07 Renda Fixa'!W90)</f>
        <v/>
      </c>
      <c r="R487" s="165" t="str">
        <f>IF(C487="","",IF($J$3&gt;0,J487/$J$3,0))</f>
        <v/>
      </c>
      <c r="S487" s="166" t="str">
        <f>IF(C487="","",IF(N(J487)&gt;0,J487+ROW()/1E9,""))</f>
        <v/>
      </c>
      <c r="T487" s="166" t="str">
        <f>IF(C487="","",IF(N(P487)&gt;0,P487+ROW()/1E9,""))</f>
        <v/>
      </c>
    </row>
    <row r="488">
      <c r="A488" s="153" t="str">
        <f>IF(C488="","","Renda Fixa")</f>
        <v/>
      </c>
      <c r="B488" s="153" t="str">
        <f>IF(C488="","","Brasil")</f>
        <v/>
      </c>
      <c r="C488" s="153" t="str">
        <f>IF('07 Renda Fixa'!A91="","",'07 Renda Fixa'!A91&amp;"")</f>
        <v/>
      </c>
      <c r="D488" s="153" t="str">
        <f>IF(C488="","",'07 Renda Fixa'!B91&amp;"")</f>
        <v/>
      </c>
      <c r="E488" s="153" t="str">
        <f>IF(C488="","","Renda Fixa")</f>
        <v/>
      </c>
      <c r="F488" s="153" t="str">
        <f>IF(C488="","",'07 Renda Fixa'!Z91)</f>
        <v/>
      </c>
      <c r="G488" s="154" t="n"/>
      <c r="H488" s="155" t="n"/>
      <c r="I488" s="156" t="str">
        <f>IF(C488="","",'07 Renda Fixa'!I91)</f>
        <v/>
      </c>
      <c r="J488" s="157" t="str">
        <f>IF(C488="","",'07 Renda Fixa'!J91)</f>
        <v/>
      </c>
      <c r="K488" s="157" t="str">
        <f>IF(C488="","",'07 Renda Fixa'!K91)</f>
        <v/>
      </c>
      <c r="L488" s="157" t="str">
        <f>IF(C488="","",'07 Renda Fixa'!L91)</f>
        <v/>
      </c>
      <c r="M488" s="157" t="str">
        <f>IF(C488="","",J488)</f>
        <v/>
      </c>
      <c r="N488" s="157" t="str">
        <f>IF(C488="","",'07 Renda Fixa'!T91)</f>
        <v/>
      </c>
      <c r="O488" s="154" t="n"/>
      <c r="P488" s="157" t="str">
        <f>IF(C488="","",'07 Renda Fixa'!U91)</f>
        <v/>
      </c>
      <c r="Q488" s="157" t="str">
        <f>IF(C488="","",'07 Renda Fixa'!W91)</f>
        <v/>
      </c>
      <c r="R488" s="158" t="str">
        <f>IF(C488="","",IF($J$3&gt;0,J488/$J$3,0))</f>
        <v/>
      </c>
      <c r="S488" s="159" t="str">
        <f>IF(C488="","",IF(N(J488)&gt;0,J488+ROW()/1E9,""))</f>
        <v/>
      </c>
      <c r="T488" s="159" t="str">
        <f>IF(C488="","",IF(N(P488)&gt;0,P488+ROW()/1E9,""))</f>
        <v/>
      </c>
    </row>
    <row r="489">
      <c r="A489" s="160" t="str">
        <f>IF(C489="","","Renda Fixa")</f>
        <v/>
      </c>
      <c r="B489" s="160" t="str">
        <f>IF(C489="","","Brasil")</f>
        <v/>
      </c>
      <c r="C489" s="160" t="str">
        <f>IF('07 Renda Fixa'!A92="","",'07 Renda Fixa'!A92&amp;"")</f>
        <v/>
      </c>
      <c r="D489" s="160" t="str">
        <f>IF(C489="","",'07 Renda Fixa'!B92&amp;"")</f>
        <v/>
      </c>
      <c r="E489" s="160" t="str">
        <f>IF(C489="","","Renda Fixa")</f>
        <v/>
      </c>
      <c r="F489" s="160" t="str">
        <f>IF(C489="","",'07 Renda Fixa'!Z92)</f>
        <v/>
      </c>
      <c r="G489" s="161" t="n"/>
      <c r="H489" s="162" t="n"/>
      <c r="I489" s="163" t="str">
        <f>IF(C489="","",'07 Renda Fixa'!I92)</f>
        <v/>
      </c>
      <c r="J489" s="164" t="str">
        <f>IF(C489="","",'07 Renda Fixa'!J92)</f>
        <v/>
      </c>
      <c r="K489" s="164" t="str">
        <f>IF(C489="","",'07 Renda Fixa'!K92)</f>
        <v/>
      </c>
      <c r="L489" s="164" t="str">
        <f>IF(C489="","",'07 Renda Fixa'!L92)</f>
        <v/>
      </c>
      <c r="M489" s="164" t="str">
        <f>IF(C489="","",J489)</f>
        <v/>
      </c>
      <c r="N489" s="164" t="str">
        <f>IF(C489="","",'07 Renda Fixa'!T92)</f>
        <v/>
      </c>
      <c r="O489" s="161" t="n"/>
      <c r="P489" s="164" t="str">
        <f>IF(C489="","",'07 Renda Fixa'!U92)</f>
        <v/>
      </c>
      <c r="Q489" s="164" t="str">
        <f>IF(C489="","",'07 Renda Fixa'!W92)</f>
        <v/>
      </c>
      <c r="R489" s="165" t="str">
        <f>IF(C489="","",IF($J$3&gt;0,J489/$J$3,0))</f>
        <v/>
      </c>
      <c r="S489" s="166" t="str">
        <f>IF(C489="","",IF(N(J489)&gt;0,J489+ROW()/1E9,""))</f>
        <v/>
      </c>
      <c r="T489" s="166" t="str">
        <f>IF(C489="","",IF(N(P489)&gt;0,P489+ROW()/1E9,""))</f>
        <v/>
      </c>
    </row>
    <row r="490">
      <c r="A490" s="153" t="str">
        <f>IF(C490="","","Renda Fixa")</f>
        <v/>
      </c>
      <c r="B490" s="153" t="str">
        <f>IF(C490="","","Brasil")</f>
        <v/>
      </c>
      <c r="C490" s="153" t="str">
        <f>IF('07 Renda Fixa'!A93="","",'07 Renda Fixa'!A93&amp;"")</f>
        <v/>
      </c>
      <c r="D490" s="153" t="str">
        <f>IF(C490="","",'07 Renda Fixa'!B93&amp;"")</f>
        <v/>
      </c>
      <c r="E490" s="153" t="str">
        <f>IF(C490="","","Renda Fixa")</f>
        <v/>
      </c>
      <c r="F490" s="153" t="str">
        <f>IF(C490="","",'07 Renda Fixa'!Z93)</f>
        <v/>
      </c>
      <c r="G490" s="154" t="n"/>
      <c r="H490" s="155" t="n"/>
      <c r="I490" s="156" t="str">
        <f>IF(C490="","",'07 Renda Fixa'!I93)</f>
        <v/>
      </c>
      <c r="J490" s="157" t="str">
        <f>IF(C490="","",'07 Renda Fixa'!J93)</f>
        <v/>
      </c>
      <c r="K490" s="157" t="str">
        <f>IF(C490="","",'07 Renda Fixa'!K93)</f>
        <v/>
      </c>
      <c r="L490" s="157" t="str">
        <f>IF(C490="","",'07 Renda Fixa'!L93)</f>
        <v/>
      </c>
      <c r="M490" s="157" t="str">
        <f>IF(C490="","",J490)</f>
        <v/>
      </c>
      <c r="N490" s="157" t="str">
        <f>IF(C490="","",'07 Renda Fixa'!T93)</f>
        <v/>
      </c>
      <c r="O490" s="154" t="n"/>
      <c r="P490" s="157" t="str">
        <f>IF(C490="","",'07 Renda Fixa'!U93)</f>
        <v/>
      </c>
      <c r="Q490" s="157" t="str">
        <f>IF(C490="","",'07 Renda Fixa'!W93)</f>
        <v/>
      </c>
      <c r="R490" s="158" t="str">
        <f>IF(C490="","",IF($J$3&gt;0,J490/$J$3,0))</f>
        <v/>
      </c>
      <c r="S490" s="159" t="str">
        <f>IF(C490="","",IF(N(J490)&gt;0,J490+ROW()/1E9,""))</f>
        <v/>
      </c>
      <c r="T490" s="159" t="str">
        <f>IF(C490="","",IF(N(P490)&gt;0,P490+ROW()/1E9,""))</f>
        <v/>
      </c>
    </row>
    <row r="491">
      <c r="A491" s="160" t="str">
        <f>IF(C491="","","Renda Fixa")</f>
        <v/>
      </c>
      <c r="B491" s="160" t="str">
        <f>IF(C491="","","Brasil")</f>
        <v/>
      </c>
      <c r="C491" s="160" t="str">
        <f>IF('07 Renda Fixa'!A94="","",'07 Renda Fixa'!A94&amp;"")</f>
        <v/>
      </c>
      <c r="D491" s="160" t="str">
        <f>IF(C491="","",'07 Renda Fixa'!B94&amp;"")</f>
        <v/>
      </c>
      <c r="E491" s="160" t="str">
        <f>IF(C491="","","Renda Fixa")</f>
        <v/>
      </c>
      <c r="F491" s="160" t="str">
        <f>IF(C491="","",'07 Renda Fixa'!Z94)</f>
        <v/>
      </c>
      <c r="G491" s="161" t="n"/>
      <c r="H491" s="162" t="n"/>
      <c r="I491" s="163" t="str">
        <f>IF(C491="","",'07 Renda Fixa'!I94)</f>
        <v/>
      </c>
      <c r="J491" s="164" t="str">
        <f>IF(C491="","",'07 Renda Fixa'!J94)</f>
        <v/>
      </c>
      <c r="K491" s="164" t="str">
        <f>IF(C491="","",'07 Renda Fixa'!K94)</f>
        <v/>
      </c>
      <c r="L491" s="164" t="str">
        <f>IF(C491="","",'07 Renda Fixa'!L94)</f>
        <v/>
      </c>
      <c r="M491" s="164" t="str">
        <f>IF(C491="","",J491)</f>
        <v/>
      </c>
      <c r="N491" s="164" t="str">
        <f>IF(C491="","",'07 Renda Fixa'!T94)</f>
        <v/>
      </c>
      <c r="O491" s="161" t="n"/>
      <c r="P491" s="164" t="str">
        <f>IF(C491="","",'07 Renda Fixa'!U94)</f>
        <v/>
      </c>
      <c r="Q491" s="164" t="str">
        <f>IF(C491="","",'07 Renda Fixa'!W94)</f>
        <v/>
      </c>
      <c r="R491" s="165" t="str">
        <f>IF(C491="","",IF($J$3&gt;0,J491/$J$3,0))</f>
        <v/>
      </c>
      <c r="S491" s="166" t="str">
        <f>IF(C491="","",IF(N(J491)&gt;0,J491+ROW()/1E9,""))</f>
        <v/>
      </c>
      <c r="T491" s="166" t="str">
        <f>IF(C491="","",IF(N(P491)&gt;0,P491+ROW()/1E9,""))</f>
        <v/>
      </c>
    </row>
    <row r="492">
      <c r="A492" s="153" t="str">
        <f>IF(C492="","","Renda Fixa")</f>
        <v/>
      </c>
      <c r="B492" s="153" t="str">
        <f>IF(C492="","","Brasil")</f>
        <v/>
      </c>
      <c r="C492" s="153" t="str">
        <f>IF('07 Renda Fixa'!A95="","",'07 Renda Fixa'!A95&amp;"")</f>
        <v/>
      </c>
      <c r="D492" s="153" t="str">
        <f>IF(C492="","",'07 Renda Fixa'!B95&amp;"")</f>
        <v/>
      </c>
      <c r="E492" s="153" t="str">
        <f>IF(C492="","","Renda Fixa")</f>
        <v/>
      </c>
      <c r="F492" s="153" t="str">
        <f>IF(C492="","",'07 Renda Fixa'!Z95)</f>
        <v/>
      </c>
      <c r="G492" s="154" t="n"/>
      <c r="H492" s="155" t="n"/>
      <c r="I492" s="156" t="str">
        <f>IF(C492="","",'07 Renda Fixa'!I95)</f>
        <v/>
      </c>
      <c r="J492" s="157" t="str">
        <f>IF(C492="","",'07 Renda Fixa'!J95)</f>
        <v/>
      </c>
      <c r="K492" s="157" t="str">
        <f>IF(C492="","",'07 Renda Fixa'!K95)</f>
        <v/>
      </c>
      <c r="L492" s="157" t="str">
        <f>IF(C492="","",'07 Renda Fixa'!L95)</f>
        <v/>
      </c>
      <c r="M492" s="157" t="str">
        <f>IF(C492="","",J492)</f>
        <v/>
      </c>
      <c r="N492" s="157" t="str">
        <f>IF(C492="","",'07 Renda Fixa'!T95)</f>
        <v/>
      </c>
      <c r="O492" s="154" t="n"/>
      <c r="P492" s="157" t="str">
        <f>IF(C492="","",'07 Renda Fixa'!U95)</f>
        <v/>
      </c>
      <c r="Q492" s="157" t="str">
        <f>IF(C492="","",'07 Renda Fixa'!W95)</f>
        <v/>
      </c>
      <c r="R492" s="158" t="str">
        <f>IF(C492="","",IF($J$3&gt;0,J492/$J$3,0))</f>
        <v/>
      </c>
      <c r="S492" s="159" t="str">
        <f>IF(C492="","",IF(N(J492)&gt;0,J492+ROW()/1E9,""))</f>
        <v/>
      </c>
      <c r="T492" s="159" t="str">
        <f>IF(C492="","",IF(N(P492)&gt;0,P492+ROW()/1E9,""))</f>
        <v/>
      </c>
    </row>
    <row r="493">
      <c r="A493" s="160" t="str">
        <f>IF(C493="","","Renda Fixa")</f>
        <v/>
      </c>
      <c r="B493" s="160" t="str">
        <f>IF(C493="","","Brasil")</f>
        <v/>
      </c>
      <c r="C493" s="160" t="str">
        <f>IF('07 Renda Fixa'!A96="","",'07 Renda Fixa'!A96&amp;"")</f>
        <v/>
      </c>
      <c r="D493" s="160" t="str">
        <f>IF(C493="","",'07 Renda Fixa'!B96&amp;"")</f>
        <v/>
      </c>
      <c r="E493" s="160" t="str">
        <f>IF(C493="","","Renda Fixa")</f>
        <v/>
      </c>
      <c r="F493" s="160" t="str">
        <f>IF(C493="","",'07 Renda Fixa'!Z96)</f>
        <v/>
      </c>
      <c r="G493" s="161" t="n"/>
      <c r="H493" s="162" t="n"/>
      <c r="I493" s="163" t="str">
        <f>IF(C493="","",'07 Renda Fixa'!I96)</f>
        <v/>
      </c>
      <c r="J493" s="164" t="str">
        <f>IF(C493="","",'07 Renda Fixa'!J96)</f>
        <v/>
      </c>
      <c r="K493" s="164" t="str">
        <f>IF(C493="","",'07 Renda Fixa'!K96)</f>
        <v/>
      </c>
      <c r="L493" s="164" t="str">
        <f>IF(C493="","",'07 Renda Fixa'!L96)</f>
        <v/>
      </c>
      <c r="M493" s="164" t="str">
        <f>IF(C493="","",J493)</f>
        <v/>
      </c>
      <c r="N493" s="164" t="str">
        <f>IF(C493="","",'07 Renda Fixa'!T96)</f>
        <v/>
      </c>
      <c r="O493" s="161" t="n"/>
      <c r="P493" s="164" t="str">
        <f>IF(C493="","",'07 Renda Fixa'!U96)</f>
        <v/>
      </c>
      <c r="Q493" s="164" t="str">
        <f>IF(C493="","",'07 Renda Fixa'!W96)</f>
        <v/>
      </c>
      <c r="R493" s="165" t="str">
        <f>IF(C493="","",IF($J$3&gt;0,J493/$J$3,0))</f>
        <v/>
      </c>
      <c r="S493" s="166" t="str">
        <f>IF(C493="","",IF(N(J493)&gt;0,J493+ROW()/1E9,""))</f>
        <v/>
      </c>
      <c r="T493" s="166" t="str">
        <f>IF(C493="","",IF(N(P493)&gt;0,P493+ROW()/1E9,""))</f>
        <v/>
      </c>
    </row>
    <row r="494">
      <c r="A494" s="153" t="str">
        <f>IF(C494="","","Renda Fixa")</f>
        <v/>
      </c>
      <c r="B494" s="153" t="str">
        <f>IF(C494="","","Brasil")</f>
        <v/>
      </c>
      <c r="C494" s="153" t="str">
        <f>IF('07 Renda Fixa'!A97="","",'07 Renda Fixa'!A97&amp;"")</f>
        <v/>
      </c>
      <c r="D494" s="153" t="str">
        <f>IF(C494="","",'07 Renda Fixa'!B97&amp;"")</f>
        <v/>
      </c>
      <c r="E494" s="153" t="str">
        <f>IF(C494="","","Renda Fixa")</f>
        <v/>
      </c>
      <c r="F494" s="153" t="str">
        <f>IF(C494="","",'07 Renda Fixa'!Z97)</f>
        <v/>
      </c>
      <c r="G494" s="154" t="n"/>
      <c r="H494" s="155" t="n"/>
      <c r="I494" s="156" t="str">
        <f>IF(C494="","",'07 Renda Fixa'!I97)</f>
        <v/>
      </c>
      <c r="J494" s="157" t="str">
        <f>IF(C494="","",'07 Renda Fixa'!J97)</f>
        <v/>
      </c>
      <c r="K494" s="157" t="str">
        <f>IF(C494="","",'07 Renda Fixa'!K97)</f>
        <v/>
      </c>
      <c r="L494" s="157" t="str">
        <f>IF(C494="","",'07 Renda Fixa'!L97)</f>
        <v/>
      </c>
      <c r="M494" s="157" t="str">
        <f>IF(C494="","",J494)</f>
        <v/>
      </c>
      <c r="N494" s="157" t="str">
        <f>IF(C494="","",'07 Renda Fixa'!T97)</f>
        <v/>
      </c>
      <c r="O494" s="154" t="n"/>
      <c r="P494" s="157" t="str">
        <f>IF(C494="","",'07 Renda Fixa'!U97)</f>
        <v/>
      </c>
      <c r="Q494" s="157" t="str">
        <f>IF(C494="","",'07 Renda Fixa'!W97)</f>
        <v/>
      </c>
      <c r="R494" s="158" t="str">
        <f>IF(C494="","",IF($J$3&gt;0,J494/$J$3,0))</f>
        <v/>
      </c>
      <c r="S494" s="159" t="str">
        <f>IF(C494="","",IF(N(J494)&gt;0,J494+ROW()/1E9,""))</f>
        <v/>
      </c>
      <c r="T494" s="159" t="str">
        <f>IF(C494="","",IF(N(P494)&gt;0,P494+ROW()/1E9,""))</f>
        <v/>
      </c>
    </row>
    <row r="495">
      <c r="A495" s="160" t="str">
        <f>IF(C495="","","Renda Fixa")</f>
        <v/>
      </c>
      <c r="B495" s="160" t="str">
        <f>IF(C495="","","Brasil")</f>
        <v/>
      </c>
      <c r="C495" s="160" t="str">
        <f>IF('07 Renda Fixa'!A98="","",'07 Renda Fixa'!A98&amp;"")</f>
        <v/>
      </c>
      <c r="D495" s="160" t="str">
        <f>IF(C495="","",'07 Renda Fixa'!B98&amp;"")</f>
        <v/>
      </c>
      <c r="E495" s="160" t="str">
        <f>IF(C495="","","Renda Fixa")</f>
        <v/>
      </c>
      <c r="F495" s="160" t="str">
        <f>IF(C495="","",'07 Renda Fixa'!Z98)</f>
        <v/>
      </c>
      <c r="G495" s="161" t="n"/>
      <c r="H495" s="162" t="n"/>
      <c r="I495" s="163" t="str">
        <f>IF(C495="","",'07 Renda Fixa'!I98)</f>
        <v/>
      </c>
      <c r="J495" s="164" t="str">
        <f>IF(C495="","",'07 Renda Fixa'!J98)</f>
        <v/>
      </c>
      <c r="K495" s="164" t="str">
        <f>IF(C495="","",'07 Renda Fixa'!K98)</f>
        <v/>
      </c>
      <c r="L495" s="164" t="str">
        <f>IF(C495="","",'07 Renda Fixa'!L98)</f>
        <v/>
      </c>
      <c r="M495" s="164" t="str">
        <f>IF(C495="","",J495)</f>
        <v/>
      </c>
      <c r="N495" s="164" t="str">
        <f>IF(C495="","",'07 Renda Fixa'!T98)</f>
        <v/>
      </c>
      <c r="O495" s="161" t="n"/>
      <c r="P495" s="164" t="str">
        <f>IF(C495="","",'07 Renda Fixa'!U98)</f>
        <v/>
      </c>
      <c r="Q495" s="164" t="str">
        <f>IF(C495="","",'07 Renda Fixa'!W98)</f>
        <v/>
      </c>
      <c r="R495" s="165" t="str">
        <f>IF(C495="","",IF($J$3&gt;0,J495/$J$3,0))</f>
        <v/>
      </c>
      <c r="S495" s="166" t="str">
        <f>IF(C495="","",IF(N(J495)&gt;0,J495+ROW()/1E9,""))</f>
        <v/>
      </c>
      <c r="T495" s="166" t="str">
        <f>IF(C495="","",IF(N(P495)&gt;0,P495+ROW()/1E9,""))</f>
        <v/>
      </c>
    </row>
    <row r="496">
      <c r="A496" s="153" t="str">
        <f>IF(C496="","","Renda Fixa")</f>
        <v/>
      </c>
      <c r="B496" s="153" t="str">
        <f>IF(C496="","","Brasil")</f>
        <v/>
      </c>
      <c r="C496" s="153" t="str">
        <f>IF('07 Renda Fixa'!A99="","",'07 Renda Fixa'!A99&amp;"")</f>
        <v/>
      </c>
      <c r="D496" s="153" t="str">
        <f>IF(C496="","",'07 Renda Fixa'!B99&amp;"")</f>
        <v/>
      </c>
      <c r="E496" s="153" t="str">
        <f>IF(C496="","","Renda Fixa")</f>
        <v/>
      </c>
      <c r="F496" s="153" t="str">
        <f>IF(C496="","",'07 Renda Fixa'!Z99)</f>
        <v/>
      </c>
      <c r="G496" s="154" t="n"/>
      <c r="H496" s="155" t="n"/>
      <c r="I496" s="156" t="str">
        <f>IF(C496="","",'07 Renda Fixa'!I99)</f>
        <v/>
      </c>
      <c r="J496" s="157" t="str">
        <f>IF(C496="","",'07 Renda Fixa'!J99)</f>
        <v/>
      </c>
      <c r="K496" s="157" t="str">
        <f>IF(C496="","",'07 Renda Fixa'!K99)</f>
        <v/>
      </c>
      <c r="L496" s="157" t="str">
        <f>IF(C496="","",'07 Renda Fixa'!L99)</f>
        <v/>
      </c>
      <c r="M496" s="157" t="str">
        <f>IF(C496="","",J496)</f>
        <v/>
      </c>
      <c r="N496" s="157" t="str">
        <f>IF(C496="","",'07 Renda Fixa'!T99)</f>
        <v/>
      </c>
      <c r="O496" s="154" t="n"/>
      <c r="P496" s="157" t="str">
        <f>IF(C496="","",'07 Renda Fixa'!U99)</f>
        <v/>
      </c>
      <c r="Q496" s="157" t="str">
        <f>IF(C496="","",'07 Renda Fixa'!W99)</f>
        <v/>
      </c>
      <c r="R496" s="158" t="str">
        <f>IF(C496="","",IF($J$3&gt;0,J496/$J$3,0))</f>
        <v/>
      </c>
      <c r="S496" s="159" t="str">
        <f>IF(C496="","",IF(N(J496)&gt;0,J496+ROW()/1E9,""))</f>
        <v/>
      </c>
      <c r="T496" s="159" t="str">
        <f>IF(C496="","",IF(N(P496)&gt;0,P496+ROW()/1E9,""))</f>
        <v/>
      </c>
    </row>
    <row r="497">
      <c r="A497" s="160" t="str">
        <f>IF(C497="","","Renda Fixa")</f>
        <v/>
      </c>
      <c r="B497" s="160" t="str">
        <f>IF(C497="","","Brasil")</f>
        <v/>
      </c>
      <c r="C497" s="160" t="str">
        <f>IF('07 Renda Fixa'!A100="","",'07 Renda Fixa'!A100&amp;"")</f>
        <v/>
      </c>
      <c r="D497" s="160" t="str">
        <f>IF(C497="","",'07 Renda Fixa'!B100&amp;"")</f>
        <v/>
      </c>
      <c r="E497" s="160" t="str">
        <f>IF(C497="","","Renda Fixa")</f>
        <v/>
      </c>
      <c r="F497" s="160" t="str">
        <f>IF(C497="","",'07 Renda Fixa'!Z100)</f>
        <v/>
      </c>
      <c r="G497" s="161" t="n"/>
      <c r="H497" s="162" t="n"/>
      <c r="I497" s="163" t="str">
        <f>IF(C497="","",'07 Renda Fixa'!I100)</f>
        <v/>
      </c>
      <c r="J497" s="164" t="str">
        <f>IF(C497="","",'07 Renda Fixa'!J100)</f>
        <v/>
      </c>
      <c r="K497" s="164" t="str">
        <f>IF(C497="","",'07 Renda Fixa'!K100)</f>
        <v/>
      </c>
      <c r="L497" s="164" t="str">
        <f>IF(C497="","",'07 Renda Fixa'!L100)</f>
        <v/>
      </c>
      <c r="M497" s="164" t="str">
        <f>IF(C497="","",J497)</f>
        <v/>
      </c>
      <c r="N497" s="164" t="str">
        <f>IF(C497="","",'07 Renda Fixa'!T100)</f>
        <v/>
      </c>
      <c r="O497" s="161" t="n"/>
      <c r="P497" s="164" t="str">
        <f>IF(C497="","",'07 Renda Fixa'!U100)</f>
        <v/>
      </c>
      <c r="Q497" s="164" t="str">
        <f>IF(C497="","",'07 Renda Fixa'!W100)</f>
        <v/>
      </c>
      <c r="R497" s="165" t="str">
        <f>IF(C497="","",IF($J$3&gt;0,J497/$J$3,0))</f>
        <v/>
      </c>
      <c r="S497" s="166" t="str">
        <f>IF(C497="","",IF(N(J497)&gt;0,J497+ROW()/1E9,""))</f>
        <v/>
      </c>
      <c r="T497" s="166" t="str">
        <f>IF(C497="","",IF(N(P497)&gt;0,P497+ROW()/1E9,""))</f>
        <v/>
      </c>
    </row>
    <row r="498">
      <c r="A498" s="153" t="str">
        <f>IF(C498="","","Renda Fixa")</f>
        <v/>
      </c>
      <c r="B498" s="153" t="str">
        <f>IF(C498="","","Brasil")</f>
        <v/>
      </c>
      <c r="C498" s="153" t="str">
        <f>IF('07 Renda Fixa'!A101="","",'07 Renda Fixa'!A101&amp;"")</f>
        <v/>
      </c>
      <c r="D498" s="153" t="str">
        <f>IF(C498="","",'07 Renda Fixa'!B101&amp;"")</f>
        <v/>
      </c>
      <c r="E498" s="153" t="str">
        <f>IF(C498="","","Renda Fixa")</f>
        <v/>
      </c>
      <c r="F498" s="153" t="str">
        <f>IF(C498="","",'07 Renda Fixa'!Z101)</f>
        <v/>
      </c>
      <c r="G498" s="154" t="n"/>
      <c r="H498" s="155" t="n"/>
      <c r="I498" s="156" t="str">
        <f>IF(C498="","",'07 Renda Fixa'!I101)</f>
        <v/>
      </c>
      <c r="J498" s="157" t="str">
        <f>IF(C498="","",'07 Renda Fixa'!J101)</f>
        <v/>
      </c>
      <c r="K498" s="157" t="str">
        <f>IF(C498="","",'07 Renda Fixa'!K101)</f>
        <v/>
      </c>
      <c r="L498" s="157" t="str">
        <f>IF(C498="","",'07 Renda Fixa'!L101)</f>
        <v/>
      </c>
      <c r="M498" s="157" t="str">
        <f>IF(C498="","",J498)</f>
        <v/>
      </c>
      <c r="N498" s="157" t="str">
        <f>IF(C498="","",'07 Renda Fixa'!T101)</f>
        <v/>
      </c>
      <c r="O498" s="154" t="n"/>
      <c r="P498" s="157" t="str">
        <f>IF(C498="","",'07 Renda Fixa'!U101)</f>
        <v/>
      </c>
      <c r="Q498" s="157" t="str">
        <f>IF(C498="","",'07 Renda Fixa'!W101)</f>
        <v/>
      </c>
      <c r="R498" s="158" t="str">
        <f>IF(C498="","",IF($J$3&gt;0,J498/$J$3,0))</f>
        <v/>
      </c>
      <c r="S498" s="159" t="str">
        <f>IF(C498="","",IF(N(J498)&gt;0,J498+ROW()/1E9,""))</f>
        <v/>
      </c>
      <c r="T498" s="159" t="str">
        <f>IF(C498="","",IF(N(P498)&gt;0,P498+ROW()/1E9,""))</f>
        <v/>
      </c>
    </row>
    <row r="499">
      <c r="A499" s="160" t="str">
        <f>IF(C499="","","Renda Fixa")</f>
        <v/>
      </c>
      <c r="B499" s="160" t="str">
        <f>IF(C499="","","Brasil")</f>
        <v/>
      </c>
      <c r="C499" s="160" t="str">
        <f>IF('07 Renda Fixa'!A102="","",'07 Renda Fixa'!A102&amp;"")</f>
        <v/>
      </c>
      <c r="D499" s="160" t="str">
        <f>IF(C499="","",'07 Renda Fixa'!B102&amp;"")</f>
        <v/>
      </c>
      <c r="E499" s="160" t="str">
        <f>IF(C499="","","Renda Fixa")</f>
        <v/>
      </c>
      <c r="F499" s="160" t="str">
        <f>IF(C499="","",'07 Renda Fixa'!Z102)</f>
        <v/>
      </c>
      <c r="G499" s="161" t="n"/>
      <c r="H499" s="162" t="n"/>
      <c r="I499" s="163" t="str">
        <f>IF(C499="","",'07 Renda Fixa'!I102)</f>
        <v/>
      </c>
      <c r="J499" s="164" t="str">
        <f>IF(C499="","",'07 Renda Fixa'!J102)</f>
        <v/>
      </c>
      <c r="K499" s="164" t="str">
        <f>IF(C499="","",'07 Renda Fixa'!K102)</f>
        <v/>
      </c>
      <c r="L499" s="164" t="str">
        <f>IF(C499="","",'07 Renda Fixa'!L102)</f>
        <v/>
      </c>
      <c r="M499" s="164" t="str">
        <f>IF(C499="","",J499)</f>
        <v/>
      </c>
      <c r="N499" s="164" t="str">
        <f>IF(C499="","",'07 Renda Fixa'!T102)</f>
        <v/>
      </c>
      <c r="O499" s="161" t="n"/>
      <c r="P499" s="164" t="str">
        <f>IF(C499="","",'07 Renda Fixa'!U102)</f>
        <v/>
      </c>
      <c r="Q499" s="164" t="str">
        <f>IF(C499="","",'07 Renda Fixa'!W102)</f>
        <v/>
      </c>
      <c r="R499" s="165" t="str">
        <f>IF(C499="","",IF($J$3&gt;0,J499/$J$3,0))</f>
        <v/>
      </c>
      <c r="S499" s="166" t="str">
        <f>IF(C499="","",IF(N(J499)&gt;0,J499+ROW()/1E9,""))</f>
        <v/>
      </c>
      <c r="T499" s="166" t="str">
        <f>IF(C499="","",IF(N(P499)&gt;0,P499+ROW()/1E9,""))</f>
        <v/>
      </c>
    </row>
    <row r="500">
      <c r="A500" s="153" t="str">
        <f>IF(C500="","","Renda Fixa")</f>
        <v/>
      </c>
      <c r="B500" s="153" t="str">
        <f>IF(C500="","","Brasil")</f>
        <v/>
      </c>
      <c r="C500" s="153" t="str">
        <f>IF('07 Renda Fixa'!A103="","",'07 Renda Fixa'!A103&amp;"")</f>
        <v/>
      </c>
      <c r="D500" s="153" t="str">
        <f>IF(C500="","",'07 Renda Fixa'!B103&amp;"")</f>
        <v/>
      </c>
      <c r="E500" s="153" t="str">
        <f>IF(C500="","","Renda Fixa")</f>
        <v/>
      </c>
      <c r="F500" s="153" t="str">
        <f>IF(C500="","",'07 Renda Fixa'!Z103)</f>
        <v/>
      </c>
      <c r="G500" s="154" t="n"/>
      <c r="H500" s="155" t="n"/>
      <c r="I500" s="156" t="str">
        <f>IF(C500="","",'07 Renda Fixa'!I103)</f>
        <v/>
      </c>
      <c r="J500" s="157" t="str">
        <f>IF(C500="","",'07 Renda Fixa'!J103)</f>
        <v/>
      </c>
      <c r="K500" s="157" t="str">
        <f>IF(C500="","",'07 Renda Fixa'!K103)</f>
        <v/>
      </c>
      <c r="L500" s="157" t="str">
        <f>IF(C500="","",'07 Renda Fixa'!L103)</f>
        <v/>
      </c>
      <c r="M500" s="157" t="str">
        <f>IF(C500="","",J500)</f>
        <v/>
      </c>
      <c r="N500" s="157" t="str">
        <f>IF(C500="","",'07 Renda Fixa'!T103)</f>
        <v/>
      </c>
      <c r="O500" s="154" t="n"/>
      <c r="P500" s="157" t="str">
        <f>IF(C500="","",'07 Renda Fixa'!U103)</f>
        <v/>
      </c>
      <c r="Q500" s="157" t="str">
        <f>IF(C500="","",'07 Renda Fixa'!W103)</f>
        <v/>
      </c>
      <c r="R500" s="158" t="str">
        <f>IF(C500="","",IF($J$3&gt;0,J500/$J$3,0))</f>
        <v/>
      </c>
      <c r="S500" s="159" t="str">
        <f>IF(C500="","",IF(N(J500)&gt;0,J500+ROW()/1E9,""))</f>
        <v/>
      </c>
      <c r="T500" s="159" t="str">
        <f>IF(C500="","",IF(N(P500)&gt;0,P500+ROW()/1E9,""))</f>
        <v/>
      </c>
    </row>
    <row r="501">
      <c r="A501" s="160" t="str">
        <f>IF(C501="","","Renda Fixa")</f>
        <v/>
      </c>
      <c r="B501" s="160" t="str">
        <f>IF(C501="","","Brasil")</f>
        <v/>
      </c>
      <c r="C501" s="160" t="str">
        <f>IF('07 Renda Fixa'!A104="","",'07 Renda Fixa'!A104&amp;"")</f>
        <v/>
      </c>
      <c r="D501" s="160" t="str">
        <f>IF(C501="","",'07 Renda Fixa'!B104&amp;"")</f>
        <v/>
      </c>
      <c r="E501" s="160" t="str">
        <f>IF(C501="","","Renda Fixa")</f>
        <v/>
      </c>
      <c r="F501" s="160" t="str">
        <f>IF(C501="","",'07 Renda Fixa'!Z104)</f>
        <v/>
      </c>
      <c r="G501" s="161" t="n"/>
      <c r="H501" s="162" t="n"/>
      <c r="I501" s="163" t="str">
        <f>IF(C501="","",'07 Renda Fixa'!I104)</f>
        <v/>
      </c>
      <c r="J501" s="164" t="str">
        <f>IF(C501="","",'07 Renda Fixa'!J104)</f>
        <v/>
      </c>
      <c r="K501" s="164" t="str">
        <f>IF(C501="","",'07 Renda Fixa'!K104)</f>
        <v/>
      </c>
      <c r="L501" s="164" t="str">
        <f>IF(C501="","",'07 Renda Fixa'!L104)</f>
        <v/>
      </c>
      <c r="M501" s="164" t="str">
        <f>IF(C501="","",J501)</f>
        <v/>
      </c>
      <c r="N501" s="164" t="str">
        <f>IF(C501="","",'07 Renda Fixa'!T104)</f>
        <v/>
      </c>
      <c r="O501" s="161" t="n"/>
      <c r="P501" s="164" t="str">
        <f>IF(C501="","",'07 Renda Fixa'!U104)</f>
        <v/>
      </c>
      <c r="Q501" s="164" t="str">
        <f>IF(C501="","",'07 Renda Fixa'!W104)</f>
        <v/>
      </c>
      <c r="R501" s="165" t="str">
        <f>IF(C501="","",IF($J$3&gt;0,J501/$J$3,0))</f>
        <v/>
      </c>
      <c r="S501" s="166" t="str">
        <f>IF(C501="","",IF(N(J501)&gt;0,J501+ROW()/1E9,""))</f>
        <v/>
      </c>
      <c r="T501" s="166" t="str">
        <f>IF(C501="","",IF(N(P501)&gt;0,P501+ROW()/1E9,""))</f>
        <v/>
      </c>
    </row>
    <row r="502">
      <c r="A502" s="153" t="str">
        <f>IF(C502="","","Renda Fixa")</f>
        <v/>
      </c>
      <c r="B502" s="153" t="str">
        <f>IF(C502="","","Brasil")</f>
        <v/>
      </c>
      <c r="C502" s="153" t="str">
        <f>IF('07 Renda Fixa'!A105="","",'07 Renda Fixa'!A105&amp;"")</f>
        <v/>
      </c>
      <c r="D502" s="153" t="str">
        <f>IF(C502="","",'07 Renda Fixa'!B105&amp;"")</f>
        <v/>
      </c>
      <c r="E502" s="153" t="str">
        <f>IF(C502="","","Renda Fixa")</f>
        <v/>
      </c>
      <c r="F502" s="153" t="str">
        <f>IF(C502="","",'07 Renda Fixa'!Z105)</f>
        <v/>
      </c>
      <c r="G502" s="154" t="n"/>
      <c r="H502" s="155" t="n"/>
      <c r="I502" s="156" t="str">
        <f>IF(C502="","",'07 Renda Fixa'!I105)</f>
        <v/>
      </c>
      <c r="J502" s="157" t="str">
        <f>IF(C502="","",'07 Renda Fixa'!J105)</f>
        <v/>
      </c>
      <c r="K502" s="157" t="str">
        <f>IF(C502="","",'07 Renda Fixa'!K105)</f>
        <v/>
      </c>
      <c r="L502" s="157" t="str">
        <f>IF(C502="","",'07 Renda Fixa'!L105)</f>
        <v/>
      </c>
      <c r="M502" s="157" t="str">
        <f>IF(C502="","",J502)</f>
        <v/>
      </c>
      <c r="N502" s="157" t="str">
        <f>IF(C502="","",'07 Renda Fixa'!T105)</f>
        <v/>
      </c>
      <c r="O502" s="154" t="n"/>
      <c r="P502" s="157" t="str">
        <f>IF(C502="","",'07 Renda Fixa'!U105)</f>
        <v/>
      </c>
      <c r="Q502" s="157" t="str">
        <f>IF(C502="","",'07 Renda Fixa'!W105)</f>
        <v/>
      </c>
      <c r="R502" s="158" t="str">
        <f>IF(C502="","",IF($J$3&gt;0,J502/$J$3,0))</f>
        <v/>
      </c>
      <c r="S502" s="159" t="str">
        <f>IF(C502="","",IF(N(J502)&gt;0,J502+ROW()/1E9,""))</f>
        <v/>
      </c>
      <c r="T502" s="159" t="str">
        <f>IF(C502="","",IF(N(P502)&gt;0,P502+ROW()/1E9,""))</f>
        <v/>
      </c>
    </row>
    <row r="503">
      <c r="A503" s="160" t="str">
        <f>IF(C503="","","Renda Fixa")</f>
        <v/>
      </c>
      <c r="B503" s="160" t="str">
        <f>IF(C503="","","Brasil")</f>
        <v/>
      </c>
      <c r="C503" s="160" t="str">
        <f>IF('07 Renda Fixa'!A106="","",'07 Renda Fixa'!A106&amp;"")</f>
        <v/>
      </c>
      <c r="D503" s="160" t="str">
        <f>IF(C503="","",'07 Renda Fixa'!B106&amp;"")</f>
        <v/>
      </c>
      <c r="E503" s="160" t="str">
        <f>IF(C503="","","Renda Fixa")</f>
        <v/>
      </c>
      <c r="F503" s="160" t="str">
        <f>IF(C503="","",'07 Renda Fixa'!Z106)</f>
        <v/>
      </c>
      <c r="G503" s="161" t="n"/>
      <c r="H503" s="162" t="n"/>
      <c r="I503" s="163" t="str">
        <f>IF(C503="","",'07 Renda Fixa'!I106)</f>
        <v/>
      </c>
      <c r="J503" s="164" t="str">
        <f>IF(C503="","",'07 Renda Fixa'!J106)</f>
        <v/>
      </c>
      <c r="K503" s="164" t="str">
        <f>IF(C503="","",'07 Renda Fixa'!K106)</f>
        <v/>
      </c>
      <c r="L503" s="164" t="str">
        <f>IF(C503="","",'07 Renda Fixa'!L106)</f>
        <v/>
      </c>
      <c r="M503" s="164" t="str">
        <f>IF(C503="","",J503)</f>
        <v/>
      </c>
      <c r="N503" s="164" t="str">
        <f>IF(C503="","",'07 Renda Fixa'!T106)</f>
        <v/>
      </c>
      <c r="O503" s="161" t="n"/>
      <c r="P503" s="164" t="str">
        <f>IF(C503="","",'07 Renda Fixa'!U106)</f>
        <v/>
      </c>
      <c r="Q503" s="164" t="str">
        <f>IF(C503="","",'07 Renda Fixa'!W106)</f>
        <v/>
      </c>
      <c r="R503" s="165" t="str">
        <f>IF(C503="","",IF($J$3&gt;0,J503/$J$3,0))</f>
        <v/>
      </c>
      <c r="S503" s="166" t="str">
        <f>IF(C503="","",IF(N(J503)&gt;0,J503+ROW()/1E9,""))</f>
        <v/>
      </c>
      <c r="T503" s="166" t="str">
        <f>IF(C503="","",IF(N(P503)&gt;0,P503+ROW()/1E9,""))</f>
        <v/>
      </c>
    </row>
    <row r="504">
      <c r="A504" s="153" t="str">
        <f>IF(C504="","","Renda Fixa")</f>
        <v/>
      </c>
      <c r="B504" s="153" t="str">
        <f>IF(C504="","","Brasil")</f>
        <v/>
      </c>
      <c r="C504" s="153" t="str">
        <f>IF('07 Renda Fixa'!A107="","",'07 Renda Fixa'!A107&amp;"")</f>
        <v/>
      </c>
      <c r="D504" s="153" t="str">
        <f>IF(C504="","",'07 Renda Fixa'!B107&amp;"")</f>
        <v/>
      </c>
      <c r="E504" s="153" t="str">
        <f>IF(C504="","","Renda Fixa")</f>
        <v/>
      </c>
      <c r="F504" s="153" t="str">
        <f>IF(C504="","",'07 Renda Fixa'!Z107)</f>
        <v/>
      </c>
      <c r="G504" s="154" t="n"/>
      <c r="H504" s="155" t="n"/>
      <c r="I504" s="156" t="str">
        <f>IF(C504="","",'07 Renda Fixa'!I107)</f>
        <v/>
      </c>
      <c r="J504" s="157" t="str">
        <f>IF(C504="","",'07 Renda Fixa'!J107)</f>
        <v/>
      </c>
      <c r="K504" s="157" t="str">
        <f>IF(C504="","",'07 Renda Fixa'!K107)</f>
        <v/>
      </c>
      <c r="L504" s="157" t="str">
        <f>IF(C504="","",'07 Renda Fixa'!L107)</f>
        <v/>
      </c>
      <c r="M504" s="157" t="str">
        <f>IF(C504="","",J504)</f>
        <v/>
      </c>
      <c r="N504" s="157" t="str">
        <f>IF(C504="","",'07 Renda Fixa'!T107)</f>
        <v/>
      </c>
      <c r="O504" s="154" t="n"/>
      <c r="P504" s="157" t="str">
        <f>IF(C504="","",'07 Renda Fixa'!U107)</f>
        <v/>
      </c>
      <c r="Q504" s="157" t="str">
        <f>IF(C504="","",'07 Renda Fixa'!W107)</f>
        <v/>
      </c>
      <c r="R504" s="158" t="str">
        <f>IF(C504="","",IF($J$3&gt;0,J504/$J$3,0))</f>
        <v/>
      </c>
      <c r="S504" s="159" t="str">
        <f>IF(C504="","",IF(N(J504)&gt;0,J504+ROW()/1E9,""))</f>
        <v/>
      </c>
      <c r="T504" s="159" t="str">
        <f>IF(C504="","",IF(N(P504)&gt;0,P504+ROW()/1E9,""))</f>
        <v/>
      </c>
    </row>
    <row r="505">
      <c r="A505" s="160" t="str">
        <f>IF(C505="","","Renda Fixa")</f>
        <v/>
      </c>
      <c r="B505" s="160" t="str">
        <f>IF(C505="","","Brasil")</f>
        <v/>
      </c>
      <c r="C505" s="160" t="str">
        <f>IF('07 Renda Fixa'!A108="","",'07 Renda Fixa'!A108&amp;"")</f>
        <v/>
      </c>
      <c r="D505" s="160" t="str">
        <f>IF(C505="","",'07 Renda Fixa'!B108&amp;"")</f>
        <v/>
      </c>
      <c r="E505" s="160" t="str">
        <f>IF(C505="","","Renda Fixa")</f>
        <v/>
      </c>
      <c r="F505" s="160" t="str">
        <f>IF(C505="","",'07 Renda Fixa'!Z108)</f>
        <v/>
      </c>
      <c r="G505" s="161" t="n"/>
      <c r="H505" s="162" t="n"/>
      <c r="I505" s="163" t="str">
        <f>IF(C505="","",'07 Renda Fixa'!I108)</f>
        <v/>
      </c>
      <c r="J505" s="164" t="str">
        <f>IF(C505="","",'07 Renda Fixa'!J108)</f>
        <v/>
      </c>
      <c r="K505" s="164" t="str">
        <f>IF(C505="","",'07 Renda Fixa'!K108)</f>
        <v/>
      </c>
      <c r="L505" s="164" t="str">
        <f>IF(C505="","",'07 Renda Fixa'!L108)</f>
        <v/>
      </c>
      <c r="M505" s="164" t="str">
        <f>IF(C505="","",J505)</f>
        <v/>
      </c>
      <c r="N505" s="164" t="str">
        <f>IF(C505="","",'07 Renda Fixa'!T108)</f>
        <v/>
      </c>
      <c r="O505" s="161" t="n"/>
      <c r="P505" s="164" t="str">
        <f>IF(C505="","",'07 Renda Fixa'!U108)</f>
        <v/>
      </c>
      <c r="Q505" s="164" t="str">
        <f>IF(C505="","",'07 Renda Fixa'!W108)</f>
        <v/>
      </c>
      <c r="R505" s="165" t="str">
        <f>IF(C505="","",IF($J$3&gt;0,J505/$J$3,0))</f>
        <v/>
      </c>
      <c r="S505" s="166" t="str">
        <f>IF(C505="","",IF(N(J505)&gt;0,J505+ROW()/1E9,""))</f>
        <v/>
      </c>
      <c r="T505" s="166" t="str">
        <f>IF(C505="","",IF(N(P505)&gt;0,P505+ROW()/1E9,""))</f>
        <v/>
      </c>
    </row>
    <row r="506">
      <c r="A506" s="153" t="str">
        <f>IF(C506="","","Stocks")</f>
        <v/>
      </c>
      <c r="B506" s="153" t="str">
        <f>IF(C506="","","Exterior")</f>
        <v/>
      </c>
      <c r="C506" s="153" t="str">
        <f>IF('05 Stocks'!A9="","",'05 Stocks'!A9&amp;"")</f>
        <v/>
      </c>
      <c r="D506" s="153" t="str">
        <f>IF(C506="","",'05 Stocks'!B9&amp;"")</f>
        <v/>
      </c>
      <c r="E506" s="153" t="str">
        <f>IF(C506="","",'05 Stocks'!C9&amp;"")</f>
        <v/>
      </c>
      <c r="F506" s="153" t="str">
        <f>IF(C506="","",'05 Stocks'!AD9)</f>
        <v/>
      </c>
      <c r="G506" s="154" t="str">
        <f>IF(C506="","",'05 Stocks'!E9)</f>
        <v/>
      </c>
      <c r="H506" s="155" t="str">
        <f>IF(C506="","",'05 Stocks'!J9)</f>
        <v/>
      </c>
      <c r="I506" s="156" t="str">
        <f>IF(C506="","",'05 Stocks'!L9)</f>
        <v/>
      </c>
      <c r="J506" s="157" t="str">
        <f>IF(C506="","",'05 Stocks'!M9)</f>
        <v/>
      </c>
      <c r="K506" s="157" t="str">
        <f>IF(C506="","",'05 Stocks'!N9)</f>
        <v/>
      </c>
      <c r="L506" s="157" t="str">
        <f>IF(C506="","",'05 Stocks'!O9)</f>
        <v/>
      </c>
      <c r="M506" s="157" t="str">
        <f>IF(C506="","",'05 Stocks'!AJ9)</f>
        <v/>
      </c>
      <c r="N506" s="157" t="str">
        <f>IF(C506="","",'05 Stocks'!W9)</f>
        <v/>
      </c>
      <c r="O506" s="154" t="str">
        <f>IF(C506="","",'05 Stocks'!X9)</f>
        <v/>
      </c>
      <c r="P506" s="157" t="str">
        <f>IF(C506="","",'05 Stocks'!Y9)</f>
        <v/>
      </c>
      <c r="Q506" s="157" t="str">
        <f>IF(C506="","",'05 Stocks'!Z9)</f>
        <v/>
      </c>
      <c r="R506" s="158" t="str">
        <f>IF(C506="","",IF($J$3&gt;0,J506/$J$3,0))</f>
        <v/>
      </c>
      <c r="S506" s="159" t="str">
        <f>IF(C506="","",IF(N(J506)&gt;0,J506+ROW()/1E9,""))</f>
        <v/>
      </c>
      <c r="T506" s="159" t="str">
        <f>IF(C506="","",IF(N(P506)&gt;0,P506+ROW()/1E9,""))</f>
        <v/>
      </c>
    </row>
    <row r="507">
      <c r="A507" s="160" t="str">
        <f>IF(C507="","","Stocks")</f>
        <v/>
      </c>
      <c r="B507" s="160" t="str">
        <f>IF(C507="","","Exterior")</f>
        <v/>
      </c>
      <c r="C507" s="160" t="str">
        <f>IF('05 Stocks'!A10="","",'05 Stocks'!A10&amp;"")</f>
        <v/>
      </c>
      <c r="D507" s="160" t="str">
        <f>IF(C507="","",'05 Stocks'!B10&amp;"")</f>
        <v/>
      </c>
      <c r="E507" s="160" t="str">
        <f>IF(C507="","",'05 Stocks'!C10&amp;"")</f>
        <v/>
      </c>
      <c r="F507" s="160" t="str">
        <f>IF(C507="","",'05 Stocks'!AD10)</f>
        <v/>
      </c>
      <c r="G507" s="161" t="str">
        <f>IF(C507="","",'05 Stocks'!E10)</f>
        <v/>
      </c>
      <c r="H507" s="162" t="str">
        <f>IF(C507="","",'05 Stocks'!J10)</f>
        <v/>
      </c>
      <c r="I507" s="163" t="str">
        <f>IF(C507="","",'05 Stocks'!L10)</f>
        <v/>
      </c>
      <c r="J507" s="164" t="str">
        <f>IF(C507="","",'05 Stocks'!M10)</f>
        <v/>
      </c>
      <c r="K507" s="164" t="str">
        <f>IF(C507="","",'05 Stocks'!N10)</f>
        <v/>
      </c>
      <c r="L507" s="164" t="str">
        <f>IF(C507="","",'05 Stocks'!O10)</f>
        <v/>
      </c>
      <c r="M507" s="164" t="str">
        <f>IF(C507="","",'05 Stocks'!AJ10)</f>
        <v/>
      </c>
      <c r="N507" s="164" t="str">
        <f>IF(C507="","",'05 Stocks'!W10)</f>
        <v/>
      </c>
      <c r="O507" s="161" t="str">
        <f>IF(C507="","",'05 Stocks'!X10)</f>
        <v/>
      </c>
      <c r="P507" s="164" t="str">
        <f>IF(C507="","",'05 Stocks'!Y10)</f>
        <v/>
      </c>
      <c r="Q507" s="164" t="str">
        <f>IF(C507="","",'05 Stocks'!Z10)</f>
        <v/>
      </c>
      <c r="R507" s="165" t="str">
        <f>IF(C507="","",IF($J$3&gt;0,J507/$J$3,0))</f>
        <v/>
      </c>
      <c r="S507" s="166" t="str">
        <f>IF(C507="","",IF(N(J507)&gt;0,J507+ROW()/1E9,""))</f>
        <v/>
      </c>
      <c r="T507" s="166" t="str">
        <f>IF(C507="","",IF(N(P507)&gt;0,P507+ROW()/1E9,""))</f>
        <v/>
      </c>
    </row>
    <row r="508">
      <c r="A508" s="153" t="str">
        <f>IF(C508="","","Stocks")</f>
        <v/>
      </c>
      <c r="B508" s="153" t="str">
        <f>IF(C508="","","Exterior")</f>
        <v/>
      </c>
      <c r="C508" s="153" t="str">
        <f>IF('05 Stocks'!A11="","",'05 Stocks'!A11&amp;"")</f>
        <v/>
      </c>
      <c r="D508" s="153" t="str">
        <f>IF(C508="","",'05 Stocks'!B11&amp;"")</f>
        <v/>
      </c>
      <c r="E508" s="153" t="str">
        <f>IF(C508="","",'05 Stocks'!C11&amp;"")</f>
        <v/>
      </c>
      <c r="F508" s="153" t="str">
        <f>IF(C508="","",'05 Stocks'!AD11)</f>
        <v/>
      </c>
      <c r="G508" s="154" t="str">
        <f>IF(C508="","",'05 Stocks'!E11)</f>
        <v/>
      </c>
      <c r="H508" s="155" t="str">
        <f>IF(C508="","",'05 Stocks'!J11)</f>
        <v/>
      </c>
      <c r="I508" s="156" t="str">
        <f>IF(C508="","",'05 Stocks'!L11)</f>
        <v/>
      </c>
      <c r="J508" s="157" t="str">
        <f>IF(C508="","",'05 Stocks'!M11)</f>
        <v/>
      </c>
      <c r="K508" s="157" t="str">
        <f>IF(C508="","",'05 Stocks'!N11)</f>
        <v/>
      </c>
      <c r="L508" s="157" t="str">
        <f>IF(C508="","",'05 Stocks'!O11)</f>
        <v/>
      </c>
      <c r="M508" s="157" t="str">
        <f>IF(C508="","",'05 Stocks'!AJ11)</f>
        <v/>
      </c>
      <c r="N508" s="157" t="str">
        <f>IF(C508="","",'05 Stocks'!W11)</f>
        <v/>
      </c>
      <c r="O508" s="154" t="str">
        <f>IF(C508="","",'05 Stocks'!X11)</f>
        <v/>
      </c>
      <c r="P508" s="157" t="str">
        <f>IF(C508="","",'05 Stocks'!Y11)</f>
        <v/>
      </c>
      <c r="Q508" s="157" t="str">
        <f>IF(C508="","",'05 Stocks'!Z11)</f>
        <v/>
      </c>
      <c r="R508" s="158" t="str">
        <f>IF(C508="","",IF($J$3&gt;0,J508/$J$3,0))</f>
        <v/>
      </c>
      <c r="S508" s="159" t="str">
        <f>IF(C508="","",IF(N(J508)&gt;0,J508+ROW()/1E9,""))</f>
        <v/>
      </c>
      <c r="T508" s="159" t="str">
        <f>IF(C508="","",IF(N(P508)&gt;0,P508+ROW()/1E9,""))</f>
        <v/>
      </c>
    </row>
    <row r="509">
      <c r="A509" s="160" t="str">
        <f>IF(C509="","","Stocks")</f>
        <v/>
      </c>
      <c r="B509" s="160" t="str">
        <f>IF(C509="","","Exterior")</f>
        <v/>
      </c>
      <c r="C509" s="160" t="str">
        <f>IF('05 Stocks'!A12="","",'05 Stocks'!A12&amp;"")</f>
        <v/>
      </c>
      <c r="D509" s="160" t="str">
        <f>IF(C509="","",'05 Stocks'!B12&amp;"")</f>
        <v/>
      </c>
      <c r="E509" s="160" t="str">
        <f>IF(C509="","",'05 Stocks'!C12&amp;"")</f>
        <v/>
      </c>
      <c r="F509" s="160" t="str">
        <f>IF(C509="","",'05 Stocks'!AD12)</f>
        <v/>
      </c>
      <c r="G509" s="161" t="str">
        <f>IF(C509="","",'05 Stocks'!E12)</f>
        <v/>
      </c>
      <c r="H509" s="162" t="str">
        <f>IF(C509="","",'05 Stocks'!J12)</f>
        <v/>
      </c>
      <c r="I509" s="163" t="str">
        <f>IF(C509="","",'05 Stocks'!L12)</f>
        <v/>
      </c>
      <c r="J509" s="164" t="str">
        <f>IF(C509="","",'05 Stocks'!M12)</f>
        <v/>
      </c>
      <c r="K509" s="164" t="str">
        <f>IF(C509="","",'05 Stocks'!N12)</f>
        <v/>
      </c>
      <c r="L509" s="164" t="str">
        <f>IF(C509="","",'05 Stocks'!O12)</f>
        <v/>
      </c>
      <c r="M509" s="164" t="str">
        <f>IF(C509="","",'05 Stocks'!AJ12)</f>
        <v/>
      </c>
      <c r="N509" s="164" t="str">
        <f>IF(C509="","",'05 Stocks'!W12)</f>
        <v/>
      </c>
      <c r="O509" s="161" t="str">
        <f>IF(C509="","",'05 Stocks'!X12)</f>
        <v/>
      </c>
      <c r="P509" s="164" t="str">
        <f>IF(C509="","",'05 Stocks'!Y12)</f>
        <v/>
      </c>
      <c r="Q509" s="164" t="str">
        <f>IF(C509="","",'05 Stocks'!Z12)</f>
        <v/>
      </c>
      <c r="R509" s="165" t="str">
        <f>IF(C509="","",IF($J$3&gt;0,J509/$J$3,0))</f>
        <v/>
      </c>
      <c r="S509" s="166" t="str">
        <f>IF(C509="","",IF(N(J509)&gt;0,J509+ROW()/1E9,""))</f>
        <v/>
      </c>
      <c r="T509" s="166" t="str">
        <f>IF(C509="","",IF(N(P509)&gt;0,P509+ROW()/1E9,""))</f>
        <v/>
      </c>
    </row>
    <row r="510">
      <c r="A510" s="153" t="str">
        <f>IF(C510="","","Stocks")</f>
        <v/>
      </c>
      <c r="B510" s="153" t="str">
        <f>IF(C510="","","Exterior")</f>
        <v/>
      </c>
      <c r="C510" s="153" t="str">
        <f>IF('05 Stocks'!A13="","",'05 Stocks'!A13&amp;"")</f>
        <v/>
      </c>
      <c r="D510" s="153" t="str">
        <f>IF(C510="","",'05 Stocks'!B13&amp;"")</f>
        <v/>
      </c>
      <c r="E510" s="153" t="str">
        <f>IF(C510="","",'05 Stocks'!C13&amp;"")</f>
        <v/>
      </c>
      <c r="F510" s="153" t="str">
        <f>IF(C510="","",'05 Stocks'!AD13)</f>
        <v/>
      </c>
      <c r="G510" s="154" t="str">
        <f>IF(C510="","",'05 Stocks'!E13)</f>
        <v/>
      </c>
      <c r="H510" s="155" t="str">
        <f>IF(C510="","",'05 Stocks'!J13)</f>
        <v/>
      </c>
      <c r="I510" s="156" t="str">
        <f>IF(C510="","",'05 Stocks'!L13)</f>
        <v/>
      </c>
      <c r="J510" s="157" t="str">
        <f>IF(C510="","",'05 Stocks'!M13)</f>
        <v/>
      </c>
      <c r="K510" s="157" t="str">
        <f>IF(C510="","",'05 Stocks'!N13)</f>
        <v/>
      </c>
      <c r="L510" s="157" t="str">
        <f>IF(C510="","",'05 Stocks'!O13)</f>
        <v/>
      </c>
      <c r="M510" s="157" t="str">
        <f>IF(C510="","",'05 Stocks'!AJ13)</f>
        <v/>
      </c>
      <c r="N510" s="157" t="str">
        <f>IF(C510="","",'05 Stocks'!W13)</f>
        <v/>
      </c>
      <c r="O510" s="154" t="str">
        <f>IF(C510="","",'05 Stocks'!X13)</f>
        <v/>
      </c>
      <c r="P510" s="157" t="str">
        <f>IF(C510="","",'05 Stocks'!Y13)</f>
        <v/>
      </c>
      <c r="Q510" s="157" t="str">
        <f>IF(C510="","",'05 Stocks'!Z13)</f>
        <v/>
      </c>
      <c r="R510" s="158" t="str">
        <f>IF(C510="","",IF($J$3&gt;0,J510/$J$3,0))</f>
        <v/>
      </c>
      <c r="S510" s="159" t="str">
        <f>IF(C510="","",IF(N(J510)&gt;0,J510+ROW()/1E9,""))</f>
        <v/>
      </c>
      <c r="T510" s="159" t="str">
        <f>IF(C510="","",IF(N(P510)&gt;0,P510+ROW()/1E9,""))</f>
        <v/>
      </c>
    </row>
    <row r="511">
      <c r="A511" s="160" t="str">
        <f>IF(C511="","","Stocks")</f>
        <v/>
      </c>
      <c r="B511" s="160" t="str">
        <f>IF(C511="","","Exterior")</f>
        <v/>
      </c>
      <c r="C511" s="160" t="str">
        <f>IF('05 Stocks'!A14="","",'05 Stocks'!A14&amp;"")</f>
        <v/>
      </c>
      <c r="D511" s="160" t="str">
        <f>IF(C511="","",'05 Stocks'!B14&amp;"")</f>
        <v/>
      </c>
      <c r="E511" s="160" t="str">
        <f>IF(C511="","",'05 Stocks'!C14&amp;"")</f>
        <v/>
      </c>
      <c r="F511" s="160" t="str">
        <f>IF(C511="","",'05 Stocks'!AD14)</f>
        <v/>
      </c>
      <c r="G511" s="161" t="str">
        <f>IF(C511="","",'05 Stocks'!E14)</f>
        <v/>
      </c>
      <c r="H511" s="162" t="str">
        <f>IF(C511="","",'05 Stocks'!J14)</f>
        <v/>
      </c>
      <c r="I511" s="163" t="str">
        <f>IF(C511="","",'05 Stocks'!L14)</f>
        <v/>
      </c>
      <c r="J511" s="164" t="str">
        <f>IF(C511="","",'05 Stocks'!M14)</f>
        <v/>
      </c>
      <c r="K511" s="164" t="str">
        <f>IF(C511="","",'05 Stocks'!N14)</f>
        <v/>
      </c>
      <c r="L511" s="164" t="str">
        <f>IF(C511="","",'05 Stocks'!O14)</f>
        <v/>
      </c>
      <c r="M511" s="164" t="str">
        <f>IF(C511="","",'05 Stocks'!AJ14)</f>
        <v/>
      </c>
      <c r="N511" s="164" t="str">
        <f>IF(C511="","",'05 Stocks'!W14)</f>
        <v/>
      </c>
      <c r="O511" s="161" t="str">
        <f>IF(C511="","",'05 Stocks'!X14)</f>
        <v/>
      </c>
      <c r="P511" s="164" t="str">
        <f>IF(C511="","",'05 Stocks'!Y14)</f>
        <v/>
      </c>
      <c r="Q511" s="164" t="str">
        <f>IF(C511="","",'05 Stocks'!Z14)</f>
        <v/>
      </c>
      <c r="R511" s="165" t="str">
        <f>IF(C511="","",IF($J$3&gt;0,J511/$J$3,0))</f>
        <v/>
      </c>
      <c r="S511" s="166" t="str">
        <f>IF(C511="","",IF(N(J511)&gt;0,J511+ROW()/1E9,""))</f>
        <v/>
      </c>
      <c r="T511" s="166" t="str">
        <f>IF(C511="","",IF(N(P511)&gt;0,P511+ROW()/1E9,""))</f>
        <v/>
      </c>
    </row>
    <row r="512">
      <c r="A512" s="153" t="str">
        <f>IF(C512="","","Stocks")</f>
        <v/>
      </c>
      <c r="B512" s="153" t="str">
        <f>IF(C512="","","Exterior")</f>
        <v/>
      </c>
      <c r="C512" s="153" t="str">
        <f>IF('05 Stocks'!A15="","",'05 Stocks'!A15&amp;"")</f>
        <v/>
      </c>
      <c r="D512" s="153" t="str">
        <f>IF(C512="","",'05 Stocks'!B15&amp;"")</f>
        <v/>
      </c>
      <c r="E512" s="153" t="str">
        <f>IF(C512="","",'05 Stocks'!C15&amp;"")</f>
        <v/>
      </c>
      <c r="F512" s="153" t="str">
        <f>IF(C512="","",'05 Stocks'!AD15)</f>
        <v/>
      </c>
      <c r="G512" s="154" t="str">
        <f>IF(C512="","",'05 Stocks'!E15)</f>
        <v/>
      </c>
      <c r="H512" s="155" t="str">
        <f>IF(C512="","",'05 Stocks'!J15)</f>
        <v/>
      </c>
      <c r="I512" s="156" t="str">
        <f>IF(C512="","",'05 Stocks'!L15)</f>
        <v/>
      </c>
      <c r="J512" s="157" t="str">
        <f>IF(C512="","",'05 Stocks'!M15)</f>
        <v/>
      </c>
      <c r="K512" s="157" t="str">
        <f>IF(C512="","",'05 Stocks'!N15)</f>
        <v/>
      </c>
      <c r="L512" s="157" t="str">
        <f>IF(C512="","",'05 Stocks'!O15)</f>
        <v/>
      </c>
      <c r="M512" s="157" t="str">
        <f>IF(C512="","",'05 Stocks'!AJ15)</f>
        <v/>
      </c>
      <c r="N512" s="157" t="str">
        <f>IF(C512="","",'05 Stocks'!W15)</f>
        <v/>
      </c>
      <c r="O512" s="154" t="str">
        <f>IF(C512="","",'05 Stocks'!X15)</f>
        <v/>
      </c>
      <c r="P512" s="157" t="str">
        <f>IF(C512="","",'05 Stocks'!Y15)</f>
        <v/>
      </c>
      <c r="Q512" s="157" t="str">
        <f>IF(C512="","",'05 Stocks'!Z15)</f>
        <v/>
      </c>
      <c r="R512" s="158" t="str">
        <f>IF(C512="","",IF($J$3&gt;0,J512/$J$3,0))</f>
        <v/>
      </c>
      <c r="S512" s="159" t="str">
        <f>IF(C512="","",IF(N(J512)&gt;0,J512+ROW()/1E9,""))</f>
        <v/>
      </c>
      <c r="T512" s="159" t="str">
        <f>IF(C512="","",IF(N(P512)&gt;0,P512+ROW()/1E9,""))</f>
        <v/>
      </c>
    </row>
    <row r="513">
      <c r="A513" s="160" t="str">
        <f>IF(C513="","","Stocks")</f>
        <v/>
      </c>
      <c r="B513" s="160" t="str">
        <f>IF(C513="","","Exterior")</f>
        <v/>
      </c>
      <c r="C513" s="160" t="str">
        <f>IF('05 Stocks'!A16="","",'05 Stocks'!A16&amp;"")</f>
        <v/>
      </c>
      <c r="D513" s="160" t="str">
        <f>IF(C513="","",'05 Stocks'!B16&amp;"")</f>
        <v/>
      </c>
      <c r="E513" s="160" t="str">
        <f>IF(C513="","",'05 Stocks'!C16&amp;"")</f>
        <v/>
      </c>
      <c r="F513" s="160" t="str">
        <f>IF(C513="","",'05 Stocks'!AD16)</f>
        <v/>
      </c>
      <c r="G513" s="161" t="str">
        <f>IF(C513="","",'05 Stocks'!E16)</f>
        <v/>
      </c>
      <c r="H513" s="162" t="str">
        <f>IF(C513="","",'05 Stocks'!J16)</f>
        <v/>
      </c>
      <c r="I513" s="163" t="str">
        <f>IF(C513="","",'05 Stocks'!L16)</f>
        <v/>
      </c>
      <c r="J513" s="164" t="str">
        <f>IF(C513="","",'05 Stocks'!M16)</f>
        <v/>
      </c>
      <c r="K513" s="164" t="str">
        <f>IF(C513="","",'05 Stocks'!N16)</f>
        <v/>
      </c>
      <c r="L513" s="164" t="str">
        <f>IF(C513="","",'05 Stocks'!O16)</f>
        <v/>
      </c>
      <c r="M513" s="164" t="str">
        <f>IF(C513="","",'05 Stocks'!AJ16)</f>
        <v/>
      </c>
      <c r="N513" s="164" t="str">
        <f>IF(C513="","",'05 Stocks'!W16)</f>
        <v/>
      </c>
      <c r="O513" s="161" t="str">
        <f>IF(C513="","",'05 Stocks'!X16)</f>
        <v/>
      </c>
      <c r="P513" s="164" t="str">
        <f>IF(C513="","",'05 Stocks'!Y16)</f>
        <v/>
      </c>
      <c r="Q513" s="164" t="str">
        <f>IF(C513="","",'05 Stocks'!Z16)</f>
        <v/>
      </c>
      <c r="R513" s="165" t="str">
        <f>IF(C513="","",IF($J$3&gt;0,J513/$J$3,0))</f>
        <v/>
      </c>
      <c r="S513" s="166" t="str">
        <f>IF(C513="","",IF(N(J513)&gt;0,J513+ROW()/1E9,""))</f>
        <v/>
      </c>
      <c r="T513" s="166" t="str">
        <f>IF(C513="","",IF(N(P513)&gt;0,P513+ROW()/1E9,""))</f>
        <v/>
      </c>
    </row>
    <row r="514">
      <c r="A514" s="153" t="str">
        <f>IF(C514="","","Stocks")</f>
        <v/>
      </c>
      <c r="B514" s="153" t="str">
        <f>IF(C514="","","Exterior")</f>
        <v/>
      </c>
      <c r="C514" s="153" t="str">
        <f>IF('05 Stocks'!A17="","",'05 Stocks'!A17&amp;"")</f>
        <v/>
      </c>
      <c r="D514" s="153" t="str">
        <f>IF(C514="","",'05 Stocks'!B17&amp;"")</f>
        <v/>
      </c>
      <c r="E514" s="153" t="str">
        <f>IF(C514="","",'05 Stocks'!C17&amp;"")</f>
        <v/>
      </c>
      <c r="F514" s="153" t="str">
        <f>IF(C514="","",'05 Stocks'!AD17)</f>
        <v/>
      </c>
      <c r="G514" s="154" t="str">
        <f>IF(C514="","",'05 Stocks'!E17)</f>
        <v/>
      </c>
      <c r="H514" s="155" t="str">
        <f>IF(C514="","",'05 Stocks'!J17)</f>
        <v/>
      </c>
      <c r="I514" s="156" t="str">
        <f>IF(C514="","",'05 Stocks'!L17)</f>
        <v/>
      </c>
      <c r="J514" s="157" t="str">
        <f>IF(C514="","",'05 Stocks'!M17)</f>
        <v/>
      </c>
      <c r="K514" s="157" t="str">
        <f>IF(C514="","",'05 Stocks'!N17)</f>
        <v/>
      </c>
      <c r="L514" s="157" t="str">
        <f>IF(C514="","",'05 Stocks'!O17)</f>
        <v/>
      </c>
      <c r="M514" s="157" t="str">
        <f>IF(C514="","",'05 Stocks'!AJ17)</f>
        <v/>
      </c>
      <c r="N514" s="157" t="str">
        <f>IF(C514="","",'05 Stocks'!W17)</f>
        <v/>
      </c>
      <c r="O514" s="154" t="str">
        <f>IF(C514="","",'05 Stocks'!X17)</f>
        <v/>
      </c>
      <c r="P514" s="157" t="str">
        <f>IF(C514="","",'05 Stocks'!Y17)</f>
        <v/>
      </c>
      <c r="Q514" s="157" t="str">
        <f>IF(C514="","",'05 Stocks'!Z17)</f>
        <v/>
      </c>
      <c r="R514" s="158" t="str">
        <f>IF(C514="","",IF($J$3&gt;0,J514/$J$3,0))</f>
        <v/>
      </c>
      <c r="S514" s="159" t="str">
        <f>IF(C514="","",IF(N(J514)&gt;0,J514+ROW()/1E9,""))</f>
        <v/>
      </c>
      <c r="T514" s="159" t="str">
        <f>IF(C514="","",IF(N(P514)&gt;0,P514+ROW()/1E9,""))</f>
        <v/>
      </c>
    </row>
    <row r="515">
      <c r="A515" s="160" t="str">
        <f>IF(C515="","","Stocks")</f>
        <v/>
      </c>
      <c r="B515" s="160" t="str">
        <f>IF(C515="","","Exterior")</f>
        <v/>
      </c>
      <c r="C515" s="160" t="str">
        <f>IF('05 Stocks'!A18="","",'05 Stocks'!A18&amp;"")</f>
        <v/>
      </c>
      <c r="D515" s="160" t="str">
        <f>IF(C515="","",'05 Stocks'!B18&amp;"")</f>
        <v/>
      </c>
      <c r="E515" s="160" t="str">
        <f>IF(C515="","",'05 Stocks'!C18&amp;"")</f>
        <v/>
      </c>
      <c r="F515" s="160" t="str">
        <f>IF(C515="","",'05 Stocks'!AD18)</f>
        <v/>
      </c>
      <c r="G515" s="161" t="str">
        <f>IF(C515="","",'05 Stocks'!E18)</f>
        <v/>
      </c>
      <c r="H515" s="162" t="str">
        <f>IF(C515="","",'05 Stocks'!J18)</f>
        <v/>
      </c>
      <c r="I515" s="163" t="str">
        <f>IF(C515="","",'05 Stocks'!L18)</f>
        <v/>
      </c>
      <c r="J515" s="164" t="str">
        <f>IF(C515="","",'05 Stocks'!M18)</f>
        <v/>
      </c>
      <c r="K515" s="164" t="str">
        <f>IF(C515="","",'05 Stocks'!N18)</f>
        <v/>
      </c>
      <c r="L515" s="164" t="str">
        <f>IF(C515="","",'05 Stocks'!O18)</f>
        <v/>
      </c>
      <c r="M515" s="164" t="str">
        <f>IF(C515="","",'05 Stocks'!AJ18)</f>
        <v/>
      </c>
      <c r="N515" s="164" t="str">
        <f>IF(C515="","",'05 Stocks'!W18)</f>
        <v/>
      </c>
      <c r="O515" s="161" t="str">
        <f>IF(C515="","",'05 Stocks'!X18)</f>
        <v/>
      </c>
      <c r="P515" s="164" t="str">
        <f>IF(C515="","",'05 Stocks'!Y18)</f>
        <v/>
      </c>
      <c r="Q515" s="164" t="str">
        <f>IF(C515="","",'05 Stocks'!Z18)</f>
        <v/>
      </c>
      <c r="R515" s="165" t="str">
        <f>IF(C515="","",IF($J$3&gt;0,J515/$J$3,0))</f>
        <v/>
      </c>
      <c r="S515" s="166" t="str">
        <f>IF(C515="","",IF(N(J515)&gt;0,J515+ROW()/1E9,""))</f>
        <v/>
      </c>
      <c r="T515" s="166" t="str">
        <f>IF(C515="","",IF(N(P515)&gt;0,P515+ROW()/1E9,""))</f>
        <v/>
      </c>
    </row>
    <row r="516">
      <c r="A516" s="153" t="str">
        <f>IF(C516="","","Stocks")</f>
        <v/>
      </c>
      <c r="B516" s="153" t="str">
        <f>IF(C516="","","Exterior")</f>
        <v/>
      </c>
      <c r="C516" s="153" t="str">
        <f>IF('05 Stocks'!A19="","",'05 Stocks'!A19&amp;"")</f>
        <v/>
      </c>
      <c r="D516" s="153" t="str">
        <f>IF(C516="","",'05 Stocks'!B19&amp;"")</f>
        <v/>
      </c>
      <c r="E516" s="153" t="str">
        <f>IF(C516="","",'05 Stocks'!C19&amp;"")</f>
        <v/>
      </c>
      <c r="F516" s="153" t="str">
        <f>IF(C516="","",'05 Stocks'!AD19)</f>
        <v/>
      </c>
      <c r="G516" s="154" t="str">
        <f>IF(C516="","",'05 Stocks'!E19)</f>
        <v/>
      </c>
      <c r="H516" s="155" t="str">
        <f>IF(C516="","",'05 Stocks'!J19)</f>
        <v/>
      </c>
      <c r="I516" s="156" t="str">
        <f>IF(C516="","",'05 Stocks'!L19)</f>
        <v/>
      </c>
      <c r="J516" s="157" t="str">
        <f>IF(C516="","",'05 Stocks'!M19)</f>
        <v/>
      </c>
      <c r="K516" s="157" t="str">
        <f>IF(C516="","",'05 Stocks'!N19)</f>
        <v/>
      </c>
      <c r="L516" s="157" t="str">
        <f>IF(C516="","",'05 Stocks'!O19)</f>
        <v/>
      </c>
      <c r="M516" s="157" t="str">
        <f>IF(C516="","",'05 Stocks'!AJ19)</f>
        <v/>
      </c>
      <c r="N516" s="157" t="str">
        <f>IF(C516="","",'05 Stocks'!W19)</f>
        <v/>
      </c>
      <c r="O516" s="154" t="str">
        <f>IF(C516="","",'05 Stocks'!X19)</f>
        <v/>
      </c>
      <c r="P516" s="157" t="str">
        <f>IF(C516="","",'05 Stocks'!Y19)</f>
        <v/>
      </c>
      <c r="Q516" s="157" t="str">
        <f>IF(C516="","",'05 Stocks'!Z19)</f>
        <v/>
      </c>
      <c r="R516" s="158" t="str">
        <f>IF(C516="","",IF($J$3&gt;0,J516/$J$3,0))</f>
        <v/>
      </c>
      <c r="S516" s="159" t="str">
        <f>IF(C516="","",IF(N(J516)&gt;0,J516+ROW()/1E9,""))</f>
        <v/>
      </c>
      <c r="T516" s="159" t="str">
        <f>IF(C516="","",IF(N(P516)&gt;0,P516+ROW()/1E9,""))</f>
        <v/>
      </c>
    </row>
    <row r="517">
      <c r="A517" s="160" t="str">
        <f>IF(C517="","","Stocks")</f>
        <v/>
      </c>
      <c r="B517" s="160" t="str">
        <f>IF(C517="","","Exterior")</f>
        <v/>
      </c>
      <c r="C517" s="160" t="str">
        <f>IF('05 Stocks'!A20="","",'05 Stocks'!A20&amp;"")</f>
        <v/>
      </c>
      <c r="D517" s="160" t="str">
        <f>IF(C517="","",'05 Stocks'!B20&amp;"")</f>
        <v/>
      </c>
      <c r="E517" s="160" t="str">
        <f>IF(C517="","",'05 Stocks'!C20&amp;"")</f>
        <v/>
      </c>
      <c r="F517" s="160" t="str">
        <f>IF(C517="","",'05 Stocks'!AD20)</f>
        <v/>
      </c>
      <c r="G517" s="161" t="str">
        <f>IF(C517="","",'05 Stocks'!E20)</f>
        <v/>
      </c>
      <c r="H517" s="162" t="str">
        <f>IF(C517="","",'05 Stocks'!J20)</f>
        <v/>
      </c>
      <c r="I517" s="163" t="str">
        <f>IF(C517="","",'05 Stocks'!L20)</f>
        <v/>
      </c>
      <c r="J517" s="164" t="str">
        <f>IF(C517="","",'05 Stocks'!M20)</f>
        <v/>
      </c>
      <c r="K517" s="164" t="str">
        <f>IF(C517="","",'05 Stocks'!N20)</f>
        <v/>
      </c>
      <c r="L517" s="164" t="str">
        <f>IF(C517="","",'05 Stocks'!O20)</f>
        <v/>
      </c>
      <c r="M517" s="164" t="str">
        <f>IF(C517="","",'05 Stocks'!AJ20)</f>
        <v/>
      </c>
      <c r="N517" s="164" t="str">
        <f>IF(C517="","",'05 Stocks'!W20)</f>
        <v/>
      </c>
      <c r="O517" s="161" t="str">
        <f>IF(C517="","",'05 Stocks'!X20)</f>
        <v/>
      </c>
      <c r="P517" s="164" t="str">
        <f>IF(C517="","",'05 Stocks'!Y20)</f>
        <v/>
      </c>
      <c r="Q517" s="164" t="str">
        <f>IF(C517="","",'05 Stocks'!Z20)</f>
        <v/>
      </c>
      <c r="R517" s="165" t="str">
        <f>IF(C517="","",IF($J$3&gt;0,J517/$J$3,0))</f>
        <v/>
      </c>
      <c r="S517" s="166" t="str">
        <f>IF(C517="","",IF(N(J517)&gt;0,J517+ROW()/1E9,""))</f>
        <v/>
      </c>
      <c r="T517" s="166" t="str">
        <f>IF(C517="","",IF(N(P517)&gt;0,P517+ROW()/1E9,""))</f>
        <v/>
      </c>
    </row>
    <row r="518">
      <c r="A518" s="153" t="str">
        <f>IF(C518="","","Stocks")</f>
        <v/>
      </c>
      <c r="B518" s="153" t="str">
        <f>IF(C518="","","Exterior")</f>
        <v/>
      </c>
      <c r="C518" s="153" t="str">
        <f>IF('05 Stocks'!A21="","",'05 Stocks'!A21&amp;"")</f>
        <v/>
      </c>
      <c r="D518" s="153" t="str">
        <f>IF(C518="","",'05 Stocks'!B21&amp;"")</f>
        <v/>
      </c>
      <c r="E518" s="153" t="str">
        <f>IF(C518="","",'05 Stocks'!C21&amp;"")</f>
        <v/>
      </c>
      <c r="F518" s="153" t="str">
        <f>IF(C518="","",'05 Stocks'!AD21)</f>
        <v/>
      </c>
      <c r="G518" s="154" t="str">
        <f>IF(C518="","",'05 Stocks'!E21)</f>
        <v/>
      </c>
      <c r="H518" s="155" t="str">
        <f>IF(C518="","",'05 Stocks'!J21)</f>
        <v/>
      </c>
      <c r="I518" s="156" t="str">
        <f>IF(C518="","",'05 Stocks'!L21)</f>
        <v/>
      </c>
      <c r="J518" s="157" t="str">
        <f>IF(C518="","",'05 Stocks'!M21)</f>
        <v/>
      </c>
      <c r="K518" s="157" t="str">
        <f>IF(C518="","",'05 Stocks'!N21)</f>
        <v/>
      </c>
      <c r="L518" s="157" t="str">
        <f>IF(C518="","",'05 Stocks'!O21)</f>
        <v/>
      </c>
      <c r="M518" s="157" t="str">
        <f>IF(C518="","",'05 Stocks'!AJ21)</f>
        <v/>
      </c>
      <c r="N518" s="157" t="str">
        <f>IF(C518="","",'05 Stocks'!W21)</f>
        <v/>
      </c>
      <c r="O518" s="154" t="str">
        <f>IF(C518="","",'05 Stocks'!X21)</f>
        <v/>
      </c>
      <c r="P518" s="157" t="str">
        <f>IF(C518="","",'05 Stocks'!Y21)</f>
        <v/>
      </c>
      <c r="Q518" s="157" t="str">
        <f>IF(C518="","",'05 Stocks'!Z21)</f>
        <v/>
      </c>
      <c r="R518" s="158" t="str">
        <f>IF(C518="","",IF($J$3&gt;0,J518/$J$3,0))</f>
        <v/>
      </c>
      <c r="S518" s="159" t="str">
        <f>IF(C518="","",IF(N(J518)&gt;0,J518+ROW()/1E9,""))</f>
        <v/>
      </c>
      <c r="T518" s="159" t="str">
        <f>IF(C518="","",IF(N(P518)&gt;0,P518+ROW()/1E9,""))</f>
        <v/>
      </c>
    </row>
    <row r="519">
      <c r="A519" s="160" t="str">
        <f>IF(C519="","","Stocks")</f>
        <v/>
      </c>
      <c r="B519" s="160" t="str">
        <f>IF(C519="","","Exterior")</f>
        <v/>
      </c>
      <c r="C519" s="160" t="str">
        <f>IF('05 Stocks'!A22="","",'05 Stocks'!A22&amp;"")</f>
        <v/>
      </c>
      <c r="D519" s="160" t="str">
        <f>IF(C519="","",'05 Stocks'!B22&amp;"")</f>
        <v/>
      </c>
      <c r="E519" s="160" t="str">
        <f>IF(C519="","",'05 Stocks'!C22&amp;"")</f>
        <v/>
      </c>
      <c r="F519" s="160" t="str">
        <f>IF(C519="","",'05 Stocks'!AD22)</f>
        <v/>
      </c>
      <c r="G519" s="161" t="str">
        <f>IF(C519="","",'05 Stocks'!E22)</f>
        <v/>
      </c>
      <c r="H519" s="162" t="str">
        <f>IF(C519="","",'05 Stocks'!J22)</f>
        <v/>
      </c>
      <c r="I519" s="163" t="str">
        <f>IF(C519="","",'05 Stocks'!L22)</f>
        <v/>
      </c>
      <c r="J519" s="164" t="str">
        <f>IF(C519="","",'05 Stocks'!M22)</f>
        <v/>
      </c>
      <c r="K519" s="164" t="str">
        <f>IF(C519="","",'05 Stocks'!N22)</f>
        <v/>
      </c>
      <c r="L519" s="164" t="str">
        <f>IF(C519="","",'05 Stocks'!O22)</f>
        <v/>
      </c>
      <c r="M519" s="164" t="str">
        <f>IF(C519="","",'05 Stocks'!AJ22)</f>
        <v/>
      </c>
      <c r="N519" s="164" t="str">
        <f>IF(C519="","",'05 Stocks'!W22)</f>
        <v/>
      </c>
      <c r="O519" s="161" t="str">
        <f>IF(C519="","",'05 Stocks'!X22)</f>
        <v/>
      </c>
      <c r="P519" s="164" t="str">
        <f>IF(C519="","",'05 Stocks'!Y22)</f>
        <v/>
      </c>
      <c r="Q519" s="164" t="str">
        <f>IF(C519="","",'05 Stocks'!Z22)</f>
        <v/>
      </c>
      <c r="R519" s="165" t="str">
        <f>IF(C519="","",IF($J$3&gt;0,J519/$J$3,0))</f>
        <v/>
      </c>
      <c r="S519" s="166" t="str">
        <f>IF(C519="","",IF(N(J519)&gt;0,J519+ROW()/1E9,""))</f>
        <v/>
      </c>
      <c r="T519" s="166" t="str">
        <f>IF(C519="","",IF(N(P519)&gt;0,P519+ROW()/1E9,""))</f>
        <v/>
      </c>
    </row>
    <row r="520">
      <c r="A520" s="153" t="str">
        <f>IF(C520="","","Stocks")</f>
        <v/>
      </c>
      <c r="B520" s="153" t="str">
        <f>IF(C520="","","Exterior")</f>
        <v/>
      </c>
      <c r="C520" s="153" t="str">
        <f>IF('05 Stocks'!A23="","",'05 Stocks'!A23&amp;"")</f>
        <v/>
      </c>
      <c r="D520" s="153" t="str">
        <f>IF(C520="","",'05 Stocks'!B23&amp;"")</f>
        <v/>
      </c>
      <c r="E520" s="153" t="str">
        <f>IF(C520="","",'05 Stocks'!C23&amp;"")</f>
        <v/>
      </c>
      <c r="F520" s="153" t="str">
        <f>IF(C520="","",'05 Stocks'!AD23)</f>
        <v/>
      </c>
      <c r="G520" s="154" t="str">
        <f>IF(C520="","",'05 Stocks'!E23)</f>
        <v/>
      </c>
      <c r="H520" s="155" t="str">
        <f>IF(C520="","",'05 Stocks'!J23)</f>
        <v/>
      </c>
      <c r="I520" s="156" t="str">
        <f>IF(C520="","",'05 Stocks'!L23)</f>
        <v/>
      </c>
      <c r="J520" s="157" t="str">
        <f>IF(C520="","",'05 Stocks'!M23)</f>
        <v/>
      </c>
      <c r="K520" s="157" t="str">
        <f>IF(C520="","",'05 Stocks'!N23)</f>
        <v/>
      </c>
      <c r="L520" s="157" t="str">
        <f>IF(C520="","",'05 Stocks'!O23)</f>
        <v/>
      </c>
      <c r="M520" s="157" t="str">
        <f>IF(C520="","",'05 Stocks'!AJ23)</f>
        <v/>
      </c>
      <c r="N520" s="157" t="str">
        <f>IF(C520="","",'05 Stocks'!W23)</f>
        <v/>
      </c>
      <c r="O520" s="154" t="str">
        <f>IF(C520="","",'05 Stocks'!X23)</f>
        <v/>
      </c>
      <c r="P520" s="157" t="str">
        <f>IF(C520="","",'05 Stocks'!Y23)</f>
        <v/>
      </c>
      <c r="Q520" s="157" t="str">
        <f>IF(C520="","",'05 Stocks'!Z23)</f>
        <v/>
      </c>
      <c r="R520" s="158" t="str">
        <f>IF(C520="","",IF($J$3&gt;0,J520/$J$3,0))</f>
        <v/>
      </c>
      <c r="S520" s="159" t="str">
        <f>IF(C520="","",IF(N(J520)&gt;0,J520+ROW()/1E9,""))</f>
        <v/>
      </c>
      <c r="T520" s="159" t="str">
        <f>IF(C520="","",IF(N(P520)&gt;0,P520+ROW()/1E9,""))</f>
        <v/>
      </c>
    </row>
    <row r="521">
      <c r="A521" s="160" t="str">
        <f>IF(C521="","","Stocks")</f>
        <v/>
      </c>
      <c r="B521" s="160" t="str">
        <f>IF(C521="","","Exterior")</f>
        <v/>
      </c>
      <c r="C521" s="160" t="str">
        <f>IF('05 Stocks'!A24="","",'05 Stocks'!A24&amp;"")</f>
        <v/>
      </c>
      <c r="D521" s="160" t="str">
        <f>IF(C521="","",'05 Stocks'!B24&amp;"")</f>
        <v/>
      </c>
      <c r="E521" s="160" t="str">
        <f>IF(C521="","",'05 Stocks'!C24&amp;"")</f>
        <v/>
      </c>
      <c r="F521" s="160" t="str">
        <f>IF(C521="","",'05 Stocks'!AD24)</f>
        <v/>
      </c>
      <c r="G521" s="161" t="str">
        <f>IF(C521="","",'05 Stocks'!E24)</f>
        <v/>
      </c>
      <c r="H521" s="162" t="str">
        <f>IF(C521="","",'05 Stocks'!J24)</f>
        <v/>
      </c>
      <c r="I521" s="163" t="str">
        <f>IF(C521="","",'05 Stocks'!L24)</f>
        <v/>
      </c>
      <c r="J521" s="164" t="str">
        <f>IF(C521="","",'05 Stocks'!M24)</f>
        <v/>
      </c>
      <c r="K521" s="164" t="str">
        <f>IF(C521="","",'05 Stocks'!N24)</f>
        <v/>
      </c>
      <c r="L521" s="164" t="str">
        <f>IF(C521="","",'05 Stocks'!O24)</f>
        <v/>
      </c>
      <c r="M521" s="164" t="str">
        <f>IF(C521="","",'05 Stocks'!AJ24)</f>
        <v/>
      </c>
      <c r="N521" s="164" t="str">
        <f>IF(C521="","",'05 Stocks'!W24)</f>
        <v/>
      </c>
      <c r="O521" s="161" t="str">
        <f>IF(C521="","",'05 Stocks'!X24)</f>
        <v/>
      </c>
      <c r="P521" s="164" t="str">
        <f>IF(C521="","",'05 Stocks'!Y24)</f>
        <v/>
      </c>
      <c r="Q521" s="164" t="str">
        <f>IF(C521="","",'05 Stocks'!Z24)</f>
        <v/>
      </c>
      <c r="R521" s="165" t="str">
        <f>IF(C521="","",IF($J$3&gt;0,J521/$J$3,0))</f>
        <v/>
      </c>
      <c r="S521" s="166" t="str">
        <f>IF(C521="","",IF(N(J521)&gt;0,J521+ROW()/1E9,""))</f>
        <v/>
      </c>
      <c r="T521" s="166" t="str">
        <f>IF(C521="","",IF(N(P521)&gt;0,P521+ROW()/1E9,""))</f>
        <v/>
      </c>
    </row>
    <row r="522">
      <c r="A522" s="153" t="str">
        <f>IF(C522="","","Stocks")</f>
        <v/>
      </c>
      <c r="B522" s="153" t="str">
        <f>IF(C522="","","Exterior")</f>
        <v/>
      </c>
      <c r="C522" s="153" t="str">
        <f>IF('05 Stocks'!A25="","",'05 Stocks'!A25&amp;"")</f>
        <v/>
      </c>
      <c r="D522" s="153" t="str">
        <f>IF(C522="","",'05 Stocks'!B25&amp;"")</f>
        <v/>
      </c>
      <c r="E522" s="153" t="str">
        <f>IF(C522="","",'05 Stocks'!C25&amp;"")</f>
        <v/>
      </c>
      <c r="F522" s="153" t="str">
        <f>IF(C522="","",'05 Stocks'!AD25)</f>
        <v/>
      </c>
      <c r="G522" s="154" t="str">
        <f>IF(C522="","",'05 Stocks'!E25)</f>
        <v/>
      </c>
      <c r="H522" s="155" t="str">
        <f>IF(C522="","",'05 Stocks'!J25)</f>
        <v/>
      </c>
      <c r="I522" s="156" t="str">
        <f>IF(C522="","",'05 Stocks'!L25)</f>
        <v/>
      </c>
      <c r="J522" s="157" t="str">
        <f>IF(C522="","",'05 Stocks'!M25)</f>
        <v/>
      </c>
      <c r="K522" s="157" t="str">
        <f>IF(C522="","",'05 Stocks'!N25)</f>
        <v/>
      </c>
      <c r="L522" s="157" t="str">
        <f>IF(C522="","",'05 Stocks'!O25)</f>
        <v/>
      </c>
      <c r="M522" s="157" t="str">
        <f>IF(C522="","",'05 Stocks'!AJ25)</f>
        <v/>
      </c>
      <c r="N522" s="157" t="str">
        <f>IF(C522="","",'05 Stocks'!W25)</f>
        <v/>
      </c>
      <c r="O522" s="154" t="str">
        <f>IF(C522="","",'05 Stocks'!X25)</f>
        <v/>
      </c>
      <c r="P522" s="157" t="str">
        <f>IF(C522="","",'05 Stocks'!Y25)</f>
        <v/>
      </c>
      <c r="Q522" s="157" t="str">
        <f>IF(C522="","",'05 Stocks'!Z25)</f>
        <v/>
      </c>
      <c r="R522" s="158" t="str">
        <f>IF(C522="","",IF($J$3&gt;0,J522/$J$3,0))</f>
        <v/>
      </c>
      <c r="S522" s="159" t="str">
        <f>IF(C522="","",IF(N(J522)&gt;0,J522+ROW()/1E9,""))</f>
        <v/>
      </c>
      <c r="T522" s="159" t="str">
        <f>IF(C522="","",IF(N(P522)&gt;0,P522+ROW()/1E9,""))</f>
        <v/>
      </c>
    </row>
    <row r="523">
      <c r="A523" s="160" t="str">
        <f>IF(C523="","","Stocks")</f>
        <v/>
      </c>
      <c r="B523" s="160" t="str">
        <f>IF(C523="","","Exterior")</f>
        <v/>
      </c>
      <c r="C523" s="160" t="str">
        <f>IF('05 Stocks'!A26="","",'05 Stocks'!A26&amp;"")</f>
        <v/>
      </c>
      <c r="D523" s="160" t="str">
        <f>IF(C523="","",'05 Stocks'!B26&amp;"")</f>
        <v/>
      </c>
      <c r="E523" s="160" t="str">
        <f>IF(C523="","",'05 Stocks'!C26&amp;"")</f>
        <v/>
      </c>
      <c r="F523" s="160" t="str">
        <f>IF(C523="","",'05 Stocks'!AD26)</f>
        <v/>
      </c>
      <c r="G523" s="161" t="str">
        <f>IF(C523="","",'05 Stocks'!E26)</f>
        <v/>
      </c>
      <c r="H523" s="162" t="str">
        <f>IF(C523="","",'05 Stocks'!J26)</f>
        <v/>
      </c>
      <c r="I523" s="163" t="str">
        <f>IF(C523="","",'05 Stocks'!L26)</f>
        <v/>
      </c>
      <c r="J523" s="164" t="str">
        <f>IF(C523="","",'05 Stocks'!M26)</f>
        <v/>
      </c>
      <c r="K523" s="164" t="str">
        <f>IF(C523="","",'05 Stocks'!N26)</f>
        <v/>
      </c>
      <c r="L523" s="164" t="str">
        <f>IF(C523="","",'05 Stocks'!O26)</f>
        <v/>
      </c>
      <c r="M523" s="164" t="str">
        <f>IF(C523="","",'05 Stocks'!AJ26)</f>
        <v/>
      </c>
      <c r="N523" s="164" t="str">
        <f>IF(C523="","",'05 Stocks'!W26)</f>
        <v/>
      </c>
      <c r="O523" s="161" t="str">
        <f>IF(C523="","",'05 Stocks'!X26)</f>
        <v/>
      </c>
      <c r="P523" s="164" t="str">
        <f>IF(C523="","",'05 Stocks'!Y26)</f>
        <v/>
      </c>
      <c r="Q523" s="164" t="str">
        <f>IF(C523="","",'05 Stocks'!Z26)</f>
        <v/>
      </c>
      <c r="R523" s="165" t="str">
        <f>IF(C523="","",IF($J$3&gt;0,J523/$J$3,0))</f>
        <v/>
      </c>
      <c r="S523" s="166" t="str">
        <f>IF(C523="","",IF(N(J523)&gt;0,J523+ROW()/1E9,""))</f>
        <v/>
      </c>
      <c r="T523" s="166" t="str">
        <f>IF(C523="","",IF(N(P523)&gt;0,P523+ROW()/1E9,""))</f>
        <v/>
      </c>
    </row>
    <row r="524">
      <c r="A524" s="153" t="str">
        <f>IF(C524="","","Stocks")</f>
        <v/>
      </c>
      <c r="B524" s="153" t="str">
        <f>IF(C524="","","Exterior")</f>
        <v/>
      </c>
      <c r="C524" s="153" t="str">
        <f>IF('05 Stocks'!A27="","",'05 Stocks'!A27&amp;"")</f>
        <v/>
      </c>
      <c r="D524" s="153" t="str">
        <f>IF(C524="","",'05 Stocks'!B27&amp;"")</f>
        <v/>
      </c>
      <c r="E524" s="153" t="str">
        <f>IF(C524="","",'05 Stocks'!C27&amp;"")</f>
        <v/>
      </c>
      <c r="F524" s="153" t="str">
        <f>IF(C524="","",'05 Stocks'!AD27)</f>
        <v/>
      </c>
      <c r="G524" s="154" t="str">
        <f>IF(C524="","",'05 Stocks'!E27)</f>
        <v/>
      </c>
      <c r="H524" s="155" t="str">
        <f>IF(C524="","",'05 Stocks'!J27)</f>
        <v/>
      </c>
      <c r="I524" s="156" t="str">
        <f>IF(C524="","",'05 Stocks'!L27)</f>
        <v/>
      </c>
      <c r="J524" s="157" t="str">
        <f>IF(C524="","",'05 Stocks'!M27)</f>
        <v/>
      </c>
      <c r="K524" s="157" t="str">
        <f>IF(C524="","",'05 Stocks'!N27)</f>
        <v/>
      </c>
      <c r="L524" s="157" t="str">
        <f>IF(C524="","",'05 Stocks'!O27)</f>
        <v/>
      </c>
      <c r="M524" s="157" t="str">
        <f>IF(C524="","",'05 Stocks'!AJ27)</f>
        <v/>
      </c>
      <c r="N524" s="157" t="str">
        <f>IF(C524="","",'05 Stocks'!W27)</f>
        <v/>
      </c>
      <c r="O524" s="154" t="str">
        <f>IF(C524="","",'05 Stocks'!X27)</f>
        <v/>
      </c>
      <c r="P524" s="157" t="str">
        <f>IF(C524="","",'05 Stocks'!Y27)</f>
        <v/>
      </c>
      <c r="Q524" s="157" t="str">
        <f>IF(C524="","",'05 Stocks'!Z27)</f>
        <v/>
      </c>
      <c r="R524" s="158" t="str">
        <f>IF(C524="","",IF($J$3&gt;0,J524/$J$3,0))</f>
        <v/>
      </c>
      <c r="S524" s="159" t="str">
        <f>IF(C524="","",IF(N(J524)&gt;0,J524+ROW()/1E9,""))</f>
        <v/>
      </c>
      <c r="T524" s="159" t="str">
        <f>IF(C524="","",IF(N(P524)&gt;0,P524+ROW()/1E9,""))</f>
        <v/>
      </c>
    </row>
    <row r="525">
      <c r="A525" s="160" t="str">
        <f>IF(C525="","","Stocks")</f>
        <v/>
      </c>
      <c r="B525" s="160" t="str">
        <f>IF(C525="","","Exterior")</f>
        <v/>
      </c>
      <c r="C525" s="160" t="str">
        <f>IF('05 Stocks'!A28="","",'05 Stocks'!A28&amp;"")</f>
        <v/>
      </c>
      <c r="D525" s="160" t="str">
        <f>IF(C525="","",'05 Stocks'!B28&amp;"")</f>
        <v/>
      </c>
      <c r="E525" s="160" t="str">
        <f>IF(C525="","",'05 Stocks'!C28&amp;"")</f>
        <v/>
      </c>
      <c r="F525" s="160" t="str">
        <f>IF(C525="","",'05 Stocks'!AD28)</f>
        <v/>
      </c>
      <c r="G525" s="161" t="str">
        <f>IF(C525="","",'05 Stocks'!E28)</f>
        <v/>
      </c>
      <c r="H525" s="162" t="str">
        <f>IF(C525="","",'05 Stocks'!J28)</f>
        <v/>
      </c>
      <c r="I525" s="163" t="str">
        <f>IF(C525="","",'05 Stocks'!L28)</f>
        <v/>
      </c>
      <c r="J525" s="164" t="str">
        <f>IF(C525="","",'05 Stocks'!M28)</f>
        <v/>
      </c>
      <c r="K525" s="164" t="str">
        <f>IF(C525="","",'05 Stocks'!N28)</f>
        <v/>
      </c>
      <c r="L525" s="164" t="str">
        <f>IF(C525="","",'05 Stocks'!O28)</f>
        <v/>
      </c>
      <c r="M525" s="164" t="str">
        <f>IF(C525="","",'05 Stocks'!AJ28)</f>
        <v/>
      </c>
      <c r="N525" s="164" t="str">
        <f>IF(C525="","",'05 Stocks'!W28)</f>
        <v/>
      </c>
      <c r="O525" s="161" t="str">
        <f>IF(C525="","",'05 Stocks'!X28)</f>
        <v/>
      </c>
      <c r="P525" s="164" t="str">
        <f>IF(C525="","",'05 Stocks'!Y28)</f>
        <v/>
      </c>
      <c r="Q525" s="164" t="str">
        <f>IF(C525="","",'05 Stocks'!Z28)</f>
        <v/>
      </c>
      <c r="R525" s="165" t="str">
        <f>IF(C525="","",IF($J$3&gt;0,J525/$J$3,0))</f>
        <v/>
      </c>
      <c r="S525" s="166" t="str">
        <f>IF(C525="","",IF(N(J525)&gt;0,J525+ROW()/1E9,""))</f>
        <v/>
      </c>
      <c r="T525" s="166" t="str">
        <f>IF(C525="","",IF(N(P525)&gt;0,P525+ROW()/1E9,""))</f>
        <v/>
      </c>
    </row>
    <row r="526">
      <c r="A526" s="153" t="str">
        <f>IF(C526="","","Stocks")</f>
        <v/>
      </c>
      <c r="B526" s="153" t="str">
        <f>IF(C526="","","Exterior")</f>
        <v/>
      </c>
      <c r="C526" s="153" t="str">
        <f>IF('05 Stocks'!A29="","",'05 Stocks'!A29&amp;"")</f>
        <v/>
      </c>
      <c r="D526" s="153" t="str">
        <f>IF(C526="","",'05 Stocks'!B29&amp;"")</f>
        <v/>
      </c>
      <c r="E526" s="153" t="str">
        <f>IF(C526="","",'05 Stocks'!C29&amp;"")</f>
        <v/>
      </c>
      <c r="F526" s="153" t="str">
        <f>IF(C526="","",'05 Stocks'!AD29)</f>
        <v/>
      </c>
      <c r="G526" s="154" t="str">
        <f>IF(C526="","",'05 Stocks'!E29)</f>
        <v/>
      </c>
      <c r="H526" s="155" t="str">
        <f>IF(C526="","",'05 Stocks'!J29)</f>
        <v/>
      </c>
      <c r="I526" s="156" t="str">
        <f>IF(C526="","",'05 Stocks'!L29)</f>
        <v/>
      </c>
      <c r="J526" s="157" t="str">
        <f>IF(C526="","",'05 Stocks'!M29)</f>
        <v/>
      </c>
      <c r="K526" s="157" t="str">
        <f>IF(C526="","",'05 Stocks'!N29)</f>
        <v/>
      </c>
      <c r="L526" s="157" t="str">
        <f>IF(C526="","",'05 Stocks'!O29)</f>
        <v/>
      </c>
      <c r="M526" s="157" t="str">
        <f>IF(C526="","",'05 Stocks'!AJ29)</f>
        <v/>
      </c>
      <c r="N526" s="157" t="str">
        <f>IF(C526="","",'05 Stocks'!W29)</f>
        <v/>
      </c>
      <c r="O526" s="154" t="str">
        <f>IF(C526="","",'05 Stocks'!X29)</f>
        <v/>
      </c>
      <c r="P526" s="157" t="str">
        <f>IF(C526="","",'05 Stocks'!Y29)</f>
        <v/>
      </c>
      <c r="Q526" s="157" t="str">
        <f>IF(C526="","",'05 Stocks'!Z29)</f>
        <v/>
      </c>
      <c r="R526" s="158" t="str">
        <f>IF(C526="","",IF($J$3&gt;0,J526/$J$3,0))</f>
        <v/>
      </c>
      <c r="S526" s="159" t="str">
        <f>IF(C526="","",IF(N(J526)&gt;0,J526+ROW()/1E9,""))</f>
        <v/>
      </c>
      <c r="T526" s="159" t="str">
        <f>IF(C526="","",IF(N(P526)&gt;0,P526+ROW()/1E9,""))</f>
        <v/>
      </c>
    </row>
    <row r="527">
      <c r="A527" s="160" t="str">
        <f>IF(C527="","","Stocks")</f>
        <v/>
      </c>
      <c r="B527" s="160" t="str">
        <f>IF(C527="","","Exterior")</f>
        <v/>
      </c>
      <c r="C527" s="160" t="str">
        <f>IF('05 Stocks'!A30="","",'05 Stocks'!A30&amp;"")</f>
        <v/>
      </c>
      <c r="D527" s="160" t="str">
        <f>IF(C527="","",'05 Stocks'!B30&amp;"")</f>
        <v/>
      </c>
      <c r="E527" s="160" t="str">
        <f>IF(C527="","",'05 Stocks'!C30&amp;"")</f>
        <v/>
      </c>
      <c r="F527" s="160" t="str">
        <f>IF(C527="","",'05 Stocks'!AD30)</f>
        <v/>
      </c>
      <c r="G527" s="161" t="str">
        <f>IF(C527="","",'05 Stocks'!E30)</f>
        <v/>
      </c>
      <c r="H527" s="162" t="str">
        <f>IF(C527="","",'05 Stocks'!J30)</f>
        <v/>
      </c>
      <c r="I527" s="163" t="str">
        <f>IF(C527="","",'05 Stocks'!L30)</f>
        <v/>
      </c>
      <c r="J527" s="164" t="str">
        <f>IF(C527="","",'05 Stocks'!M30)</f>
        <v/>
      </c>
      <c r="K527" s="164" t="str">
        <f>IF(C527="","",'05 Stocks'!N30)</f>
        <v/>
      </c>
      <c r="L527" s="164" t="str">
        <f>IF(C527="","",'05 Stocks'!O30)</f>
        <v/>
      </c>
      <c r="M527" s="164" t="str">
        <f>IF(C527="","",'05 Stocks'!AJ30)</f>
        <v/>
      </c>
      <c r="N527" s="164" t="str">
        <f>IF(C527="","",'05 Stocks'!W30)</f>
        <v/>
      </c>
      <c r="O527" s="161" t="str">
        <f>IF(C527="","",'05 Stocks'!X30)</f>
        <v/>
      </c>
      <c r="P527" s="164" t="str">
        <f>IF(C527="","",'05 Stocks'!Y30)</f>
        <v/>
      </c>
      <c r="Q527" s="164" t="str">
        <f>IF(C527="","",'05 Stocks'!Z30)</f>
        <v/>
      </c>
      <c r="R527" s="165" t="str">
        <f>IF(C527="","",IF($J$3&gt;0,J527/$J$3,0))</f>
        <v/>
      </c>
      <c r="S527" s="166" t="str">
        <f>IF(C527="","",IF(N(J527)&gt;0,J527+ROW()/1E9,""))</f>
        <v/>
      </c>
      <c r="T527" s="166" t="str">
        <f>IF(C527="","",IF(N(P527)&gt;0,P527+ROW()/1E9,""))</f>
        <v/>
      </c>
    </row>
    <row r="528">
      <c r="A528" s="153" t="str">
        <f>IF(C528="","","Stocks")</f>
        <v/>
      </c>
      <c r="B528" s="153" t="str">
        <f>IF(C528="","","Exterior")</f>
        <v/>
      </c>
      <c r="C528" s="153" t="str">
        <f>IF('05 Stocks'!A31="","",'05 Stocks'!A31&amp;"")</f>
        <v/>
      </c>
      <c r="D528" s="153" t="str">
        <f>IF(C528="","",'05 Stocks'!B31&amp;"")</f>
        <v/>
      </c>
      <c r="E528" s="153" t="str">
        <f>IF(C528="","",'05 Stocks'!C31&amp;"")</f>
        <v/>
      </c>
      <c r="F528" s="153" t="str">
        <f>IF(C528="","",'05 Stocks'!AD31)</f>
        <v/>
      </c>
      <c r="G528" s="154" t="str">
        <f>IF(C528="","",'05 Stocks'!E31)</f>
        <v/>
      </c>
      <c r="H528" s="155" t="str">
        <f>IF(C528="","",'05 Stocks'!J31)</f>
        <v/>
      </c>
      <c r="I528" s="156" t="str">
        <f>IF(C528="","",'05 Stocks'!L31)</f>
        <v/>
      </c>
      <c r="J528" s="157" t="str">
        <f>IF(C528="","",'05 Stocks'!M31)</f>
        <v/>
      </c>
      <c r="K528" s="157" t="str">
        <f>IF(C528="","",'05 Stocks'!N31)</f>
        <v/>
      </c>
      <c r="L528" s="157" t="str">
        <f>IF(C528="","",'05 Stocks'!O31)</f>
        <v/>
      </c>
      <c r="M528" s="157" t="str">
        <f>IF(C528="","",'05 Stocks'!AJ31)</f>
        <v/>
      </c>
      <c r="N528" s="157" t="str">
        <f>IF(C528="","",'05 Stocks'!W31)</f>
        <v/>
      </c>
      <c r="O528" s="154" t="str">
        <f>IF(C528="","",'05 Stocks'!X31)</f>
        <v/>
      </c>
      <c r="P528" s="157" t="str">
        <f>IF(C528="","",'05 Stocks'!Y31)</f>
        <v/>
      </c>
      <c r="Q528" s="157" t="str">
        <f>IF(C528="","",'05 Stocks'!Z31)</f>
        <v/>
      </c>
      <c r="R528" s="158" t="str">
        <f>IF(C528="","",IF($J$3&gt;0,J528/$J$3,0))</f>
        <v/>
      </c>
      <c r="S528" s="159" t="str">
        <f>IF(C528="","",IF(N(J528)&gt;0,J528+ROW()/1E9,""))</f>
        <v/>
      </c>
      <c r="T528" s="159" t="str">
        <f>IF(C528="","",IF(N(P528)&gt;0,P528+ROW()/1E9,""))</f>
        <v/>
      </c>
    </row>
    <row r="529">
      <c r="A529" s="160" t="str">
        <f>IF(C529="","","Stocks")</f>
        <v/>
      </c>
      <c r="B529" s="160" t="str">
        <f>IF(C529="","","Exterior")</f>
        <v/>
      </c>
      <c r="C529" s="160" t="str">
        <f>IF('05 Stocks'!A32="","",'05 Stocks'!A32&amp;"")</f>
        <v/>
      </c>
      <c r="D529" s="160" t="str">
        <f>IF(C529="","",'05 Stocks'!B32&amp;"")</f>
        <v/>
      </c>
      <c r="E529" s="160" t="str">
        <f>IF(C529="","",'05 Stocks'!C32&amp;"")</f>
        <v/>
      </c>
      <c r="F529" s="160" t="str">
        <f>IF(C529="","",'05 Stocks'!AD32)</f>
        <v/>
      </c>
      <c r="G529" s="161" t="str">
        <f>IF(C529="","",'05 Stocks'!E32)</f>
        <v/>
      </c>
      <c r="H529" s="162" t="str">
        <f>IF(C529="","",'05 Stocks'!J32)</f>
        <v/>
      </c>
      <c r="I529" s="163" t="str">
        <f>IF(C529="","",'05 Stocks'!L32)</f>
        <v/>
      </c>
      <c r="J529" s="164" t="str">
        <f>IF(C529="","",'05 Stocks'!M32)</f>
        <v/>
      </c>
      <c r="K529" s="164" t="str">
        <f>IF(C529="","",'05 Stocks'!N32)</f>
        <v/>
      </c>
      <c r="L529" s="164" t="str">
        <f>IF(C529="","",'05 Stocks'!O32)</f>
        <v/>
      </c>
      <c r="M529" s="164" t="str">
        <f>IF(C529="","",'05 Stocks'!AJ32)</f>
        <v/>
      </c>
      <c r="N529" s="164" t="str">
        <f>IF(C529="","",'05 Stocks'!W32)</f>
        <v/>
      </c>
      <c r="O529" s="161" t="str">
        <f>IF(C529="","",'05 Stocks'!X32)</f>
        <v/>
      </c>
      <c r="P529" s="164" t="str">
        <f>IF(C529="","",'05 Stocks'!Y32)</f>
        <v/>
      </c>
      <c r="Q529" s="164" t="str">
        <f>IF(C529="","",'05 Stocks'!Z32)</f>
        <v/>
      </c>
      <c r="R529" s="165" t="str">
        <f>IF(C529="","",IF($J$3&gt;0,J529/$J$3,0))</f>
        <v/>
      </c>
      <c r="S529" s="166" t="str">
        <f>IF(C529="","",IF(N(J529)&gt;0,J529+ROW()/1E9,""))</f>
        <v/>
      </c>
      <c r="T529" s="166" t="str">
        <f>IF(C529="","",IF(N(P529)&gt;0,P529+ROW()/1E9,""))</f>
        <v/>
      </c>
    </row>
    <row r="530">
      <c r="A530" s="153" t="str">
        <f>IF(C530="","","Stocks")</f>
        <v/>
      </c>
      <c r="B530" s="153" t="str">
        <f>IF(C530="","","Exterior")</f>
        <v/>
      </c>
      <c r="C530" s="153" t="str">
        <f>IF('05 Stocks'!A33="","",'05 Stocks'!A33&amp;"")</f>
        <v/>
      </c>
      <c r="D530" s="153" t="str">
        <f>IF(C530="","",'05 Stocks'!B33&amp;"")</f>
        <v/>
      </c>
      <c r="E530" s="153" t="str">
        <f>IF(C530="","",'05 Stocks'!C33&amp;"")</f>
        <v/>
      </c>
      <c r="F530" s="153" t="str">
        <f>IF(C530="","",'05 Stocks'!AD33)</f>
        <v/>
      </c>
      <c r="G530" s="154" t="str">
        <f>IF(C530="","",'05 Stocks'!E33)</f>
        <v/>
      </c>
      <c r="H530" s="155" t="str">
        <f>IF(C530="","",'05 Stocks'!J33)</f>
        <v/>
      </c>
      <c r="I530" s="156" t="str">
        <f>IF(C530="","",'05 Stocks'!L33)</f>
        <v/>
      </c>
      <c r="J530" s="157" t="str">
        <f>IF(C530="","",'05 Stocks'!M33)</f>
        <v/>
      </c>
      <c r="K530" s="157" t="str">
        <f>IF(C530="","",'05 Stocks'!N33)</f>
        <v/>
      </c>
      <c r="L530" s="157" t="str">
        <f>IF(C530="","",'05 Stocks'!O33)</f>
        <v/>
      </c>
      <c r="M530" s="157" t="str">
        <f>IF(C530="","",'05 Stocks'!AJ33)</f>
        <v/>
      </c>
      <c r="N530" s="157" t="str">
        <f>IF(C530="","",'05 Stocks'!W33)</f>
        <v/>
      </c>
      <c r="O530" s="154" t="str">
        <f>IF(C530="","",'05 Stocks'!X33)</f>
        <v/>
      </c>
      <c r="P530" s="157" t="str">
        <f>IF(C530="","",'05 Stocks'!Y33)</f>
        <v/>
      </c>
      <c r="Q530" s="157" t="str">
        <f>IF(C530="","",'05 Stocks'!Z33)</f>
        <v/>
      </c>
      <c r="R530" s="158" t="str">
        <f>IF(C530="","",IF($J$3&gt;0,J530/$J$3,0))</f>
        <v/>
      </c>
      <c r="S530" s="159" t="str">
        <f>IF(C530="","",IF(N(J530)&gt;0,J530+ROW()/1E9,""))</f>
        <v/>
      </c>
      <c r="T530" s="159" t="str">
        <f>IF(C530="","",IF(N(P530)&gt;0,P530+ROW()/1E9,""))</f>
        <v/>
      </c>
    </row>
    <row r="531">
      <c r="A531" s="160" t="str">
        <f>IF(C531="","","Stocks")</f>
        <v/>
      </c>
      <c r="B531" s="160" t="str">
        <f>IF(C531="","","Exterior")</f>
        <v/>
      </c>
      <c r="C531" s="160" t="str">
        <f>IF('05 Stocks'!A34="","",'05 Stocks'!A34&amp;"")</f>
        <v/>
      </c>
      <c r="D531" s="160" t="str">
        <f>IF(C531="","",'05 Stocks'!B34&amp;"")</f>
        <v/>
      </c>
      <c r="E531" s="160" t="str">
        <f>IF(C531="","",'05 Stocks'!C34&amp;"")</f>
        <v/>
      </c>
      <c r="F531" s="160" t="str">
        <f>IF(C531="","",'05 Stocks'!AD34)</f>
        <v/>
      </c>
      <c r="G531" s="161" t="str">
        <f>IF(C531="","",'05 Stocks'!E34)</f>
        <v/>
      </c>
      <c r="H531" s="162" t="str">
        <f>IF(C531="","",'05 Stocks'!J34)</f>
        <v/>
      </c>
      <c r="I531" s="163" t="str">
        <f>IF(C531="","",'05 Stocks'!L34)</f>
        <v/>
      </c>
      <c r="J531" s="164" t="str">
        <f>IF(C531="","",'05 Stocks'!M34)</f>
        <v/>
      </c>
      <c r="K531" s="164" t="str">
        <f>IF(C531="","",'05 Stocks'!N34)</f>
        <v/>
      </c>
      <c r="L531" s="164" t="str">
        <f>IF(C531="","",'05 Stocks'!O34)</f>
        <v/>
      </c>
      <c r="M531" s="164" t="str">
        <f>IF(C531="","",'05 Stocks'!AJ34)</f>
        <v/>
      </c>
      <c r="N531" s="164" t="str">
        <f>IF(C531="","",'05 Stocks'!W34)</f>
        <v/>
      </c>
      <c r="O531" s="161" t="str">
        <f>IF(C531="","",'05 Stocks'!X34)</f>
        <v/>
      </c>
      <c r="P531" s="164" t="str">
        <f>IF(C531="","",'05 Stocks'!Y34)</f>
        <v/>
      </c>
      <c r="Q531" s="164" t="str">
        <f>IF(C531="","",'05 Stocks'!Z34)</f>
        <v/>
      </c>
      <c r="R531" s="165" t="str">
        <f>IF(C531="","",IF($J$3&gt;0,J531/$J$3,0))</f>
        <v/>
      </c>
      <c r="S531" s="166" t="str">
        <f>IF(C531="","",IF(N(J531)&gt;0,J531+ROW()/1E9,""))</f>
        <v/>
      </c>
      <c r="T531" s="166" t="str">
        <f>IF(C531="","",IF(N(P531)&gt;0,P531+ROW()/1E9,""))</f>
        <v/>
      </c>
    </row>
    <row r="532">
      <c r="A532" s="153" t="str">
        <f>IF(C532="","","Stocks")</f>
        <v/>
      </c>
      <c r="B532" s="153" t="str">
        <f>IF(C532="","","Exterior")</f>
        <v/>
      </c>
      <c r="C532" s="153" t="str">
        <f>IF('05 Stocks'!A35="","",'05 Stocks'!A35&amp;"")</f>
        <v/>
      </c>
      <c r="D532" s="153" t="str">
        <f>IF(C532="","",'05 Stocks'!B35&amp;"")</f>
        <v/>
      </c>
      <c r="E532" s="153" t="str">
        <f>IF(C532="","",'05 Stocks'!C35&amp;"")</f>
        <v/>
      </c>
      <c r="F532" s="153" t="str">
        <f>IF(C532="","",'05 Stocks'!AD35)</f>
        <v/>
      </c>
      <c r="G532" s="154" t="str">
        <f>IF(C532="","",'05 Stocks'!E35)</f>
        <v/>
      </c>
      <c r="H532" s="155" t="str">
        <f>IF(C532="","",'05 Stocks'!J35)</f>
        <v/>
      </c>
      <c r="I532" s="156" t="str">
        <f>IF(C532="","",'05 Stocks'!L35)</f>
        <v/>
      </c>
      <c r="J532" s="157" t="str">
        <f>IF(C532="","",'05 Stocks'!M35)</f>
        <v/>
      </c>
      <c r="K532" s="157" t="str">
        <f>IF(C532="","",'05 Stocks'!N35)</f>
        <v/>
      </c>
      <c r="L532" s="157" t="str">
        <f>IF(C532="","",'05 Stocks'!O35)</f>
        <v/>
      </c>
      <c r="M532" s="157" t="str">
        <f>IF(C532="","",'05 Stocks'!AJ35)</f>
        <v/>
      </c>
      <c r="N532" s="157" t="str">
        <f>IF(C532="","",'05 Stocks'!W35)</f>
        <v/>
      </c>
      <c r="O532" s="154" t="str">
        <f>IF(C532="","",'05 Stocks'!X35)</f>
        <v/>
      </c>
      <c r="P532" s="157" t="str">
        <f>IF(C532="","",'05 Stocks'!Y35)</f>
        <v/>
      </c>
      <c r="Q532" s="157" t="str">
        <f>IF(C532="","",'05 Stocks'!Z35)</f>
        <v/>
      </c>
      <c r="R532" s="158" t="str">
        <f>IF(C532="","",IF($J$3&gt;0,J532/$J$3,0))</f>
        <v/>
      </c>
      <c r="S532" s="159" t="str">
        <f>IF(C532="","",IF(N(J532)&gt;0,J532+ROW()/1E9,""))</f>
        <v/>
      </c>
      <c r="T532" s="159" t="str">
        <f>IF(C532="","",IF(N(P532)&gt;0,P532+ROW()/1E9,""))</f>
        <v/>
      </c>
    </row>
    <row r="533">
      <c r="A533" s="160" t="str">
        <f>IF(C533="","","Stocks")</f>
        <v/>
      </c>
      <c r="B533" s="160" t="str">
        <f>IF(C533="","","Exterior")</f>
        <v/>
      </c>
      <c r="C533" s="160" t="str">
        <f>IF('05 Stocks'!A36="","",'05 Stocks'!A36&amp;"")</f>
        <v/>
      </c>
      <c r="D533" s="160" t="str">
        <f>IF(C533="","",'05 Stocks'!B36&amp;"")</f>
        <v/>
      </c>
      <c r="E533" s="160" t="str">
        <f>IF(C533="","",'05 Stocks'!C36&amp;"")</f>
        <v/>
      </c>
      <c r="F533" s="160" t="str">
        <f>IF(C533="","",'05 Stocks'!AD36)</f>
        <v/>
      </c>
      <c r="G533" s="161" t="str">
        <f>IF(C533="","",'05 Stocks'!E36)</f>
        <v/>
      </c>
      <c r="H533" s="162" t="str">
        <f>IF(C533="","",'05 Stocks'!J36)</f>
        <v/>
      </c>
      <c r="I533" s="163" t="str">
        <f>IF(C533="","",'05 Stocks'!L36)</f>
        <v/>
      </c>
      <c r="J533" s="164" t="str">
        <f>IF(C533="","",'05 Stocks'!M36)</f>
        <v/>
      </c>
      <c r="K533" s="164" t="str">
        <f>IF(C533="","",'05 Stocks'!N36)</f>
        <v/>
      </c>
      <c r="L533" s="164" t="str">
        <f>IF(C533="","",'05 Stocks'!O36)</f>
        <v/>
      </c>
      <c r="M533" s="164" t="str">
        <f>IF(C533="","",'05 Stocks'!AJ36)</f>
        <v/>
      </c>
      <c r="N533" s="164" t="str">
        <f>IF(C533="","",'05 Stocks'!W36)</f>
        <v/>
      </c>
      <c r="O533" s="161" t="str">
        <f>IF(C533="","",'05 Stocks'!X36)</f>
        <v/>
      </c>
      <c r="P533" s="164" t="str">
        <f>IF(C533="","",'05 Stocks'!Y36)</f>
        <v/>
      </c>
      <c r="Q533" s="164" t="str">
        <f>IF(C533="","",'05 Stocks'!Z36)</f>
        <v/>
      </c>
      <c r="R533" s="165" t="str">
        <f>IF(C533="","",IF($J$3&gt;0,J533/$J$3,0))</f>
        <v/>
      </c>
      <c r="S533" s="166" t="str">
        <f>IF(C533="","",IF(N(J533)&gt;0,J533+ROW()/1E9,""))</f>
        <v/>
      </c>
      <c r="T533" s="166" t="str">
        <f>IF(C533="","",IF(N(P533)&gt;0,P533+ROW()/1E9,""))</f>
        <v/>
      </c>
    </row>
    <row r="534">
      <c r="A534" s="153" t="str">
        <f>IF(C534="","","Stocks")</f>
        <v/>
      </c>
      <c r="B534" s="153" t="str">
        <f>IF(C534="","","Exterior")</f>
        <v/>
      </c>
      <c r="C534" s="153" t="str">
        <f>IF('05 Stocks'!A37="","",'05 Stocks'!A37&amp;"")</f>
        <v/>
      </c>
      <c r="D534" s="153" t="str">
        <f>IF(C534="","",'05 Stocks'!B37&amp;"")</f>
        <v/>
      </c>
      <c r="E534" s="153" t="str">
        <f>IF(C534="","",'05 Stocks'!C37&amp;"")</f>
        <v/>
      </c>
      <c r="F534" s="153" t="str">
        <f>IF(C534="","",'05 Stocks'!AD37)</f>
        <v/>
      </c>
      <c r="G534" s="154" t="str">
        <f>IF(C534="","",'05 Stocks'!E37)</f>
        <v/>
      </c>
      <c r="H534" s="155" t="str">
        <f>IF(C534="","",'05 Stocks'!J37)</f>
        <v/>
      </c>
      <c r="I534" s="156" t="str">
        <f>IF(C534="","",'05 Stocks'!L37)</f>
        <v/>
      </c>
      <c r="J534" s="157" t="str">
        <f>IF(C534="","",'05 Stocks'!M37)</f>
        <v/>
      </c>
      <c r="K534" s="157" t="str">
        <f>IF(C534="","",'05 Stocks'!N37)</f>
        <v/>
      </c>
      <c r="L534" s="157" t="str">
        <f>IF(C534="","",'05 Stocks'!O37)</f>
        <v/>
      </c>
      <c r="M534" s="157" t="str">
        <f>IF(C534="","",'05 Stocks'!AJ37)</f>
        <v/>
      </c>
      <c r="N534" s="157" t="str">
        <f>IF(C534="","",'05 Stocks'!W37)</f>
        <v/>
      </c>
      <c r="O534" s="154" t="str">
        <f>IF(C534="","",'05 Stocks'!X37)</f>
        <v/>
      </c>
      <c r="P534" s="157" t="str">
        <f>IF(C534="","",'05 Stocks'!Y37)</f>
        <v/>
      </c>
      <c r="Q534" s="157" t="str">
        <f>IF(C534="","",'05 Stocks'!Z37)</f>
        <v/>
      </c>
      <c r="R534" s="158" t="str">
        <f>IF(C534="","",IF($J$3&gt;0,J534/$J$3,0))</f>
        <v/>
      </c>
      <c r="S534" s="159" t="str">
        <f>IF(C534="","",IF(N(J534)&gt;0,J534+ROW()/1E9,""))</f>
        <v/>
      </c>
      <c r="T534" s="159" t="str">
        <f>IF(C534="","",IF(N(P534)&gt;0,P534+ROW()/1E9,""))</f>
        <v/>
      </c>
    </row>
    <row r="535">
      <c r="A535" s="160" t="str">
        <f>IF(C535="","","Stocks")</f>
        <v/>
      </c>
      <c r="B535" s="160" t="str">
        <f>IF(C535="","","Exterior")</f>
        <v/>
      </c>
      <c r="C535" s="160" t="str">
        <f>IF('05 Stocks'!A38="","",'05 Stocks'!A38&amp;"")</f>
        <v/>
      </c>
      <c r="D535" s="160" t="str">
        <f>IF(C535="","",'05 Stocks'!B38&amp;"")</f>
        <v/>
      </c>
      <c r="E535" s="160" t="str">
        <f>IF(C535="","",'05 Stocks'!C38&amp;"")</f>
        <v/>
      </c>
      <c r="F535" s="160" t="str">
        <f>IF(C535="","",'05 Stocks'!AD38)</f>
        <v/>
      </c>
      <c r="G535" s="161" t="str">
        <f>IF(C535="","",'05 Stocks'!E38)</f>
        <v/>
      </c>
      <c r="H535" s="162" t="str">
        <f>IF(C535="","",'05 Stocks'!J38)</f>
        <v/>
      </c>
      <c r="I535" s="163" t="str">
        <f>IF(C535="","",'05 Stocks'!L38)</f>
        <v/>
      </c>
      <c r="J535" s="164" t="str">
        <f>IF(C535="","",'05 Stocks'!M38)</f>
        <v/>
      </c>
      <c r="K535" s="164" t="str">
        <f>IF(C535="","",'05 Stocks'!N38)</f>
        <v/>
      </c>
      <c r="L535" s="164" t="str">
        <f>IF(C535="","",'05 Stocks'!O38)</f>
        <v/>
      </c>
      <c r="M535" s="164" t="str">
        <f>IF(C535="","",'05 Stocks'!AJ38)</f>
        <v/>
      </c>
      <c r="N535" s="164" t="str">
        <f>IF(C535="","",'05 Stocks'!W38)</f>
        <v/>
      </c>
      <c r="O535" s="161" t="str">
        <f>IF(C535="","",'05 Stocks'!X38)</f>
        <v/>
      </c>
      <c r="P535" s="164" t="str">
        <f>IF(C535="","",'05 Stocks'!Y38)</f>
        <v/>
      </c>
      <c r="Q535" s="164" t="str">
        <f>IF(C535="","",'05 Stocks'!Z38)</f>
        <v/>
      </c>
      <c r="R535" s="165" t="str">
        <f>IF(C535="","",IF($J$3&gt;0,J535/$J$3,0))</f>
        <v/>
      </c>
      <c r="S535" s="166" t="str">
        <f>IF(C535="","",IF(N(J535)&gt;0,J535+ROW()/1E9,""))</f>
        <v/>
      </c>
      <c r="T535" s="166" t="str">
        <f>IF(C535="","",IF(N(P535)&gt;0,P535+ROW()/1E9,""))</f>
        <v/>
      </c>
    </row>
    <row r="536">
      <c r="A536" s="153" t="str">
        <f>IF(C536="","","Stocks")</f>
        <v/>
      </c>
      <c r="B536" s="153" t="str">
        <f>IF(C536="","","Exterior")</f>
        <v/>
      </c>
      <c r="C536" s="153" t="str">
        <f>IF('05 Stocks'!A39="","",'05 Stocks'!A39&amp;"")</f>
        <v/>
      </c>
      <c r="D536" s="153" t="str">
        <f>IF(C536="","",'05 Stocks'!B39&amp;"")</f>
        <v/>
      </c>
      <c r="E536" s="153" t="str">
        <f>IF(C536="","",'05 Stocks'!C39&amp;"")</f>
        <v/>
      </c>
      <c r="F536" s="153" t="str">
        <f>IF(C536="","",'05 Stocks'!AD39)</f>
        <v/>
      </c>
      <c r="G536" s="154" t="str">
        <f>IF(C536="","",'05 Stocks'!E39)</f>
        <v/>
      </c>
      <c r="H536" s="155" t="str">
        <f>IF(C536="","",'05 Stocks'!J39)</f>
        <v/>
      </c>
      <c r="I536" s="156" t="str">
        <f>IF(C536="","",'05 Stocks'!L39)</f>
        <v/>
      </c>
      <c r="J536" s="157" t="str">
        <f>IF(C536="","",'05 Stocks'!M39)</f>
        <v/>
      </c>
      <c r="K536" s="157" t="str">
        <f>IF(C536="","",'05 Stocks'!N39)</f>
        <v/>
      </c>
      <c r="L536" s="157" t="str">
        <f>IF(C536="","",'05 Stocks'!O39)</f>
        <v/>
      </c>
      <c r="M536" s="157" t="str">
        <f>IF(C536="","",'05 Stocks'!AJ39)</f>
        <v/>
      </c>
      <c r="N536" s="157" t="str">
        <f>IF(C536="","",'05 Stocks'!W39)</f>
        <v/>
      </c>
      <c r="O536" s="154" t="str">
        <f>IF(C536="","",'05 Stocks'!X39)</f>
        <v/>
      </c>
      <c r="P536" s="157" t="str">
        <f>IF(C536="","",'05 Stocks'!Y39)</f>
        <v/>
      </c>
      <c r="Q536" s="157" t="str">
        <f>IF(C536="","",'05 Stocks'!Z39)</f>
        <v/>
      </c>
      <c r="R536" s="158" t="str">
        <f>IF(C536="","",IF($J$3&gt;0,J536/$J$3,0))</f>
        <v/>
      </c>
      <c r="S536" s="159" t="str">
        <f>IF(C536="","",IF(N(J536)&gt;0,J536+ROW()/1E9,""))</f>
        <v/>
      </c>
      <c r="T536" s="159" t="str">
        <f>IF(C536="","",IF(N(P536)&gt;0,P536+ROW()/1E9,""))</f>
        <v/>
      </c>
    </row>
    <row r="537">
      <c r="A537" s="160" t="str">
        <f>IF(C537="","","Stocks")</f>
        <v/>
      </c>
      <c r="B537" s="160" t="str">
        <f>IF(C537="","","Exterior")</f>
        <v/>
      </c>
      <c r="C537" s="160" t="str">
        <f>IF('05 Stocks'!A40="","",'05 Stocks'!A40&amp;"")</f>
        <v/>
      </c>
      <c r="D537" s="160" t="str">
        <f>IF(C537="","",'05 Stocks'!B40&amp;"")</f>
        <v/>
      </c>
      <c r="E537" s="160" t="str">
        <f>IF(C537="","",'05 Stocks'!C40&amp;"")</f>
        <v/>
      </c>
      <c r="F537" s="160" t="str">
        <f>IF(C537="","",'05 Stocks'!AD40)</f>
        <v/>
      </c>
      <c r="G537" s="161" t="str">
        <f>IF(C537="","",'05 Stocks'!E40)</f>
        <v/>
      </c>
      <c r="H537" s="162" t="str">
        <f>IF(C537="","",'05 Stocks'!J40)</f>
        <v/>
      </c>
      <c r="I537" s="163" t="str">
        <f>IF(C537="","",'05 Stocks'!L40)</f>
        <v/>
      </c>
      <c r="J537" s="164" t="str">
        <f>IF(C537="","",'05 Stocks'!M40)</f>
        <v/>
      </c>
      <c r="K537" s="164" t="str">
        <f>IF(C537="","",'05 Stocks'!N40)</f>
        <v/>
      </c>
      <c r="L537" s="164" t="str">
        <f>IF(C537="","",'05 Stocks'!O40)</f>
        <v/>
      </c>
      <c r="M537" s="164" t="str">
        <f>IF(C537="","",'05 Stocks'!AJ40)</f>
        <v/>
      </c>
      <c r="N537" s="164" t="str">
        <f>IF(C537="","",'05 Stocks'!W40)</f>
        <v/>
      </c>
      <c r="O537" s="161" t="str">
        <f>IF(C537="","",'05 Stocks'!X40)</f>
        <v/>
      </c>
      <c r="P537" s="164" t="str">
        <f>IF(C537="","",'05 Stocks'!Y40)</f>
        <v/>
      </c>
      <c r="Q537" s="164" t="str">
        <f>IF(C537="","",'05 Stocks'!Z40)</f>
        <v/>
      </c>
      <c r="R537" s="165" t="str">
        <f>IF(C537="","",IF($J$3&gt;0,J537/$J$3,0))</f>
        <v/>
      </c>
      <c r="S537" s="166" t="str">
        <f>IF(C537="","",IF(N(J537)&gt;0,J537+ROW()/1E9,""))</f>
        <v/>
      </c>
      <c r="T537" s="166" t="str">
        <f>IF(C537="","",IF(N(P537)&gt;0,P537+ROW()/1E9,""))</f>
        <v/>
      </c>
    </row>
    <row r="538">
      <c r="A538" s="153" t="str">
        <f>IF(C538="","","Stocks")</f>
        <v/>
      </c>
      <c r="B538" s="153" t="str">
        <f>IF(C538="","","Exterior")</f>
        <v/>
      </c>
      <c r="C538" s="153" t="str">
        <f>IF('05 Stocks'!A41="","",'05 Stocks'!A41&amp;"")</f>
        <v/>
      </c>
      <c r="D538" s="153" t="str">
        <f>IF(C538="","",'05 Stocks'!B41&amp;"")</f>
        <v/>
      </c>
      <c r="E538" s="153" t="str">
        <f>IF(C538="","",'05 Stocks'!C41&amp;"")</f>
        <v/>
      </c>
      <c r="F538" s="153" t="str">
        <f>IF(C538="","",'05 Stocks'!AD41)</f>
        <v/>
      </c>
      <c r="G538" s="154" t="str">
        <f>IF(C538="","",'05 Stocks'!E41)</f>
        <v/>
      </c>
      <c r="H538" s="155" t="str">
        <f>IF(C538="","",'05 Stocks'!J41)</f>
        <v/>
      </c>
      <c r="I538" s="156" t="str">
        <f>IF(C538="","",'05 Stocks'!L41)</f>
        <v/>
      </c>
      <c r="J538" s="157" t="str">
        <f>IF(C538="","",'05 Stocks'!M41)</f>
        <v/>
      </c>
      <c r="K538" s="157" t="str">
        <f>IF(C538="","",'05 Stocks'!N41)</f>
        <v/>
      </c>
      <c r="L538" s="157" t="str">
        <f>IF(C538="","",'05 Stocks'!O41)</f>
        <v/>
      </c>
      <c r="M538" s="157" t="str">
        <f>IF(C538="","",'05 Stocks'!AJ41)</f>
        <v/>
      </c>
      <c r="N538" s="157" t="str">
        <f>IF(C538="","",'05 Stocks'!W41)</f>
        <v/>
      </c>
      <c r="O538" s="154" t="str">
        <f>IF(C538="","",'05 Stocks'!X41)</f>
        <v/>
      </c>
      <c r="P538" s="157" t="str">
        <f>IF(C538="","",'05 Stocks'!Y41)</f>
        <v/>
      </c>
      <c r="Q538" s="157" t="str">
        <f>IF(C538="","",'05 Stocks'!Z41)</f>
        <v/>
      </c>
      <c r="R538" s="158" t="str">
        <f>IF(C538="","",IF($J$3&gt;0,J538/$J$3,0))</f>
        <v/>
      </c>
      <c r="S538" s="159" t="str">
        <f>IF(C538="","",IF(N(J538)&gt;0,J538+ROW()/1E9,""))</f>
        <v/>
      </c>
      <c r="T538" s="159" t="str">
        <f>IF(C538="","",IF(N(P538)&gt;0,P538+ROW()/1E9,""))</f>
        <v/>
      </c>
    </row>
    <row r="539">
      <c r="A539" s="160" t="str">
        <f>IF(C539="","","Stocks")</f>
        <v/>
      </c>
      <c r="B539" s="160" t="str">
        <f>IF(C539="","","Exterior")</f>
        <v/>
      </c>
      <c r="C539" s="160" t="str">
        <f>IF('05 Stocks'!A42="","",'05 Stocks'!A42&amp;"")</f>
        <v/>
      </c>
      <c r="D539" s="160" t="str">
        <f>IF(C539="","",'05 Stocks'!B42&amp;"")</f>
        <v/>
      </c>
      <c r="E539" s="160" t="str">
        <f>IF(C539="","",'05 Stocks'!C42&amp;"")</f>
        <v/>
      </c>
      <c r="F539" s="160" t="str">
        <f>IF(C539="","",'05 Stocks'!AD42)</f>
        <v/>
      </c>
      <c r="G539" s="161" t="str">
        <f>IF(C539="","",'05 Stocks'!E42)</f>
        <v/>
      </c>
      <c r="H539" s="162" t="str">
        <f>IF(C539="","",'05 Stocks'!J42)</f>
        <v/>
      </c>
      <c r="I539" s="163" t="str">
        <f>IF(C539="","",'05 Stocks'!L42)</f>
        <v/>
      </c>
      <c r="J539" s="164" t="str">
        <f>IF(C539="","",'05 Stocks'!M42)</f>
        <v/>
      </c>
      <c r="K539" s="164" t="str">
        <f>IF(C539="","",'05 Stocks'!N42)</f>
        <v/>
      </c>
      <c r="L539" s="164" t="str">
        <f>IF(C539="","",'05 Stocks'!O42)</f>
        <v/>
      </c>
      <c r="M539" s="164" t="str">
        <f>IF(C539="","",'05 Stocks'!AJ42)</f>
        <v/>
      </c>
      <c r="N539" s="164" t="str">
        <f>IF(C539="","",'05 Stocks'!W42)</f>
        <v/>
      </c>
      <c r="O539" s="161" t="str">
        <f>IF(C539="","",'05 Stocks'!X42)</f>
        <v/>
      </c>
      <c r="P539" s="164" t="str">
        <f>IF(C539="","",'05 Stocks'!Y42)</f>
        <v/>
      </c>
      <c r="Q539" s="164" t="str">
        <f>IF(C539="","",'05 Stocks'!Z42)</f>
        <v/>
      </c>
      <c r="R539" s="165" t="str">
        <f>IF(C539="","",IF($J$3&gt;0,J539/$J$3,0))</f>
        <v/>
      </c>
      <c r="S539" s="166" t="str">
        <f>IF(C539="","",IF(N(J539)&gt;0,J539+ROW()/1E9,""))</f>
        <v/>
      </c>
      <c r="T539" s="166" t="str">
        <f>IF(C539="","",IF(N(P539)&gt;0,P539+ROW()/1E9,""))</f>
        <v/>
      </c>
    </row>
    <row r="540">
      <c r="A540" s="153" t="str">
        <f>IF(C540="","","Stocks")</f>
        <v/>
      </c>
      <c r="B540" s="153" t="str">
        <f>IF(C540="","","Exterior")</f>
        <v/>
      </c>
      <c r="C540" s="153" t="str">
        <f>IF('05 Stocks'!A43="","",'05 Stocks'!A43&amp;"")</f>
        <v/>
      </c>
      <c r="D540" s="153" t="str">
        <f>IF(C540="","",'05 Stocks'!B43&amp;"")</f>
        <v/>
      </c>
      <c r="E540" s="153" t="str">
        <f>IF(C540="","",'05 Stocks'!C43&amp;"")</f>
        <v/>
      </c>
      <c r="F540" s="153" t="str">
        <f>IF(C540="","",'05 Stocks'!AD43)</f>
        <v/>
      </c>
      <c r="G540" s="154" t="str">
        <f>IF(C540="","",'05 Stocks'!E43)</f>
        <v/>
      </c>
      <c r="H540" s="155" t="str">
        <f>IF(C540="","",'05 Stocks'!J43)</f>
        <v/>
      </c>
      <c r="I540" s="156" t="str">
        <f>IF(C540="","",'05 Stocks'!L43)</f>
        <v/>
      </c>
      <c r="J540" s="157" t="str">
        <f>IF(C540="","",'05 Stocks'!M43)</f>
        <v/>
      </c>
      <c r="K540" s="157" t="str">
        <f>IF(C540="","",'05 Stocks'!N43)</f>
        <v/>
      </c>
      <c r="L540" s="157" t="str">
        <f>IF(C540="","",'05 Stocks'!O43)</f>
        <v/>
      </c>
      <c r="M540" s="157" t="str">
        <f>IF(C540="","",'05 Stocks'!AJ43)</f>
        <v/>
      </c>
      <c r="N540" s="157" t="str">
        <f>IF(C540="","",'05 Stocks'!W43)</f>
        <v/>
      </c>
      <c r="O540" s="154" t="str">
        <f>IF(C540="","",'05 Stocks'!X43)</f>
        <v/>
      </c>
      <c r="P540" s="157" t="str">
        <f>IF(C540="","",'05 Stocks'!Y43)</f>
        <v/>
      </c>
      <c r="Q540" s="157" t="str">
        <f>IF(C540="","",'05 Stocks'!Z43)</f>
        <v/>
      </c>
      <c r="R540" s="158" t="str">
        <f>IF(C540="","",IF($J$3&gt;0,J540/$J$3,0))</f>
        <v/>
      </c>
      <c r="S540" s="159" t="str">
        <f>IF(C540="","",IF(N(J540)&gt;0,J540+ROW()/1E9,""))</f>
        <v/>
      </c>
      <c r="T540" s="159" t="str">
        <f>IF(C540="","",IF(N(P540)&gt;0,P540+ROW()/1E9,""))</f>
        <v/>
      </c>
    </row>
    <row r="541">
      <c r="A541" s="160" t="str">
        <f>IF(C541="","","Stocks")</f>
        <v/>
      </c>
      <c r="B541" s="160" t="str">
        <f>IF(C541="","","Exterior")</f>
        <v/>
      </c>
      <c r="C541" s="160" t="str">
        <f>IF('05 Stocks'!A44="","",'05 Stocks'!A44&amp;"")</f>
        <v/>
      </c>
      <c r="D541" s="160" t="str">
        <f>IF(C541="","",'05 Stocks'!B44&amp;"")</f>
        <v/>
      </c>
      <c r="E541" s="160" t="str">
        <f>IF(C541="","",'05 Stocks'!C44&amp;"")</f>
        <v/>
      </c>
      <c r="F541" s="160" t="str">
        <f>IF(C541="","",'05 Stocks'!AD44)</f>
        <v/>
      </c>
      <c r="G541" s="161" t="str">
        <f>IF(C541="","",'05 Stocks'!E44)</f>
        <v/>
      </c>
      <c r="H541" s="162" t="str">
        <f>IF(C541="","",'05 Stocks'!J44)</f>
        <v/>
      </c>
      <c r="I541" s="163" t="str">
        <f>IF(C541="","",'05 Stocks'!L44)</f>
        <v/>
      </c>
      <c r="J541" s="164" t="str">
        <f>IF(C541="","",'05 Stocks'!M44)</f>
        <v/>
      </c>
      <c r="K541" s="164" t="str">
        <f>IF(C541="","",'05 Stocks'!N44)</f>
        <v/>
      </c>
      <c r="L541" s="164" t="str">
        <f>IF(C541="","",'05 Stocks'!O44)</f>
        <v/>
      </c>
      <c r="M541" s="164" t="str">
        <f>IF(C541="","",'05 Stocks'!AJ44)</f>
        <v/>
      </c>
      <c r="N541" s="164" t="str">
        <f>IF(C541="","",'05 Stocks'!W44)</f>
        <v/>
      </c>
      <c r="O541" s="161" t="str">
        <f>IF(C541="","",'05 Stocks'!X44)</f>
        <v/>
      </c>
      <c r="P541" s="164" t="str">
        <f>IF(C541="","",'05 Stocks'!Y44)</f>
        <v/>
      </c>
      <c r="Q541" s="164" t="str">
        <f>IF(C541="","",'05 Stocks'!Z44)</f>
        <v/>
      </c>
      <c r="R541" s="165" t="str">
        <f>IF(C541="","",IF($J$3&gt;0,J541/$J$3,0))</f>
        <v/>
      </c>
      <c r="S541" s="166" t="str">
        <f>IF(C541="","",IF(N(J541)&gt;0,J541+ROW()/1E9,""))</f>
        <v/>
      </c>
      <c r="T541" s="166" t="str">
        <f>IF(C541="","",IF(N(P541)&gt;0,P541+ROW()/1E9,""))</f>
        <v/>
      </c>
    </row>
    <row r="542">
      <c r="A542" s="153" t="str">
        <f>IF(C542="","","Stocks")</f>
        <v/>
      </c>
      <c r="B542" s="153" t="str">
        <f>IF(C542="","","Exterior")</f>
        <v/>
      </c>
      <c r="C542" s="153" t="str">
        <f>IF('05 Stocks'!A45="","",'05 Stocks'!A45&amp;"")</f>
        <v/>
      </c>
      <c r="D542" s="153" t="str">
        <f>IF(C542="","",'05 Stocks'!B45&amp;"")</f>
        <v/>
      </c>
      <c r="E542" s="153" t="str">
        <f>IF(C542="","",'05 Stocks'!C45&amp;"")</f>
        <v/>
      </c>
      <c r="F542" s="153" t="str">
        <f>IF(C542="","",'05 Stocks'!AD45)</f>
        <v/>
      </c>
      <c r="G542" s="154" t="str">
        <f>IF(C542="","",'05 Stocks'!E45)</f>
        <v/>
      </c>
      <c r="H542" s="155" t="str">
        <f>IF(C542="","",'05 Stocks'!J45)</f>
        <v/>
      </c>
      <c r="I542" s="156" t="str">
        <f>IF(C542="","",'05 Stocks'!L45)</f>
        <v/>
      </c>
      <c r="J542" s="157" t="str">
        <f>IF(C542="","",'05 Stocks'!M45)</f>
        <v/>
      </c>
      <c r="K542" s="157" t="str">
        <f>IF(C542="","",'05 Stocks'!N45)</f>
        <v/>
      </c>
      <c r="L542" s="157" t="str">
        <f>IF(C542="","",'05 Stocks'!O45)</f>
        <v/>
      </c>
      <c r="M542" s="157" t="str">
        <f>IF(C542="","",'05 Stocks'!AJ45)</f>
        <v/>
      </c>
      <c r="N542" s="157" t="str">
        <f>IF(C542="","",'05 Stocks'!W45)</f>
        <v/>
      </c>
      <c r="O542" s="154" t="str">
        <f>IF(C542="","",'05 Stocks'!X45)</f>
        <v/>
      </c>
      <c r="P542" s="157" t="str">
        <f>IF(C542="","",'05 Stocks'!Y45)</f>
        <v/>
      </c>
      <c r="Q542" s="157" t="str">
        <f>IF(C542="","",'05 Stocks'!Z45)</f>
        <v/>
      </c>
      <c r="R542" s="158" t="str">
        <f>IF(C542="","",IF($J$3&gt;0,J542/$J$3,0))</f>
        <v/>
      </c>
      <c r="S542" s="159" t="str">
        <f>IF(C542="","",IF(N(J542)&gt;0,J542+ROW()/1E9,""))</f>
        <v/>
      </c>
      <c r="T542" s="159" t="str">
        <f>IF(C542="","",IF(N(P542)&gt;0,P542+ROW()/1E9,""))</f>
        <v/>
      </c>
    </row>
    <row r="543">
      <c r="A543" s="160" t="str">
        <f>IF(C543="","","Stocks")</f>
        <v/>
      </c>
      <c r="B543" s="160" t="str">
        <f>IF(C543="","","Exterior")</f>
        <v/>
      </c>
      <c r="C543" s="160" t="str">
        <f>IF('05 Stocks'!A46="","",'05 Stocks'!A46&amp;"")</f>
        <v/>
      </c>
      <c r="D543" s="160" t="str">
        <f>IF(C543="","",'05 Stocks'!B46&amp;"")</f>
        <v/>
      </c>
      <c r="E543" s="160" t="str">
        <f>IF(C543="","",'05 Stocks'!C46&amp;"")</f>
        <v/>
      </c>
      <c r="F543" s="160" t="str">
        <f>IF(C543="","",'05 Stocks'!AD46)</f>
        <v/>
      </c>
      <c r="G543" s="161" t="str">
        <f>IF(C543="","",'05 Stocks'!E46)</f>
        <v/>
      </c>
      <c r="H543" s="162" t="str">
        <f>IF(C543="","",'05 Stocks'!J46)</f>
        <v/>
      </c>
      <c r="I543" s="163" t="str">
        <f>IF(C543="","",'05 Stocks'!L46)</f>
        <v/>
      </c>
      <c r="J543" s="164" t="str">
        <f>IF(C543="","",'05 Stocks'!M46)</f>
        <v/>
      </c>
      <c r="K543" s="164" t="str">
        <f>IF(C543="","",'05 Stocks'!N46)</f>
        <v/>
      </c>
      <c r="L543" s="164" t="str">
        <f>IF(C543="","",'05 Stocks'!O46)</f>
        <v/>
      </c>
      <c r="M543" s="164" t="str">
        <f>IF(C543="","",'05 Stocks'!AJ46)</f>
        <v/>
      </c>
      <c r="N543" s="164" t="str">
        <f>IF(C543="","",'05 Stocks'!W46)</f>
        <v/>
      </c>
      <c r="O543" s="161" t="str">
        <f>IF(C543="","",'05 Stocks'!X46)</f>
        <v/>
      </c>
      <c r="P543" s="164" t="str">
        <f>IF(C543="","",'05 Stocks'!Y46)</f>
        <v/>
      </c>
      <c r="Q543" s="164" t="str">
        <f>IF(C543="","",'05 Stocks'!Z46)</f>
        <v/>
      </c>
      <c r="R543" s="165" t="str">
        <f>IF(C543="","",IF($J$3&gt;0,J543/$J$3,0))</f>
        <v/>
      </c>
      <c r="S543" s="166" t="str">
        <f>IF(C543="","",IF(N(J543)&gt;0,J543+ROW()/1E9,""))</f>
        <v/>
      </c>
      <c r="T543" s="166" t="str">
        <f>IF(C543="","",IF(N(P543)&gt;0,P543+ROW()/1E9,""))</f>
        <v/>
      </c>
    </row>
    <row r="544">
      <c r="A544" s="153" t="str">
        <f>IF(C544="","","Stocks")</f>
        <v/>
      </c>
      <c r="B544" s="153" t="str">
        <f>IF(C544="","","Exterior")</f>
        <v/>
      </c>
      <c r="C544" s="153" t="str">
        <f>IF('05 Stocks'!A47="","",'05 Stocks'!A47&amp;"")</f>
        <v/>
      </c>
      <c r="D544" s="153" t="str">
        <f>IF(C544="","",'05 Stocks'!B47&amp;"")</f>
        <v/>
      </c>
      <c r="E544" s="153" t="str">
        <f>IF(C544="","",'05 Stocks'!C47&amp;"")</f>
        <v/>
      </c>
      <c r="F544" s="153" t="str">
        <f>IF(C544="","",'05 Stocks'!AD47)</f>
        <v/>
      </c>
      <c r="G544" s="154" t="str">
        <f>IF(C544="","",'05 Stocks'!E47)</f>
        <v/>
      </c>
      <c r="H544" s="155" t="str">
        <f>IF(C544="","",'05 Stocks'!J47)</f>
        <v/>
      </c>
      <c r="I544" s="156" t="str">
        <f>IF(C544="","",'05 Stocks'!L47)</f>
        <v/>
      </c>
      <c r="J544" s="157" t="str">
        <f>IF(C544="","",'05 Stocks'!M47)</f>
        <v/>
      </c>
      <c r="K544" s="157" t="str">
        <f>IF(C544="","",'05 Stocks'!N47)</f>
        <v/>
      </c>
      <c r="L544" s="157" t="str">
        <f>IF(C544="","",'05 Stocks'!O47)</f>
        <v/>
      </c>
      <c r="M544" s="157" t="str">
        <f>IF(C544="","",'05 Stocks'!AJ47)</f>
        <v/>
      </c>
      <c r="N544" s="157" t="str">
        <f>IF(C544="","",'05 Stocks'!W47)</f>
        <v/>
      </c>
      <c r="O544" s="154" t="str">
        <f>IF(C544="","",'05 Stocks'!X47)</f>
        <v/>
      </c>
      <c r="P544" s="157" t="str">
        <f>IF(C544="","",'05 Stocks'!Y47)</f>
        <v/>
      </c>
      <c r="Q544" s="157" t="str">
        <f>IF(C544="","",'05 Stocks'!Z47)</f>
        <v/>
      </c>
      <c r="R544" s="158" t="str">
        <f>IF(C544="","",IF($J$3&gt;0,J544/$J$3,0))</f>
        <v/>
      </c>
      <c r="S544" s="159" t="str">
        <f>IF(C544="","",IF(N(J544)&gt;0,J544+ROW()/1E9,""))</f>
        <v/>
      </c>
      <c r="T544" s="159" t="str">
        <f>IF(C544="","",IF(N(P544)&gt;0,P544+ROW()/1E9,""))</f>
        <v/>
      </c>
    </row>
    <row r="545">
      <c r="A545" s="160" t="str">
        <f>IF(C545="","","Stocks")</f>
        <v/>
      </c>
      <c r="B545" s="160" t="str">
        <f>IF(C545="","","Exterior")</f>
        <v/>
      </c>
      <c r="C545" s="160" t="str">
        <f>IF('05 Stocks'!A48="","",'05 Stocks'!A48&amp;"")</f>
        <v/>
      </c>
      <c r="D545" s="160" t="str">
        <f>IF(C545="","",'05 Stocks'!B48&amp;"")</f>
        <v/>
      </c>
      <c r="E545" s="160" t="str">
        <f>IF(C545="","",'05 Stocks'!C48&amp;"")</f>
        <v/>
      </c>
      <c r="F545" s="160" t="str">
        <f>IF(C545="","",'05 Stocks'!AD48)</f>
        <v/>
      </c>
      <c r="G545" s="161" t="str">
        <f>IF(C545="","",'05 Stocks'!E48)</f>
        <v/>
      </c>
      <c r="H545" s="162" t="str">
        <f>IF(C545="","",'05 Stocks'!J48)</f>
        <v/>
      </c>
      <c r="I545" s="163" t="str">
        <f>IF(C545="","",'05 Stocks'!L48)</f>
        <v/>
      </c>
      <c r="J545" s="164" t="str">
        <f>IF(C545="","",'05 Stocks'!M48)</f>
        <v/>
      </c>
      <c r="K545" s="164" t="str">
        <f>IF(C545="","",'05 Stocks'!N48)</f>
        <v/>
      </c>
      <c r="L545" s="164" t="str">
        <f>IF(C545="","",'05 Stocks'!O48)</f>
        <v/>
      </c>
      <c r="M545" s="164" t="str">
        <f>IF(C545="","",'05 Stocks'!AJ48)</f>
        <v/>
      </c>
      <c r="N545" s="164" t="str">
        <f>IF(C545="","",'05 Stocks'!W48)</f>
        <v/>
      </c>
      <c r="O545" s="161" t="str">
        <f>IF(C545="","",'05 Stocks'!X48)</f>
        <v/>
      </c>
      <c r="P545" s="164" t="str">
        <f>IF(C545="","",'05 Stocks'!Y48)</f>
        <v/>
      </c>
      <c r="Q545" s="164" t="str">
        <f>IF(C545="","",'05 Stocks'!Z48)</f>
        <v/>
      </c>
      <c r="R545" s="165" t="str">
        <f>IF(C545="","",IF($J$3&gt;0,J545/$J$3,0))</f>
        <v/>
      </c>
      <c r="S545" s="166" t="str">
        <f>IF(C545="","",IF(N(J545)&gt;0,J545+ROW()/1E9,""))</f>
        <v/>
      </c>
      <c r="T545" s="166" t="str">
        <f>IF(C545="","",IF(N(P545)&gt;0,P545+ROW()/1E9,""))</f>
        <v/>
      </c>
    </row>
    <row r="546">
      <c r="A546" s="153" t="str">
        <f>IF(C546="","","Stocks")</f>
        <v/>
      </c>
      <c r="B546" s="153" t="str">
        <f>IF(C546="","","Exterior")</f>
        <v/>
      </c>
      <c r="C546" s="153" t="str">
        <f>IF('05 Stocks'!A49="","",'05 Stocks'!A49&amp;"")</f>
        <v/>
      </c>
      <c r="D546" s="153" t="str">
        <f>IF(C546="","",'05 Stocks'!B49&amp;"")</f>
        <v/>
      </c>
      <c r="E546" s="153" t="str">
        <f>IF(C546="","",'05 Stocks'!C49&amp;"")</f>
        <v/>
      </c>
      <c r="F546" s="153" t="str">
        <f>IF(C546="","",'05 Stocks'!AD49)</f>
        <v/>
      </c>
      <c r="G546" s="154" t="str">
        <f>IF(C546="","",'05 Stocks'!E49)</f>
        <v/>
      </c>
      <c r="H546" s="155" t="str">
        <f>IF(C546="","",'05 Stocks'!J49)</f>
        <v/>
      </c>
      <c r="I546" s="156" t="str">
        <f>IF(C546="","",'05 Stocks'!L49)</f>
        <v/>
      </c>
      <c r="J546" s="157" t="str">
        <f>IF(C546="","",'05 Stocks'!M49)</f>
        <v/>
      </c>
      <c r="K546" s="157" t="str">
        <f>IF(C546="","",'05 Stocks'!N49)</f>
        <v/>
      </c>
      <c r="L546" s="157" t="str">
        <f>IF(C546="","",'05 Stocks'!O49)</f>
        <v/>
      </c>
      <c r="M546" s="157" t="str">
        <f>IF(C546="","",'05 Stocks'!AJ49)</f>
        <v/>
      </c>
      <c r="N546" s="157" t="str">
        <f>IF(C546="","",'05 Stocks'!W49)</f>
        <v/>
      </c>
      <c r="O546" s="154" t="str">
        <f>IF(C546="","",'05 Stocks'!X49)</f>
        <v/>
      </c>
      <c r="P546" s="157" t="str">
        <f>IF(C546="","",'05 Stocks'!Y49)</f>
        <v/>
      </c>
      <c r="Q546" s="157" t="str">
        <f>IF(C546="","",'05 Stocks'!Z49)</f>
        <v/>
      </c>
      <c r="R546" s="158" t="str">
        <f>IF(C546="","",IF($J$3&gt;0,J546/$J$3,0))</f>
        <v/>
      </c>
      <c r="S546" s="159" t="str">
        <f>IF(C546="","",IF(N(J546)&gt;0,J546+ROW()/1E9,""))</f>
        <v/>
      </c>
      <c r="T546" s="159" t="str">
        <f>IF(C546="","",IF(N(P546)&gt;0,P546+ROW()/1E9,""))</f>
        <v/>
      </c>
    </row>
    <row r="547">
      <c r="A547" s="160" t="str">
        <f>IF(C547="","","Stocks")</f>
        <v/>
      </c>
      <c r="B547" s="160" t="str">
        <f>IF(C547="","","Exterior")</f>
        <v/>
      </c>
      <c r="C547" s="160" t="str">
        <f>IF('05 Stocks'!A50="","",'05 Stocks'!A50&amp;"")</f>
        <v/>
      </c>
      <c r="D547" s="160" t="str">
        <f>IF(C547="","",'05 Stocks'!B50&amp;"")</f>
        <v/>
      </c>
      <c r="E547" s="160" t="str">
        <f>IF(C547="","",'05 Stocks'!C50&amp;"")</f>
        <v/>
      </c>
      <c r="F547" s="160" t="str">
        <f>IF(C547="","",'05 Stocks'!AD50)</f>
        <v/>
      </c>
      <c r="G547" s="161" t="str">
        <f>IF(C547="","",'05 Stocks'!E50)</f>
        <v/>
      </c>
      <c r="H547" s="162" t="str">
        <f>IF(C547="","",'05 Stocks'!J50)</f>
        <v/>
      </c>
      <c r="I547" s="163" t="str">
        <f>IF(C547="","",'05 Stocks'!L50)</f>
        <v/>
      </c>
      <c r="J547" s="164" t="str">
        <f>IF(C547="","",'05 Stocks'!M50)</f>
        <v/>
      </c>
      <c r="K547" s="164" t="str">
        <f>IF(C547="","",'05 Stocks'!N50)</f>
        <v/>
      </c>
      <c r="L547" s="164" t="str">
        <f>IF(C547="","",'05 Stocks'!O50)</f>
        <v/>
      </c>
      <c r="M547" s="164" t="str">
        <f>IF(C547="","",'05 Stocks'!AJ50)</f>
        <v/>
      </c>
      <c r="N547" s="164" t="str">
        <f>IF(C547="","",'05 Stocks'!W50)</f>
        <v/>
      </c>
      <c r="O547" s="161" t="str">
        <f>IF(C547="","",'05 Stocks'!X50)</f>
        <v/>
      </c>
      <c r="P547" s="164" t="str">
        <f>IF(C547="","",'05 Stocks'!Y50)</f>
        <v/>
      </c>
      <c r="Q547" s="164" t="str">
        <f>IF(C547="","",'05 Stocks'!Z50)</f>
        <v/>
      </c>
      <c r="R547" s="165" t="str">
        <f>IF(C547="","",IF($J$3&gt;0,J547/$J$3,0))</f>
        <v/>
      </c>
      <c r="S547" s="166" t="str">
        <f>IF(C547="","",IF(N(J547)&gt;0,J547+ROW()/1E9,""))</f>
        <v/>
      </c>
      <c r="T547" s="166" t="str">
        <f>IF(C547="","",IF(N(P547)&gt;0,P547+ROW()/1E9,""))</f>
        <v/>
      </c>
    </row>
    <row r="548">
      <c r="A548" s="153" t="str">
        <f>IF(C548="","","Stocks")</f>
        <v/>
      </c>
      <c r="B548" s="153" t="str">
        <f>IF(C548="","","Exterior")</f>
        <v/>
      </c>
      <c r="C548" s="153" t="str">
        <f>IF('05 Stocks'!A51="","",'05 Stocks'!A51&amp;"")</f>
        <v/>
      </c>
      <c r="D548" s="153" t="str">
        <f>IF(C548="","",'05 Stocks'!B51&amp;"")</f>
        <v/>
      </c>
      <c r="E548" s="153" t="str">
        <f>IF(C548="","",'05 Stocks'!C51&amp;"")</f>
        <v/>
      </c>
      <c r="F548" s="153" t="str">
        <f>IF(C548="","",'05 Stocks'!AD51)</f>
        <v/>
      </c>
      <c r="G548" s="154" t="str">
        <f>IF(C548="","",'05 Stocks'!E51)</f>
        <v/>
      </c>
      <c r="H548" s="155" t="str">
        <f>IF(C548="","",'05 Stocks'!J51)</f>
        <v/>
      </c>
      <c r="I548" s="156" t="str">
        <f>IF(C548="","",'05 Stocks'!L51)</f>
        <v/>
      </c>
      <c r="J548" s="157" t="str">
        <f>IF(C548="","",'05 Stocks'!M51)</f>
        <v/>
      </c>
      <c r="K548" s="157" t="str">
        <f>IF(C548="","",'05 Stocks'!N51)</f>
        <v/>
      </c>
      <c r="L548" s="157" t="str">
        <f>IF(C548="","",'05 Stocks'!O51)</f>
        <v/>
      </c>
      <c r="M548" s="157" t="str">
        <f>IF(C548="","",'05 Stocks'!AJ51)</f>
        <v/>
      </c>
      <c r="N548" s="157" t="str">
        <f>IF(C548="","",'05 Stocks'!W51)</f>
        <v/>
      </c>
      <c r="O548" s="154" t="str">
        <f>IF(C548="","",'05 Stocks'!X51)</f>
        <v/>
      </c>
      <c r="P548" s="157" t="str">
        <f>IF(C548="","",'05 Stocks'!Y51)</f>
        <v/>
      </c>
      <c r="Q548" s="157" t="str">
        <f>IF(C548="","",'05 Stocks'!Z51)</f>
        <v/>
      </c>
      <c r="R548" s="158" t="str">
        <f>IF(C548="","",IF($J$3&gt;0,J548/$J$3,0))</f>
        <v/>
      </c>
      <c r="S548" s="159" t="str">
        <f>IF(C548="","",IF(N(J548)&gt;0,J548+ROW()/1E9,""))</f>
        <v/>
      </c>
      <c r="T548" s="159" t="str">
        <f>IF(C548="","",IF(N(P548)&gt;0,P548+ROW()/1E9,""))</f>
        <v/>
      </c>
    </row>
    <row r="549">
      <c r="A549" s="160" t="str">
        <f>IF(C549="","","Stocks")</f>
        <v/>
      </c>
      <c r="B549" s="160" t="str">
        <f>IF(C549="","","Exterior")</f>
        <v/>
      </c>
      <c r="C549" s="160" t="str">
        <f>IF('05 Stocks'!A52="","",'05 Stocks'!A52&amp;"")</f>
        <v/>
      </c>
      <c r="D549" s="160" t="str">
        <f>IF(C549="","",'05 Stocks'!B52&amp;"")</f>
        <v/>
      </c>
      <c r="E549" s="160" t="str">
        <f>IF(C549="","",'05 Stocks'!C52&amp;"")</f>
        <v/>
      </c>
      <c r="F549" s="160" t="str">
        <f>IF(C549="","",'05 Stocks'!AD52)</f>
        <v/>
      </c>
      <c r="G549" s="161" t="str">
        <f>IF(C549="","",'05 Stocks'!E52)</f>
        <v/>
      </c>
      <c r="H549" s="162" t="str">
        <f>IF(C549="","",'05 Stocks'!J52)</f>
        <v/>
      </c>
      <c r="I549" s="163" t="str">
        <f>IF(C549="","",'05 Stocks'!L52)</f>
        <v/>
      </c>
      <c r="J549" s="164" t="str">
        <f>IF(C549="","",'05 Stocks'!M52)</f>
        <v/>
      </c>
      <c r="K549" s="164" t="str">
        <f>IF(C549="","",'05 Stocks'!N52)</f>
        <v/>
      </c>
      <c r="L549" s="164" t="str">
        <f>IF(C549="","",'05 Stocks'!O52)</f>
        <v/>
      </c>
      <c r="M549" s="164" t="str">
        <f>IF(C549="","",'05 Stocks'!AJ52)</f>
        <v/>
      </c>
      <c r="N549" s="164" t="str">
        <f>IF(C549="","",'05 Stocks'!W52)</f>
        <v/>
      </c>
      <c r="O549" s="161" t="str">
        <f>IF(C549="","",'05 Stocks'!X52)</f>
        <v/>
      </c>
      <c r="P549" s="164" t="str">
        <f>IF(C549="","",'05 Stocks'!Y52)</f>
        <v/>
      </c>
      <c r="Q549" s="164" t="str">
        <f>IF(C549="","",'05 Stocks'!Z52)</f>
        <v/>
      </c>
      <c r="R549" s="165" t="str">
        <f>IF(C549="","",IF($J$3&gt;0,J549/$J$3,0))</f>
        <v/>
      </c>
      <c r="S549" s="166" t="str">
        <f>IF(C549="","",IF(N(J549)&gt;0,J549+ROW()/1E9,""))</f>
        <v/>
      </c>
      <c r="T549" s="166" t="str">
        <f>IF(C549="","",IF(N(P549)&gt;0,P549+ROW()/1E9,""))</f>
        <v/>
      </c>
    </row>
    <row r="550">
      <c r="A550" s="153" t="str">
        <f>IF(C550="","","Stocks")</f>
        <v/>
      </c>
      <c r="B550" s="153" t="str">
        <f>IF(C550="","","Exterior")</f>
        <v/>
      </c>
      <c r="C550" s="153" t="str">
        <f>IF('05 Stocks'!A53="","",'05 Stocks'!A53&amp;"")</f>
        <v/>
      </c>
      <c r="D550" s="153" t="str">
        <f>IF(C550="","",'05 Stocks'!B53&amp;"")</f>
        <v/>
      </c>
      <c r="E550" s="153" t="str">
        <f>IF(C550="","",'05 Stocks'!C53&amp;"")</f>
        <v/>
      </c>
      <c r="F550" s="153" t="str">
        <f>IF(C550="","",'05 Stocks'!AD53)</f>
        <v/>
      </c>
      <c r="G550" s="154" t="str">
        <f>IF(C550="","",'05 Stocks'!E53)</f>
        <v/>
      </c>
      <c r="H550" s="155" t="str">
        <f>IF(C550="","",'05 Stocks'!J53)</f>
        <v/>
      </c>
      <c r="I550" s="156" t="str">
        <f>IF(C550="","",'05 Stocks'!L53)</f>
        <v/>
      </c>
      <c r="J550" s="157" t="str">
        <f>IF(C550="","",'05 Stocks'!M53)</f>
        <v/>
      </c>
      <c r="K550" s="157" t="str">
        <f>IF(C550="","",'05 Stocks'!N53)</f>
        <v/>
      </c>
      <c r="L550" s="157" t="str">
        <f>IF(C550="","",'05 Stocks'!O53)</f>
        <v/>
      </c>
      <c r="M550" s="157" t="str">
        <f>IF(C550="","",'05 Stocks'!AJ53)</f>
        <v/>
      </c>
      <c r="N550" s="157" t="str">
        <f>IF(C550="","",'05 Stocks'!W53)</f>
        <v/>
      </c>
      <c r="O550" s="154" t="str">
        <f>IF(C550="","",'05 Stocks'!X53)</f>
        <v/>
      </c>
      <c r="P550" s="157" t="str">
        <f>IF(C550="","",'05 Stocks'!Y53)</f>
        <v/>
      </c>
      <c r="Q550" s="157" t="str">
        <f>IF(C550="","",'05 Stocks'!Z53)</f>
        <v/>
      </c>
      <c r="R550" s="158" t="str">
        <f>IF(C550="","",IF($J$3&gt;0,J550/$J$3,0))</f>
        <v/>
      </c>
      <c r="S550" s="159" t="str">
        <f>IF(C550="","",IF(N(J550)&gt;0,J550+ROW()/1E9,""))</f>
        <v/>
      </c>
      <c r="T550" s="159" t="str">
        <f>IF(C550="","",IF(N(P550)&gt;0,P550+ROW()/1E9,""))</f>
        <v/>
      </c>
    </row>
    <row r="551">
      <c r="A551" s="160" t="str">
        <f>IF(C551="","","Stocks")</f>
        <v/>
      </c>
      <c r="B551" s="160" t="str">
        <f>IF(C551="","","Exterior")</f>
        <v/>
      </c>
      <c r="C551" s="160" t="str">
        <f>IF('05 Stocks'!A54="","",'05 Stocks'!A54&amp;"")</f>
        <v/>
      </c>
      <c r="D551" s="160" t="str">
        <f>IF(C551="","",'05 Stocks'!B54&amp;"")</f>
        <v/>
      </c>
      <c r="E551" s="160" t="str">
        <f>IF(C551="","",'05 Stocks'!C54&amp;"")</f>
        <v/>
      </c>
      <c r="F551" s="160" t="str">
        <f>IF(C551="","",'05 Stocks'!AD54)</f>
        <v/>
      </c>
      <c r="G551" s="161" t="str">
        <f>IF(C551="","",'05 Stocks'!E54)</f>
        <v/>
      </c>
      <c r="H551" s="162" t="str">
        <f>IF(C551="","",'05 Stocks'!J54)</f>
        <v/>
      </c>
      <c r="I551" s="163" t="str">
        <f>IF(C551="","",'05 Stocks'!L54)</f>
        <v/>
      </c>
      <c r="J551" s="164" t="str">
        <f>IF(C551="","",'05 Stocks'!M54)</f>
        <v/>
      </c>
      <c r="K551" s="164" t="str">
        <f>IF(C551="","",'05 Stocks'!N54)</f>
        <v/>
      </c>
      <c r="L551" s="164" t="str">
        <f>IF(C551="","",'05 Stocks'!O54)</f>
        <v/>
      </c>
      <c r="M551" s="164" t="str">
        <f>IF(C551="","",'05 Stocks'!AJ54)</f>
        <v/>
      </c>
      <c r="N551" s="164" t="str">
        <f>IF(C551="","",'05 Stocks'!W54)</f>
        <v/>
      </c>
      <c r="O551" s="161" t="str">
        <f>IF(C551="","",'05 Stocks'!X54)</f>
        <v/>
      </c>
      <c r="P551" s="164" t="str">
        <f>IF(C551="","",'05 Stocks'!Y54)</f>
        <v/>
      </c>
      <c r="Q551" s="164" t="str">
        <f>IF(C551="","",'05 Stocks'!Z54)</f>
        <v/>
      </c>
      <c r="R551" s="165" t="str">
        <f>IF(C551="","",IF($J$3&gt;0,J551/$J$3,0))</f>
        <v/>
      </c>
      <c r="S551" s="166" t="str">
        <f>IF(C551="","",IF(N(J551)&gt;0,J551+ROW()/1E9,""))</f>
        <v/>
      </c>
      <c r="T551" s="166" t="str">
        <f>IF(C551="","",IF(N(P551)&gt;0,P551+ROW()/1E9,""))</f>
        <v/>
      </c>
    </row>
    <row r="552">
      <c r="A552" s="153" t="str">
        <f>IF(C552="","","Stocks")</f>
        <v/>
      </c>
      <c r="B552" s="153" t="str">
        <f>IF(C552="","","Exterior")</f>
        <v/>
      </c>
      <c r="C552" s="153" t="str">
        <f>IF('05 Stocks'!A55="","",'05 Stocks'!A55&amp;"")</f>
        <v/>
      </c>
      <c r="D552" s="153" t="str">
        <f>IF(C552="","",'05 Stocks'!B55&amp;"")</f>
        <v/>
      </c>
      <c r="E552" s="153" t="str">
        <f>IF(C552="","",'05 Stocks'!C55&amp;"")</f>
        <v/>
      </c>
      <c r="F552" s="153" t="str">
        <f>IF(C552="","",'05 Stocks'!AD55)</f>
        <v/>
      </c>
      <c r="G552" s="154" t="str">
        <f>IF(C552="","",'05 Stocks'!E55)</f>
        <v/>
      </c>
      <c r="H552" s="155" t="str">
        <f>IF(C552="","",'05 Stocks'!J55)</f>
        <v/>
      </c>
      <c r="I552" s="156" t="str">
        <f>IF(C552="","",'05 Stocks'!L55)</f>
        <v/>
      </c>
      <c r="J552" s="157" t="str">
        <f>IF(C552="","",'05 Stocks'!M55)</f>
        <v/>
      </c>
      <c r="K552" s="157" t="str">
        <f>IF(C552="","",'05 Stocks'!N55)</f>
        <v/>
      </c>
      <c r="L552" s="157" t="str">
        <f>IF(C552="","",'05 Stocks'!O55)</f>
        <v/>
      </c>
      <c r="M552" s="157" t="str">
        <f>IF(C552="","",'05 Stocks'!AJ55)</f>
        <v/>
      </c>
      <c r="N552" s="157" t="str">
        <f>IF(C552="","",'05 Stocks'!W55)</f>
        <v/>
      </c>
      <c r="O552" s="154" t="str">
        <f>IF(C552="","",'05 Stocks'!X55)</f>
        <v/>
      </c>
      <c r="P552" s="157" t="str">
        <f>IF(C552="","",'05 Stocks'!Y55)</f>
        <v/>
      </c>
      <c r="Q552" s="157" t="str">
        <f>IF(C552="","",'05 Stocks'!Z55)</f>
        <v/>
      </c>
      <c r="R552" s="158" t="str">
        <f>IF(C552="","",IF($J$3&gt;0,J552/$J$3,0))</f>
        <v/>
      </c>
      <c r="S552" s="159" t="str">
        <f>IF(C552="","",IF(N(J552)&gt;0,J552+ROW()/1E9,""))</f>
        <v/>
      </c>
      <c r="T552" s="159" t="str">
        <f>IF(C552="","",IF(N(P552)&gt;0,P552+ROW()/1E9,""))</f>
        <v/>
      </c>
    </row>
    <row r="553">
      <c r="A553" s="160" t="str">
        <f>IF(C553="","","Stocks")</f>
        <v/>
      </c>
      <c r="B553" s="160" t="str">
        <f>IF(C553="","","Exterior")</f>
        <v/>
      </c>
      <c r="C553" s="160" t="str">
        <f>IF('05 Stocks'!A56="","",'05 Stocks'!A56&amp;"")</f>
        <v/>
      </c>
      <c r="D553" s="160" t="str">
        <f>IF(C553="","",'05 Stocks'!B56&amp;"")</f>
        <v/>
      </c>
      <c r="E553" s="160" t="str">
        <f>IF(C553="","",'05 Stocks'!C56&amp;"")</f>
        <v/>
      </c>
      <c r="F553" s="160" t="str">
        <f>IF(C553="","",'05 Stocks'!AD56)</f>
        <v/>
      </c>
      <c r="G553" s="161" t="str">
        <f>IF(C553="","",'05 Stocks'!E56)</f>
        <v/>
      </c>
      <c r="H553" s="162" t="str">
        <f>IF(C553="","",'05 Stocks'!J56)</f>
        <v/>
      </c>
      <c r="I553" s="163" t="str">
        <f>IF(C553="","",'05 Stocks'!L56)</f>
        <v/>
      </c>
      <c r="J553" s="164" t="str">
        <f>IF(C553="","",'05 Stocks'!M56)</f>
        <v/>
      </c>
      <c r="K553" s="164" t="str">
        <f>IF(C553="","",'05 Stocks'!N56)</f>
        <v/>
      </c>
      <c r="L553" s="164" t="str">
        <f>IF(C553="","",'05 Stocks'!O56)</f>
        <v/>
      </c>
      <c r="M553" s="164" t="str">
        <f>IF(C553="","",'05 Stocks'!AJ56)</f>
        <v/>
      </c>
      <c r="N553" s="164" t="str">
        <f>IF(C553="","",'05 Stocks'!W56)</f>
        <v/>
      </c>
      <c r="O553" s="161" t="str">
        <f>IF(C553="","",'05 Stocks'!X56)</f>
        <v/>
      </c>
      <c r="P553" s="164" t="str">
        <f>IF(C553="","",'05 Stocks'!Y56)</f>
        <v/>
      </c>
      <c r="Q553" s="164" t="str">
        <f>IF(C553="","",'05 Stocks'!Z56)</f>
        <v/>
      </c>
      <c r="R553" s="165" t="str">
        <f>IF(C553="","",IF($J$3&gt;0,J553/$J$3,0))</f>
        <v/>
      </c>
      <c r="S553" s="166" t="str">
        <f>IF(C553="","",IF(N(J553)&gt;0,J553+ROW()/1E9,""))</f>
        <v/>
      </c>
      <c r="T553" s="166" t="str">
        <f>IF(C553="","",IF(N(P553)&gt;0,P553+ROW()/1E9,""))</f>
        <v/>
      </c>
    </row>
    <row r="554">
      <c r="A554" s="153" t="str">
        <f>IF(C554="","","Stocks")</f>
        <v/>
      </c>
      <c r="B554" s="153" t="str">
        <f>IF(C554="","","Exterior")</f>
        <v/>
      </c>
      <c r="C554" s="153" t="str">
        <f>IF('05 Stocks'!A57="","",'05 Stocks'!A57&amp;"")</f>
        <v/>
      </c>
      <c r="D554" s="153" t="str">
        <f>IF(C554="","",'05 Stocks'!B57&amp;"")</f>
        <v/>
      </c>
      <c r="E554" s="153" t="str">
        <f>IF(C554="","",'05 Stocks'!C57&amp;"")</f>
        <v/>
      </c>
      <c r="F554" s="153" t="str">
        <f>IF(C554="","",'05 Stocks'!AD57)</f>
        <v/>
      </c>
      <c r="G554" s="154" t="str">
        <f>IF(C554="","",'05 Stocks'!E57)</f>
        <v/>
      </c>
      <c r="H554" s="155" t="str">
        <f>IF(C554="","",'05 Stocks'!J57)</f>
        <v/>
      </c>
      <c r="I554" s="156" t="str">
        <f>IF(C554="","",'05 Stocks'!L57)</f>
        <v/>
      </c>
      <c r="J554" s="157" t="str">
        <f>IF(C554="","",'05 Stocks'!M57)</f>
        <v/>
      </c>
      <c r="K554" s="157" t="str">
        <f>IF(C554="","",'05 Stocks'!N57)</f>
        <v/>
      </c>
      <c r="L554" s="157" t="str">
        <f>IF(C554="","",'05 Stocks'!O57)</f>
        <v/>
      </c>
      <c r="M554" s="157" t="str">
        <f>IF(C554="","",'05 Stocks'!AJ57)</f>
        <v/>
      </c>
      <c r="N554" s="157" t="str">
        <f>IF(C554="","",'05 Stocks'!W57)</f>
        <v/>
      </c>
      <c r="O554" s="154" t="str">
        <f>IF(C554="","",'05 Stocks'!X57)</f>
        <v/>
      </c>
      <c r="P554" s="157" t="str">
        <f>IF(C554="","",'05 Stocks'!Y57)</f>
        <v/>
      </c>
      <c r="Q554" s="157" t="str">
        <f>IF(C554="","",'05 Stocks'!Z57)</f>
        <v/>
      </c>
      <c r="R554" s="158" t="str">
        <f>IF(C554="","",IF($J$3&gt;0,J554/$J$3,0))</f>
        <v/>
      </c>
      <c r="S554" s="159" t="str">
        <f>IF(C554="","",IF(N(J554)&gt;0,J554+ROW()/1E9,""))</f>
        <v/>
      </c>
      <c r="T554" s="159" t="str">
        <f>IF(C554="","",IF(N(P554)&gt;0,P554+ROW()/1E9,""))</f>
        <v/>
      </c>
    </row>
    <row r="555">
      <c r="A555" s="160" t="str">
        <f>IF(C555="","","Stocks")</f>
        <v/>
      </c>
      <c r="B555" s="160" t="str">
        <f>IF(C555="","","Exterior")</f>
        <v/>
      </c>
      <c r="C555" s="160" t="str">
        <f>IF('05 Stocks'!A58="","",'05 Stocks'!A58&amp;"")</f>
        <v/>
      </c>
      <c r="D555" s="160" t="str">
        <f>IF(C555="","",'05 Stocks'!B58&amp;"")</f>
        <v/>
      </c>
      <c r="E555" s="160" t="str">
        <f>IF(C555="","",'05 Stocks'!C58&amp;"")</f>
        <v/>
      </c>
      <c r="F555" s="160" t="str">
        <f>IF(C555="","",'05 Stocks'!AD58)</f>
        <v/>
      </c>
      <c r="G555" s="161" t="str">
        <f>IF(C555="","",'05 Stocks'!E58)</f>
        <v/>
      </c>
      <c r="H555" s="162" t="str">
        <f>IF(C555="","",'05 Stocks'!J58)</f>
        <v/>
      </c>
      <c r="I555" s="163" t="str">
        <f>IF(C555="","",'05 Stocks'!L58)</f>
        <v/>
      </c>
      <c r="J555" s="164" t="str">
        <f>IF(C555="","",'05 Stocks'!M58)</f>
        <v/>
      </c>
      <c r="K555" s="164" t="str">
        <f>IF(C555="","",'05 Stocks'!N58)</f>
        <v/>
      </c>
      <c r="L555" s="164" t="str">
        <f>IF(C555="","",'05 Stocks'!O58)</f>
        <v/>
      </c>
      <c r="M555" s="164" t="str">
        <f>IF(C555="","",'05 Stocks'!AJ58)</f>
        <v/>
      </c>
      <c r="N555" s="164" t="str">
        <f>IF(C555="","",'05 Stocks'!W58)</f>
        <v/>
      </c>
      <c r="O555" s="161" t="str">
        <f>IF(C555="","",'05 Stocks'!X58)</f>
        <v/>
      </c>
      <c r="P555" s="164" t="str">
        <f>IF(C555="","",'05 Stocks'!Y58)</f>
        <v/>
      </c>
      <c r="Q555" s="164" t="str">
        <f>IF(C555="","",'05 Stocks'!Z58)</f>
        <v/>
      </c>
      <c r="R555" s="165" t="str">
        <f>IF(C555="","",IF($J$3&gt;0,J555/$J$3,0))</f>
        <v/>
      </c>
      <c r="S555" s="166" t="str">
        <f>IF(C555="","",IF(N(J555)&gt;0,J555+ROW()/1E9,""))</f>
        <v/>
      </c>
      <c r="T555" s="166" t="str">
        <f>IF(C555="","",IF(N(P555)&gt;0,P555+ROW()/1E9,""))</f>
        <v/>
      </c>
    </row>
    <row r="556">
      <c r="A556" s="153" t="str">
        <f>IF(C556="","","Stocks")</f>
        <v/>
      </c>
      <c r="B556" s="153" t="str">
        <f>IF(C556="","","Exterior")</f>
        <v/>
      </c>
      <c r="C556" s="153" t="str">
        <f>IF('05 Stocks'!A59="","",'05 Stocks'!A59&amp;"")</f>
        <v/>
      </c>
      <c r="D556" s="153" t="str">
        <f>IF(C556="","",'05 Stocks'!B59&amp;"")</f>
        <v/>
      </c>
      <c r="E556" s="153" t="str">
        <f>IF(C556="","",'05 Stocks'!C59&amp;"")</f>
        <v/>
      </c>
      <c r="F556" s="153" t="str">
        <f>IF(C556="","",'05 Stocks'!AD59)</f>
        <v/>
      </c>
      <c r="G556" s="154" t="str">
        <f>IF(C556="","",'05 Stocks'!E59)</f>
        <v/>
      </c>
      <c r="H556" s="155" t="str">
        <f>IF(C556="","",'05 Stocks'!J59)</f>
        <v/>
      </c>
      <c r="I556" s="156" t="str">
        <f>IF(C556="","",'05 Stocks'!L59)</f>
        <v/>
      </c>
      <c r="J556" s="157" t="str">
        <f>IF(C556="","",'05 Stocks'!M59)</f>
        <v/>
      </c>
      <c r="K556" s="157" t="str">
        <f>IF(C556="","",'05 Stocks'!N59)</f>
        <v/>
      </c>
      <c r="L556" s="157" t="str">
        <f>IF(C556="","",'05 Stocks'!O59)</f>
        <v/>
      </c>
      <c r="M556" s="157" t="str">
        <f>IF(C556="","",'05 Stocks'!AJ59)</f>
        <v/>
      </c>
      <c r="N556" s="157" t="str">
        <f>IF(C556="","",'05 Stocks'!W59)</f>
        <v/>
      </c>
      <c r="O556" s="154" t="str">
        <f>IF(C556="","",'05 Stocks'!X59)</f>
        <v/>
      </c>
      <c r="P556" s="157" t="str">
        <f>IF(C556="","",'05 Stocks'!Y59)</f>
        <v/>
      </c>
      <c r="Q556" s="157" t="str">
        <f>IF(C556="","",'05 Stocks'!Z59)</f>
        <v/>
      </c>
      <c r="R556" s="158" t="str">
        <f>IF(C556="","",IF($J$3&gt;0,J556/$J$3,0))</f>
        <v/>
      </c>
      <c r="S556" s="159" t="str">
        <f>IF(C556="","",IF(N(J556)&gt;0,J556+ROW()/1E9,""))</f>
        <v/>
      </c>
      <c r="T556" s="159" t="str">
        <f>IF(C556="","",IF(N(P556)&gt;0,P556+ROW()/1E9,""))</f>
        <v/>
      </c>
    </row>
    <row r="557">
      <c r="A557" s="160" t="str">
        <f>IF(C557="","","Stocks")</f>
        <v/>
      </c>
      <c r="B557" s="160" t="str">
        <f>IF(C557="","","Exterior")</f>
        <v/>
      </c>
      <c r="C557" s="160" t="str">
        <f>IF('05 Stocks'!A60="","",'05 Stocks'!A60&amp;"")</f>
        <v/>
      </c>
      <c r="D557" s="160" t="str">
        <f>IF(C557="","",'05 Stocks'!B60&amp;"")</f>
        <v/>
      </c>
      <c r="E557" s="160" t="str">
        <f>IF(C557="","",'05 Stocks'!C60&amp;"")</f>
        <v/>
      </c>
      <c r="F557" s="160" t="str">
        <f>IF(C557="","",'05 Stocks'!AD60)</f>
        <v/>
      </c>
      <c r="G557" s="161" t="str">
        <f>IF(C557="","",'05 Stocks'!E60)</f>
        <v/>
      </c>
      <c r="H557" s="162" t="str">
        <f>IF(C557="","",'05 Stocks'!J60)</f>
        <v/>
      </c>
      <c r="I557" s="163" t="str">
        <f>IF(C557="","",'05 Stocks'!L60)</f>
        <v/>
      </c>
      <c r="J557" s="164" t="str">
        <f>IF(C557="","",'05 Stocks'!M60)</f>
        <v/>
      </c>
      <c r="K557" s="164" t="str">
        <f>IF(C557="","",'05 Stocks'!N60)</f>
        <v/>
      </c>
      <c r="L557" s="164" t="str">
        <f>IF(C557="","",'05 Stocks'!O60)</f>
        <v/>
      </c>
      <c r="M557" s="164" t="str">
        <f>IF(C557="","",'05 Stocks'!AJ60)</f>
        <v/>
      </c>
      <c r="N557" s="164" t="str">
        <f>IF(C557="","",'05 Stocks'!W60)</f>
        <v/>
      </c>
      <c r="O557" s="161" t="str">
        <f>IF(C557="","",'05 Stocks'!X60)</f>
        <v/>
      </c>
      <c r="P557" s="164" t="str">
        <f>IF(C557="","",'05 Stocks'!Y60)</f>
        <v/>
      </c>
      <c r="Q557" s="164" t="str">
        <f>IF(C557="","",'05 Stocks'!Z60)</f>
        <v/>
      </c>
      <c r="R557" s="165" t="str">
        <f>IF(C557="","",IF($J$3&gt;0,J557/$J$3,0))</f>
        <v/>
      </c>
      <c r="S557" s="166" t="str">
        <f>IF(C557="","",IF(N(J557)&gt;0,J557+ROW()/1E9,""))</f>
        <v/>
      </c>
      <c r="T557" s="166" t="str">
        <f>IF(C557="","",IF(N(P557)&gt;0,P557+ROW()/1E9,""))</f>
        <v/>
      </c>
    </row>
    <row r="558">
      <c r="A558" s="153" t="str">
        <f>IF(C558="","","Stocks")</f>
        <v/>
      </c>
      <c r="B558" s="153" t="str">
        <f>IF(C558="","","Exterior")</f>
        <v/>
      </c>
      <c r="C558" s="153" t="str">
        <f>IF('05 Stocks'!A61="","",'05 Stocks'!A61&amp;"")</f>
        <v/>
      </c>
      <c r="D558" s="153" t="str">
        <f>IF(C558="","",'05 Stocks'!B61&amp;"")</f>
        <v/>
      </c>
      <c r="E558" s="153" t="str">
        <f>IF(C558="","",'05 Stocks'!C61&amp;"")</f>
        <v/>
      </c>
      <c r="F558" s="153" t="str">
        <f>IF(C558="","",'05 Stocks'!AD61)</f>
        <v/>
      </c>
      <c r="G558" s="154" t="str">
        <f>IF(C558="","",'05 Stocks'!E61)</f>
        <v/>
      </c>
      <c r="H558" s="155" t="str">
        <f>IF(C558="","",'05 Stocks'!J61)</f>
        <v/>
      </c>
      <c r="I558" s="156" t="str">
        <f>IF(C558="","",'05 Stocks'!L61)</f>
        <v/>
      </c>
      <c r="J558" s="157" t="str">
        <f>IF(C558="","",'05 Stocks'!M61)</f>
        <v/>
      </c>
      <c r="K558" s="157" t="str">
        <f>IF(C558="","",'05 Stocks'!N61)</f>
        <v/>
      </c>
      <c r="L558" s="157" t="str">
        <f>IF(C558="","",'05 Stocks'!O61)</f>
        <v/>
      </c>
      <c r="M558" s="157" t="str">
        <f>IF(C558="","",'05 Stocks'!AJ61)</f>
        <v/>
      </c>
      <c r="N558" s="157" t="str">
        <f>IF(C558="","",'05 Stocks'!W61)</f>
        <v/>
      </c>
      <c r="O558" s="154" t="str">
        <f>IF(C558="","",'05 Stocks'!X61)</f>
        <v/>
      </c>
      <c r="P558" s="157" t="str">
        <f>IF(C558="","",'05 Stocks'!Y61)</f>
        <v/>
      </c>
      <c r="Q558" s="157" t="str">
        <f>IF(C558="","",'05 Stocks'!Z61)</f>
        <v/>
      </c>
      <c r="R558" s="158" t="str">
        <f>IF(C558="","",IF($J$3&gt;0,J558/$J$3,0))</f>
        <v/>
      </c>
      <c r="S558" s="159" t="str">
        <f>IF(C558="","",IF(N(J558)&gt;0,J558+ROW()/1E9,""))</f>
        <v/>
      </c>
      <c r="T558" s="159" t="str">
        <f>IF(C558="","",IF(N(P558)&gt;0,P558+ROW()/1E9,""))</f>
        <v/>
      </c>
    </row>
    <row r="559">
      <c r="A559" s="160" t="str">
        <f>IF(C559="","","Stocks")</f>
        <v/>
      </c>
      <c r="B559" s="160" t="str">
        <f>IF(C559="","","Exterior")</f>
        <v/>
      </c>
      <c r="C559" s="160" t="str">
        <f>IF('05 Stocks'!A62="","",'05 Stocks'!A62&amp;"")</f>
        <v/>
      </c>
      <c r="D559" s="160" t="str">
        <f>IF(C559="","",'05 Stocks'!B62&amp;"")</f>
        <v/>
      </c>
      <c r="E559" s="160" t="str">
        <f>IF(C559="","",'05 Stocks'!C62&amp;"")</f>
        <v/>
      </c>
      <c r="F559" s="160" t="str">
        <f>IF(C559="","",'05 Stocks'!AD62)</f>
        <v/>
      </c>
      <c r="G559" s="161" t="str">
        <f>IF(C559="","",'05 Stocks'!E62)</f>
        <v/>
      </c>
      <c r="H559" s="162" t="str">
        <f>IF(C559="","",'05 Stocks'!J62)</f>
        <v/>
      </c>
      <c r="I559" s="163" t="str">
        <f>IF(C559="","",'05 Stocks'!L62)</f>
        <v/>
      </c>
      <c r="J559" s="164" t="str">
        <f>IF(C559="","",'05 Stocks'!M62)</f>
        <v/>
      </c>
      <c r="K559" s="164" t="str">
        <f>IF(C559="","",'05 Stocks'!N62)</f>
        <v/>
      </c>
      <c r="L559" s="164" t="str">
        <f>IF(C559="","",'05 Stocks'!O62)</f>
        <v/>
      </c>
      <c r="M559" s="164" t="str">
        <f>IF(C559="","",'05 Stocks'!AJ62)</f>
        <v/>
      </c>
      <c r="N559" s="164" t="str">
        <f>IF(C559="","",'05 Stocks'!W62)</f>
        <v/>
      </c>
      <c r="O559" s="161" t="str">
        <f>IF(C559="","",'05 Stocks'!X62)</f>
        <v/>
      </c>
      <c r="P559" s="164" t="str">
        <f>IF(C559="","",'05 Stocks'!Y62)</f>
        <v/>
      </c>
      <c r="Q559" s="164" t="str">
        <f>IF(C559="","",'05 Stocks'!Z62)</f>
        <v/>
      </c>
      <c r="R559" s="165" t="str">
        <f>IF(C559="","",IF($J$3&gt;0,J559/$J$3,0))</f>
        <v/>
      </c>
      <c r="S559" s="166" t="str">
        <f>IF(C559="","",IF(N(J559)&gt;0,J559+ROW()/1E9,""))</f>
        <v/>
      </c>
      <c r="T559" s="166" t="str">
        <f>IF(C559="","",IF(N(P559)&gt;0,P559+ROW()/1E9,""))</f>
        <v/>
      </c>
    </row>
    <row r="560">
      <c r="A560" s="153" t="str">
        <f>IF(C560="","","Stocks")</f>
        <v/>
      </c>
      <c r="B560" s="153" t="str">
        <f>IF(C560="","","Exterior")</f>
        <v/>
      </c>
      <c r="C560" s="153" t="str">
        <f>IF('05 Stocks'!A63="","",'05 Stocks'!A63&amp;"")</f>
        <v/>
      </c>
      <c r="D560" s="153" t="str">
        <f>IF(C560="","",'05 Stocks'!B63&amp;"")</f>
        <v/>
      </c>
      <c r="E560" s="153" t="str">
        <f>IF(C560="","",'05 Stocks'!C63&amp;"")</f>
        <v/>
      </c>
      <c r="F560" s="153" t="str">
        <f>IF(C560="","",'05 Stocks'!AD63)</f>
        <v/>
      </c>
      <c r="G560" s="154" t="str">
        <f>IF(C560="","",'05 Stocks'!E63)</f>
        <v/>
      </c>
      <c r="H560" s="155" t="str">
        <f>IF(C560="","",'05 Stocks'!J63)</f>
        <v/>
      </c>
      <c r="I560" s="156" t="str">
        <f>IF(C560="","",'05 Stocks'!L63)</f>
        <v/>
      </c>
      <c r="J560" s="157" t="str">
        <f>IF(C560="","",'05 Stocks'!M63)</f>
        <v/>
      </c>
      <c r="K560" s="157" t="str">
        <f>IF(C560="","",'05 Stocks'!N63)</f>
        <v/>
      </c>
      <c r="L560" s="157" t="str">
        <f>IF(C560="","",'05 Stocks'!O63)</f>
        <v/>
      </c>
      <c r="M560" s="157" t="str">
        <f>IF(C560="","",'05 Stocks'!AJ63)</f>
        <v/>
      </c>
      <c r="N560" s="157" t="str">
        <f>IF(C560="","",'05 Stocks'!W63)</f>
        <v/>
      </c>
      <c r="O560" s="154" t="str">
        <f>IF(C560="","",'05 Stocks'!X63)</f>
        <v/>
      </c>
      <c r="P560" s="157" t="str">
        <f>IF(C560="","",'05 Stocks'!Y63)</f>
        <v/>
      </c>
      <c r="Q560" s="157" t="str">
        <f>IF(C560="","",'05 Stocks'!Z63)</f>
        <v/>
      </c>
      <c r="R560" s="158" t="str">
        <f>IF(C560="","",IF($J$3&gt;0,J560/$J$3,0))</f>
        <v/>
      </c>
      <c r="S560" s="159" t="str">
        <f>IF(C560="","",IF(N(J560)&gt;0,J560+ROW()/1E9,""))</f>
        <v/>
      </c>
      <c r="T560" s="159" t="str">
        <f>IF(C560="","",IF(N(P560)&gt;0,P560+ROW()/1E9,""))</f>
        <v/>
      </c>
    </row>
    <row r="561">
      <c r="A561" s="160" t="str">
        <f>IF(C561="","","Stocks")</f>
        <v/>
      </c>
      <c r="B561" s="160" t="str">
        <f>IF(C561="","","Exterior")</f>
        <v/>
      </c>
      <c r="C561" s="160" t="str">
        <f>IF('05 Stocks'!A64="","",'05 Stocks'!A64&amp;"")</f>
        <v/>
      </c>
      <c r="D561" s="160" t="str">
        <f>IF(C561="","",'05 Stocks'!B64&amp;"")</f>
        <v/>
      </c>
      <c r="E561" s="160" t="str">
        <f>IF(C561="","",'05 Stocks'!C64&amp;"")</f>
        <v/>
      </c>
      <c r="F561" s="160" t="str">
        <f>IF(C561="","",'05 Stocks'!AD64)</f>
        <v/>
      </c>
      <c r="G561" s="161" t="str">
        <f>IF(C561="","",'05 Stocks'!E64)</f>
        <v/>
      </c>
      <c r="H561" s="162" t="str">
        <f>IF(C561="","",'05 Stocks'!J64)</f>
        <v/>
      </c>
      <c r="I561" s="163" t="str">
        <f>IF(C561="","",'05 Stocks'!L64)</f>
        <v/>
      </c>
      <c r="J561" s="164" t="str">
        <f>IF(C561="","",'05 Stocks'!M64)</f>
        <v/>
      </c>
      <c r="K561" s="164" t="str">
        <f>IF(C561="","",'05 Stocks'!N64)</f>
        <v/>
      </c>
      <c r="L561" s="164" t="str">
        <f>IF(C561="","",'05 Stocks'!O64)</f>
        <v/>
      </c>
      <c r="M561" s="164" t="str">
        <f>IF(C561="","",'05 Stocks'!AJ64)</f>
        <v/>
      </c>
      <c r="N561" s="164" t="str">
        <f>IF(C561="","",'05 Stocks'!W64)</f>
        <v/>
      </c>
      <c r="O561" s="161" t="str">
        <f>IF(C561="","",'05 Stocks'!X64)</f>
        <v/>
      </c>
      <c r="P561" s="164" t="str">
        <f>IF(C561="","",'05 Stocks'!Y64)</f>
        <v/>
      </c>
      <c r="Q561" s="164" t="str">
        <f>IF(C561="","",'05 Stocks'!Z64)</f>
        <v/>
      </c>
      <c r="R561" s="165" t="str">
        <f>IF(C561="","",IF($J$3&gt;0,J561/$J$3,0))</f>
        <v/>
      </c>
      <c r="S561" s="166" t="str">
        <f>IF(C561="","",IF(N(J561)&gt;0,J561+ROW()/1E9,""))</f>
        <v/>
      </c>
      <c r="T561" s="166" t="str">
        <f>IF(C561="","",IF(N(P561)&gt;0,P561+ROW()/1E9,""))</f>
        <v/>
      </c>
    </row>
    <row r="562">
      <c r="A562" s="153" t="str">
        <f>IF(C562="","","Stocks")</f>
        <v/>
      </c>
      <c r="B562" s="153" t="str">
        <f>IF(C562="","","Exterior")</f>
        <v/>
      </c>
      <c r="C562" s="153" t="str">
        <f>IF('05 Stocks'!A65="","",'05 Stocks'!A65&amp;"")</f>
        <v/>
      </c>
      <c r="D562" s="153" t="str">
        <f>IF(C562="","",'05 Stocks'!B65&amp;"")</f>
        <v/>
      </c>
      <c r="E562" s="153" t="str">
        <f>IF(C562="","",'05 Stocks'!C65&amp;"")</f>
        <v/>
      </c>
      <c r="F562" s="153" t="str">
        <f>IF(C562="","",'05 Stocks'!AD65)</f>
        <v/>
      </c>
      <c r="G562" s="154" t="str">
        <f>IF(C562="","",'05 Stocks'!E65)</f>
        <v/>
      </c>
      <c r="H562" s="155" t="str">
        <f>IF(C562="","",'05 Stocks'!J65)</f>
        <v/>
      </c>
      <c r="I562" s="156" t="str">
        <f>IF(C562="","",'05 Stocks'!L65)</f>
        <v/>
      </c>
      <c r="J562" s="157" t="str">
        <f>IF(C562="","",'05 Stocks'!M65)</f>
        <v/>
      </c>
      <c r="K562" s="157" t="str">
        <f>IF(C562="","",'05 Stocks'!N65)</f>
        <v/>
      </c>
      <c r="L562" s="157" t="str">
        <f>IF(C562="","",'05 Stocks'!O65)</f>
        <v/>
      </c>
      <c r="M562" s="157" t="str">
        <f>IF(C562="","",'05 Stocks'!AJ65)</f>
        <v/>
      </c>
      <c r="N562" s="157" t="str">
        <f>IF(C562="","",'05 Stocks'!W65)</f>
        <v/>
      </c>
      <c r="O562" s="154" t="str">
        <f>IF(C562="","",'05 Stocks'!X65)</f>
        <v/>
      </c>
      <c r="P562" s="157" t="str">
        <f>IF(C562="","",'05 Stocks'!Y65)</f>
        <v/>
      </c>
      <c r="Q562" s="157" t="str">
        <f>IF(C562="","",'05 Stocks'!Z65)</f>
        <v/>
      </c>
      <c r="R562" s="158" t="str">
        <f>IF(C562="","",IF($J$3&gt;0,J562/$J$3,0))</f>
        <v/>
      </c>
      <c r="S562" s="159" t="str">
        <f>IF(C562="","",IF(N(J562)&gt;0,J562+ROW()/1E9,""))</f>
        <v/>
      </c>
      <c r="T562" s="159" t="str">
        <f>IF(C562="","",IF(N(P562)&gt;0,P562+ROW()/1E9,""))</f>
        <v/>
      </c>
    </row>
    <row r="563">
      <c r="A563" s="160" t="str">
        <f>IF(C563="","","Stocks")</f>
        <v/>
      </c>
      <c r="B563" s="160" t="str">
        <f>IF(C563="","","Exterior")</f>
        <v/>
      </c>
      <c r="C563" s="160" t="str">
        <f>IF('05 Stocks'!A66="","",'05 Stocks'!A66&amp;"")</f>
        <v/>
      </c>
      <c r="D563" s="160" t="str">
        <f>IF(C563="","",'05 Stocks'!B66&amp;"")</f>
        <v/>
      </c>
      <c r="E563" s="160" t="str">
        <f>IF(C563="","",'05 Stocks'!C66&amp;"")</f>
        <v/>
      </c>
      <c r="F563" s="160" t="str">
        <f>IF(C563="","",'05 Stocks'!AD66)</f>
        <v/>
      </c>
      <c r="G563" s="161" t="str">
        <f>IF(C563="","",'05 Stocks'!E66)</f>
        <v/>
      </c>
      <c r="H563" s="162" t="str">
        <f>IF(C563="","",'05 Stocks'!J66)</f>
        <v/>
      </c>
      <c r="I563" s="163" t="str">
        <f>IF(C563="","",'05 Stocks'!L66)</f>
        <v/>
      </c>
      <c r="J563" s="164" t="str">
        <f>IF(C563="","",'05 Stocks'!M66)</f>
        <v/>
      </c>
      <c r="K563" s="164" t="str">
        <f>IF(C563="","",'05 Stocks'!N66)</f>
        <v/>
      </c>
      <c r="L563" s="164" t="str">
        <f>IF(C563="","",'05 Stocks'!O66)</f>
        <v/>
      </c>
      <c r="M563" s="164" t="str">
        <f>IF(C563="","",'05 Stocks'!AJ66)</f>
        <v/>
      </c>
      <c r="N563" s="164" t="str">
        <f>IF(C563="","",'05 Stocks'!W66)</f>
        <v/>
      </c>
      <c r="O563" s="161" t="str">
        <f>IF(C563="","",'05 Stocks'!X66)</f>
        <v/>
      </c>
      <c r="P563" s="164" t="str">
        <f>IF(C563="","",'05 Stocks'!Y66)</f>
        <v/>
      </c>
      <c r="Q563" s="164" t="str">
        <f>IF(C563="","",'05 Stocks'!Z66)</f>
        <v/>
      </c>
      <c r="R563" s="165" t="str">
        <f>IF(C563="","",IF($J$3&gt;0,J563/$J$3,0))</f>
        <v/>
      </c>
      <c r="S563" s="166" t="str">
        <f>IF(C563="","",IF(N(J563)&gt;0,J563+ROW()/1E9,""))</f>
        <v/>
      </c>
      <c r="T563" s="166" t="str">
        <f>IF(C563="","",IF(N(P563)&gt;0,P563+ROW()/1E9,""))</f>
        <v/>
      </c>
    </row>
    <row r="564">
      <c r="A564" s="153" t="str">
        <f>IF(C564="","","Stocks")</f>
        <v/>
      </c>
      <c r="B564" s="153" t="str">
        <f>IF(C564="","","Exterior")</f>
        <v/>
      </c>
      <c r="C564" s="153" t="str">
        <f>IF('05 Stocks'!A67="","",'05 Stocks'!A67&amp;"")</f>
        <v/>
      </c>
      <c r="D564" s="153" t="str">
        <f>IF(C564="","",'05 Stocks'!B67&amp;"")</f>
        <v/>
      </c>
      <c r="E564" s="153" t="str">
        <f>IF(C564="","",'05 Stocks'!C67&amp;"")</f>
        <v/>
      </c>
      <c r="F564" s="153" t="str">
        <f>IF(C564="","",'05 Stocks'!AD67)</f>
        <v/>
      </c>
      <c r="G564" s="154" t="str">
        <f>IF(C564="","",'05 Stocks'!E67)</f>
        <v/>
      </c>
      <c r="H564" s="155" t="str">
        <f>IF(C564="","",'05 Stocks'!J67)</f>
        <v/>
      </c>
      <c r="I564" s="156" t="str">
        <f>IF(C564="","",'05 Stocks'!L67)</f>
        <v/>
      </c>
      <c r="J564" s="157" t="str">
        <f>IF(C564="","",'05 Stocks'!M67)</f>
        <v/>
      </c>
      <c r="K564" s="157" t="str">
        <f>IF(C564="","",'05 Stocks'!N67)</f>
        <v/>
      </c>
      <c r="L564" s="157" t="str">
        <f>IF(C564="","",'05 Stocks'!O67)</f>
        <v/>
      </c>
      <c r="M564" s="157" t="str">
        <f>IF(C564="","",'05 Stocks'!AJ67)</f>
        <v/>
      </c>
      <c r="N564" s="157" t="str">
        <f>IF(C564="","",'05 Stocks'!W67)</f>
        <v/>
      </c>
      <c r="O564" s="154" t="str">
        <f>IF(C564="","",'05 Stocks'!X67)</f>
        <v/>
      </c>
      <c r="P564" s="157" t="str">
        <f>IF(C564="","",'05 Stocks'!Y67)</f>
        <v/>
      </c>
      <c r="Q564" s="157" t="str">
        <f>IF(C564="","",'05 Stocks'!Z67)</f>
        <v/>
      </c>
      <c r="R564" s="158" t="str">
        <f>IF(C564="","",IF($J$3&gt;0,J564/$J$3,0))</f>
        <v/>
      </c>
      <c r="S564" s="159" t="str">
        <f>IF(C564="","",IF(N(J564)&gt;0,J564+ROW()/1E9,""))</f>
        <v/>
      </c>
      <c r="T564" s="159" t="str">
        <f>IF(C564="","",IF(N(P564)&gt;0,P564+ROW()/1E9,""))</f>
        <v/>
      </c>
    </row>
    <row r="565">
      <c r="A565" s="160" t="str">
        <f>IF(C565="","","Stocks")</f>
        <v/>
      </c>
      <c r="B565" s="160" t="str">
        <f>IF(C565="","","Exterior")</f>
        <v/>
      </c>
      <c r="C565" s="160" t="str">
        <f>IF('05 Stocks'!A68="","",'05 Stocks'!A68&amp;"")</f>
        <v/>
      </c>
      <c r="D565" s="160" t="str">
        <f>IF(C565="","",'05 Stocks'!B68&amp;"")</f>
        <v/>
      </c>
      <c r="E565" s="160" t="str">
        <f>IF(C565="","",'05 Stocks'!C68&amp;"")</f>
        <v/>
      </c>
      <c r="F565" s="160" t="str">
        <f>IF(C565="","",'05 Stocks'!AD68)</f>
        <v/>
      </c>
      <c r="G565" s="161" t="str">
        <f>IF(C565="","",'05 Stocks'!E68)</f>
        <v/>
      </c>
      <c r="H565" s="162" t="str">
        <f>IF(C565="","",'05 Stocks'!J68)</f>
        <v/>
      </c>
      <c r="I565" s="163" t="str">
        <f>IF(C565="","",'05 Stocks'!L68)</f>
        <v/>
      </c>
      <c r="J565" s="164" t="str">
        <f>IF(C565="","",'05 Stocks'!M68)</f>
        <v/>
      </c>
      <c r="K565" s="164" t="str">
        <f>IF(C565="","",'05 Stocks'!N68)</f>
        <v/>
      </c>
      <c r="L565" s="164" t="str">
        <f>IF(C565="","",'05 Stocks'!O68)</f>
        <v/>
      </c>
      <c r="M565" s="164" t="str">
        <f>IF(C565="","",'05 Stocks'!AJ68)</f>
        <v/>
      </c>
      <c r="N565" s="164" t="str">
        <f>IF(C565="","",'05 Stocks'!W68)</f>
        <v/>
      </c>
      <c r="O565" s="161" t="str">
        <f>IF(C565="","",'05 Stocks'!X68)</f>
        <v/>
      </c>
      <c r="P565" s="164" t="str">
        <f>IF(C565="","",'05 Stocks'!Y68)</f>
        <v/>
      </c>
      <c r="Q565" s="164" t="str">
        <f>IF(C565="","",'05 Stocks'!Z68)</f>
        <v/>
      </c>
      <c r="R565" s="165" t="str">
        <f>IF(C565="","",IF($J$3&gt;0,J565/$J$3,0))</f>
        <v/>
      </c>
      <c r="S565" s="166" t="str">
        <f>IF(C565="","",IF(N(J565)&gt;0,J565+ROW()/1E9,""))</f>
        <v/>
      </c>
      <c r="T565" s="166" t="str">
        <f>IF(C565="","",IF(N(P565)&gt;0,P565+ROW()/1E9,""))</f>
        <v/>
      </c>
    </row>
    <row r="566">
      <c r="A566" s="153" t="str">
        <f>IF(C566="","","Stocks")</f>
        <v/>
      </c>
      <c r="B566" s="153" t="str">
        <f>IF(C566="","","Exterior")</f>
        <v/>
      </c>
      <c r="C566" s="153" t="str">
        <f>IF('05 Stocks'!A69="","",'05 Stocks'!A69&amp;"")</f>
        <v/>
      </c>
      <c r="D566" s="153" t="str">
        <f>IF(C566="","",'05 Stocks'!B69&amp;"")</f>
        <v/>
      </c>
      <c r="E566" s="153" t="str">
        <f>IF(C566="","",'05 Stocks'!C69&amp;"")</f>
        <v/>
      </c>
      <c r="F566" s="153" t="str">
        <f>IF(C566="","",'05 Stocks'!AD69)</f>
        <v/>
      </c>
      <c r="G566" s="154" t="str">
        <f>IF(C566="","",'05 Stocks'!E69)</f>
        <v/>
      </c>
      <c r="H566" s="155" t="str">
        <f>IF(C566="","",'05 Stocks'!J69)</f>
        <v/>
      </c>
      <c r="I566" s="156" t="str">
        <f>IF(C566="","",'05 Stocks'!L69)</f>
        <v/>
      </c>
      <c r="J566" s="157" t="str">
        <f>IF(C566="","",'05 Stocks'!M69)</f>
        <v/>
      </c>
      <c r="K566" s="157" t="str">
        <f>IF(C566="","",'05 Stocks'!N69)</f>
        <v/>
      </c>
      <c r="L566" s="157" t="str">
        <f>IF(C566="","",'05 Stocks'!O69)</f>
        <v/>
      </c>
      <c r="M566" s="157" t="str">
        <f>IF(C566="","",'05 Stocks'!AJ69)</f>
        <v/>
      </c>
      <c r="N566" s="157" t="str">
        <f>IF(C566="","",'05 Stocks'!W69)</f>
        <v/>
      </c>
      <c r="O566" s="154" t="str">
        <f>IF(C566="","",'05 Stocks'!X69)</f>
        <v/>
      </c>
      <c r="P566" s="157" t="str">
        <f>IF(C566="","",'05 Stocks'!Y69)</f>
        <v/>
      </c>
      <c r="Q566" s="157" t="str">
        <f>IF(C566="","",'05 Stocks'!Z69)</f>
        <v/>
      </c>
      <c r="R566" s="158" t="str">
        <f>IF(C566="","",IF($J$3&gt;0,J566/$J$3,0))</f>
        <v/>
      </c>
      <c r="S566" s="159" t="str">
        <f>IF(C566="","",IF(N(J566)&gt;0,J566+ROW()/1E9,""))</f>
        <v/>
      </c>
      <c r="T566" s="159" t="str">
        <f>IF(C566="","",IF(N(P566)&gt;0,P566+ROW()/1E9,""))</f>
        <v/>
      </c>
    </row>
    <row r="567">
      <c r="A567" s="160" t="str">
        <f>IF(C567="","","Stocks")</f>
        <v/>
      </c>
      <c r="B567" s="160" t="str">
        <f>IF(C567="","","Exterior")</f>
        <v/>
      </c>
      <c r="C567" s="160" t="str">
        <f>IF('05 Stocks'!A70="","",'05 Stocks'!A70&amp;"")</f>
        <v/>
      </c>
      <c r="D567" s="160" t="str">
        <f>IF(C567="","",'05 Stocks'!B70&amp;"")</f>
        <v/>
      </c>
      <c r="E567" s="160" t="str">
        <f>IF(C567="","",'05 Stocks'!C70&amp;"")</f>
        <v/>
      </c>
      <c r="F567" s="160" t="str">
        <f>IF(C567="","",'05 Stocks'!AD70)</f>
        <v/>
      </c>
      <c r="G567" s="161" t="str">
        <f>IF(C567="","",'05 Stocks'!E70)</f>
        <v/>
      </c>
      <c r="H567" s="162" t="str">
        <f>IF(C567="","",'05 Stocks'!J70)</f>
        <v/>
      </c>
      <c r="I567" s="163" t="str">
        <f>IF(C567="","",'05 Stocks'!L70)</f>
        <v/>
      </c>
      <c r="J567" s="164" t="str">
        <f>IF(C567="","",'05 Stocks'!M70)</f>
        <v/>
      </c>
      <c r="K567" s="164" t="str">
        <f>IF(C567="","",'05 Stocks'!N70)</f>
        <v/>
      </c>
      <c r="L567" s="164" t="str">
        <f>IF(C567="","",'05 Stocks'!O70)</f>
        <v/>
      </c>
      <c r="M567" s="164" t="str">
        <f>IF(C567="","",'05 Stocks'!AJ70)</f>
        <v/>
      </c>
      <c r="N567" s="164" t="str">
        <f>IF(C567="","",'05 Stocks'!W70)</f>
        <v/>
      </c>
      <c r="O567" s="161" t="str">
        <f>IF(C567="","",'05 Stocks'!X70)</f>
        <v/>
      </c>
      <c r="P567" s="164" t="str">
        <f>IF(C567="","",'05 Stocks'!Y70)</f>
        <v/>
      </c>
      <c r="Q567" s="164" t="str">
        <f>IF(C567="","",'05 Stocks'!Z70)</f>
        <v/>
      </c>
      <c r="R567" s="165" t="str">
        <f>IF(C567="","",IF($J$3&gt;0,J567/$J$3,0))</f>
        <v/>
      </c>
      <c r="S567" s="166" t="str">
        <f>IF(C567="","",IF(N(J567)&gt;0,J567+ROW()/1E9,""))</f>
        <v/>
      </c>
      <c r="T567" s="166" t="str">
        <f>IF(C567="","",IF(N(P567)&gt;0,P567+ROW()/1E9,""))</f>
        <v/>
      </c>
    </row>
    <row r="568">
      <c r="A568" s="153" t="str">
        <f>IF(C568="","","Stocks")</f>
        <v/>
      </c>
      <c r="B568" s="153" t="str">
        <f>IF(C568="","","Exterior")</f>
        <v/>
      </c>
      <c r="C568" s="153" t="str">
        <f>IF('05 Stocks'!A71="","",'05 Stocks'!A71&amp;"")</f>
        <v/>
      </c>
      <c r="D568" s="153" t="str">
        <f>IF(C568="","",'05 Stocks'!B71&amp;"")</f>
        <v/>
      </c>
      <c r="E568" s="153" t="str">
        <f>IF(C568="","",'05 Stocks'!C71&amp;"")</f>
        <v/>
      </c>
      <c r="F568" s="153" t="str">
        <f>IF(C568="","",'05 Stocks'!AD71)</f>
        <v/>
      </c>
      <c r="G568" s="154" t="str">
        <f>IF(C568="","",'05 Stocks'!E71)</f>
        <v/>
      </c>
      <c r="H568" s="155" t="str">
        <f>IF(C568="","",'05 Stocks'!J71)</f>
        <v/>
      </c>
      <c r="I568" s="156" t="str">
        <f>IF(C568="","",'05 Stocks'!L71)</f>
        <v/>
      </c>
      <c r="J568" s="157" t="str">
        <f>IF(C568="","",'05 Stocks'!M71)</f>
        <v/>
      </c>
      <c r="K568" s="157" t="str">
        <f>IF(C568="","",'05 Stocks'!N71)</f>
        <v/>
      </c>
      <c r="L568" s="157" t="str">
        <f>IF(C568="","",'05 Stocks'!O71)</f>
        <v/>
      </c>
      <c r="M568" s="157" t="str">
        <f>IF(C568="","",'05 Stocks'!AJ71)</f>
        <v/>
      </c>
      <c r="N568" s="157" t="str">
        <f>IF(C568="","",'05 Stocks'!W71)</f>
        <v/>
      </c>
      <c r="O568" s="154" t="str">
        <f>IF(C568="","",'05 Stocks'!X71)</f>
        <v/>
      </c>
      <c r="P568" s="157" t="str">
        <f>IF(C568="","",'05 Stocks'!Y71)</f>
        <v/>
      </c>
      <c r="Q568" s="157" t="str">
        <f>IF(C568="","",'05 Stocks'!Z71)</f>
        <v/>
      </c>
      <c r="R568" s="158" t="str">
        <f>IF(C568="","",IF($J$3&gt;0,J568/$J$3,0))</f>
        <v/>
      </c>
      <c r="S568" s="159" t="str">
        <f>IF(C568="","",IF(N(J568)&gt;0,J568+ROW()/1E9,""))</f>
        <v/>
      </c>
      <c r="T568" s="159" t="str">
        <f>IF(C568="","",IF(N(P568)&gt;0,P568+ROW()/1E9,""))</f>
        <v/>
      </c>
    </row>
    <row r="569">
      <c r="A569" s="160" t="str">
        <f>IF(C569="","","Stocks")</f>
        <v/>
      </c>
      <c r="B569" s="160" t="str">
        <f>IF(C569="","","Exterior")</f>
        <v/>
      </c>
      <c r="C569" s="160" t="str">
        <f>IF('05 Stocks'!A72="","",'05 Stocks'!A72&amp;"")</f>
        <v/>
      </c>
      <c r="D569" s="160" t="str">
        <f>IF(C569="","",'05 Stocks'!B72&amp;"")</f>
        <v/>
      </c>
      <c r="E569" s="160" t="str">
        <f>IF(C569="","",'05 Stocks'!C72&amp;"")</f>
        <v/>
      </c>
      <c r="F569" s="160" t="str">
        <f>IF(C569="","",'05 Stocks'!AD72)</f>
        <v/>
      </c>
      <c r="G569" s="161" t="str">
        <f>IF(C569="","",'05 Stocks'!E72)</f>
        <v/>
      </c>
      <c r="H569" s="162" t="str">
        <f>IF(C569="","",'05 Stocks'!J72)</f>
        <v/>
      </c>
      <c r="I569" s="163" t="str">
        <f>IF(C569="","",'05 Stocks'!L72)</f>
        <v/>
      </c>
      <c r="J569" s="164" t="str">
        <f>IF(C569="","",'05 Stocks'!M72)</f>
        <v/>
      </c>
      <c r="K569" s="164" t="str">
        <f>IF(C569="","",'05 Stocks'!N72)</f>
        <v/>
      </c>
      <c r="L569" s="164" t="str">
        <f>IF(C569="","",'05 Stocks'!O72)</f>
        <v/>
      </c>
      <c r="M569" s="164" t="str">
        <f>IF(C569="","",'05 Stocks'!AJ72)</f>
        <v/>
      </c>
      <c r="N569" s="164" t="str">
        <f>IF(C569="","",'05 Stocks'!W72)</f>
        <v/>
      </c>
      <c r="O569" s="161" t="str">
        <f>IF(C569="","",'05 Stocks'!X72)</f>
        <v/>
      </c>
      <c r="P569" s="164" t="str">
        <f>IF(C569="","",'05 Stocks'!Y72)</f>
        <v/>
      </c>
      <c r="Q569" s="164" t="str">
        <f>IF(C569="","",'05 Stocks'!Z72)</f>
        <v/>
      </c>
      <c r="R569" s="165" t="str">
        <f>IF(C569="","",IF($J$3&gt;0,J569/$J$3,0))</f>
        <v/>
      </c>
      <c r="S569" s="166" t="str">
        <f>IF(C569="","",IF(N(J569)&gt;0,J569+ROW()/1E9,""))</f>
        <v/>
      </c>
      <c r="T569" s="166" t="str">
        <f>IF(C569="","",IF(N(P569)&gt;0,P569+ROW()/1E9,""))</f>
        <v/>
      </c>
    </row>
    <row r="570">
      <c r="A570" s="153" t="str">
        <f>IF(C570="","","Stocks")</f>
        <v/>
      </c>
      <c r="B570" s="153" t="str">
        <f>IF(C570="","","Exterior")</f>
        <v/>
      </c>
      <c r="C570" s="153" t="str">
        <f>IF('05 Stocks'!A73="","",'05 Stocks'!A73&amp;"")</f>
        <v/>
      </c>
      <c r="D570" s="153" t="str">
        <f>IF(C570="","",'05 Stocks'!B73&amp;"")</f>
        <v/>
      </c>
      <c r="E570" s="153" t="str">
        <f>IF(C570="","",'05 Stocks'!C73&amp;"")</f>
        <v/>
      </c>
      <c r="F570" s="153" t="str">
        <f>IF(C570="","",'05 Stocks'!AD73)</f>
        <v/>
      </c>
      <c r="G570" s="154" t="str">
        <f>IF(C570="","",'05 Stocks'!E73)</f>
        <v/>
      </c>
      <c r="H570" s="155" t="str">
        <f>IF(C570="","",'05 Stocks'!J73)</f>
        <v/>
      </c>
      <c r="I570" s="156" t="str">
        <f>IF(C570="","",'05 Stocks'!L73)</f>
        <v/>
      </c>
      <c r="J570" s="157" t="str">
        <f>IF(C570="","",'05 Stocks'!M73)</f>
        <v/>
      </c>
      <c r="K570" s="157" t="str">
        <f>IF(C570="","",'05 Stocks'!N73)</f>
        <v/>
      </c>
      <c r="L570" s="157" t="str">
        <f>IF(C570="","",'05 Stocks'!O73)</f>
        <v/>
      </c>
      <c r="M570" s="157" t="str">
        <f>IF(C570="","",'05 Stocks'!AJ73)</f>
        <v/>
      </c>
      <c r="N570" s="157" t="str">
        <f>IF(C570="","",'05 Stocks'!W73)</f>
        <v/>
      </c>
      <c r="O570" s="154" t="str">
        <f>IF(C570="","",'05 Stocks'!X73)</f>
        <v/>
      </c>
      <c r="P570" s="157" t="str">
        <f>IF(C570="","",'05 Stocks'!Y73)</f>
        <v/>
      </c>
      <c r="Q570" s="157" t="str">
        <f>IF(C570="","",'05 Stocks'!Z73)</f>
        <v/>
      </c>
      <c r="R570" s="158" t="str">
        <f>IF(C570="","",IF($J$3&gt;0,J570/$J$3,0))</f>
        <v/>
      </c>
      <c r="S570" s="159" t="str">
        <f>IF(C570="","",IF(N(J570)&gt;0,J570+ROW()/1E9,""))</f>
        <v/>
      </c>
      <c r="T570" s="159" t="str">
        <f>IF(C570="","",IF(N(P570)&gt;0,P570+ROW()/1E9,""))</f>
        <v/>
      </c>
    </row>
    <row r="571">
      <c r="A571" s="160" t="str">
        <f>IF(C571="","","Stocks")</f>
        <v/>
      </c>
      <c r="B571" s="160" t="str">
        <f>IF(C571="","","Exterior")</f>
        <v/>
      </c>
      <c r="C571" s="160" t="str">
        <f>IF('05 Stocks'!A74="","",'05 Stocks'!A74&amp;"")</f>
        <v/>
      </c>
      <c r="D571" s="160" t="str">
        <f>IF(C571="","",'05 Stocks'!B74&amp;"")</f>
        <v/>
      </c>
      <c r="E571" s="160" t="str">
        <f>IF(C571="","",'05 Stocks'!C74&amp;"")</f>
        <v/>
      </c>
      <c r="F571" s="160" t="str">
        <f>IF(C571="","",'05 Stocks'!AD74)</f>
        <v/>
      </c>
      <c r="G571" s="161" t="str">
        <f>IF(C571="","",'05 Stocks'!E74)</f>
        <v/>
      </c>
      <c r="H571" s="162" t="str">
        <f>IF(C571="","",'05 Stocks'!J74)</f>
        <v/>
      </c>
      <c r="I571" s="163" t="str">
        <f>IF(C571="","",'05 Stocks'!L74)</f>
        <v/>
      </c>
      <c r="J571" s="164" t="str">
        <f>IF(C571="","",'05 Stocks'!M74)</f>
        <v/>
      </c>
      <c r="K571" s="164" t="str">
        <f>IF(C571="","",'05 Stocks'!N74)</f>
        <v/>
      </c>
      <c r="L571" s="164" t="str">
        <f>IF(C571="","",'05 Stocks'!O74)</f>
        <v/>
      </c>
      <c r="M571" s="164" t="str">
        <f>IF(C571="","",'05 Stocks'!AJ74)</f>
        <v/>
      </c>
      <c r="N571" s="164" t="str">
        <f>IF(C571="","",'05 Stocks'!W74)</f>
        <v/>
      </c>
      <c r="O571" s="161" t="str">
        <f>IF(C571="","",'05 Stocks'!X74)</f>
        <v/>
      </c>
      <c r="P571" s="164" t="str">
        <f>IF(C571="","",'05 Stocks'!Y74)</f>
        <v/>
      </c>
      <c r="Q571" s="164" t="str">
        <f>IF(C571="","",'05 Stocks'!Z74)</f>
        <v/>
      </c>
      <c r="R571" s="165" t="str">
        <f>IF(C571="","",IF($J$3&gt;0,J571/$J$3,0))</f>
        <v/>
      </c>
      <c r="S571" s="166" t="str">
        <f>IF(C571="","",IF(N(J571)&gt;0,J571+ROW()/1E9,""))</f>
        <v/>
      </c>
      <c r="T571" s="166" t="str">
        <f>IF(C571="","",IF(N(P571)&gt;0,P571+ROW()/1E9,""))</f>
        <v/>
      </c>
    </row>
    <row r="572">
      <c r="A572" s="153" t="str">
        <f>IF(C572="","","Stocks")</f>
        <v/>
      </c>
      <c r="B572" s="153" t="str">
        <f>IF(C572="","","Exterior")</f>
        <v/>
      </c>
      <c r="C572" s="153" t="str">
        <f>IF('05 Stocks'!A75="","",'05 Stocks'!A75&amp;"")</f>
        <v/>
      </c>
      <c r="D572" s="153" t="str">
        <f>IF(C572="","",'05 Stocks'!B75&amp;"")</f>
        <v/>
      </c>
      <c r="E572" s="153" t="str">
        <f>IF(C572="","",'05 Stocks'!C75&amp;"")</f>
        <v/>
      </c>
      <c r="F572" s="153" t="str">
        <f>IF(C572="","",'05 Stocks'!AD75)</f>
        <v/>
      </c>
      <c r="G572" s="154" t="str">
        <f>IF(C572="","",'05 Stocks'!E75)</f>
        <v/>
      </c>
      <c r="H572" s="155" t="str">
        <f>IF(C572="","",'05 Stocks'!J75)</f>
        <v/>
      </c>
      <c r="I572" s="156" t="str">
        <f>IF(C572="","",'05 Stocks'!L75)</f>
        <v/>
      </c>
      <c r="J572" s="157" t="str">
        <f>IF(C572="","",'05 Stocks'!M75)</f>
        <v/>
      </c>
      <c r="K572" s="157" t="str">
        <f>IF(C572="","",'05 Stocks'!N75)</f>
        <v/>
      </c>
      <c r="L572" s="157" t="str">
        <f>IF(C572="","",'05 Stocks'!O75)</f>
        <v/>
      </c>
      <c r="M572" s="157" t="str">
        <f>IF(C572="","",'05 Stocks'!AJ75)</f>
        <v/>
      </c>
      <c r="N572" s="157" t="str">
        <f>IF(C572="","",'05 Stocks'!W75)</f>
        <v/>
      </c>
      <c r="O572" s="154" t="str">
        <f>IF(C572="","",'05 Stocks'!X75)</f>
        <v/>
      </c>
      <c r="P572" s="157" t="str">
        <f>IF(C572="","",'05 Stocks'!Y75)</f>
        <v/>
      </c>
      <c r="Q572" s="157" t="str">
        <f>IF(C572="","",'05 Stocks'!Z75)</f>
        <v/>
      </c>
      <c r="R572" s="158" t="str">
        <f>IF(C572="","",IF($J$3&gt;0,J572/$J$3,0))</f>
        <v/>
      </c>
      <c r="S572" s="159" t="str">
        <f>IF(C572="","",IF(N(J572)&gt;0,J572+ROW()/1E9,""))</f>
        <v/>
      </c>
      <c r="T572" s="159" t="str">
        <f>IF(C572="","",IF(N(P572)&gt;0,P572+ROW()/1E9,""))</f>
        <v/>
      </c>
    </row>
    <row r="573">
      <c r="A573" s="160" t="str">
        <f>IF(C573="","","Stocks")</f>
        <v/>
      </c>
      <c r="B573" s="160" t="str">
        <f>IF(C573="","","Exterior")</f>
        <v/>
      </c>
      <c r="C573" s="160" t="str">
        <f>IF('05 Stocks'!A76="","",'05 Stocks'!A76&amp;"")</f>
        <v/>
      </c>
      <c r="D573" s="160" t="str">
        <f>IF(C573="","",'05 Stocks'!B76&amp;"")</f>
        <v/>
      </c>
      <c r="E573" s="160" t="str">
        <f>IF(C573="","",'05 Stocks'!C76&amp;"")</f>
        <v/>
      </c>
      <c r="F573" s="160" t="str">
        <f>IF(C573="","",'05 Stocks'!AD76)</f>
        <v/>
      </c>
      <c r="G573" s="161" t="str">
        <f>IF(C573="","",'05 Stocks'!E76)</f>
        <v/>
      </c>
      <c r="H573" s="162" t="str">
        <f>IF(C573="","",'05 Stocks'!J76)</f>
        <v/>
      </c>
      <c r="I573" s="163" t="str">
        <f>IF(C573="","",'05 Stocks'!L76)</f>
        <v/>
      </c>
      <c r="J573" s="164" t="str">
        <f>IF(C573="","",'05 Stocks'!M76)</f>
        <v/>
      </c>
      <c r="K573" s="164" t="str">
        <f>IF(C573="","",'05 Stocks'!N76)</f>
        <v/>
      </c>
      <c r="L573" s="164" t="str">
        <f>IF(C573="","",'05 Stocks'!O76)</f>
        <v/>
      </c>
      <c r="M573" s="164" t="str">
        <f>IF(C573="","",'05 Stocks'!AJ76)</f>
        <v/>
      </c>
      <c r="N573" s="164" t="str">
        <f>IF(C573="","",'05 Stocks'!W76)</f>
        <v/>
      </c>
      <c r="O573" s="161" t="str">
        <f>IF(C573="","",'05 Stocks'!X76)</f>
        <v/>
      </c>
      <c r="P573" s="164" t="str">
        <f>IF(C573="","",'05 Stocks'!Y76)</f>
        <v/>
      </c>
      <c r="Q573" s="164" t="str">
        <f>IF(C573="","",'05 Stocks'!Z76)</f>
        <v/>
      </c>
      <c r="R573" s="165" t="str">
        <f>IF(C573="","",IF($J$3&gt;0,J573/$J$3,0))</f>
        <v/>
      </c>
      <c r="S573" s="166" t="str">
        <f>IF(C573="","",IF(N(J573)&gt;0,J573+ROW()/1E9,""))</f>
        <v/>
      </c>
      <c r="T573" s="166" t="str">
        <f>IF(C573="","",IF(N(P573)&gt;0,P573+ROW()/1E9,""))</f>
        <v/>
      </c>
    </row>
    <row r="574">
      <c r="A574" s="153" t="str">
        <f>IF(C574="","","Stocks")</f>
        <v/>
      </c>
      <c r="B574" s="153" t="str">
        <f>IF(C574="","","Exterior")</f>
        <v/>
      </c>
      <c r="C574" s="153" t="str">
        <f>IF('05 Stocks'!A77="","",'05 Stocks'!A77&amp;"")</f>
        <v/>
      </c>
      <c r="D574" s="153" t="str">
        <f>IF(C574="","",'05 Stocks'!B77&amp;"")</f>
        <v/>
      </c>
      <c r="E574" s="153" t="str">
        <f>IF(C574="","",'05 Stocks'!C77&amp;"")</f>
        <v/>
      </c>
      <c r="F574" s="153" t="str">
        <f>IF(C574="","",'05 Stocks'!AD77)</f>
        <v/>
      </c>
      <c r="G574" s="154" t="str">
        <f>IF(C574="","",'05 Stocks'!E77)</f>
        <v/>
      </c>
      <c r="H574" s="155" t="str">
        <f>IF(C574="","",'05 Stocks'!J77)</f>
        <v/>
      </c>
      <c r="I574" s="156" t="str">
        <f>IF(C574="","",'05 Stocks'!L77)</f>
        <v/>
      </c>
      <c r="J574" s="157" t="str">
        <f>IF(C574="","",'05 Stocks'!M77)</f>
        <v/>
      </c>
      <c r="K574" s="157" t="str">
        <f>IF(C574="","",'05 Stocks'!N77)</f>
        <v/>
      </c>
      <c r="L574" s="157" t="str">
        <f>IF(C574="","",'05 Stocks'!O77)</f>
        <v/>
      </c>
      <c r="M574" s="157" t="str">
        <f>IF(C574="","",'05 Stocks'!AJ77)</f>
        <v/>
      </c>
      <c r="N574" s="157" t="str">
        <f>IF(C574="","",'05 Stocks'!W77)</f>
        <v/>
      </c>
      <c r="O574" s="154" t="str">
        <f>IF(C574="","",'05 Stocks'!X77)</f>
        <v/>
      </c>
      <c r="P574" s="157" t="str">
        <f>IF(C574="","",'05 Stocks'!Y77)</f>
        <v/>
      </c>
      <c r="Q574" s="157" t="str">
        <f>IF(C574="","",'05 Stocks'!Z77)</f>
        <v/>
      </c>
      <c r="R574" s="158" t="str">
        <f>IF(C574="","",IF($J$3&gt;0,J574/$J$3,0))</f>
        <v/>
      </c>
      <c r="S574" s="159" t="str">
        <f>IF(C574="","",IF(N(J574)&gt;0,J574+ROW()/1E9,""))</f>
        <v/>
      </c>
      <c r="T574" s="159" t="str">
        <f>IF(C574="","",IF(N(P574)&gt;0,P574+ROW()/1E9,""))</f>
        <v/>
      </c>
    </row>
    <row r="575">
      <c r="A575" s="160" t="str">
        <f>IF(C575="","","Stocks")</f>
        <v/>
      </c>
      <c r="B575" s="160" t="str">
        <f>IF(C575="","","Exterior")</f>
        <v/>
      </c>
      <c r="C575" s="160" t="str">
        <f>IF('05 Stocks'!A78="","",'05 Stocks'!A78&amp;"")</f>
        <v/>
      </c>
      <c r="D575" s="160" t="str">
        <f>IF(C575="","",'05 Stocks'!B78&amp;"")</f>
        <v/>
      </c>
      <c r="E575" s="160" t="str">
        <f>IF(C575="","",'05 Stocks'!C78&amp;"")</f>
        <v/>
      </c>
      <c r="F575" s="160" t="str">
        <f>IF(C575="","",'05 Stocks'!AD78)</f>
        <v/>
      </c>
      <c r="G575" s="161" t="str">
        <f>IF(C575="","",'05 Stocks'!E78)</f>
        <v/>
      </c>
      <c r="H575" s="162" t="str">
        <f>IF(C575="","",'05 Stocks'!J78)</f>
        <v/>
      </c>
      <c r="I575" s="163" t="str">
        <f>IF(C575="","",'05 Stocks'!L78)</f>
        <v/>
      </c>
      <c r="J575" s="164" t="str">
        <f>IF(C575="","",'05 Stocks'!M78)</f>
        <v/>
      </c>
      <c r="K575" s="164" t="str">
        <f>IF(C575="","",'05 Stocks'!N78)</f>
        <v/>
      </c>
      <c r="L575" s="164" t="str">
        <f>IF(C575="","",'05 Stocks'!O78)</f>
        <v/>
      </c>
      <c r="M575" s="164" t="str">
        <f>IF(C575="","",'05 Stocks'!AJ78)</f>
        <v/>
      </c>
      <c r="N575" s="164" t="str">
        <f>IF(C575="","",'05 Stocks'!W78)</f>
        <v/>
      </c>
      <c r="O575" s="161" t="str">
        <f>IF(C575="","",'05 Stocks'!X78)</f>
        <v/>
      </c>
      <c r="P575" s="164" t="str">
        <f>IF(C575="","",'05 Stocks'!Y78)</f>
        <v/>
      </c>
      <c r="Q575" s="164" t="str">
        <f>IF(C575="","",'05 Stocks'!Z78)</f>
        <v/>
      </c>
      <c r="R575" s="165" t="str">
        <f>IF(C575="","",IF($J$3&gt;0,J575/$J$3,0))</f>
        <v/>
      </c>
      <c r="S575" s="166" t="str">
        <f>IF(C575="","",IF(N(J575)&gt;0,J575+ROW()/1E9,""))</f>
        <v/>
      </c>
      <c r="T575" s="166" t="str">
        <f>IF(C575="","",IF(N(P575)&gt;0,P575+ROW()/1E9,""))</f>
        <v/>
      </c>
    </row>
    <row r="576">
      <c r="A576" s="153" t="str">
        <f>IF(C576="","","Stocks")</f>
        <v/>
      </c>
      <c r="B576" s="153" t="str">
        <f>IF(C576="","","Exterior")</f>
        <v/>
      </c>
      <c r="C576" s="153" t="str">
        <f>IF('05 Stocks'!A79="","",'05 Stocks'!A79&amp;"")</f>
        <v/>
      </c>
      <c r="D576" s="153" t="str">
        <f>IF(C576="","",'05 Stocks'!B79&amp;"")</f>
        <v/>
      </c>
      <c r="E576" s="153" t="str">
        <f>IF(C576="","",'05 Stocks'!C79&amp;"")</f>
        <v/>
      </c>
      <c r="F576" s="153" t="str">
        <f>IF(C576="","",'05 Stocks'!AD79)</f>
        <v/>
      </c>
      <c r="G576" s="154" t="str">
        <f>IF(C576="","",'05 Stocks'!E79)</f>
        <v/>
      </c>
      <c r="H576" s="155" t="str">
        <f>IF(C576="","",'05 Stocks'!J79)</f>
        <v/>
      </c>
      <c r="I576" s="156" t="str">
        <f>IF(C576="","",'05 Stocks'!L79)</f>
        <v/>
      </c>
      <c r="J576" s="157" t="str">
        <f>IF(C576="","",'05 Stocks'!M79)</f>
        <v/>
      </c>
      <c r="K576" s="157" t="str">
        <f>IF(C576="","",'05 Stocks'!N79)</f>
        <v/>
      </c>
      <c r="L576" s="157" t="str">
        <f>IF(C576="","",'05 Stocks'!O79)</f>
        <v/>
      </c>
      <c r="M576" s="157" t="str">
        <f>IF(C576="","",'05 Stocks'!AJ79)</f>
        <v/>
      </c>
      <c r="N576" s="157" t="str">
        <f>IF(C576="","",'05 Stocks'!W79)</f>
        <v/>
      </c>
      <c r="O576" s="154" t="str">
        <f>IF(C576="","",'05 Stocks'!X79)</f>
        <v/>
      </c>
      <c r="P576" s="157" t="str">
        <f>IF(C576="","",'05 Stocks'!Y79)</f>
        <v/>
      </c>
      <c r="Q576" s="157" t="str">
        <f>IF(C576="","",'05 Stocks'!Z79)</f>
        <v/>
      </c>
      <c r="R576" s="158" t="str">
        <f>IF(C576="","",IF($J$3&gt;0,J576/$J$3,0))</f>
        <v/>
      </c>
      <c r="S576" s="159" t="str">
        <f>IF(C576="","",IF(N(J576)&gt;0,J576+ROW()/1E9,""))</f>
        <v/>
      </c>
      <c r="T576" s="159" t="str">
        <f>IF(C576="","",IF(N(P576)&gt;0,P576+ROW()/1E9,""))</f>
        <v/>
      </c>
    </row>
    <row r="577">
      <c r="A577" s="160" t="str">
        <f>IF(C577="","","Stocks")</f>
        <v/>
      </c>
      <c r="B577" s="160" t="str">
        <f>IF(C577="","","Exterior")</f>
        <v/>
      </c>
      <c r="C577" s="160" t="str">
        <f>IF('05 Stocks'!A80="","",'05 Stocks'!A80&amp;"")</f>
        <v/>
      </c>
      <c r="D577" s="160" t="str">
        <f>IF(C577="","",'05 Stocks'!B80&amp;"")</f>
        <v/>
      </c>
      <c r="E577" s="160" t="str">
        <f>IF(C577="","",'05 Stocks'!C80&amp;"")</f>
        <v/>
      </c>
      <c r="F577" s="160" t="str">
        <f>IF(C577="","",'05 Stocks'!AD80)</f>
        <v/>
      </c>
      <c r="G577" s="161" t="str">
        <f>IF(C577="","",'05 Stocks'!E80)</f>
        <v/>
      </c>
      <c r="H577" s="162" t="str">
        <f>IF(C577="","",'05 Stocks'!J80)</f>
        <v/>
      </c>
      <c r="I577" s="163" t="str">
        <f>IF(C577="","",'05 Stocks'!L80)</f>
        <v/>
      </c>
      <c r="J577" s="164" t="str">
        <f>IF(C577="","",'05 Stocks'!M80)</f>
        <v/>
      </c>
      <c r="K577" s="164" t="str">
        <f>IF(C577="","",'05 Stocks'!N80)</f>
        <v/>
      </c>
      <c r="L577" s="164" t="str">
        <f>IF(C577="","",'05 Stocks'!O80)</f>
        <v/>
      </c>
      <c r="M577" s="164" t="str">
        <f>IF(C577="","",'05 Stocks'!AJ80)</f>
        <v/>
      </c>
      <c r="N577" s="164" t="str">
        <f>IF(C577="","",'05 Stocks'!W80)</f>
        <v/>
      </c>
      <c r="O577" s="161" t="str">
        <f>IF(C577="","",'05 Stocks'!X80)</f>
        <v/>
      </c>
      <c r="P577" s="164" t="str">
        <f>IF(C577="","",'05 Stocks'!Y80)</f>
        <v/>
      </c>
      <c r="Q577" s="164" t="str">
        <f>IF(C577="","",'05 Stocks'!Z80)</f>
        <v/>
      </c>
      <c r="R577" s="165" t="str">
        <f>IF(C577="","",IF($J$3&gt;0,J577/$J$3,0))</f>
        <v/>
      </c>
      <c r="S577" s="166" t="str">
        <f>IF(C577="","",IF(N(J577)&gt;0,J577+ROW()/1E9,""))</f>
        <v/>
      </c>
      <c r="T577" s="166" t="str">
        <f>IF(C577="","",IF(N(P577)&gt;0,P577+ROW()/1E9,""))</f>
        <v/>
      </c>
    </row>
    <row r="578">
      <c r="A578" s="153" t="str">
        <f>IF(C578="","","Stocks")</f>
        <v/>
      </c>
      <c r="B578" s="153" t="str">
        <f>IF(C578="","","Exterior")</f>
        <v/>
      </c>
      <c r="C578" s="153" t="str">
        <f>IF('05 Stocks'!A81="","",'05 Stocks'!A81&amp;"")</f>
        <v/>
      </c>
      <c r="D578" s="153" t="str">
        <f>IF(C578="","",'05 Stocks'!B81&amp;"")</f>
        <v/>
      </c>
      <c r="E578" s="153" t="str">
        <f>IF(C578="","",'05 Stocks'!C81&amp;"")</f>
        <v/>
      </c>
      <c r="F578" s="153" t="str">
        <f>IF(C578="","",'05 Stocks'!AD81)</f>
        <v/>
      </c>
      <c r="G578" s="154" t="str">
        <f>IF(C578="","",'05 Stocks'!E81)</f>
        <v/>
      </c>
      <c r="H578" s="155" t="str">
        <f>IF(C578="","",'05 Stocks'!J81)</f>
        <v/>
      </c>
      <c r="I578" s="156" t="str">
        <f>IF(C578="","",'05 Stocks'!L81)</f>
        <v/>
      </c>
      <c r="J578" s="157" t="str">
        <f>IF(C578="","",'05 Stocks'!M81)</f>
        <v/>
      </c>
      <c r="K578" s="157" t="str">
        <f>IF(C578="","",'05 Stocks'!N81)</f>
        <v/>
      </c>
      <c r="L578" s="157" t="str">
        <f>IF(C578="","",'05 Stocks'!O81)</f>
        <v/>
      </c>
      <c r="M578" s="157" t="str">
        <f>IF(C578="","",'05 Stocks'!AJ81)</f>
        <v/>
      </c>
      <c r="N578" s="157" t="str">
        <f>IF(C578="","",'05 Stocks'!W81)</f>
        <v/>
      </c>
      <c r="O578" s="154" t="str">
        <f>IF(C578="","",'05 Stocks'!X81)</f>
        <v/>
      </c>
      <c r="P578" s="157" t="str">
        <f>IF(C578="","",'05 Stocks'!Y81)</f>
        <v/>
      </c>
      <c r="Q578" s="157" t="str">
        <f>IF(C578="","",'05 Stocks'!Z81)</f>
        <v/>
      </c>
      <c r="R578" s="158" t="str">
        <f>IF(C578="","",IF($J$3&gt;0,J578/$J$3,0))</f>
        <v/>
      </c>
      <c r="S578" s="159" t="str">
        <f>IF(C578="","",IF(N(J578)&gt;0,J578+ROW()/1E9,""))</f>
        <v/>
      </c>
      <c r="T578" s="159" t="str">
        <f>IF(C578="","",IF(N(P578)&gt;0,P578+ROW()/1E9,""))</f>
        <v/>
      </c>
    </row>
    <row r="579">
      <c r="A579" s="160" t="str">
        <f>IF(C579="","","Stocks")</f>
        <v/>
      </c>
      <c r="B579" s="160" t="str">
        <f>IF(C579="","","Exterior")</f>
        <v/>
      </c>
      <c r="C579" s="160" t="str">
        <f>IF('05 Stocks'!A82="","",'05 Stocks'!A82&amp;"")</f>
        <v/>
      </c>
      <c r="D579" s="160" t="str">
        <f>IF(C579="","",'05 Stocks'!B82&amp;"")</f>
        <v/>
      </c>
      <c r="E579" s="160" t="str">
        <f>IF(C579="","",'05 Stocks'!C82&amp;"")</f>
        <v/>
      </c>
      <c r="F579" s="160" t="str">
        <f>IF(C579="","",'05 Stocks'!AD82)</f>
        <v/>
      </c>
      <c r="G579" s="161" t="str">
        <f>IF(C579="","",'05 Stocks'!E82)</f>
        <v/>
      </c>
      <c r="H579" s="162" t="str">
        <f>IF(C579="","",'05 Stocks'!J82)</f>
        <v/>
      </c>
      <c r="I579" s="163" t="str">
        <f>IF(C579="","",'05 Stocks'!L82)</f>
        <v/>
      </c>
      <c r="J579" s="164" t="str">
        <f>IF(C579="","",'05 Stocks'!M82)</f>
        <v/>
      </c>
      <c r="K579" s="164" t="str">
        <f>IF(C579="","",'05 Stocks'!N82)</f>
        <v/>
      </c>
      <c r="L579" s="164" t="str">
        <f>IF(C579="","",'05 Stocks'!O82)</f>
        <v/>
      </c>
      <c r="M579" s="164" t="str">
        <f>IF(C579="","",'05 Stocks'!AJ82)</f>
        <v/>
      </c>
      <c r="N579" s="164" t="str">
        <f>IF(C579="","",'05 Stocks'!W82)</f>
        <v/>
      </c>
      <c r="O579" s="161" t="str">
        <f>IF(C579="","",'05 Stocks'!X82)</f>
        <v/>
      </c>
      <c r="P579" s="164" t="str">
        <f>IF(C579="","",'05 Stocks'!Y82)</f>
        <v/>
      </c>
      <c r="Q579" s="164" t="str">
        <f>IF(C579="","",'05 Stocks'!Z82)</f>
        <v/>
      </c>
      <c r="R579" s="165" t="str">
        <f>IF(C579="","",IF($J$3&gt;0,J579/$J$3,0))</f>
        <v/>
      </c>
      <c r="S579" s="166" t="str">
        <f>IF(C579="","",IF(N(J579)&gt;0,J579+ROW()/1E9,""))</f>
        <v/>
      </c>
      <c r="T579" s="166" t="str">
        <f>IF(C579="","",IF(N(P579)&gt;0,P579+ROW()/1E9,""))</f>
        <v/>
      </c>
    </row>
    <row r="580">
      <c r="A580" s="153" t="str">
        <f>IF(C580="","","Stocks")</f>
        <v/>
      </c>
      <c r="B580" s="153" t="str">
        <f>IF(C580="","","Exterior")</f>
        <v/>
      </c>
      <c r="C580" s="153" t="str">
        <f>IF('05 Stocks'!A83="","",'05 Stocks'!A83&amp;"")</f>
        <v/>
      </c>
      <c r="D580" s="153" t="str">
        <f>IF(C580="","",'05 Stocks'!B83&amp;"")</f>
        <v/>
      </c>
      <c r="E580" s="153" t="str">
        <f>IF(C580="","",'05 Stocks'!C83&amp;"")</f>
        <v/>
      </c>
      <c r="F580" s="153" t="str">
        <f>IF(C580="","",'05 Stocks'!AD83)</f>
        <v/>
      </c>
      <c r="G580" s="154" t="str">
        <f>IF(C580="","",'05 Stocks'!E83)</f>
        <v/>
      </c>
      <c r="H580" s="155" t="str">
        <f>IF(C580="","",'05 Stocks'!J83)</f>
        <v/>
      </c>
      <c r="I580" s="156" t="str">
        <f>IF(C580="","",'05 Stocks'!L83)</f>
        <v/>
      </c>
      <c r="J580" s="157" t="str">
        <f>IF(C580="","",'05 Stocks'!M83)</f>
        <v/>
      </c>
      <c r="K580" s="157" t="str">
        <f>IF(C580="","",'05 Stocks'!N83)</f>
        <v/>
      </c>
      <c r="L580" s="157" t="str">
        <f>IF(C580="","",'05 Stocks'!O83)</f>
        <v/>
      </c>
      <c r="M580" s="157" t="str">
        <f>IF(C580="","",'05 Stocks'!AJ83)</f>
        <v/>
      </c>
      <c r="N580" s="157" t="str">
        <f>IF(C580="","",'05 Stocks'!W83)</f>
        <v/>
      </c>
      <c r="O580" s="154" t="str">
        <f>IF(C580="","",'05 Stocks'!X83)</f>
        <v/>
      </c>
      <c r="P580" s="157" t="str">
        <f>IF(C580="","",'05 Stocks'!Y83)</f>
        <v/>
      </c>
      <c r="Q580" s="157" t="str">
        <f>IF(C580="","",'05 Stocks'!Z83)</f>
        <v/>
      </c>
      <c r="R580" s="158" t="str">
        <f>IF(C580="","",IF($J$3&gt;0,J580/$J$3,0))</f>
        <v/>
      </c>
      <c r="S580" s="159" t="str">
        <f>IF(C580="","",IF(N(J580)&gt;0,J580+ROW()/1E9,""))</f>
        <v/>
      </c>
      <c r="T580" s="159" t="str">
        <f>IF(C580="","",IF(N(P580)&gt;0,P580+ROW()/1E9,""))</f>
        <v/>
      </c>
    </row>
    <row r="581">
      <c r="A581" s="160" t="str">
        <f>IF(C581="","","Stocks")</f>
        <v/>
      </c>
      <c r="B581" s="160" t="str">
        <f>IF(C581="","","Exterior")</f>
        <v/>
      </c>
      <c r="C581" s="160" t="str">
        <f>IF('05 Stocks'!A84="","",'05 Stocks'!A84&amp;"")</f>
        <v/>
      </c>
      <c r="D581" s="160" t="str">
        <f>IF(C581="","",'05 Stocks'!B84&amp;"")</f>
        <v/>
      </c>
      <c r="E581" s="160" t="str">
        <f>IF(C581="","",'05 Stocks'!C84&amp;"")</f>
        <v/>
      </c>
      <c r="F581" s="160" t="str">
        <f>IF(C581="","",'05 Stocks'!AD84)</f>
        <v/>
      </c>
      <c r="G581" s="161" t="str">
        <f>IF(C581="","",'05 Stocks'!E84)</f>
        <v/>
      </c>
      <c r="H581" s="162" t="str">
        <f>IF(C581="","",'05 Stocks'!J84)</f>
        <v/>
      </c>
      <c r="I581" s="163" t="str">
        <f>IF(C581="","",'05 Stocks'!L84)</f>
        <v/>
      </c>
      <c r="J581" s="164" t="str">
        <f>IF(C581="","",'05 Stocks'!M84)</f>
        <v/>
      </c>
      <c r="K581" s="164" t="str">
        <f>IF(C581="","",'05 Stocks'!N84)</f>
        <v/>
      </c>
      <c r="L581" s="164" t="str">
        <f>IF(C581="","",'05 Stocks'!O84)</f>
        <v/>
      </c>
      <c r="M581" s="164" t="str">
        <f>IF(C581="","",'05 Stocks'!AJ84)</f>
        <v/>
      </c>
      <c r="N581" s="164" t="str">
        <f>IF(C581="","",'05 Stocks'!W84)</f>
        <v/>
      </c>
      <c r="O581" s="161" t="str">
        <f>IF(C581="","",'05 Stocks'!X84)</f>
        <v/>
      </c>
      <c r="P581" s="164" t="str">
        <f>IF(C581="","",'05 Stocks'!Y84)</f>
        <v/>
      </c>
      <c r="Q581" s="164" t="str">
        <f>IF(C581="","",'05 Stocks'!Z84)</f>
        <v/>
      </c>
      <c r="R581" s="165" t="str">
        <f>IF(C581="","",IF($J$3&gt;0,J581/$J$3,0))</f>
        <v/>
      </c>
      <c r="S581" s="166" t="str">
        <f>IF(C581="","",IF(N(J581)&gt;0,J581+ROW()/1E9,""))</f>
        <v/>
      </c>
      <c r="T581" s="166" t="str">
        <f>IF(C581="","",IF(N(P581)&gt;0,P581+ROW()/1E9,""))</f>
        <v/>
      </c>
    </row>
    <row r="582">
      <c r="A582" s="153" t="str">
        <f>IF(C582="","","Stocks")</f>
        <v/>
      </c>
      <c r="B582" s="153" t="str">
        <f>IF(C582="","","Exterior")</f>
        <v/>
      </c>
      <c r="C582" s="153" t="str">
        <f>IF('05 Stocks'!A85="","",'05 Stocks'!A85&amp;"")</f>
        <v/>
      </c>
      <c r="D582" s="153" t="str">
        <f>IF(C582="","",'05 Stocks'!B85&amp;"")</f>
        <v/>
      </c>
      <c r="E582" s="153" t="str">
        <f>IF(C582="","",'05 Stocks'!C85&amp;"")</f>
        <v/>
      </c>
      <c r="F582" s="153" t="str">
        <f>IF(C582="","",'05 Stocks'!AD85)</f>
        <v/>
      </c>
      <c r="G582" s="154" t="str">
        <f>IF(C582="","",'05 Stocks'!E85)</f>
        <v/>
      </c>
      <c r="H582" s="155" t="str">
        <f>IF(C582="","",'05 Stocks'!J85)</f>
        <v/>
      </c>
      <c r="I582" s="156" t="str">
        <f>IF(C582="","",'05 Stocks'!L85)</f>
        <v/>
      </c>
      <c r="J582" s="157" t="str">
        <f>IF(C582="","",'05 Stocks'!M85)</f>
        <v/>
      </c>
      <c r="K582" s="157" t="str">
        <f>IF(C582="","",'05 Stocks'!N85)</f>
        <v/>
      </c>
      <c r="L582" s="157" t="str">
        <f>IF(C582="","",'05 Stocks'!O85)</f>
        <v/>
      </c>
      <c r="M582" s="157" t="str">
        <f>IF(C582="","",'05 Stocks'!AJ85)</f>
        <v/>
      </c>
      <c r="N582" s="157" t="str">
        <f>IF(C582="","",'05 Stocks'!W85)</f>
        <v/>
      </c>
      <c r="O582" s="154" t="str">
        <f>IF(C582="","",'05 Stocks'!X85)</f>
        <v/>
      </c>
      <c r="P582" s="157" t="str">
        <f>IF(C582="","",'05 Stocks'!Y85)</f>
        <v/>
      </c>
      <c r="Q582" s="157" t="str">
        <f>IF(C582="","",'05 Stocks'!Z85)</f>
        <v/>
      </c>
      <c r="R582" s="158" t="str">
        <f>IF(C582="","",IF($J$3&gt;0,J582/$J$3,0))</f>
        <v/>
      </c>
      <c r="S582" s="159" t="str">
        <f>IF(C582="","",IF(N(J582)&gt;0,J582+ROW()/1E9,""))</f>
        <v/>
      </c>
      <c r="T582" s="159" t="str">
        <f>IF(C582="","",IF(N(P582)&gt;0,P582+ROW()/1E9,""))</f>
        <v/>
      </c>
    </row>
    <row r="583">
      <c r="A583" s="160" t="str">
        <f>IF(C583="","","Stocks")</f>
        <v/>
      </c>
      <c r="B583" s="160" t="str">
        <f>IF(C583="","","Exterior")</f>
        <v/>
      </c>
      <c r="C583" s="160" t="str">
        <f>IF('05 Stocks'!A86="","",'05 Stocks'!A86&amp;"")</f>
        <v/>
      </c>
      <c r="D583" s="160" t="str">
        <f>IF(C583="","",'05 Stocks'!B86&amp;"")</f>
        <v/>
      </c>
      <c r="E583" s="160" t="str">
        <f>IF(C583="","",'05 Stocks'!C86&amp;"")</f>
        <v/>
      </c>
      <c r="F583" s="160" t="str">
        <f>IF(C583="","",'05 Stocks'!AD86)</f>
        <v/>
      </c>
      <c r="G583" s="161" t="str">
        <f>IF(C583="","",'05 Stocks'!E86)</f>
        <v/>
      </c>
      <c r="H583" s="162" t="str">
        <f>IF(C583="","",'05 Stocks'!J86)</f>
        <v/>
      </c>
      <c r="I583" s="163" t="str">
        <f>IF(C583="","",'05 Stocks'!L86)</f>
        <v/>
      </c>
      <c r="J583" s="164" t="str">
        <f>IF(C583="","",'05 Stocks'!M86)</f>
        <v/>
      </c>
      <c r="K583" s="164" t="str">
        <f>IF(C583="","",'05 Stocks'!N86)</f>
        <v/>
      </c>
      <c r="L583" s="164" t="str">
        <f>IF(C583="","",'05 Stocks'!O86)</f>
        <v/>
      </c>
      <c r="M583" s="164" t="str">
        <f>IF(C583="","",'05 Stocks'!AJ86)</f>
        <v/>
      </c>
      <c r="N583" s="164" t="str">
        <f>IF(C583="","",'05 Stocks'!W86)</f>
        <v/>
      </c>
      <c r="O583" s="161" t="str">
        <f>IF(C583="","",'05 Stocks'!X86)</f>
        <v/>
      </c>
      <c r="P583" s="164" t="str">
        <f>IF(C583="","",'05 Stocks'!Y86)</f>
        <v/>
      </c>
      <c r="Q583" s="164" t="str">
        <f>IF(C583="","",'05 Stocks'!Z86)</f>
        <v/>
      </c>
      <c r="R583" s="165" t="str">
        <f>IF(C583="","",IF($J$3&gt;0,J583/$J$3,0))</f>
        <v/>
      </c>
      <c r="S583" s="166" t="str">
        <f>IF(C583="","",IF(N(J583)&gt;0,J583+ROW()/1E9,""))</f>
        <v/>
      </c>
      <c r="T583" s="166" t="str">
        <f>IF(C583="","",IF(N(P583)&gt;0,P583+ROW()/1E9,""))</f>
        <v/>
      </c>
    </row>
    <row r="584">
      <c r="A584" s="153" t="str">
        <f>IF(C584="","","Stocks")</f>
        <v/>
      </c>
      <c r="B584" s="153" t="str">
        <f>IF(C584="","","Exterior")</f>
        <v/>
      </c>
      <c r="C584" s="153" t="str">
        <f>IF('05 Stocks'!A87="","",'05 Stocks'!A87&amp;"")</f>
        <v/>
      </c>
      <c r="D584" s="153" t="str">
        <f>IF(C584="","",'05 Stocks'!B87&amp;"")</f>
        <v/>
      </c>
      <c r="E584" s="153" t="str">
        <f>IF(C584="","",'05 Stocks'!C87&amp;"")</f>
        <v/>
      </c>
      <c r="F584" s="153" t="str">
        <f>IF(C584="","",'05 Stocks'!AD87)</f>
        <v/>
      </c>
      <c r="G584" s="154" t="str">
        <f>IF(C584="","",'05 Stocks'!E87)</f>
        <v/>
      </c>
      <c r="H584" s="155" t="str">
        <f>IF(C584="","",'05 Stocks'!J87)</f>
        <v/>
      </c>
      <c r="I584" s="156" t="str">
        <f>IF(C584="","",'05 Stocks'!L87)</f>
        <v/>
      </c>
      <c r="J584" s="157" t="str">
        <f>IF(C584="","",'05 Stocks'!M87)</f>
        <v/>
      </c>
      <c r="K584" s="157" t="str">
        <f>IF(C584="","",'05 Stocks'!N87)</f>
        <v/>
      </c>
      <c r="L584" s="157" t="str">
        <f>IF(C584="","",'05 Stocks'!O87)</f>
        <v/>
      </c>
      <c r="M584" s="157" t="str">
        <f>IF(C584="","",'05 Stocks'!AJ87)</f>
        <v/>
      </c>
      <c r="N584" s="157" t="str">
        <f>IF(C584="","",'05 Stocks'!W87)</f>
        <v/>
      </c>
      <c r="O584" s="154" t="str">
        <f>IF(C584="","",'05 Stocks'!X87)</f>
        <v/>
      </c>
      <c r="P584" s="157" t="str">
        <f>IF(C584="","",'05 Stocks'!Y87)</f>
        <v/>
      </c>
      <c r="Q584" s="157" t="str">
        <f>IF(C584="","",'05 Stocks'!Z87)</f>
        <v/>
      </c>
      <c r="R584" s="158" t="str">
        <f>IF(C584="","",IF($J$3&gt;0,J584/$J$3,0))</f>
        <v/>
      </c>
      <c r="S584" s="159" t="str">
        <f>IF(C584="","",IF(N(J584)&gt;0,J584+ROW()/1E9,""))</f>
        <v/>
      </c>
      <c r="T584" s="159" t="str">
        <f>IF(C584="","",IF(N(P584)&gt;0,P584+ROW()/1E9,""))</f>
        <v/>
      </c>
    </row>
    <row r="585">
      <c r="A585" s="160" t="str">
        <f>IF(C585="","","Stocks")</f>
        <v/>
      </c>
      <c r="B585" s="160" t="str">
        <f>IF(C585="","","Exterior")</f>
        <v/>
      </c>
      <c r="C585" s="160" t="str">
        <f>IF('05 Stocks'!A88="","",'05 Stocks'!A88&amp;"")</f>
        <v/>
      </c>
      <c r="D585" s="160" t="str">
        <f>IF(C585="","",'05 Stocks'!B88&amp;"")</f>
        <v/>
      </c>
      <c r="E585" s="160" t="str">
        <f>IF(C585="","",'05 Stocks'!C88&amp;"")</f>
        <v/>
      </c>
      <c r="F585" s="160" t="str">
        <f>IF(C585="","",'05 Stocks'!AD88)</f>
        <v/>
      </c>
      <c r="G585" s="161" t="str">
        <f>IF(C585="","",'05 Stocks'!E88)</f>
        <v/>
      </c>
      <c r="H585" s="162" t="str">
        <f>IF(C585="","",'05 Stocks'!J88)</f>
        <v/>
      </c>
      <c r="I585" s="163" t="str">
        <f>IF(C585="","",'05 Stocks'!L88)</f>
        <v/>
      </c>
      <c r="J585" s="164" t="str">
        <f>IF(C585="","",'05 Stocks'!M88)</f>
        <v/>
      </c>
      <c r="K585" s="164" t="str">
        <f>IF(C585="","",'05 Stocks'!N88)</f>
        <v/>
      </c>
      <c r="L585" s="164" t="str">
        <f>IF(C585="","",'05 Stocks'!O88)</f>
        <v/>
      </c>
      <c r="M585" s="164" t="str">
        <f>IF(C585="","",'05 Stocks'!AJ88)</f>
        <v/>
      </c>
      <c r="N585" s="164" t="str">
        <f>IF(C585="","",'05 Stocks'!W88)</f>
        <v/>
      </c>
      <c r="O585" s="161" t="str">
        <f>IF(C585="","",'05 Stocks'!X88)</f>
        <v/>
      </c>
      <c r="P585" s="164" t="str">
        <f>IF(C585="","",'05 Stocks'!Y88)</f>
        <v/>
      </c>
      <c r="Q585" s="164" t="str">
        <f>IF(C585="","",'05 Stocks'!Z88)</f>
        <v/>
      </c>
      <c r="R585" s="165" t="str">
        <f>IF(C585="","",IF($J$3&gt;0,J585/$J$3,0))</f>
        <v/>
      </c>
      <c r="S585" s="166" t="str">
        <f>IF(C585="","",IF(N(J585)&gt;0,J585+ROW()/1E9,""))</f>
        <v/>
      </c>
      <c r="T585" s="166" t="str">
        <f>IF(C585="","",IF(N(P585)&gt;0,P585+ROW()/1E9,""))</f>
        <v/>
      </c>
    </row>
    <row r="586">
      <c r="A586" s="153" t="str">
        <f>IF(C586="","","Stocks")</f>
        <v/>
      </c>
      <c r="B586" s="153" t="str">
        <f>IF(C586="","","Exterior")</f>
        <v/>
      </c>
      <c r="C586" s="153" t="str">
        <f>IF('05 Stocks'!A89="","",'05 Stocks'!A89&amp;"")</f>
        <v/>
      </c>
      <c r="D586" s="153" t="str">
        <f>IF(C586="","",'05 Stocks'!B89&amp;"")</f>
        <v/>
      </c>
      <c r="E586" s="153" t="str">
        <f>IF(C586="","",'05 Stocks'!C89&amp;"")</f>
        <v/>
      </c>
      <c r="F586" s="153" t="str">
        <f>IF(C586="","",'05 Stocks'!AD89)</f>
        <v/>
      </c>
      <c r="G586" s="154" t="str">
        <f>IF(C586="","",'05 Stocks'!E89)</f>
        <v/>
      </c>
      <c r="H586" s="155" t="str">
        <f>IF(C586="","",'05 Stocks'!J89)</f>
        <v/>
      </c>
      <c r="I586" s="156" t="str">
        <f>IF(C586="","",'05 Stocks'!L89)</f>
        <v/>
      </c>
      <c r="J586" s="157" t="str">
        <f>IF(C586="","",'05 Stocks'!M89)</f>
        <v/>
      </c>
      <c r="K586" s="157" t="str">
        <f>IF(C586="","",'05 Stocks'!N89)</f>
        <v/>
      </c>
      <c r="L586" s="157" t="str">
        <f>IF(C586="","",'05 Stocks'!O89)</f>
        <v/>
      </c>
      <c r="M586" s="157" t="str">
        <f>IF(C586="","",'05 Stocks'!AJ89)</f>
        <v/>
      </c>
      <c r="N586" s="157" t="str">
        <f>IF(C586="","",'05 Stocks'!W89)</f>
        <v/>
      </c>
      <c r="O586" s="154" t="str">
        <f>IF(C586="","",'05 Stocks'!X89)</f>
        <v/>
      </c>
      <c r="P586" s="157" t="str">
        <f>IF(C586="","",'05 Stocks'!Y89)</f>
        <v/>
      </c>
      <c r="Q586" s="157" t="str">
        <f>IF(C586="","",'05 Stocks'!Z89)</f>
        <v/>
      </c>
      <c r="R586" s="158" t="str">
        <f>IF(C586="","",IF($J$3&gt;0,J586/$J$3,0))</f>
        <v/>
      </c>
      <c r="S586" s="159" t="str">
        <f>IF(C586="","",IF(N(J586)&gt;0,J586+ROW()/1E9,""))</f>
        <v/>
      </c>
      <c r="T586" s="159" t="str">
        <f>IF(C586="","",IF(N(P586)&gt;0,P586+ROW()/1E9,""))</f>
        <v/>
      </c>
    </row>
    <row r="587">
      <c r="A587" s="160" t="str">
        <f>IF(C587="","","Stocks")</f>
        <v/>
      </c>
      <c r="B587" s="160" t="str">
        <f>IF(C587="","","Exterior")</f>
        <v/>
      </c>
      <c r="C587" s="160" t="str">
        <f>IF('05 Stocks'!A90="","",'05 Stocks'!A90&amp;"")</f>
        <v/>
      </c>
      <c r="D587" s="160" t="str">
        <f>IF(C587="","",'05 Stocks'!B90&amp;"")</f>
        <v/>
      </c>
      <c r="E587" s="160" t="str">
        <f>IF(C587="","",'05 Stocks'!C90&amp;"")</f>
        <v/>
      </c>
      <c r="F587" s="160" t="str">
        <f>IF(C587="","",'05 Stocks'!AD90)</f>
        <v/>
      </c>
      <c r="G587" s="161" t="str">
        <f>IF(C587="","",'05 Stocks'!E90)</f>
        <v/>
      </c>
      <c r="H587" s="162" t="str">
        <f>IF(C587="","",'05 Stocks'!J90)</f>
        <v/>
      </c>
      <c r="I587" s="163" t="str">
        <f>IF(C587="","",'05 Stocks'!L90)</f>
        <v/>
      </c>
      <c r="J587" s="164" t="str">
        <f>IF(C587="","",'05 Stocks'!M90)</f>
        <v/>
      </c>
      <c r="K587" s="164" t="str">
        <f>IF(C587="","",'05 Stocks'!N90)</f>
        <v/>
      </c>
      <c r="L587" s="164" t="str">
        <f>IF(C587="","",'05 Stocks'!O90)</f>
        <v/>
      </c>
      <c r="M587" s="164" t="str">
        <f>IF(C587="","",'05 Stocks'!AJ90)</f>
        <v/>
      </c>
      <c r="N587" s="164" t="str">
        <f>IF(C587="","",'05 Stocks'!W90)</f>
        <v/>
      </c>
      <c r="O587" s="161" t="str">
        <f>IF(C587="","",'05 Stocks'!X90)</f>
        <v/>
      </c>
      <c r="P587" s="164" t="str">
        <f>IF(C587="","",'05 Stocks'!Y90)</f>
        <v/>
      </c>
      <c r="Q587" s="164" t="str">
        <f>IF(C587="","",'05 Stocks'!Z90)</f>
        <v/>
      </c>
      <c r="R587" s="165" t="str">
        <f>IF(C587="","",IF($J$3&gt;0,J587/$J$3,0))</f>
        <v/>
      </c>
      <c r="S587" s="166" t="str">
        <f>IF(C587="","",IF(N(J587)&gt;0,J587+ROW()/1E9,""))</f>
        <v/>
      </c>
      <c r="T587" s="166" t="str">
        <f>IF(C587="","",IF(N(P587)&gt;0,P587+ROW()/1E9,""))</f>
        <v/>
      </c>
    </row>
    <row r="588">
      <c r="A588" s="153" t="str">
        <f>IF(C588="","","Stocks")</f>
        <v/>
      </c>
      <c r="B588" s="153" t="str">
        <f>IF(C588="","","Exterior")</f>
        <v/>
      </c>
      <c r="C588" s="153" t="str">
        <f>IF('05 Stocks'!A91="","",'05 Stocks'!A91&amp;"")</f>
        <v/>
      </c>
      <c r="D588" s="153" t="str">
        <f>IF(C588="","",'05 Stocks'!B91&amp;"")</f>
        <v/>
      </c>
      <c r="E588" s="153" t="str">
        <f>IF(C588="","",'05 Stocks'!C91&amp;"")</f>
        <v/>
      </c>
      <c r="F588" s="153" t="str">
        <f>IF(C588="","",'05 Stocks'!AD91)</f>
        <v/>
      </c>
      <c r="G588" s="154" t="str">
        <f>IF(C588="","",'05 Stocks'!E91)</f>
        <v/>
      </c>
      <c r="H588" s="155" t="str">
        <f>IF(C588="","",'05 Stocks'!J91)</f>
        <v/>
      </c>
      <c r="I588" s="156" t="str">
        <f>IF(C588="","",'05 Stocks'!L91)</f>
        <v/>
      </c>
      <c r="J588" s="157" t="str">
        <f>IF(C588="","",'05 Stocks'!M91)</f>
        <v/>
      </c>
      <c r="K588" s="157" t="str">
        <f>IF(C588="","",'05 Stocks'!N91)</f>
        <v/>
      </c>
      <c r="L588" s="157" t="str">
        <f>IF(C588="","",'05 Stocks'!O91)</f>
        <v/>
      </c>
      <c r="M588" s="157" t="str">
        <f>IF(C588="","",'05 Stocks'!AJ91)</f>
        <v/>
      </c>
      <c r="N588" s="157" t="str">
        <f>IF(C588="","",'05 Stocks'!W91)</f>
        <v/>
      </c>
      <c r="O588" s="154" t="str">
        <f>IF(C588="","",'05 Stocks'!X91)</f>
        <v/>
      </c>
      <c r="P588" s="157" t="str">
        <f>IF(C588="","",'05 Stocks'!Y91)</f>
        <v/>
      </c>
      <c r="Q588" s="157" t="str">
        <f>IF(C588="","",'05 Stocks'!Z91)</f>
        <v/>
      </c>
      <c r="R588" s="158" t="str">
        <f>IF(C588="","",IF($J$3&gt;0,J588/$J$3,0))</f>
        <v/>
      </c>
      <c r="S588" s="159" t="str">
        <f>IF(C588="","",IF(N(J588)&gt;0,J588+ROW()/1E9,""))</f>
        <v/>
      </c>
      <c r="T588" s="159" t="str">
        <f>IF(C588="","",IF(N(P588)&gt;0,P588+ROW()/1E9,""))</f>
        <v/>
      </c>
    </row>
    <row r="589">
      <c r="A589" s="160" t="str">
        <f>IF(C589="","","Stocks")</f>
        <v/>
      </c>
      <c r="B589" s="160" t="str">
        <f>IF(C589="","","Exterior")</f>
        <v/>
      </c>
      <c r="C589" s="160" t="str">
        <f>IF('05 Stocks'!A92="","",'05 Stocks'!A92&amp;"")</f>
        <v/>
      </c>
      <c r="D589" s="160" t="str">
        <f>IF(C589="","",'05 Stocks'!B92&amp;"")</f>
        <v/>
      </c>
      <c r="E589" s="160" t="str">
        <f>IF(C589="","",'05 Stocks'!C92&amp;"")</f>
        <v/>
      </c>
      <c r="F589" s="160" t="str">
        <f>IF(C589="","",'05 Stocks'!AD92)</f>
        <v/>
      </c>
      <c r="G589" s="161" t="str">
        <f>IF(C589="","",'05 Stocks'!E92)</f>
        <v/>
      </c>
      <c r="H589" s="162" t="str">
        <f>IF(C589="","",'05 Stocks'!J92)</f>
        <v/>
      </c>
      <c r="I589" s="163" t="str">
        <f>IF(C589="","",'05 Stocks'!L92)</f>
        <v/>
      </c>
      <c r="J589" s="164" t="str">
        <f>IF(C589="","",'05 Stocks'!M92)</f>
        <v/>
      </c>
      <c r="K589" s="164" t="str">
        <f>IF(C589="","",'05 Stocks'!N92)</f>
        <v/>
      </c>
      <c r="L589" s="164" t="str">
        <f>IF(C589="","",'05 Stocks'!O92)</f>
        <v/>
      </c>
      <c r="M589" s="164" t="str">
        <f>IF(C589="","",'05 Stocks'!AJ92)</f>
        <v/>
      </c>
      <c r="N589" s="164" t="str">
        <f>IF(C589="","",'05 Stocks'!W92)</f>
        <v/>
      </c>
      <c r="O589" s="161" t="str">
        <f>IF(C589="","",'05 Stocks'!X92)</f>
        <v/>
      </c>
      <c r="P589" s="164" t="str">
        <f>IF(C589="","",'05 Stocks'!Y92)</f>
        <v/>
      </c>
      <c r="Q589" s="164" t="str">
        <f>IF(C589="","",'05 Stocks'!Z92)</f>
        <v/>
      </c>
      <c r="R589" s="165" t="str">
        <f>IF(C589="","",IF($J$3&gt;0,J589/$J$3,0))</f>
        <v/>
      </c>
      <c r="S589" s="166" t="str">
        <f>IF(C589="","",IF(N(J589)&gt;0,J589+ROW()/1E9,""))</f>
        <v/>
      </c>
      <c r="T589" s="166" t="str">
        <f>IF(C589="","",IF(N(P589)&gt;0,P589+ROW()/1E9,""))</f>
        <v/>
      </c>
    </row>
    <row r="590">
      <c r="A590" s="153" t="str">
        <f>IF(C590="","","Stocks")</f>
        <v/>
      </c>
      <c r="B590" s="153" t="str">
        <f>IF(C590="","","Exterior")</f>
        <v/>
      </c>
      <c r="C590" s="153" t="str">
        <f>IF('05 Stocks'!A93="","",'05 Stocks'!A93&amp;"")</f>
        <v/>
      </c>
      <c r="D590" s="153" t="str">
        <f>IF(C590="","",'05 Stocks'!B93&amp;"")</f>
        <v/>
      </c>
      <c r="E590" s="153" t="str">
        <f>IF(C590="","",'05 Stocks'!C93&amp;"")</f>
        <v/>
      </c>
      <c r="F590" s="153" t="str">
        <f>IF(C590="","",'05 Stocks'!AD93)</f>
        <v/>
      </c>
      <c r="G590" s="154" t="str">
        <f>IF(C590="","",'05 Stocks'!E93)</f>
        <v/>
      </c>
      <c r="H590" s="155" t="str">
        <f>IF(C590="","",'05 Stocks'!J93)</f>
        <v/>
      </c>
      <c r="I590" s="156" t="str">
        <f>IF(C590="","",'05 Stocks'!L93)</f>
        <v/>
      </c>
      <c r="J590" s="157" t="str">
        <f>IF(C590="","",'05 Stocks'!M93)</f>
        <v/>
      </c>
      <c r="K590" s="157" t="str">
        <f>IF(C590="","",'05 Stocks'!N93)</f>
        <v/>
      </c>
      <c r="L590" s="157" t="str">
        <f>IF(C590="","",'05 Stocks'!O93)</f>
        <v/>
      </c>
      <c r="M590" s="157" t="str">
        <f>IF(C590="","",'05 Stocks'!AJ93)</f>
        <v/>
      </c>
      <c r="N590" s="157" t="str">
        <f>IF(C590="","",'05 Stocks'!W93)</f>
        <v/>
      </c>
      <c r="O590" s="154" t="str">
        <f>IF(C590="","",'05 Stocks'!X93)</f>
        <v/>
      </c>
      <c r="P590" s="157" t="str">
        <f>IF(C590="","",'05 Stocks'!Y93)</f>
        <v/>
      </c>
      <c r="Q590" s="157" t="str">
        <f>IF(C590="","",'05 Stocks'!Z93)</f>
        <v/>
      </c>
      <c r="R590" s="158" t="str">
        <f>IF(C590="","",IF($J$3&gt;0,J590/$J$3,0))</f>
        <v/>
      </c>
      <c r="S590" s="159" t="str">
        <f>IF(C590="","",IF(N(J590)&gt;0,J590+ROW()/1E9,""))</f>
        <v/>
      </c>
      <c r="T590" s="159" t="str">
        <f>IF(C590="","",IF(N(P590)&gt;0,P590+ROW()/1E9,""))</f>
        <v/>
      </c>
    </row>
    <row r="591">
      <c r="A591" s="160" t="str">
        <f>IF(C591="","","Stocks")</f>
        <v/>
      </c>
      <c r="B591" s="160" t="str">
        <f>IF(C591="","","Exterior")</f>
        <v/>
      </c>
      <c r="C591" s="160" t="str">
        <f>IF('05 Stocks'!A94="","",'05 Stocks'!A94&amp;"")</f>
        <v/>
      </c>
      <c r="D591" s="160" t="str">
        <f>IF(C591="","",'05 Stocks'!B94&amp;"")</f>
        <v/>
      </c>
      <c r="E591" s="160" t="str">
        <f>IF(C591="","",'05 Stocks'!C94&amp;"")</f>
        <v/>
      </c>
      <c r="F591" s="160" t="str">
        <f>IF(C591="","",'05 Stocks'!AD94)</f>
        <v/>
      </c>
      <c r="G591" s="161" t="str">
        <f>IF(C591="","",'05 Stocks'!E94)</f>
        <v/>
      </c>
      <c r="H591" s="162" t="str">
        <f>IF(C591="","",'05 Stocks'!J94)</f>
        <v/>
      </c>
      <c r="I591" s="163" t="str">
        <f>IF(C591="","",'05 Stocks'!L94)</f>
        <v/>
      </c>
      <c r="J591" s="164" t="str">
        <f>IF(C591="","",'05 Stocks'!M94)</f>
        <v/>
      </c>
      <c r="K591" s="164" t="str">
        <f>IF(C591="","",'05 Stocks'!N94)</f>
        <v/>
      </c>
      <c r="L591" s="164" t="str">
        <f>IF(C591="","",'05 Stocks'!O94)</f>
        <v/>
      </c>
      <c r="M591" s="164" t="str">
        <f>IF(C591="","",'05 Stocks'!AJ94)</f>
        <v/>
      </c>
      <c r="N591" s="164" t="str">
        <f>IF(C591="","",'05 Stocks'!W94)</f>
        <v/>
      </c>
      <c r="O591" s="161" t="str">
        <f>IF(C591="","",'05 Stocks'!X94)</f>
        <v/>
      </c>
      <c r="P591" s="164" t="str">
        <f>IF(C591="","",'05 Stocks'!Y94)</f>
        <v/>
      </c>
      <c r="Q591" s="164" t="str">
        <f>IF(C591="","",'05 Stocks'!Z94)</f>
        <v/>
      </c>
      <c r="R591" s="165" t="str">
        <f>IF(C591="","",IF($J$3&gt;0,J591/$J$3,0))</f>
        <v/>
      </c>
      <c r="S591" s="166" t="str">
        <f>IF(C591="","",IF(N(J591)&gt;0,J591+ROW()/1E9,""))</f>
        <v/>
      </c>
      <c r="T591" s="166" t="str">
        <f>IF(C591="","",IF(N(P591)&gt;0,P591+ROW()/1E9,""))</f>
        <v/>
      </c>
    </row>
    <row r="592">
      <c r="A592" s="153" t="str">
        <f>IF(C592="","","Stocks")</f>
        <v/>
      </c>
      <c r="B592" s="153" t="str">
        <f>IF(C592="","","Exterior")</f>
        <v/>
      </c>
      <c r="C592" s="153" t="str">
        <f>IF('05 Stocks'!A95="","",'05 Stocks'!A95&amp;"")</f>
        <v/>
      </c>
      <c r="D592" s="153" t="str">
        <f>IF(C592="","",'05 Stocks'!B95&amp;"")</f>
        <v/>
      </c>
      <c r="E592" s="153" t="str">
        <f>IF(C592="","",'05 Stocks'!C95&amp;"")</f>
        <v/>
      </c>
      <c r="F592" s="153" t="str">
        <f>IF(C592="","",'05 Stocks'!AD95)</f>
        <v/>
      </c>
      <c r="G592" s="154" t="str">
        <f>IF(C592="","",'05 Stocks'!E95)</f>
        <v/>
      </c>
      <c r="H592" s="155" t="str">
        <f>IF(C592="","",'05 Stocks'!J95)</f>
        <v/>
      </c>
      <c r="I592" s="156" t="str">
        <f>IF(C592="","",'05 Stocks'!L95)</f>
        <v/>
      </c>
      <c r="J592" s="157" t="str">
        <f>IF(C592="","",'05 Stocks'!M95)</f>
        <v/>
      </c>
      <c r="K592" s="157" t="str">
        <f>IF(C592="","",'05 Stocks'!N95)</f>
        <v/>
      </c>
      <c r="L592" s="157" t="str">
        <f>IF(C592="","",'05 Stocks'!O95)</f>
        <v/>
      </c>
      <c r="M592" s="157" t="str">
        <f>IF(C592="","",'05 Stocks'!AJ95)</f>
        <v/>
      </c>
      <c r="N592" s="157" t="str">
        <f>IF(C592="","",'05 Stocks'!W95)</f>
        <v/>
      </c>
      <c r="O592" s="154" t="str">
        <f>IF(C592="","",'05 Stocks'!X95)</f>
        <v/>
      </c>
      <c r="P592" s="157" t="str">
        <f>IF(C592="","",'05 Stocks'!Y95)</f>
        <v/>
      </c>
      <c r="Q592" s="157" t="str">
        <f>IF(C592="","",'05 Stocks'!Z95)</f>
        <v/>
      </c>
      <c r="R592" s="158" t="str">
        <f>IF(C592="","",IF($J$3&gt;0,J592/$J$3,0))</f>
        <v/>
      </c>
      <c r="S592" s="159" t="str">
        <f>IF(C592="","",IF(N(J592)&gt;0,J592+ROW()/1E9,""))</f>
        <v/>
      </c>
      <c r="T592" s="159" t="str">
        <f>IF(C592="","",IF(N(P592)&gt;0,P592+ROW()/1E9,""))</f>
        <v/>
      </c>
    </row>
    <row r="593">
      <c r="A593" s="160" t="str">
        <f>IF(C593="","","Stocks")</f>
        <v/>
      </c>
      <c r="B593" s="160" t="str">
        <f>IF(C593="","","Exterior")</f>
        <v/>
      </c>
      <c r="C593" s="160" t="str">
        <f>IF('05 Stocks'!A96="","",'05 Stocks'!A96&amp;"")</f>
        <v/>
      </c>
      <c r="D593" s="160" t="str">
        <f>IF(C593="","",'05 Stocks'!B96&amp;"")</f>
        <v/>
      </c>
      <c r="E593" s="160" t="str">
        <f>IF(C593="","",'05 Stocks'!C96&amp;"")</f>
        <v/>
      </c>
      <c r="F593" s="160" t="str">
        <f>IF(C593="","",'05 Stocks'!AD96)</f>
        <v/>
      </c>
      <c r="G593" s="161" t="str">
        <f>IF(C593="","",'05 Stocks'!E96)</f>
        <v/>
      </c>
      <c r="H593" s="162" t="str">
        <f>IF(C593="","",'05 Stocks'!J96)</f>
        <v/>
      </c>
      <c r="I593" s="163" t="str">
        <f>IF(C593="","",'05 Stocks'!L96)</f>
        <v/>
      </c>
      <c r="J593" s="164" t="str">
        <f>IF(C593="","",'05 Stocks'!M96)</f>
        <v/>
      </c>
      <c r="K593" s="164" t="str">
        <f>IF(C593="","",'05 Stocks'!N96)</f>
        <v/>
      </c>
      <c r="L593" s="164" t="str">
        <f>IF(C593="","",'05 Stocks'!O96)</f>
        <v/>
      </c>
      <c r="M593" s="164" t="str">
        <f>IF(C593="","",'05 Stocks'!AJ96)</f>
        <v/>
      </c>
      <c r="N593" s="164" t="str">
        <f>IF(C593="","",'05 Stocks'!W96)</f>
        <v/>
      </c>
      <c r="O593" s="161" t="str">
        <f>IF(C593="","",'05 Stocks'!X96)</f>
        <v/>
      </c>
      <c r="P593" s="164" t="str">
        <f>IF(C593="","",'05 Stocks'!Y96)</f>
        <v/>
      </c>
      <c r="Q593" s="164" t="str">
        <f>IF(C593="","",'05 Stocks'!Z96)</f>
        <v/>
      </c>
      <c r="R593" s="165" t="str">
        <f>IF(C593="","",IF($J$3&gt;0,J593/$J$3,0))</f>
        <v/>
      </c>
      <c r="S593" s="166" t="str">
        <f>IF(C593="","",IF(N(J593)&gt;0,J593+ROW()/1E9,""))</f>
        <v/>
      </c>
      <c r="T593" s="166" t="str">
        <f>IF(C593="","",IF(N(P593)&gt;0,P593+ROW()/1E9,""))</f>
        <v/>
      </c>
    </row>
    <row r="594">
      <c r="A594" s="153" t="str">
        <f>IF(C594="","","Stocks")</f>
        <v/>
      </c>
      <c r="B594" s="153" t="str">
        <f>IF(C594="","","Exterior")</f>
        <v/>
      </c>
      <c r="C594" s="153" t="str">
        <f>IF('05 Stocks'!A97="","",'05 Stocks'!A97&amp;"")</f>
        <v/>
      </c>
      <c r="D594" s="153" t="str">
        <f>IF(C594="","",'05 Stocks'!B97&amp;"")</f>
        <v/>
      </c>
      <c r="E594" s="153" t="str">
        <f>IF(C594="","",'05 Stocks'!C97&amp;"")</f>
        <v/>
      </c>
      <c r="F594" s="153" t="str">
        <f>IF(C594="","",'05 Stocks'!AD97)</f>
        <v/>
      </c>
      <c r="G594" s="154" t="str">
        <f>IF(C594="","",'05 Stocks'!E97)</f>
        <v/>
      </c>
      <c r="H594" s="155" t="str">
        <f>IF(C594="","",'05 Stocks'!J97)</f>
        <v/>
      </c>
      <c r="I594" s="156" t="str">
        <f>IF(C594="","",'05 Stocks'!L97)</f>
        <v/>
      </c>
      <c r="J594" s="157" t="str">
        <f>IF(C594="","",'05 Stocks'!M97)</f>
        <v/>
      </c>
      <c r="K594" s="157" t="str">
        <f>IF(C594="","",'05 Stocks'!N97)</f>
        <v/>
      </c>
      <c r="L594" s="157" t="str">
        <f>IF(C594="","",'05 Stocks'!O97)</f>
        <v/>
      </c>
      <c r="M594" s="157" t="str">
        <f>IF(C594="","",'05 Stocks'!AJ97)</f>
        <v/>
      </c>
      <c r="N594" s="157" t="str">
        <f>IF(C594="","",'05 Stocks'!W97)</f>
        <v/>
      </c>
      <c r="O594" s="154" t="str">
        <f>IF(C594="","",'05 Stocks'!X97)</f>
        <v/>
      </c>
      <c r="P594" s="157" t="str">
        <f>IF(C594="","",'05 Stocks'!Y97)</f>
        <v/>
      </c>
      <c r="Q594" s="157" t="str">
        <f>IF(C594="","",'05 Stocks'!Z97)</f>
        <v/>
      </c>
      <c r="R594" s="158" t="str">
        <f>IF(C594="","",IF($J$3&gt;0,J594/$J$3,0))</f>
        <v/>
      </c>
      <c r="S594" s="159" t="str">
        <f>IF(C594="","",IF(N(J594)&gt;0,J594+ROW()/1E9,""))</f>
        <v/>
      </c>
      <c r="T594" s="159" t="str">
        <f>IF(C594="","",IF(N(P594)&gt;0,P594+ROW()/1E9,""))</f>
        <v/>
      </c>
    </row>
    <row r="595">
      <c r="A595" s="160" t="str">
        <f>IF(C595="","","Stocks")</f>
        <v/>
      </c>
      <c r="B595" s="160" t="str">
        <f>IF(C595="","","Exterior")</f>
        <v/>
      </c>
      <c r="C595" s="160" t="str">
        <f>IF('05 Stocks'!A98="","",'05 Stocks'!A98&amp;"")</f>
        <v/>
      </c>
      <c r="D595" s="160" t="str">
        <f>IF(C595="","",'05 Stocks'!B98&amp;"")</f>
        <v/>
      </c>
      <c r="E595" s="160" t="str">
        <f>IF(C595="","",'05 Stocks'!C98&amp;"")</f>
        <v/>
      </c>
      <c r="F595" s="160" t="str">
        <f>IF(C595="","",'05 Stocks'!AD98)</f>
        <v/>
      </c>
      <c r="G595" s="161" t="str">
        <f>IF(C595="","",'05 Stocks'!E98)</f>
        <v/>
      </c>
      <c r="H595" s="162" t="str">
        <f>IF(C595="","",'05 Stocks'!J98)</f>
        <v/>
      </c>
      <c r="I595" s="163" t="str">
        <f>IF(C595="","",'05 Stocks'!L98)</f>
        <v/>
      </c>
      <c r="J595" s="164" t="str">
        <f>IF(C595="","",'05 Stocks'!M98)</f>
        <v/>
      </c>
      <c r="K595" s="164" t="str">
        <f>IF(C595="","",'05 Stocks'!N98)</f>
        <v/>
      </c>
      <c r="L595" s="164" t="str">
        <f>IF(C595="","",'05 Stocks'!O98)</f>
        <v/>
      </c>
      <c r="M595" s="164" t="str">
        <f>IF(C595="","",'05 Stocks'!AJ98)</f>
        <v/>
      </c>
      <c r="N595" s="164" t="str">
        <f>IF(C595="","",'05 Stocks'!W98)</f>
        <v/>
      </c>
      <c r="O595" s="161" t="str">
        <f>IF(C595="","",'05 Stocks'!X98)</f>
        <v/>
      </c>
      <c r="P595" s="164" t="str">
        <f>IF(C595="","",'05 Stocks'!Y98)</f>
        <v/>
      </c>
      <c r="Q595" s="164" t="str">
        <f>IF(C595="","",'05 Stocks'!Z98)</f>
        <v/>
      </c>
      <c r="R595" s="165" t="str">
        <f>IF(C595="","",IF($J$3&gt;0,J595/$J$3,0))</f>
        <v/>
      </c>
      <c r="S595" s="166" t="str">
        <f>IF(C595="","",IF(N(J595)&gt;0,J595+ROW()/1E9,""))</f>
        <v/>
      </c>
      <c r="T595" s="166" t="str">
        <f>IF(C595="","",IF(N(P595)&gt;0,P595+ROW()/1E9,""))</f>
        <v/>
      </c>
    </row>
    <row r="596">
      <c r="A596" s="153" t="str">
        <f>IF(C596="","","Stocks")</f>
        <v/>
      </c>
      <c r="B596" s="153" t="str">
        <f>IF(C596="","","Exterior")</f>
        <v/>
      </c>
      <c r="C596" s="153" t="str">
        <f>IF('05 Stocks'!A99="","",'05 Stocks'!A99&amp;"")</f>
        <v/>
      </c>
      <c r="D596" s="153" t="str">
        <f>IF(C596="","",'05 Stocks'!B99&amp;"")</f>
        <v/>
      </c>
      <c r="E596" s="153" t="str">
        <f>IF(C596="","",'05 Stocks'!C99&amp;"")</f>
        <v/>
      </c>
      <c r="F596" s="153" t="str">
        <f>IF(C596="","",'05 Stocks'!AD99)</f>
        <v/>
      </c>
      <c r="G596" s="154" t="str">
        <f>IF(C596="","",'05 Stocks'!E99)</f>
        <v/>
      </c>
      <c r="H596" s="155" t="str">
        <f>IF(C596="","",'05 Stocks'!J99)</f>
        <v/>
      </c>
      <c r="I596" s="156" t="str">
        <f>IF(C596="","",'05 Stocks'!L99)</f>
        <v/>
      </c>
      <c r="J596" s="157" t="str">
        <f>IF(C596="","",'05 Stocks'!M99)</f>
        <v/>
      </c>
      <c r="K596" s="157" t="str">
        <f>IF(C596="","",'05 Stocks'!N99)</f>
        <v/>
      </c>
      <c r="L596" s="157" t="str">
        <f>IF(C596="","",'05 Stocks'!O99)</f>
        <v/>
      </c>
      <c r="M596" s="157" t="str">
        <f>IF(C596="","",'05 Stocks'!AJ99)</f>
        <v/>
      </c>
      <c r="N596" s="157" t="str">
        <f>IF(C596="","",'05 Stocks'!W99)</f>
        <v/>
      </c>
      <c r="O596" s="154" t="str">
        <f>IF(C596="","",'05 Stocks'!X99)</f>
        <v/>
      </c>
      <c r="P596" s="157" t="str">
        <f>IF(C596="","",'05 Stocks'!Y99)</f>
        <v/>
      </c>
      <c r="Q596" s="157" t="str">
        <f>IF(C596="","",'05 Stocks'!Z99)</f>
        <v/>
      </c>
      <c r="R596" s="158" t="str">
        <f>IF(C596="","",IF($J$3&gt;0,J596/$J$3,0))</f>
        <v/>
      </c>
      <c r="S596" s="159" t="str">
        <f>IF(C596="","",IF(N(J596)&gt;0,J596+ROW()/1E9,""))</f>
        <v/>
      </c>
      <c r="T596" s="159" t="str">
        <f>IF(C596="","",IF(N(P596)&gt;0,P596+ROW()/1E9,""))</f>
        <v/>
      </c>
    </row>
    <row r="597">
      <c r="A597" s="160" t="str">
        <f>IF(C597="","","Stocks")</f>
        <v/>
      </c>
      <c r="B597" s="160" t="str">
        <f>IF(C597="","","Exterior")</f>
        <v/>
      </c>
      <c r="C597" s="160" t="str">
        <f>IF('05 Stocks'!A100="","",'05 Stocks'!A100&amp;"")</f>
        <v/>
      </c>
      <c r="D597" s="160" t="str">
        <f>IF(C597="","",'05 Stocks'!B100&amp;"")</f>
        <v/>
      </c>
      <c r="E597" s="160" t="str">
        <f>IF(C597="","",'05 Stocks'!C100&amp;"")</f>
        <v/>
      </c>
      <c r="F597" s="160" t="str">
        <f>IF(C597="","",'05 Stocks'!AD100)</f>
        <v/>
      </c>
      <c r="G597" s="161" t="str">
        <f>IF(C597="","",'05 Stocks'!E100)</f>
        <v/>
      </c>
      <c r="H597" s="162" t="str">
        <f>IF(C597="","",'05 Stocks'!J100)</f>
        <v/>
      </c>
      <c r="I597" s="163" t="str">
        <f>IF(C597="","",'05 Stocks'!L100)</f>
        <v/>
      </c>
      <c r="J597" s="164" t="str">
        <f>IF(C597="","",'05 Stocks'!M100)</f>
        <v/>
      </c>
      <c r="K597" s="164" t="str">
        <f>IF(C597="","",'05 Stocks'!N100)</f>
        <v/>
      </c>
      <c r="L597" s="164" t="str">
        <f>IF(C597="","",'05 Stocks'!O100)</f>
        <v/>
      </c>
      <c r="M597" s="164" t="str">
        <f>IF(C597="","",'05 Stocks'!AJ100)</f>
        <v/>
      </c>
      <c r="N597" s="164" t="str">
        <f>IF(C597="","",'05 Stocks'!W100)</f>
        <v/>
      </c>
      <c r="O597" s="161" t="str">
        <f>IF(C597="","",'05 Stocks'!X100)</f>
        <v/>
      </c>
      <c r="P597" s="164" t="str">
        <f>IF(C597="","",'05 Stocks'!Y100)</f>
        <v/>
      </c>
      <c r="Q597" s="164" t="str">
        <f>IF(C597="","",'05 Stocks'!Z100)</f>
        <v/>
      </c>
      <c r="R597" s="165" t="str">
        <f>IF(C597="","",IF($J$3&gt;0,J597/$J$3,0))</f>
        <v/>
      </c>
      <c r="S597" s="166" t="str">
        <f>IF(C597="","",IF(N(J597)&gt;0,J597+ROW()/1E9,""))</f>
        <v/>
      </c>
      <c r="T597" s="166" t="str">
        <f>IF(C597="","",IF(N(P597)&gt;0,P597+ROW()/1E9,""))</f>
        <v/>
      </c>
    </row>
    <row r="598">
      <c r="A598" s="153" t="str">
        <f>IF(C598="","","Stocks")</f>
        <v/>
      </c>
      <c r="B598" s="153" t="str">
        <f>IF(C598="","","Exterior")</f>
        <v/>
      </c>
      <c r="C598" s="153" t="str">
        <f>IF('05 Stocks'!A101="","",'05 Stocks'!A101&amp;"")</f>
        <v/>
      </c>
      <c r="D598" s="153" t="str">
        <f>IF(C598="","",'05 Stocks'!B101&amp;"")</f>
        <v/>
      </c>
      <c r="E598" s="153" t="str">
        <f>IF(C598="","",'05 Stocks'!C101&amp;"")</f>
        <v/>
      </c>
      <c r="F598" s="153" t="str">
        <f>IF(C598="","",'05 Stocks'!AD101)</f>
        <v/>
      </c>
      <c r="G598" s="154" t="str">
        <f>IF(C598="","",'05 Stocks'!E101)</f>
        <v/>
      </c>
      <c r="H598" s="155" t="str">
        <f>IF(C598="","",'05 Stocks'!J101)</f>
        <v/>
      </c>
      <c r="I598" s="156" t="str">
        <f>IF(C598="","",'05 Stocks'!L101)</f>
        <v/>
      </c>
      <c r="J598" s="157" t="str">
        <f>IF(C598="","",'05 Stocks'!M101)</f>
        <v/>
      </c>
      <c r="K598" s="157" t="str">
        <f>IF(C598="","",'05 Stocks'!N101)</f>
        <v/>
      </c>
      <c r="L598" s="157" t="str">
        <f>IF(C598="","",'05 Stocks'!O101)</f>
        <v/>
      </c>
      <c r="M598" s="157" t="str">
        <f>IF(C598="","",'05 Stocks'!AJ101)</f>
        <v/>
      </c>
      <c r="N598" s="157" t="str">
        <f>IF(C598="","",'05 Stocks'!W101)</f>
        <v/>
      </c>
      <c r="O598" s="154" t="str">
        <f>IF(C598="","",'05 Stocks'!X101)</f>
        <v/>
      </c>
      <c r="P598" s="157" t="str">
        <f>IF(C598="","",'05 Stocks'!Y101)</f>
        <v/>
      </c>
      <c r="Q598" s="157" t="str">
        <f>IF(C598="","",'05 Stocks'!Z101)</f>
        <v/>
      </c>
      <c r="R598" s="158" t="str">
        <f>IF(C598="","",IF($J$3&gt;0,J598/$J$3,0))</f>
        <v/>
      </c>
      <c r="S598" s="159" t="str">
        <f>IF(C598="","",IF(N(J598)&gt;0,J598+ROW()/1E9,""))</f>
        <v/>
      </c>
      <c r="T598" s="159" t="str">
        <f>IF(C598="","",IF(N(P598)&gt;0,P598+ROW()/1E9,""))</f>
        <v/>
      </c>
    </row>
    <row r="599">
      <c r="A599" s="160" t="str">
        <f>IF(C599="","","Stocks")</f>
        <v/>
      </c>
      <c r="B599" s="160" t="str">
        <f>IF(C599="","","Exterior")</f>
        <v/>
      </c>
      <c r="C599" s="160" t="str">
        <f>IF('05 Stocks'!A102="","",'05 Stocks'!A102&amp;"")</f>
        <v/>
      </c>
      <c r="D599" s="160" t="str">
        <f>IF(C599="","",'05 Stocks'!B102&amp;"")</f>
        <v/>
      </c>
      <c r="E599" s="160" t="str">
        <f>IF(C599="","",'05 Stocks'!C102&amp;"")</f>
        <v/>
      </c>
      <c r="F599" s="160" t="str">
        <f>IF(C599="","",'05 Stocks'!AD102)</f>
        <v/>
      </c>
      <c r="G599" s="161" t="str">
        <f>IF(C599="","",'05 Stocks'!E102)</f>
        <v/>
      </c>
      <c r="H599" s="162" t="str">
        <f>IF(C599="","",'05 Stocks'!J102)</f>
        <v/>
      </c>
      <c r="I599" s="163" t="str">
        <f>IF(C599="","",'05 Stocks'!L102)</f>
        <v/>
      </c>
      <c r="J599" s="164" t="str">
        <f>IF(C599="","",'05 Stocks'!M102)</f>
        <v/>
      </c>
      <c r="K599" s="164" t="str">
        <f>IF(C599="","",'05 Stocks'!N102)</f>
        <v/>
      </c>
      <c r="L599" s="164" t="str">
        <f>IF(C599="","",'05 Stocks'!O102)</f>
        <v/>
      </c>
      <c r="M599" s="164" t="str">
        <f>IF(C599="","",'05 Stocks'!AJ102)</f>
        <v/>
      </c>
      <c r="N599" s="164" t="str">
        <f>IF(C599="","",'05 Stocks'!W102)</f>
        <v/>
      </c>
      <c r="O599" s="161" t="str">
        <f>IF(C599="","",'05 Stocks'!X102)</f>
        <v/>
      </c>
      <c r="P599" s="164" t="str">
        <f>IF(C599="","",'05 Stocks'!Y102)</f>
        <v/>
      </c>
      <c r="Q599" s="164" t="str">
        <f>IF(C599="","",'05 Stocks'!Z102)</f>
        <v/>
      </c>
      <c r="R599" s="165" t="str">
        <f>IF(C599="","",IF($J$3&gt;0,J599/$J$3,0))</f>
        <v/>
      </c>
      <c r="S599" s="166" t="str">
        <f>IF(C599="","",IF(N(J599)&gt;0,J599+ROW()/1E9,""))</f>
        <v/>
      </c>
      <c r="T599" s="166" t="str">
        <f>IF(C599="","",IF(N(P599)&gt;0,P599+ROW()/1E9,""))</f>
        <v/>
      </c>
    </row>
    <row r="600">
      <c r="A600" s="153" t="str">
        <f>IF(C600="","","Stocks")</f>
        <v/>
      </c>
      <c r="B600" s="153" t="str">
        <f>IF(C600="","","Exterior")</f>
        <v/>
      </c>
      <c r="C600" s="153" t="str">
        <f>IF('05 Stocks'!A103="","",'05 Stocks'!A103&amp;"")</f>
        <v/>
      </c>
      <c r="D600" s="153" t="str">
        <f>IF(C600="","",'05 Stocks'!B103&amp;"")</f>
        <v/>
      </c>
      <c r="E600" s="153" t="str">
        <f>IF(C600="","",'05 Stocks'!C103&amp;"")</f>
        <v/>
      </c>
      <c r="F600" s="153" t="str">
        <f>IF(C600="","",'05 Stocks'!AD103)</f>
        <v/>
      </c>
      <c r="G600" s="154" t="str">
        <f>IF(C600="","",'05 Stocks'!E103)</f>
        <v/>
      </c>
      <c r="H600" s="155" t="str">
        <f>IF(C600="","",'05 Stocks'!J103)</f>
        <v/>
      </c>
      <c r="I600" s="156" t="str">
        <f>IF(C600="","",'05 Stocks'!L103)</f>
        <v/>
      </c>
      <c r="J600" s="157" t="str">
        <f>IF(C600="","",'05 Stocks'!M103)</f>
        <v/>
      </c>
      <c r="K600" s="157" t="str">
        <f>IF(C600="","",'05 Stocks'!N103)</f>
        <v/>
      </c>
      <c r="L600" s="157" t="str">
        <f>IF(C600="","",'05 Stocks'!O103)</f>
        <v/>
      </c>
      <c r="M600" s="157" t="str">
        <f>IF(C600="","",'05 Stocks'!AJ103)</f>
        <v/>
      </c>
      <c r="N600" s="157" t="str">
        <f>IF(C600="","",'05 Stocks'!W103)</f>
        <v/>
      </c>
      <c r="O600" s="154" t="str">
        <f>IF(C600="","",'05 Stocks'!X103)</f>
        <v/>
      </c>
      <c r="P600" s="157" t="str">
        <f>IF(C600="","",'05 Stocks'!Y103)</f>
        <v/>
      </c>
      <c r="Q600" s="157" t="str">
        <f>IF(C600="","",'05 Stocks'!Z103)</f>
        <v/>
      </c>
      <c r="R600" s="158" t="str">
        <f>IF(C600="","",IF($J$3&gt;0,J600/$J$3,0))</f>
        <v/>
      </c>
      <c r="S600" s="159" t="str">
        <f>IF(C600="","",IF(N(J600)&gt;0,J600+ROW()/1E9,""))</f>
        <v/>
      </c>
      <c r="T600" s="159" t="str">
        <f>IF(C600="","",IF(N(P600)&gt;0,P600+ROW()/1E9,""))</f>
        <v/>
      </c>
    </row>
    <row r="601">
      <c r="A601" s="160" t="str">
        <f>IF(C601="","","Stocks")</f>
        <v/>
      </c>
      <c r="B601" s="160" t="str">
        <f>IF(C601="","","Exterior")</f>
        <v/>
      </c>
      <c r="C601" s="160" t="str">
        <f>IF('05 Stocks'!A104="","",'05 Stocks'!A104&amp;"")</f>
        <v/>
      </c>
      <c r="D601" s="160" t="str">
        <f>IF(C601="","",'05 Stocks'!B104&amp;"")</f>
        <v/>
      </c>
      <c r="E601" s="160" t="str">
        <f>IF(C601="","",'05 Stocks'!C104&amp;"")</f>
        <v/>
      </c>
      <c r="F601" s="160" t="str">
        <f>IF(C601="","",'05 Stocks'!AD104)</f>
        <v/>
      </c>
      <c r="G601" s="161" t="str">
        <f>IF(C601="","",'05 Stocks'!E104)</f>
        <v/>
      </c>
      <c r="H601" s="162" t="str">
        <f>IF(C601="","",'05 Stocks'!J104)</f>
        <v/>
      </c>
      <c r="I601" s="163" t="str">
        <f>IF(C601="","",'05 Stocks'!L104)</f>
        <v/>
      </c>
      <c r="J601" s="164" t="str">
        <f>IF(C601="","",'05 Stocks'!M104)</f>
        <v/>
      </c>
      <c r="K601" s="164" t="str">
        <f>IF(C601="","",'05 Stocks'!N104)</f>
        <v/>
      </c>
      <c r="L601" s="164" t="str">
        <f>IF(C601="","",'05 Stocks'!O104)</f>
        <v/>
      </c>
      <c r="M601" s="164" t="str">
        <f>IF(C601="","",'05 Stocks'!AJ104)</f>
        <v/>
      </c>
      <c r="N601" s="164" t="str">
        <f>IF(C601="","",'05 Stocks'!W104)</f>
        <v/>
      </c>
      <c r="O601" s="161" t="str">
        <f>IF(C601="","",'05 Stocks'!X104)</f>
        <v/>
      </c>
      <c r="P601" s="164" t="str">
        <f>IF(C601="","",'05 Stocks'!Y104)</f>
        <v/>
      </c>
      <c r="Q601" s="164" t="str">
        <f>IF(C601="","",'05 Stocks'!Z104)</f>
        <v/>
      </c>
      <c r="R601" s="165" t="str">
        <f>IF(C601="","",IF($J$3&gt;0,J601/$J$3,0))</f>
        <v/>
      </c>
      <c r="S601" s="166" t="str">
        <f>IF(C601="","",IF(N(J601)&gt;0,J601+ROW()/1E9,""))</f>
        <v/>
      </c>
      <c r="T601" s="166" t="str">
        <f>IF(C601="","",IF(N(P601)&gt;0,P601+ROW()/1E9,""))</f>
        <v/>
      </c>
    </row>
    <row r="602">
      <c r="A602" s="153" t="str">
        <f>IF(C602="","","Stocks")</f>
        <v/>
      </c>
      <c r="B602" s="153" t="str">
        <f>IF(C602="","","Exterior")</f>
        <v/>
      </c>
      <c r="C602" s="153" t="str">
        <f>IF('05 Stocks'!A105="","",'05 Stocks'!A105&amp;"")</f>
        <v/>
      </c>
      <c r="D602" s="153" t="str">
        <f>IF(C602="","",'05 Stocks'!B105&amp;"")</f>
        <v/>
      </c>
      <c r="E602" s="153" t="str">
        <f>IF(C602="","",'05 Stocks'!C105&amp;"")</f>
        <v/>
      </c>
      <c r="F602" s="153" t="str">
        <f>IF(C602="","",'05 Stocks'!AD105)</f>
        <v/>
      </c>
      <c r="G602" s="154" t="str">
        <f>IF(C602="","",'05 Stocks'!E105)</f>
        <v/>
      </c>
      <c r="H602" s="155" t="str">
        <f>IF(C602="","",'05 Stocks'!J105)</f>
        <v/>
      </c>
      <c r="I602" s="156" t="str">
        <f>IF(C602="","",'05 Stocks'!L105)</f>
        <v/>
      </c>
      <c r="J602" s="157" t="str">
        <f>IF(C602="","",'05 Stocks'!M105)</f>
        <v/>
      </c>
      <c r="K602" s="157" t="str">
        <f>IF(C602="","",'05 Stocks'!N105)</f>
        <v/>
      </c>
      <c r="L602" s="157" t="str">
        <f>IF(C602="","",'05 Stocks'!O105)</f>
        <v/>
      </c>
      <c r="M602" s="157" t="str">
        <f>IF(C602="","",'05 Stocks'!AJ105)</f>
        <v/>
      </c>
      <c r="N602" s="157" t="str">
        <f>IF(C602="","",'05 Stocks'!W105)</f>
        <v/>
      </c>
      <c r="O602" s="154" t="str">
        <f>IF(C602="","",'05 Stocks'!X105)</f>
        <v/>
      </c>
      <c r="P602" s="157" t="str">
        <f>IF(C602="","",'05 Stocks'!Y105)</f>
        <v/>
      </c>
      <c r="Q602" s="157" t="str">
        <f>IF(C602="","",'05 Stocks'!Z105)</f>
        <v/>
      </c>
      <c r="R602" s="158" t="str">
        <f>IF(C602="","",IF($J$3&gt;0,J602/$J$3,0))</f>
        <v/>
      </c>
      <c r="S602" s="159" t="str">
        <f>IF(C602="","",IF(N(J602)&gt;0,J602+ROW()/1E9,""))</f>
        <v/>
      </c>
      <c r="T602" s="159" t="str">
        <f>IF(C602="","",IF(N(P602)&gt;0,P602+ROW()/1E9,""))</f>
        <v/>
      </c>
    </row>
    <row r="603">
      <c r="A603" s="160" t="str">
        <f>IF(C603="","","Stocks")</f>
        <v/>
      </c>
      <c r="B603" s="160" t="str">
        <f>IF(C603="","","Exterior")</f>
        <v/>
      </c>
      <c r="C603" s="160" t="str">
        <f>IF('05 Stocks'!A106="","",'05 Stocks'!A106&amp;"")</f>
        <v/>
      </c>
      <c r="D603" s="160" t="str">
        <f>IF(C603="","",'05 Stocks'!B106&amp;"")</f>
        <v/>
      </c>
      <c r="E603" s="160" t="str">
        <f>IF(C603="","",'05 Stocks'!C106&amp;"")</f>
        <v/>
      </c>
      <c r="F603" s="160" t="str">
        <f>IF(C603="","",'05 Stocks'!AD106)</f>
        <v/>
      </c>
      <c r="G603" s="161" t="str">
        <f>IF(C603="","",'05 Stocks'!E106)</f>
        <v/>
      </c>
      <c r="H603" s="162" t="str">
        <f>IF(C603="","",'05 Stocks'!J106)</f>
        <v/>
      </c>
      <c r="I603" s="163" t="str">
        <f>IF(C603="","",'05 Stocks'!L106)</f>
        <v/>
      </c>
      <c r="J603" s="164" t="str">
        <f>IF(C603="","",'05 Stocks'!M106)</f>
        <v/>
      </c>
      <c r="K603" s="164" t="str">
        <f>IF(C603="","",'05 Stocks'!N106)</f>
        <v/>
      </c>
      <c r="L603" s="164" t="str">
        <f>IF(C603="","",'05 Stocks'!O106)</f>
        <v/>
      </c>
      <c r="M603" s="164" t="str">
        <f>IF(C603="","",'05 Stocks'!AJ106)</f>
        <v/>
      </c>
      <c r="N603" s="164" t="str">
        <f>IF(C603="","",'05 Stocks'!W106)</f>
        <v/>
      </c>
      <c r="O603" s="161" t="str">
        <f>IF(C603="","",'05 Stocks'!X106)</f>
        <v/>
      </c>
      <c r="P603" s="164" t="str">
        <f>IF(C603="","",'05 Stocks'!Y106)</f>
        <v/>
      </c>
      <c r="Q603" s="164" t="str">
        <f>IF(C603="","",'05 Stocks'!Z106)</f>
        <v/>
      </c>
      <c r="R603" s="165" t="str">
        <f>IF(C603="","",IF($J$3&gt;0,J603/$J$3,0))</f>
        <v/>
      </c>
      <c r="S603" s="166" t="str">
        <f>IF(C603="","",IF(N(J603)&gt;0,J603+ROW()/1E9,""))</f>
        <v/>
      </c>
      <c r="T603" s="166" t="str">
        <f>IF(C603="","",IF(N(P603)&gt;0,P603+ROW()/1E9,""))</f>
        <v/>
      </c>
    </row>
    <row r="604">
      <c r="A604" s="153" t="str">
        <f>IF(C604="","","Stocks")</f>
        <v/>
      </c>
      <c r="B604" s="153" t="str">
        <f>IF(C604="","","Exterior")</f>
        <v/>
      </c>
      <c r="C604" s="153" t="str">
        <f>IF('05 Stocks'!A107="","",'05 Stocks'!A107&amp;"")</f>
        <v/>
      </c>
      <c r="D604" s="153" t="str">
        <f>IF(C604="","",'05 Stocks'!B107&amp;"")</f>
        <v/>
      </c>
      <c r="E604" s="153" t="str">
        <f>IF(C604="","",'05 Stocks'!C107&amp;"")</f>
        <v/>
      </c>
      <c r="F604" s="153" t="str">
        <f>IF(C604="","",'05 Stocks'!AD107)</f>
        <v/>
      </c>
      <c r="G604" s="154" t="str">
        <f>IF(C604="","",'05 Stocks'!E107)</f>
        <v/>
      </c>
      <c r="H604" s="155" t="str">
        <f>IF(C604="","",'05 Stocks'!J107)</f>
        <v/>
      </c>
      <c r="I604" s="156" t="str">
        <f>IF(C604="","",'05 Stocks'!L107)</f>
        <v/>
      </c>
      <c r="J604" s="157" t="str">
        <f>IF(C604="","",'05 Stocks'!M107)</f>
        <v/>
      </c>
      <c r="K604" s="157" t="str">
        <f>IF(C604="","",'05 Stocks'!N107)</f>
        <v/>
      </c>
      <c r="L604" s="157" t="str">
        <f>IF(C604="","",'05 Stocks'!O107)</f>
        <v/>
      </c>
      <c r="M604" s="157" t="str">
        <f>IF(C604="","",'05 Stocks'!AJ107)</f>
        <v/>
      </c>
      <c r="N604" s="157" t="str">
        <f>IF(C604="","",'05 Stocks'!W107)</f>
        <v/>
      </c>
      <c r="O604" s="154" t="str">
        <f>IF(C604="","",'05 Stocks'!X107)</f>
        <v/>
      </c>
      <c r="P604" s="157" t="str">
        <f>IF(C604="","",'05 Stocks'!Y107)</f>
        <v/>
      </c>
      <c r="Q604" s="157" t="str">
        <f>IF(C604="","",'05 Stocks'!Z107)</f>
        <v/>
      </c>
      <c r="R604" s="158" t="str">
        <f>IF(C604="","",IF($J$3&gt;0,J604/$J$3,0))</f>
        <v/>
      </c>
      <c r="S604" s="159" t="str">
        <f>IF(C604="","",IF(N(J604)&gt;0,J604+ROW()/1E9,""))</f>
        <v/>
      </c>
      <c r="T604" s="159" t="str">
        <f>IF(C604="","",IF(N(P604)&gt;0,P604+ROW()/1E9,""))</f>
        <v/>
      </c>
    </row>
    <row r="605">
      <c r="A605" s="160" t="str">
        <f>IF(C605="","","Stocks")</f>
        <v/>
      </c>
      <c r="B605" s="160" t="str">
        <f>IF(C605="","","Exterior")</f>
        <v/>
      </c>
      <c r="C605" s="160" t="str">
        <f>IF('05 Stocks'!A108="","",'05 Stocks'!A108&amp;"")</f>
        <v/>
      </c>
      <c r="D605" s="160" t="str">
        <f>IF(C605="","",'05 Stocks'!B108&amp;"")</f>
        <v/>
      </c>
      <c r="E605" s="160" t="str">
        <f>IF(C605="","",'05 Stocks'!C108&amp;"")</f>
        <v/>
      </c>
      <c r="F605" s="160" t="str">
        <f>IF(C605="","",'05 Stocks'!AD108)</f>
        <v/>
      </c>
      <c r="G605" s="161" t="str">
        <f>IF(C605="","",'05 Stocks'!E108)</f>
        <v/>
      </c>
      <c r="H605" s="162" t="str">
        <f>IF(C605="","",'05 Stocks'!J108)</f>
        <v/>
      </c>
      <c r="I605" s="163" t="str">
        <f>IF(C605="","",'05 Stocks'!L108)</f>
        <v/>
      </c>
      <c r="J605" s="164" t="str">
        <f>IF(C605="","",'05 Stocks'!M108)</f>
        <v/>
      </c>
      <c r="K605" s="164" t="str">
        <f>IF(C605="","",'05 Stocks'!N108)</f>
        <v/>
      </c>
      <c r="L605" s="164" t="str">
        <f>IF(C605="","",'05 Stocks'!O108)</f>
        <v/>
      </c>
      <c r="M605" s="164" t="str">
        <f>IF(C605="","",'05 Stocks'!AJ108)</f>
        <v/>
      </c>
      <c r="N605" s="164" t="str">
        <f>IF(C605="","",'05 Stocks'!W108)</f>
        <v/>
      </c>
      <c r="O605" s="161" t="str">
        <f>IF(C605="","",'05 Stocks'!X108)</f>
        <v/>
      </c>
      <c r="P605" s="164" t="str">
        <f>IF(C605="","",'05 Stocks'!Y108)</f>
        <v/>
      </c>
      <c r="Q605" s="164" t="str">
        <f>IF(C605="","",'05 Stocks'!Z108)</f>
        <v/>
      </c>
      <c r="R605" s="165" t="str">
        <f>IF(C605="","",IF($J$3&gt;0,J605/$J$3,0))</f>
        <v/>
      </c>
      <c r="S605" s="166" t="str">
        <f>IF(C605="","",IF(N(J605)&gt;0,J605+ROW()/1E9,""))</f>
        <v/>
      </c>
      <c r="T605" s="166" t="str">
        <f>IF(C605="","",IF(N(P605)&gt;0,P605+ROW()/1E9,""))</f>
        <v/>
      </c>
    </row>
    <row r="606">
      <c r="A606" s="153" t="str">
        <f>IF(C606="","","Stocks")</f>
        <v/>
      </c>
      <c r="B606" s="153" t="str">
        <f>IF(C606="","","Exterior")</f>
        <v/>
      </c>
      <c r="C606" s="153" t="str">
        <f>IF('05 Stocks'!A109="","",'05 Stocks'!A109&amp;"")</f>
        <v/>
      </c>
      <c r="D606" s="153" t="str">
        <f>IF(C606="","",'05 Stocks'!B109&amp;"")</f>
        <v/>
      </c>
      <c r="E606" s="153" t="str">
        <f>IF(C606="","",'05 Stocks'!C109&amp;"")</f>
        <v/>
      </c>
      <c r="F606" s="153" t="str">
        <f>IF(C606="","",'05 Stocks'!AD109)</f>
        <v/>
      </c>
      <c r="G606" s="154" t="str">
        <f>IF(C606="","",'05 Stocks'!E109)</f>
        <v/>
      </c>
      <c r="H606" s="155" t="str">
        <f>IF(C606="","",'05 Stocks'!J109)</f>
        <v/>
      </c>
      <c r="I606" s="156" t="str">
        <f>IF(C606="","",'05 Stocks'!L109)</f>
        <v/>
      </c>
      <c r="J606" s="157" t="str">
        <f>IF(C606="","",'05 Stocks'!M109)</f>
        <v/>
      </c>
      <c r="K606" s="157" t="str">
        <f>IF(C606="","",'05 Stocks'!N109)</f>
        <v/>
      </c>
      <c r="L606" s="157" t="str">
        <f>IF(C606="","",'05 Stocks'!O109)</f>
        <v/>
      </c>
      <c r="M606" s="157" t="str">
        <f>IF(C606="","",'05 Stocks'!AJ109)</f>
        <v/>
      </c>
      <c r="N606" s="157" t="str">
        <f>IF(C606="","",'05 Stocks'!W109)</f>
        <v/>
      </c>
      <c r="O606" s="154" t="str">
        <f>IF(C606="","",'05 Stocks'!X109)</f>
        <v/>
      </c>
      <c r="P606" s="157" t="str">
        <f>IF(C606="","",'05 Stocks'!Y109)</f>
        <v/>
      </c>
      <c r="Q606" s="157" t="str">
        <f>IF(C606="","",'05 Stocks'!Z109)</f>
        <v/>
      </c>
      <c r="R606" s="158" t="str">
        <f>IF(C606="","",IF($J$3&gt;0,J606/$J$3,0))</f>
        <v/>
      </c>
      <c r="S606" s="159" t="str">
        <f>IF(C606="","",IF(N(J606)&gt;0,J606+ROW()/1E9,""))</f>
        <v/>
      </c>
      <c r="T606" s="159" t="str">
        <f>IF(C606="","",IF(N(P606)&gt;0,P606+ROW()/1E9,""))</f>
        <v/>
      </c>
    </row>
    <row r="607">
      <c r="A607" s="160" t="str">
        <f>IF(C607="","","Stocks")</f>
        <v/>
      </c>
      <c r="B607" s="160" t="str">
        <f>IF(C607="","","Exterior")</f>
        <v/>
      </c>
      <c r="C607" s="160" t="str">
        <f>IF('05 Stocks'!A110="","",'05 Stocks'!A110&amp;"")</f>
        <v/>
      </c>
      <c r="D607" s="160" t="str">
        <f>IF(C607="","",'05 Stocks'!B110&amp;"")</f>
        <v/>
      </c>
      <c r="E607" s="160" t="str">
        <f>IF(C607="","",'05 Stocks'!C110&amp;"")</f>
        <v/>
      </c>
      <c r="F607" s="160" t="str">
        <f>IF(C607="","",'05 Stocks'!AD110)</f>
        <v/>
      </c>
      <c r="G607" s="161" t="str">
        <f>IF(C607="","",'05 Stocks'!E110)</f>
        <v/>
      </c>
      <c r="H607" s="162" t="str">
        <f>IF(C607="","",'05 Stocks'!J110)</f>
        <v/>
      </c>
      <c r="I607" s="163" t="str">
        <f>IF(C607="","",'05 Stocks'!L110)</f>
        <v/>
      </c>
      <c r="J607" s="164" t="str">
        <f>IF(C607="","",'05 Stocks'!M110)</f>
        <v/>
      </c>
      <c r="K607" s="164" t="str">
        <f>IF(C607="","",'05 Stocks'!N110)</f>
        <v/>
      </c>
      <c r="L607" s="164" t="str">
        <f>IF(C607="","",'05 Stocks'!O110)</f>
        <v/>
      </c>
      <c r="M607" s="164" t="str">
        <f>IF(C607="","",'05 Stocks'!AJ110)</f>
        <v/>
      </c>
      <c r="N607" s="164" t="str">
        <f>IF(C607="","",'05 Stocks'!W110)</f>
        <v/>
      </c>
      <c r="O607" s="161" t="str">
        <f>IF(C607="","",'05 Stocks'!X110)</f>
        <v/>
      </c>
      <c r="P607" s="164" t="str">
        <f>IF(C607="","",'05 Stocks'!Y110)</f>
        <v/>
      </c>
      <c r="Q607" s="164" t="str">
        <f>IF(C607="","",'05 Stocks'!Z110)</f>
        <v/>
      </c>
      <c r="R607" s="165" t="str">
        <f>IF(C607="","",IF($J$3&gt;0,J607/$J$3,0))</f>
        <v/>
      </c>
      <c r="S607" s="166" t="str">
        <f>IF(C607="","",IF(N(J607)&gt;0,J607+ROW()/1E9,""))</f>
        <v/>
      </c>
      <c r="T607" s="166" t="str">
        <f>IF(C607="","",IF(N(P607)&gt;0,P607+ROW()/1E9,""))</f>
        <v/>
      </c>
    </row>
    <row r="608">
      <c r="A608" s="153" t="str">
        <f>IF(C608="","","Stocks")</f>
        <v/>
      </c>
      <c r="B608" s="153" t="str">
        <f>IF(C608="","","Exterior")</f>
        <v/>
      </c>
      <c r="C608" s="153" t="str">
        <f>IF('05 Stocks'!A111="","",'05 Stocks'!A111&amp;"")</f>
        <v/>
      </c>
      <c r="D608" s="153" t="str">
        <f>IF(C608="","",'05 Stocks'!B111&amp;"")</f>
        <v/>
      </c>
      <c r="E608" s="153" t="str">
        <f>IF(C608="","",'05 Stocks'!C111&amp;"")</f>
        <v/>
      </c>
      <c r="F608" s="153" t="str">
        <f>IF(C608="","",'05 Stocks'!AD111)</f>
        <v/>
      </c>
      <c r="G608" s="154" t="str">
        <f>IF(C608="","",'05 Stocks'!E111)</f>
        <v/>
      </c>
      <c r="H608" s="155" t="str">
        <f>IF(C608="","",'05 Stocks'!J111)</f>
        <v/>
      </c>
      <c r="I608" s="156" t="str">
        <f>IF(C608="","",'05 Stocks'!L111)</f>
        <v/>
      </c>
      <c r="J608" s="157" t="str">
        <f>IF(C608="","",'05 Stocks'!M111)</f>
        <v/>
      </c>
      <c r="K608" s="157" t="str">
        <f>IF(C608="","",'05 Stocks'!N111)</f>
        <v/>
      </c>
      <c r="L608" s="157" t="str">
        <f>IF(C608="","",'05 Stocks'!O111)</f>
        <v/>
      </c>
      <c r="M608" s="157" t="str">
        <f>IF(C608="","",'05 Stocks'!AJ111)</f>
        <v/>
      </c>
      <c r="N608" s="157" t="str">
        <f>IF(C608="","",'05 Stocks'!W111)</f>
        <v/>
      </c>
      <c r="O608" s="154" t="str">
        <f>IF(C608="","",'05 Stocks'!X111)</f>
        <v/>
      </c>
      <c r="P608" s="157" t="str">
        <f>IF(C608="","",'05 Stocks'!Y111)</f>
        <v/>
      </c>
      <c r="Q608" s="157" t="str">
        <f>IF(C608="","",'05 Stocks'!Z111)</f>
        <v/>
      </c>
      <c r="R608" s="158" t="str">
        <f>IF(C608="","",IF($J$3&gt;0,J608/$J$3,0))</f>
        <v/>
      </c>
      <c r="S608" s="159" t="str">
        <f>IF(C608="","",IF(N(J608)&gt;0,J608+ROW()/1E9,""))</f>
        <v/>
      </c>
      <c r="T608" s="159" t="str">
        <f>IF(C608="","",IF(N(P608)&gt;0,P608+ROW()/1E9,""))</f>
        <v/>
      </c>
    </row>
    <row r="609">
      <c r="A609" s="160" t="str">
        <f>IF(C609="","","Stocks")</f>
        <v/>
      </c>
      <c r="B609" s="160" t="str">
        <f>IF(C609="","","Exterior")</f>
        <v/>
      </c>
      <c r="C609" s="160" t="str">
        <f>IF('05 Stocks'!A112="","",'05 Stocks'!A112&amp;"")</f>
        <v/>
      </c>
      <c r="D609" s="160" t="str">
        <f>IF(C609="","",'05 Stocks'!B112&amp;"")</f>
        <v/>
      </c>
      <c r="E609" s="160" t="str">
        <f>IF(C609="","",'05 Stocks'!C112&amp;"")</f>
        <v/>
      </c>
      <c r="F609" s="160" t="str">
        <f>IF(C609="","",'05 Stocks'!AD112)</f>
        <v/>
      </c>
      <c r="G609" s="161" t="str">
        <f>IF(C609="","",'05 Stocks'!E112)</f>
        <v/>
      </c>
      <c r="H609" s="162" t="str">
        <f>IF(C609="","",'05 Stocks'!J112)</f>
        <v/>
      </c>
      <c r="I609" s="163" t="str">
        <f>IF(C609="","",'05 Stocks'!L112)</f>
        <v/>
      </c>
      <c r="J609" s="164" t="str">
        <f>IF(C609="","",'05 Stocks'!M112)</f>
        <v/>
      </c>
      <c r="K609" s="164" t="str">
        <f>IF(C609="","",'05 Stocks'!N112)</f>
        <v/>
      </c>
      <c r="L609" s="164" t="str">
        <f>IF(C609="","",'05 Stocks'!O112)</f>
        <v/>
      </c>
      <c r="M609" s="164" t="str">
        <f>IF(C609="","",'05 Stocks'!AJ112)</f>
        <v/>
      </c>
      <c r="N609" s="164" t="str">
        <f>IF(C609="","",'05 Stocks'!W112)</f>
        <v/>
      </c>
      <c r="O609" s="161" t="str">
        <f>IF(C609="","",'05 Stocks'!X112)</f>
        <v/>
      </c>
      <c r="P609" s="164" t="str">
        <f>IF(C609="","",'05 Stocks'!Y112)</f>
        <v/>
      </c>
      <c r="Q609" s="164" t="str">
        <f>IF(C609="","",'05 Stocks'!Z112)</f>
        <v/>
      </c>
      <c r="R609" s="165" t="str">
        <f>IF(C609="","",IF($J$3&gt;0,J609/$J$3,0))</f>
        <v/>
      </c>
      <c r="S609" s="166" t="str">
        <f>IF(C609="","",IF(N(J609)&gt;0,J609+ROW()/1E9,""))</f>
        <v/>
      </c>
      <c r="T609" s="166" t="str">
        <f>IF(C609="","",IF(N(P609)&gt;0,P609+ROW()/1E9,""))</f>
        <v/>
      </c>
    </row>
    <row r="610">
      <c r="A610" s="153" t="str">
        <f>IF(C610="","","Stocks")</f>
        <v/>
      </c>
      <c r="B610" s="153" t="str">
        <f>IF(C610="","","Exterior")</f>
        <v/>
      </c>
      <c r="C610" s="153" t="str">
        <f>IF('05 Stocks'!A113="","",'05 Stocks'!A113&amp;"")</f>
        <v/>
      </c>
      <c r="D610" s="153" t="str">
        <f>IF(C610="","",'05 Stocks'!B113&amp;"")</f>
        <v/>
      </c>
      <c r="E610" s="153" t="str">
        <f>IF(C610="","",'05 Stocks'!C113&amp;"")</f>
        <v/>
      </c>
      <c r="F610" s="153" t="str">
        <f>IF(C610="","",'05 Stocks'!AD113)</f>
        <v/>
      </c>
      <c r="G610" s="154" t="str">
        <f>IF(C610="","",'05 Stocks'!E113)</f>
        <v/>
      </c>
      <c r="H610" s="155" t="str">
        <f>IF(C610="","",'05 Stocks'!J113)</f>
        <v/>
      </c>
      <c r="I610" s="156" t="str">
        <f>IF(C610="","",'05 Stocks'!L113)</f>
        <v/>
      </c>
      <c r="J610" s="157" t="str">
        <f>IF(C610="","",'05 Stocks'!M113)</f>
        <v/>
      </c>
      <c r="K610" s="157" t="str">
        <f>IF(C610="","",'05 Stocks'!N113)</f>
        <v/>
      </c>
      <c r="L610" s="157" t="str">
        <f>IF(C610="","",'05 Stocks'!O113)</f>
        <v/>
      </c>
      <c r="M610" s="157" t="str">
        <f>IF(C610="","",'05 Stocks'!AJ113)</f>
        <v/>
      </c>
      <c r="N610" s="157" t="str">
        <f>IF(C610="","",'05 Stocks'!W113)</f>
        <v/>
      </c>
      <c r="O610" s="154" t="str">
        <f>IF(C610="","",'05 Stocks'!X113)</f>
        <v/>
      </c>
      <c r="P610" s="157" t="str">
        <f>IF(C610="","",'05 Stocks'!Y113)</f>
        <v/>
      </c>
      <c r="Q610" s="157" t="str">
        <f>IF(C610="","",'05 Stocks'!Z113)</f>
        <v/>
      </c>
      <c r="R610" s="158" t="str">
        <f>IF(C610="","",IF($J$3&gt;0,J610/$J$3,0))</f>
        <v/>
      </c>
      <c r="S610" s="159" t="str">
        <f>IF(C610="","",IF(N(J610)&gt;0,J610+ROW()/1E9,""))</f>
        <v/>
      </c>
      <c r="T610" s="159" t="str">
        <f>IF(C610="","",IF(N(P610)&gt;0,P610+ROW()/1E9,""))</f>
        <v/>
      </c>
    </row>
    <row r="611">
      <c r="A611" s="160" t="str">
        <f>IF(C611="","","Stocks")</f>
        <v/>
      </c>
      <c r="B611" s="160" t="str">
        <f>IF(C611="","","Exterior")</f>
        <v/>
      </c>
      <c r="C611" s="160" t="str">
        <f>IF('05 Stocks'!A114="","",'05 Stocks'!A114&amp;"")</f>
        <v/>
      </c>
      <c r="D611" s="160" t="str">
        <f>IF(C611="","",'05 Stocks'!B114&amp;"")</f>
        <v/>
      </c>
      <c r="E611" s="160" t="str">
        <f>IF(C611="","",'05 Stocks'!C114&amp;"")</f>
        <v/>
      </c>
      <c r="F611" s="160" t="str">
        <f>IF(C611="","",'05 Stocks'!AD114)</f>
        <v/>
      </c>
      <c r="G611" s="161" t="str">
        <f>IF(C611="","",'05 Stocks'!E114)</f>
        <v/>
      </c>
      <c r="H611" s="162" t="str">
        <f>IF(C611="","",'05 Stocks'!J114)</f>
        <v/>
      </c>
      <c r="I611" s="163" t="str">
        <f>IF(C611="","",'05 Stocks'!L114)</f>
        <v/>
      </c>
      <c r="J611" s="164" t="str">
        <f>IF(C611="","",'05 Stocks'!M114)</f>
        <v/>
      </c>
      <c r="K611" s="164" t="str">
        <f>IF(C611="","",'05 Stocks'!N114)</f>
        <v/>
      </c>
      <c r="L611" s="164" t="str">
        <f>IF(C611="","",'05 Stocks'!O114)</f>
        <v/>
      </c>
      <c r="M611" s="164" t="str">
        <f>IF(C611="","",'05 Stocks'!AJ114)</f>
        <v/>
      </c>
      <c r="N611" s="164" t="str">
        <f>IF(C611="","",'05 Stocks'!W114)</f>
        <v/>
      </c>
      <c r="O611" s="161" t="str">
        <f>IF(C611="","",'05 Stocks'!X114)</f>
        <v/>
      </c>
      <c r="P611" s="164" t="str">
        <f>IF(C611="","",'05 Stocks'!Y114)</f>
        <v/>
      </c>
      <c r="Q611" s="164" t="str">
        <f>IF(C611="","",'05 Stocks'!Z114)</f>
        <v/>
      </c>
      <c r="R611" s="165" t="str">
        <f>IF(C611="","",IF($J$3&gt;0,J611/$J$3,0))</f>
        <v/>
      </c>
      <c r="S611" s="166" t="str">
        <f>IF(C611="","",IF(N(J611)&gt;0,J611+ROW()/1E9,""))</f>
        <v/>
      </c>
      <c r="T611" s="166" t="str">
        <f>IF(C611="","",IF(N(P611)&gt;0,P611+ROW()/1E9,""))</f>
        <v/>
      </c>
    </row>
    <row r="612">
      <c r="A612" s="153" t="str">
        <f>IF(C612="","","Stocks")</f>
        <v/>
      </c>
      <c r="B612" s="153" t="str">
        <f>IF(C612="","","Exterior")</f>
        <v/>
      </c>
      <c r="C612" s="153" t="str">
        <f>IF('05 Stocks'!A115="","",'05 Stocks'!A115&amp;"")</f>
        <v/>
      </c>
      <c r="D612" s="153" t="str">
        <f>IF(C612="","",'05 Stocks'!B115&amp;"")</f>
        <v/>
      </c>
      <c r="E612" s="153" t="str">
        <f>IF(C612="","",'05 Stocks'!C115&amp;"")</f>
        <v/>
      </c>
      <c r="F612" s="153" t="str">
        <f>IF(C612="","",'05 Stocks'!AD115)</f>
        <v/>
      </c>
      <c r="G612" s="154" t="str">
        <f>IF(C612="","",'05 Stocks'!E115)</f>
        <v/>
      </c>
      <c r="H612" s="155" t="str">
        <f>IF(C612="","",'05 Stocks'!J115)</f>
        <v/>
      </c>
      <c r="I612" s="156" t="str">
        <f>IF(C612="","",'05 Stocks'!L115)</f>
        <v/>
      </c>
      <c r="J612" s="157" t="str">
        <f>IF(C612="","",'05 Stocks'!M115)</f>
        <v/>
      </c>
      <c r="K612" s="157" t="str">
        <f>IF(C612="","",'05 Stocks'!N115)</f>
        <v/>
      </c>
      <c r="L612" s="157" t="str">
        <f>IF(C612="","",'05 Stocks'!O115)</f>
        <v/>
      </c>
      <c r="M612" s="157" t="str">
        <f>IF(C612="","",'05 Stocks'!AJ115)</f>
        <v/>
      </c>
      <c r="N612" s="157" t="str">
        <f>IF(C612="","",'05 Stocks'!W115)</f>
        <v/>
      </c>
      <c r="O612" s="154" t="str">
        <f>IF(C612="","",'05 Stocks'!X115)</f>
        <v/>
      </c>
      <c r="P612" s="157" t="str">
        <f>IF(C612="","",'05 Stocks'!Y115)</f>
        <v/>
      </c>
      <c r="Q612" s="157" t="str">
        <f>IF(C612="","",'05 Stocks'!Z115)</f>
        <v/>
      </c>
      <c r="R612" s="158" t="str">
        <f>IF(C612="","",IF($J$3&gt;0,J612/$J$3,0))</f>
        <v/>
      </c>
      <c r="S612" s="159" t="str">
        <f>IF(C612="","",IF(N(J612)&gt;0,J612+ROW()/1E9,""))</f>
        <v/>
      </c>
      <c r="T612" s="159" t="str">
        <f>IF(C612="","",IF(N(P612)&gt;0,P612+ROW()/1E9,""))</f>
        <v/>
      </c>
    </row>
    <row r="613">
      <c r="A613" s="160" t="str">
        <f>IF(C613="","","Stocks")</f>
        <v/>
      </c>
      <c r="B613" s="160" t="str">
        <f>IF(C613="","","Exterior")</f>
        <v/>
      </c>
      <c r="C613" s="160" t="str">
        <f>IF('05 Stocks'!A116="","",'05 Stocks'!A116&amp;"")</f>
        <v/>
      </c>
      <c r="D613" s="160" t="str">
        <f>IF(C613="","",'05 Stocks'!B116&amp;"")</f>
        <v/>
      </c>
      <c r="E613" s="160" t="str">
        <f>IF(C613="","",'05 Stocks'!C116&amp;"")</f>
        <v/>
      </c>
      <c r="F613" s="160" t="str">
        <f>IF(C613="","",'05 Stocks'!AD116)</f>
        <v/>
      </c>
      <c r="G613" s="161" t="str">
        <f>IF(C613="","",'05 Stocks'!E116)</f>
        <v/>
      </c>
      <c r="H613" s="162" t="str">
        <f>IF(C613="","",'05 Stocks'!J116)</f>
        <v/>
      </c>
      <c r="I613" s="163" t="str">
        <f>IF(C613="","",'05 Stocks'!L116)</f>
        <v/>
      </c>
      <c r="J613" s="164" t="str">
        <f>IF(C613="","",'05 Stocks'!M116)</f>
        <v/>
      </c>
      <c r="K613" s="164" t="str">
        <f>IF(C613="","",'05 Stocks'!N116)</f>
        <v/>
      </c>
      <c r="L613" s="164" t="str">
        <f>IF(C613="","",'05 Stocks'!O116)</f>
        <v/>
      </c>
      <c r="M613" s="164" t="str">
        <f>IF(C613="","",'05 Stocks'!AJ116)</f>
        <v/>
      </c>
      <c r="N613" s="164" t="str">
        <f>IF(C613="","",'05 Stocks'!W116)</f>
        <v/>
      </c>
      <c r="O613" s="161" t="str">
        <f>IF(C613="","",'05 Stocks'!X116)</f>
        <v/>
      </c>
      <c r="P613" s="164" t="str">
        <f>IF(C613="","",'05 Stocks'!Y116)</f>
        <v/>
      </c>
      <c r="Q613" s="164" t="str">
        <f>IF(C613="","",'05 Stocks'!Z116)</f>
        <v/>
      </c>
      <c r="R613" s="165" t="str">
        <f>IF(C613="","",IF($J$3&gt;0,J613/$J$3,0))</f>
        <v/>
      </c>
      <c r="S613" s="166" t="str">
        <f>IF(C613="","",IF(N(J613)&gt;0,J613+ROW()/1E9,""))</f>
        <v/>
      </c>
      <c r="T613" s="166" t="str">
        <f>IF(C613="","",IF(N(P613)&gt;0,P613+ROW()/1E9,""))</f>
        <v/>
      </c>
    </row>
    <row r="614">
      <c r="A614" s="153" t="str">
        <f>IF(C614="","","Stocks")</f>
        <v/>
      </c>
      <c r="B614" s="153" t="str">
        <f>IF(C614="","","Exterior")</f>
        <v/>
      </c>
      <c r="C614" s="153" t="str">
        <f>IF('05 Stocks'!A117="","",'05 Stocks'!A117&amp;"")</f>
        <v/>
      </c>
      <c r="D614" s="153" t="str">
        <f>IF(C614="","",'05 Stocks'!B117&amp;"")</f>
        <v/>
      </c>
      <c r="E614" s="153" t="str">
        <f>IF(C614="","",'05 Stocks'!C117&amp;"")</f>
        <v/>
      </c>
      <c r="F614" s="153" t="str">
        <f>IF(C614="","",'05 Stocks'!AD117)</f>
        <v/>
      </c>
      <c r="G614" s="154" t="str">
        <f>IF(C614="","",'05 Stocks'!E117)</f>
        <v/>
      </c>
      <c r="H614" s="155" t="str">
        <f>IF(C614="","",'05 Stocks'!J117)</f>
        <v/>
      </c>
      <c r="I614" s="156" t="str">
        <f>IF(C614="","",'05 Stocks'!L117)</f>
        <v/>
      </c>
      <c r="J614" s="157" t="str">
        <f>IF(C614="","",'05 Stocks'!M117)</f>
        <v/>
      </c>
      <c r="K614" s="157" t="str">
        <f>IF(C614="","",'05 Stocks'!N117)</f>
        <v/>
      </c>
      <c r="L614" s="157" t="str">
        <f>IF(C614="","",'05 Stocks'!O117)</f>
        <v/>
      </c>
      <c r="M614" s="157" t="str">
        <f>IF(C614="","",'05 Stocks'!AJ117)</f>
        <v/>
      </c>
      <c r="N614" s="157" t="str">
        <f>IF(C614="","",'05 Stocks'!W117)</f>
        <v/>
      </c>
      <c r="O614" s="154" t="str">
        <f>IF(C614="","",'05 Stocks'!X117)</f>
        <v/>
      </c>
      <c r="P614" s="157" t="str">
        <f>IF(C614="","",'05 Stocks'!Y117)</f>
        <v/>
      </c>
      <c r="Q614" s="157" t="str">
        <f>IF(C614="","",'05 Stocks'!Z117)</f>
        <v/>
      </c>
      <c r="R614" s="158" t="str">
        <f>IF(C614="","",IF($J$3&gt;0,J614/$J$3,0))</f>
        <v/>
      </c>
      <c r="S614" s="159" t="str">
        <f>IF(C614="","",IF(N(J614)&gt;0,J614+ROW()/1E9,""))</f>
        <v/>
      </c>
      <c r="T614" s="159" t="str">
        <f>IF(C614="","",IF(N(P614)&gt;0,P614+ROW()/1E9,""))</f>
        <v/>
      </c>
    </row>
    <row r="615">
      <c r="A615" s="160" t="str">
        <f>IF(C615="","","Stocks")</f>
        <v/>
      </c>
      <c r="B615" s="160" t="str">
        <f>IF(C615="","","Exterior")</f>
        <v/>
      </c>
      <c r="C615" s="160" t="str">
        <f>IF('05 Stocks'!A118="","",'05 Stocks'!A118&amp;"")</f>
        <v/>
      </c>
      <c r="D615" s="160" t="str">
        <f>IF(C615="","",'05 Stocks'!B118&amp;"")</f>
        <v/>
      </c>
      <c r="E615" s="160" t="str">
        <f>IF(C615="","",'05 Stocks'!C118&amp;"")</f>
        <v/>
      </c>
      <c r="F615" s="160" t="str">
        <f>IF(C615="","",'05 Stocks'!AD118)</f>
        <v/>
      </c>
      <c r="G615" s="161" t="str">
        <f>IF(C615="","",'05 Stocks'!E118)</f>
        <v/>
      </c>
      <c r="H615" s="162" t="str">
        <f>IF(C615="","",'05 Stocks'!J118)</f>
        <v/>
      </c>
      <c r="I615" s="163" t="str">
        <f>IF(C615="","",'05 Stocks'!L118)</f>
        <v/>
      </c>
      <c r="J615" s="164" t="str">
        <f>IF(C615="","",'05 Stocks'!M118)</f>
        <v/>
      </c>
      <c r="K615" s="164" t="str">
        <f>IF(C615="","",'05 Stocks'!N118)</f>
        <v/>
      </c>
      <c r="L615" s="164" t="str">
        <f>IF(C615="","",'05 Stocks'!O118)</f>
        <v/>
      </c>
      <c r="M615" s="164" t="str">
        <f>IF(C615="","",'05 Stocks'!AJ118)</f>
        <v/>
      </c>
      <c r="N615" s="164" t="str">
        <f>IF(C615="","",'05 Stocks'!W118)</f>
        <v/>
      </c>
      <c r="O615" s="161" t="str">
        <f>IF(C615="","",'05 Stocks'!X118)</f>
        <v/>
      </c>
      <c r="P615" s="164" t="str">
        <f>IF(C615="","",'05 Stocks'!Y118)</f>
        <v/>
      </c>
      <c r="Q615" s="164" t="str">
        <f>IF(C615="","",'05 Stocks'!Z118)</f>
        <v/>
      </c>
      <c r="R615" s="165" t="str">
        <f>IF(C615="","",IF($J$3&gt;0,J615/$J$3,0))</f>
        <v/>
      </c>
      <c r="S615" s="166" t="str">
        <f>IF(C615="","",IF(N(J615)&gt;0,J615+ROW()/1E9,""))</f>
        <v/>
      </c>
      <c r="T615" s="166" t="str">
        <f>IF(C615="","",IF(N(P615)&gt;0,P615+ROW()/1E9,""))</f>
        <v/>
      </c>
    </row>
    <row r="616">
      <c r="A616" s="153" t="str">
        <f>IF(C616="","","Stocks")</f>
        <v/>
      </c>
      <c r="B616" s="153" t="str">
        <f>IF(C616="","","Exterior")</f>
        <v/>
      </c>
      <c r="C616" s="153" t="str">
        <f>IF('05 Stocks'!A119="","",'05 Stocks'!A119&amp;"")</f>
        <v/>
      </c>
      <c r="D616" s="153" t="str">
        <f>IF(C616="","",'05 Stocks'!B119&amp;"")</f>
        <v/>
      </c>
      <c r="E616" s="153" t="str">
        <f>IF(C616="","",'05 Stocks'!C119&amp;"")</f>
        <v/>
      </c>
      <c r="F616" s="153" t="str">
        <f>IF(C616="","",'05 Stocks'!AD119)</f>
        <v/>
      </c>
      <c r="G616" s="154" t="str">
        <f>IF(C616="","",'05 Stocks'!E119)</f>
        <v/>
      </c>
      <c r="H616" s="155" t="str">
        <f>IF(C616="","",'05 Stocks'!J119)</f>
        <v/>
      </c>
      <c r="I616" s="156" t="str">
        <f>IF(C616="","",'05 Stocks'!L119)</f>
        <v/>
      </c>
      <c r="J616" s="157" t="str">
        <f>IF(C616="","",'05 Stocks'!M119)</f>
        <v/>
      </c>
      <c r="K616" s="157" t="str">
        <f>IF(C616="","",'05 Stocks'!N119)</f>
        <v/>
      </c>
      <c r="L616" s="157" t="str">
        <f>IF(C616="","",'05 Stocks'!O119)</f>
        <v/>
      </c>
      <c r="M616" s="157" t="str">
        <f>IF(C616="","",'05 Stocks'!AJ119)</f>
        <v/>
      </c>
      <c r="N616" s="157" t="str">
        <f>IF(C616="","",'05 Stocks'!W119)</f>
        <v/>
      </c>
      <c r="O616" s="154" t="str">
        <f>IF(C616="","",'05 Stocks'!X119)</f>
        <v/>
      </c>
      <c r="P616" s="157" t="str">
        <f>IF(C616="","",'05 Stocks'!Y119)</f>
        <v/>
      </c>
      <c r="Q616" s="157" t="str">
        <f>IF(C616="","",'05 Stocks'!Z119)</f>
        <v/>
      </c>
      <c r="R616" s="158" t="str">
        <f>IF(C616="","",IF($J$3&gt;0,J616/$J$3,0))</f>
        <v/>
      </c>
      <c r="S616" s="159" t="str">
        <f>IF(C616="","",IF(N(J616)&gt;0,J616+ROW()/1E9,""))</f>
        <v/>
      </c>
      <c r="T616" s="159" t="str">
        <f>IF(C616="","",IF(N(P616)&gt;0,P616+ROW()/1E9,""))</f>
        <v/>
      </c>
    </row>
    <row r="617">
      <c r="A617" s="160" t="str">
        <f>IF(C617="","","Stocks")</f>
        <v/>
      </c>
      <c r="B617" s="160" t="str">
        <f>IF(C617="","","Exterior")</f>
        <v/>
      </c>
      <c r="C617" s="160" t="str">
        <f>IF('05 Stocks'!A120="","",'05 Stocks'!A120&amp;"")</f>
        <v/>
      </c>
      <c r="D617" s="160" t="str">
        <f>IF(C617="","",'05 Stocks'!B120&amp;"")</f>
        <v/>
      </c>
      <c r="E617" s="160" t="str">
        <f>IF(C617="","",'05 Stocks'!C120&amp;"")</f>
        <v/>
      </c>
      <c r="F617" s="160" t="str">
        <f>IF(C617="","",'05 Stocks'!AD120)</f>
        <v/>
      </c>
      <c r="G617" s="161" t="str">
        <f>IF(C617="","",'05 Stocks'!E120)</f>
        <v/>
      </c>
      <c r="H617" s="162" t="str">
        <f>IF(C617="","",'05 Stocks'!J120)</f>
        <v/>
      </c>
      <c r="I617" s="163" t="str">
        <f>IF(C617="","",'05 Stocks'!L120)</f>
        <v/>
      </c>
      <c r="J617" s="164" t="str">
        <f>IF(C617="","",'05 Stocks'!M120)</f>
        <v/>
      </c>
      <c r="K617" s="164" t="str">
        <f>IF(C617="","",'05 Stocks'!N120)</f>
        <v/>
      </c>
      <c r="L617" s="164" t="str">
        <f>IF(C617="","",'05 Stocks'!O120)</f>
        <v/>
      </c>
      <c r="M617" s="164" t="str">
        <f>IF(C617="","",'05 Stocks'!AJ120)</f>
        <v/>
      </c>
      <c r="N617" s="164" t="str">
        <f>IF(C617="","",'05 Stocks'!W120)</f>
        <v/>
      </c>
      <c r="O617" s="161" t="str">
        <f>IF(C617="","",'05 Stocks'!X120)</f>
        <v/>
      </c>
      <c r="P617" s="164" t="str">
        <f>IF(C617="","",'05 Stocks'!Y120)</f>
        <v/>
      </c>
      <c r="Q617" s="164" t="str">
        <f>IF(C617="","",'05 Stocks'!Z120)</f>
        <v/>
      </c>
      <c r="R617" s="165" t="str">
        <f>IF(C617="","",IF($J$3&gt;0,J617/$J$3,0))</f>
        <v/>
      </c>
      <c r="S617" s="166" t="str">
        <f>IF(C617="","",IF(N(J617)&gt;0,J617+ROW()/1E9,""))</f>
        <v/>
      </c>
      <c r="T617" s="166" t="str">
        <f>IF(C617="","",IF(N(P617)&gt;0,P617+ROW()/1E9,""))</f>
        <v/>
      </c>
    </row>
    <row r="618">
      <c r="A618" s="153" t="str">
        <f>IF(C618="","","Stocks")</f>
        <v/>
      </c>
      <c r="B618" s="153" t="str">
        <f>IF(C618="","","Exterior")</f>
        <v/>
      </c>
      <c r="C618" s="153" t="str">
        <f>IF('05 Stocks'!A121="","",'05 Stocks'!A121&amp;"")</f>
        <v/>
      </c>
      <c r="D618" s="153" t="str">
        <f>IF(C618="","",'05 Stocks'!B121&amp;"")</f>
        <v/>
      </c>
      <c r="E618" s="153" t="str">
        <f>IF(C618="","",'05 Stocks'!C121&amp;"")</f>
        <v/>
      </c>
      <c r="F618" s="153" t="str">
        <f>IF(C618="","",'05 Stocks'!AD121)</f>
        <v/>
      </c>
      <c r="G618" s="154" t="str">
        <f>IF(C618="","",'05 Stocks'!E121)</f>
        <v/>
      </c>
      <c r="H618" s="155" t="str">
        <f>IF(C618="","",'05 Stocks'!J121)</f>
        <v/>
      </c>
      <c r="I618" s="156" t="str">
        <f>IF(C618="","",'05 Stocks'!L121)</f>
        <v/>
      </c>
      <c r="J618" s="157" t="str">
        <f>IF(C618="","",'05 Stocks'!M121)</f>
        <v/>
      </c>
      <c r="K618" s="157" t="str">
        <f>IF(C618="","",'05 Stocks'!N121)</f>
        <v/>
      </c>
      <c r="L618" s="157" t="str">
        <f>IF(C618="","",'05 Stocks'!O121)</f>
        <v/>
      </c>
      <c r="M618" s="157" t="str">
        <f>IF(C618="","",'05 Stocks'!AJ121)</f>
        <v/>
      </c>
      <c r="N618" s="157" t="str">
        <f>IF(C618="","",'05 Stocks'!W121)</f>
        <v/>
      </c>
      <c r="O618" s="154" t="str">
        <f>IF(C618="","",'05 Stocks'!X121)</f>
        <v/>
      </c>
      <c r="P618" s="157" t="str">
        <f>IF(C618="","",'05 Stocks'!Y121)</f>
        <v/>
      </c>
      <c r="Q618" s="157" t="str">
        <f>IF(C618="","",'05 Stocks'!Z121)</f>
        <v/>
      </c>
      <c r="R618" s="158" t="str">
        <f>IF(C618="","",IF($J$3&gt;0,J618/$J$3,0))</f>
        <v/>
      </c>
      <c r="S618" s="159" t="str">
        <f>IF(C618="","",IF(N(J618)&gt;0,J618+ROW()/1E9,""))</f>
        <v/>
      </c>
      <c r="T618" s="159" t="str">
        <f>IF(C618="","",IF(N(P618)&gt;0,P618+ROW()/1E9,""))</f>
        <v/>
      </c>
    </row>
    <row r="619">
      <c r="A619" s="160" t="str">
        <f>IF(C619="","","Stocks")</f>
        <v/>
      </c>
      <c r="B619" s="160" t="str">
        <f>IF(C619="","","Exterior")</f>
        <v/>
      </c>
      <c r="C619" s="160" t="str">
        <f>IF('05 Stocks'!A122="","",'05 Stocks'!A122&amp;"")</f>
        <v/>
      </c>
      <c r="D619" s="160" t="str">
        <f>IF(C619="","",'05 Stocks'!B122&amp;"")</f>
        <v/>
      </c>
      <c r="E619" s="160" t="str">
        <f>IF(C619="","",'05 Stocks'!C122&amp;"")</f>
        <v/>
      </c>
      <c r="F619" s="160" t="str">
        <f>IF(C619="","",'05 Stocks'!AD122)</f>
        <v/>
      </c>
      <c r="G619" s="161" t="str">
        <f>IF(C619="","",'05 Stocks'!E122)</f>
        <v/>
      </c>
      <c r="H619" s="162" t="str">
        <f>IF(C619="","",'05 Stocks'!J122)</f>
        <v/>
      </c>
      <c r="I619" s="163" t="str">
        <f>IF(C619="","",'05 Stocks'!L122)</f>
        <v/>
      </c>
      <c r="J619" s="164" t="str">
        <f>IF(C619="","",'05 Stocks'!M122)</f>
        <v/>
      </c>
      <c r="K619" s="164" t="str">
        <f>IF(C619="","",'05 Stocks'!N122)</f>
        <v/>
      </c>
      <c r="L619" s="164" t="str">
        <f>IF(C619="","",'05 Stocks'!O122)</f>
        <v/>
      </c>
      <c r="M619" s="164" t="str">
        <f>IF(C619="","",'05 Stocks'!AJ122)</f>
        <v/>
      </c>
      <c r="N619" s="164" t="str">
        <f>IF(C619="","",'05 Stocks'!W122)</f>
        <v/>
      </c>
      <c r="O619" s="161" t="str">
        <f>IF(C619="","",'05 Stocks'!X122)</f>
        <v/>
      </c>
      <c r="P619" s="164" t="str">
        <f>IF(C619="","",'05 Stocks'!Y122)</f>
        <v/>
      </c>
      <c r="Q619" s="164" t="str">
        <f>IF(C619="","",'05 Stocks'!Z122)</f>
        <v/>
      </c>
      <c r="R619" s="165" t="str">
        <f>IF(C619="","",IF($J$3&gt;0,J619/$J$3,0))</f>
        <v/>
      </c>
      <c r="S619" s="166" t="str">
        <f>IF(C619="","",IF(N(J619)&gt;0,J619+ROW()/1E9,""))</f>
        <v/>
      </c>
      <c r="T619" s="166" t="str">
        <f>IF(C619="","",IF(N(P619)&gt;0,P619+ROW()/1E9,""))</f>
        <v/>
      </c>
    </row>
    <row r="620">
      <c r="A620" s="153" t="str">
        <f>IF(C620="","","Stocks")</f>
        <v/>
      </c>
      <c r="B620" s="153" t="str">
        <f>IF(C620="","","Exterior")</f>
        <v/>
      </c>
      <c r="C620" s="153" t="str">
        <f>IF('05 Stocks'!A123="","",'05 Stocks'!A123&amp;"")</f>
        <v/>
      </c>
      <c r="D620" s="153" t="str">
        <f>IF(C620="","",'05 Stocks'!B123&amp;"")</f>
        <v/>
      </c>
      <c r="E620" s="153" t="str">
        <f>IF(C620="","",'05 Stocks'!C123&amp;"")</f>
        <v/>
      </c>
      <c r="F620" s="153" t="str">
        <f>IF(C620="","",'05 Stocks'!AD123)</f>
        <v/>
      </c>
      <c r="G620" s="154" t="str">
        <f>IF(C620="","",'05 Stocks'!E123)</f>
        <v/>
      </c>
      <c r="H620" s="155" t="str">
        <f>IF(C620="","",'05 Stocks'!J123)</f>
        <v/>
      </c>
      <c r="I620" s="156" t="str">
        <f>IF(C620="","",'05 Stocks'!L123)</f>
        <v/>
      </c>
      <c r="J620" s="157" t="str">
        <f>IF(C620="","",'05 Stocks'!M123)</f>
        <v/>
      </c>
      <c r="K620" s="157" t="str">
        <f>IF(C620="","",'05 Stocks'!N123)</f>
        <v/>
      </c>
      <c r="L620" s="157" t="str">
        <f>IF(C620="","",'05 Stocks'!O123)</f>
        <v/>
      </c>
      <c r="M620" s="157" t="str">
        <f>IF(C620="","",'05 Stocks'!AJ123)</f>
        <v/>
      </c>
      <c r="N620" s="157" t="str">
        <f>IF(C620="","",'05 Stocks'!W123)</f>
        <v/>
      </c>
      <c r="O620" s="154" t="str">
        <f>IF(C620="","",'05 Stocks'!X123)</f>
        <v/>
      </c>
      <c r="P620" s="157" t="str">
        <f>IF(C620="","",'05 Stocks'!Y123)</f>
        <v/>
      </c>
      <c r="Q620" s="157" t="str">
        <f>IF(C620="","",'05 Stocks'!Z123)</f>
        <v/>
      </c>
      <c r="R620" s="158" t="str">
        <f>IF(C620="","",IF($J$3&gt;0,J620/$J$3,0))</f>
        <v/>
      </c>
      <c r="S620" s="159" t="str">
        <f>IF(C620="","",IF(N(J620)&gt;0,J620+ROW()/1E9,""))</f>
        <v/>
      </c>
      <c r="T620" s="159" t="str">
        <f>IF(C620="","",IF(N(P620)&gt;0,P620+ROW()/1E9,""))</f>
        <v/>
      </c>
    </row>
    <row r="621">
      <c r="A621" s="160" t="str">
        <f>IF(C621="","","Stocks")</f>
        <v/>
      </c>
      <c r="B621" s="160" t="str">
        <f>IF(C621="","","Exterior")</f>
        <v/>
      </c>
      <c r="C621" s="160" t="str">
        <f>IF('05 Stocks'!A124="","",'05 Stocks'!A124&amp;"")</f>
        <v/>
      </c>
      <c r="D621" s="160" t="str">
        <f>IF(C621="","",'05 Stocks'!B124&amp;"")</f>
        <v/>
      </c>
      <c r="E621" s="160" t="str">
        <f>IF(C621="","",'05 Stocks'!C124&amp;"")</f>
        <v/>
      </c>
      <c r="F621" s="160" t="str">
        <f>IF(C621="","",'05 Stocks'!AD124)</f>
        <v/>
      </c>
      <c r="G621" s="161" t="str">
        <f>IF(C621="","",'05 Stocks'!E124)</f>
        <v/>
      </c>
      <c r="H621" s="162" t="str">
        <f>IF(C621="","",'05 Stocks'!J124)</f>
        <v/>
      </c>
      <c r="I621" s="163" t="str">
        <f>IF(C621="","",'05 Stocks'!L124)</f>
        <v/>
      </c>
      <c r="J621" s="164" t="str">
        <f>IF(C621="","",'05 Stocks'!M124)</f>
        <v/>
      </c>
      <c r="K621" s="164" t="str">
        <f>IF(C621="","",'05 Stocks'!N124)</f>
        <v/>
      </c>
      <c r="L621" s="164" t="str">
        <f>IF(C621="","",'05 Stocks'!O124)</f>
        <v/>
      </c>
      <c r="M621" s="164" t="str">
        <f>IF(C621="","",'05 Stocks'!AJ124)</f>
        <v/>
      </c>
      <c r="N621" s="164" t="str">
        <f>IF(C621="","",'05 Stocks'!W124)</f>
        <v/>
      </c>
      <c r="O621" s="161" t="str">
        <f>IF(C621="","",'05 Stocks'!X124)</f>
        <v/>
      </c>
      <c r="P621" s="164" t="str">
        <f>IF(C621="","",'05 Stocks'!Y124)</f>
        <v/>
      </c>
      <c r="Q621" s="164" t="str">
        <f>IF(C621="","",'05 Stocks'!Z124)</f>
        <v/>
      </c>
      <c r="R621" s="165" t="str">
        <f>IF(C621="","",IF($J$3&gt;0,J621/$J$3,0))</f>
        <v/>
      </c>
      <c r="S621" s="166" t="str">
        <f>IF(C621="","",IF(N(J621)&gt;0,J621+ROW()/1E9,""))</f>
        <v/>
      </c>
      <c r="T621" s="166" t="str">
        <f>IF(C621="","",IF(N(P621)&gt;0,P621+ROW()/1E9,""))</f>
        <v/>
      </c>
    </row>
    <row r="622">
      <c r="A622" s="153" t="str">
        <f>IF(C622="","","Stocks")</f>
        <v/>
      </c>
      <c r="B622" s="153" t="str">
        <f>IF(C622="","","Exterior")</f>
        <v/>
      </c>
      <c r="C622" s="153" t="str">
        <f>IF('05 Stocks'!A125="","",'05 Stocks'!A125&amp;"")</f>
        <v/>
      </c>
      <c r="D622" s="153" t="str">
        <f>IF(C622="","",'05 Stocks'!B125&amp;"")</f>
        <v/>
      </c>
      <c r="E622" s="153" t="str">
        <f>IF(C622="","",'05 Stocks'!C125&amp;"")</f>
        <v/>
      </c>
      <c r="F622" s="153" t="str">
        <f>IF(C622="","",'05 Stocks'!AD125)</f>
        <v/>
      </c>
      <c r="G622" s="154" t="str">
        <f>IF(C622="","",'05 Stocks'!E125)</f>
        <v/>
      </c>
      <c r="H622" s="155" t="str">
        <f>IF(C622="","",'05 Stocks'!J125)</f>
        <v/>
      </c>
      <c r="I622" s="156" t="str">
        <f>IF(C622="","",'05 Stocks'!L125)</f>
        <v/>
      </c>
      <c r="J622" s="157" t="str">
        <f>IF(C622="","",'05 Stocks'!M125)</f>
        <v/>
      </c>
      <c r="K622" s="157" t="str">
        <f>IF(C622="","",'05 Stocks'!N125)</f>
        <v/>
      </c>
      <c r="L622" s="157" t="str">
        <f>IF(C622="","",'05 Stocks'!O125)</f>
        <v/>
      </c>
      <c r="M622" s="157" t="str">
        <f>IF(C622="","",'05 Stocks'!AJ125)</f>
        <v/>
      </c>
      <c r="N622" s="157" t="str">
        <f>IF(C622="","",'05 Stocks'!W125)</f>
        <v/>
      </c>
      <c r="O622" s="154" t="str">
        <f>IF(C622="","",'05 Stocks'!X125)</f>
        <v/>
      </c>
      <c r="P622" s="157" t="str">
        <f>IF(C622="","",'05 Stocks'!Y125)</f>
        <v/>
      </c>
      <c r="Q622" s="157" t="str">
        <f>IF(C622="","",'05 Stocks'!Z125)</f>
        <v/>
      </c>
      <c r="R622" s="158" t="str">
        <f>IF(C622="","",IF($J$3&gt;0,J622/$J$3,0))</f>
        <v/>
      </c>
      <c r="S622" s="159" t="str">
        <f>IF(C622="","",IF(N(J622)&gt;0,J622+ROW()/1E9,""))</f>
        <v/>
      </c>
      <c r="T622" s="159" t="str">
        <f>IF(C622="","",IF(N(P622)&gt;0,P622+ROW()/1E9,""))</f>
        <v/>
      </c>
    </row>
    <row r="623">
      <c r="A623" s="160" t="str">
        <f>IF(C623="","","Stocks")</f>
        <v/>
      </c>
      <c r="B623" s="160" t="str">
        <f>IF(C623="","","Exterior")</f>
        <v/>
      </c>
      <c r="C623" s="160" t="str">
        <f>IF('05 Stocks'!A126="","",'05 Stocks'!A126&amp;"")</f>
        <v/>
      </c>
      <c r="D623" s="160" t="str">
        <f>IF(C623="","",'05 Stocks'!B126&amp;"")</f>
        <v/>
      </c>
      <c r="E623" s="160" t="str">
        <f>IF(C623="","",'05 Stocks'!C126&amp;"")</f>
        <v/>
      </c>
      <c r="F623" s="160" t="str">
        <f>IF(C623="","",'05 Stocks'!AD126)</f>
        <v/>
      </c>
      <c r="G623" s="161" t="str">
        <f>IF(C623="","",'05 Stocks'!E126)</f>
        <v/>
      </c>
      <c r="H623" s="162" t="str">
        <f>IF(C623="","",'05 Stocks'!J126)</f>
        <v/>
      </c>
      <c r="I623" s="163" t="str">
        <f>IF(C623="","",'05 Stocks'!L126)</f>
        <v/>
      </c>
      <c r="J623" s="164" t="str">
        <f>IF(C623="","",'05 Stocks'!M126)</f>
        <v/>
      </c>
      <c r="K623" s="164" t="str">
        <f>IF(C623="","",'05 Stocks'!N126)</f>
        <v/>
      </c>
      <c r="L623" s="164" t="str">
        <f>IF(C623="","",'05 Stocks'!O126)</f>
        <v/>
      </c>
      <c r="M623" s="164" t="str">
        <f>IF(C623="","",'05 Stocks'!AJ126)</f>
        <v/>
      </c>
      <c r="N623" s="164" t="str">
        <f>IF(C623="","",'05 Stocks'!W126)</f>
        <v/>
      </c>
      <c r="O623" s="161" t="str">
        <f>IF(C623="","",'05 Stocks'!X126)</f>
        <v/>
      </c>
      <c r="P623" s="164" t="str">
        <f>IF(C623="","",'05 Stocks'!Y126)</f>
        <v/>
      </c>
      <c r="Q623" s="164" t="str">
        <f>IF(C623="","",'05 Stocks'!Z126)</f>
        <v/>
      </c>
      <c r="R623" s="165" t="str">
        <f>IF(C623="","",IF($J$3&gt;0,J623/$J$3,0))</f>
        <v/>
      </c>
      <c r="S623" s="166" t="str">
        <f>IF(C623="","",IF(N(J623)&gt;0,J623+ROW()/1E9,""))</f>
        <v/>
      </c>
      <c r="T623" s="166" t="str">
        <f>IF(C623="","",IF(N(P623)&gt;0,P623+ROW()/1E9,""))</f>
        <v/>
      </c>
    </row>
    <row r="624">
      <c r="A624" s="153" t="str">
        <f>IF(C624="","","Stocks")</f>
        <v/>
      </c>
      <c r="B624" s="153" t="str">
        <f>IF(C624="","","Exterior")</f>
        <v/>
      </c>
      <c r="C624" s="153" t="str">
        <f>IF('05 Stocks'!A127="","",'05 Stocks'!A127&amp;"")</f>
        <v/>
      </c>
      <c r="D624" s="153" t="str">
        <f>IF(C624="","",'05 Stocks'!B127&amp;"")</f>
        <v/>
      </c>
      <c r="E624" s="153" t="str">
        <f>IF(C624="","",'05 Stocks'!C127&amp;"")</f>
        <v/>
      </c>
      <c r="F624" s="153" t="str">
        <f>IF(C624="","",'05 Stocks'!AD127)</f>
        <v/>
      </c>
      <c r="G624" s="154" t="str">
        <f>IF(C624="","",'05 Stocks'!E127)</f>
        <v/>
      </c>
      <c r="H624" s="155" t="str">
        <f>IF(C624="","",'05 Stocks'!J127)</f>
        <v/>
      </c>
      <c r="I624" s="156" t="str">
        <f>IF(C624="","",'05 Stocks'!L127)</f>
        <v/>
      </c>
      <c r="J624" s="157" t="str">
        <f>IF(C624="","",'05 Stocks'!M127)</f>
        <v/>
      </c>
      <c r="K624" s="157" t="str">
        <f>IF(C624="","",'05 Stocks'!N127)</f>
        <v/>
      </c>
      <c r="L624" s="157" t="str">
        <f>IF(C624="","",'05 Stocks'!O127)</f>
        <v/>
      </c>
      <c r="M624" s="157" t="str">
        <f>IF(C624="","",'05 Stocks'!AJ127)</f>
        <v/>
      </c>
      <c r="N624" s="157" t="str">
        <f>IF(C624="","",'05 Stocks'!W127)</f>
        <v/>
      </c>
      <c r="O624" s="154" t="str">
        <f>IF(C624="","",'05 Stocks'!X127)</f>
        <v/>
      </c>
      <c r="P624" s="157" t="str">
        <f>IF(C624="","",'05 Stocks'!Y127)</f>
        <v/>
      </c>
      <c r="Q624" s="157" t="str">
        <f>IF(C624="","",'05 Stocks'!Z127)</f>
        <v/>
      </c>
      <c r="R624" s="158" t="str">
        <f>IF(C624="","",IF($J$3&gt;0,J624/$J$3,0))</f>
        <v/>
      </c>
      <c r="S624" s="159" t="str">
        <f>IF(C624="","",IF(N(J624)&gt;0,J624+ROW()/1E9,""))</f>
        <v/>
      </c>
      <c r="T624" s="159" t="str">
        <f>IF(C624="","",IF(N(P624)&gt;0,P624+ROW()/1E9,""))</f>
        <v/>
      </c>
    </row>
    <row r="625">
      <c r="A625" s="160" t="str">
        <f>IF(C625="","","Stocks")</f>
        <v/>
      </c>
      <c r="B625" s="160" t="str">
        <f>IF(C625="","","Exterior")</f>
        <v/>
      </c>
      <c r="C625" s="160" t="str">
        <f>IF('05 Stocks'!A128="","",'05 Stocks'!A128&amp;"")</f>
        <v/>
      </c>
      <c r="D625" s="160" t="str">
        <f>IF(C625="","",'05 Stocks'!B128&amp;"")</f>
        <v/>
      </c>
      <c r="E625" s="160" t="str">
        <f>IF(C625="","",'05 Stocks'!C128&amp;"")</f>
        <v/>
      </c>
      <c r="F625" s="160" t="str">
        <f>IF(C625="","",'05 Stocks'!AD128)</f>
        <v/>
      </c>
      <c r="G625" s="161" t="str">
        <f>IF(C625="","",'05 Stocks'!E128)</f>
        <v/>
      </c>
      <c r="H625" s="162" t="str">
        <f>IF(C625="","",'05 Stocks'!J128)</f>
        <v/>
      </c>
      <c r="I625" s="163" t="str">
        <f>IF(C625="","",'05 Stocks'!L128)</f>
        <v/>
      </c>
      <c r="J625" s="164" t="str">
        <f>IF(C625="","",'05 Stocks'!M128)</f>
        <v/>
      </c>
      <c r="K625" s="164" t="str">
        <f>IF(C625="","",'05 Stocks'!N128)</f>
        <v/>
      </c>
      <c r="L625" s="164" t="str">
        <f>IF(C625="","",'05 Stocks'!O128)</f>
        <v/>
      </c>
      <c r="M625" s="164" t="str">
        <f>IF(C625="","",'05 Stocks'!AJ128)</f>
        <v/>
      </c>
      <c r="N625" s="164" t="str">
        <f>IF(C625="","",'05 Stocks'!W128)</f>
        <v/>
      </c>
      <c r="O625" s="161" t="str">
        <f>IF(C625="","",'05 Stocks'!X128)</f>
        <v/>
      </c>
      <c r="P625" s="164" t="str">
        <f>IF(C625="","",'05 Stocks'!Y128)</f>
        <v/>
      </c>
      <c r="Q625" s="164" t="str">
        <f>IF(C625="","",'05 Stocks'!Z128)</f>
        <v/>
      </c>
      <c r="R625" s="165" t="str">
        <f>IF(C625="","",IF($J$3&gt;0,J625/$J$3,0))</f>
        <v/>
      </c>
      <c r="S625" s="166" t="str">
        <f>IF(C625="","",IF(N(J625)&gt;0,J625+ROW()/1E9,""))</f>
        <v/>
      </c>
      <c r="T625" s="166" t="str">
        <f>IF(C625="","",IF(N(P625)&gt;0,P625+ROW()/1E9,""))</f>
        <v/>
      </c>
    </row>
    <row r="626">
      <c r="A626" s="153" t="str">
        <f>IF(C626="","","Stocks")</f>
        <v/>
      </c>
      <c r="B626" s="153" t="str">
        <f>IF(C626="","","Exterior")</f>
        <v/>
      </c>
      <c r="C626" s="153" t="str">
        <f>IF('05 Stocks'!A129="","",'05 Stocks'!A129&amp;"")</f>
        <v/>
      </c>
      <c r="D626" s="153" t="str">
        <f>IF(C626="","",'05 Stocks'!B129&amp;"")</f>
        <v/>
      </c>
      <c r="E626" s="153" t="str">
        <f>IF(C626="","",'05 Stocks'!C129&amp;"")</f>
        <v/>
      </c>
      <c r="F626" s="153" t="str">
        <f>IF(C626="","",'05 Stocks'!AD129)</f>
        <v/>
      </c>
      <c r="G626" s="154" t="str">
        <f>IF(C626="","",'05 Stocks'!E129)</f>
        <v/>
      </c>
      <c r="H626" s="155" t="str">
        <f>IF(C626="","",'05 Stocks'!J129)</f>
        <v/>
      </c>
      <c r="I626" s="156" t="str">
        <f>IF(C626="","",'05 Stocks'!L129)</f>
        <v/>
      </c>
      <c r="J626" s="157" t="str">
        <f>IF(C626="","",'05 Stocks'!M129)</f>
        <v/>
      </c>
      <c r="K626" s="157" t="str">
        <f>IF(C626="","",'05 Stocks'!N129)</f>
        <v/>
      </c>
      <c r="L626" s="157" t="str">
        <f>IF(C626="","",'05 Stocks'!O129)</f>
        <v/>
      </c>
      <c r="M626" s="157" t="str">
        <f>IF(C626="","",'05 Stocks'!AJ129)</f>
        <v/>
      </c>
      <c r="N626" s="157" t="str">
        <f>IF(C626="","",'05 Stocks'!W129)</f>
        <v/>
      </c>
      <c r="O626" s="154" t="str">
        <f>IF(C626="","",'05 Stocks'!X129)</f>
        <v/>
      </c>
      <c r="P626" s="157" t="str">
        <f>IF(C626="","",'05 Stocks'!Y129)</f>
        <v/>
      </c>
      <c r="Q626" s="157" t="str">
        <f>IF(C626="","",'05 Stocks'!Z129)</f>
        <v/>
      </c>
      <c r="R626" s="158" t="str">
        <f>IF(C626="","",IF($J$3&gt;0,J626/$J$3,0))</f>
        <v/>
      </c>
      <c r="S626" s="159" t="str">
        <f>IF(C626="","",IF(N(J626)&gt;0,J626+ROW()/1E9,""))</f>
        <v/>
      </c>
      <c r="T626" s="159" t="str">
        <f>IF(C626="","",IF(N(P626)&gt;0,P626+ROW()/1E9,""))</f>
        <v/>
      </c>
    </row>
    <row r="627">
      <c r="A627" s="160" t="str">
        <f>IF(C627="","","Stocks")</f>
        <v/>
      </c>
      <c r="B627" s="160" t="str">
        <f>IF(C627="","","Exterior")</f>
        <v/>
      </c>
      <c r="C627" s="160" t="str">
        <f>IF('05 Stocks'!A130="","",'05 Stocks'!A130&amp;"")</f>
        <v/>
      </c>
      <c r="D627" s="160" t="str">
        <f>IF(C627="","",'05 Stocks'!B130&amp;"")</f>
        <v/>
      </c>
      <c r="E627" s="160" t="str">
        <f>IF(C627="","",'05 Stocks'!C130&amp;"")</f>
        <v/>
      </c>
      <c r="F627" s="160" t="str">
        <f>IF(C627="","",'05 Stocks'!AD130)</f>
        <v/>
      </c>
      <c r="G627" s="161" t="str">
        <f>IF(C627="","",'05 Stocks'!E130)</f>
        <v/>
      </c>
      <c r="H627" s="162" t="str">
        <f>IF(C627="","",'05 Stocks'!J130)</f>
        <v/>
      </c>
      <c r="I627" s="163" t="str">
        <f>IF(C627="","",'05 Stocks'!L130)</f>
        <v/>
      </c>
      <c r="J627" s="164" t="str">
        <f>IF(C627="","",'05 Stocks'!M130)</f>
        <v/>
      </c>
      <c r="K627" s="164" t="str">
        <f>IF(C627="","",'05 Stocks'!N130)</f>
        <v/>
      </c>
      <c r="L627" s="164" t="str">
        <f>IF(C627="","",'05 Stocks'!O130)</f>
        <v/>
      </c>
      <c r="M627" s="164" t="str">
        <f>IF(C627="","",'05 Stocks'!AJ130)</f>
        <v/>
      </c>
      <c r="N627" s="164" t="str">
        <f>IF(C627="","",'05 Stocks'!W130)</f>
        <v/>
      </c>
      <c r="O627" s="161" t="str">
        <f>IF(C627="","",'05 Stocks'!X130)</f>
        <v/>
      </c>
      <c r="P627" s="164" t="str">
        <f>IF(C627="","",'05 Stocks'!Y130)</f>
        <v/>
      </c>
      <c r="Q627" s="164" t="str">
        <f>IF(C627="","",'05 Stocks'!Z130)</f>
        <v/>
      </c>
      <c r="R627" s="165" t="str">
        <f>IF(C627="","",IF($J$3&gt;0,J627/$J$3,0))</f>
        <v/>
      </c>
      <c r="S627" s="166" t="str">
        <f>IF(C627="","",IF(N(J627)&gt;0,J627+ROW()/1E9,""))</f>
        <v/>
      </c>
      <c r="T627" s="166" t="str">
        <f>IF(C627="","",IF(N(P627)&gt;0,P627+ROW()/1E9,""))</f>
        <v/>
      </c>
    </row>
    <row r="628">
      <c r="A628" s="153" t="str">
        <f>IF(C628="","","Stocks")</f>
        <v/>
      </c>
      <c r="B628" s="153" t="str">
        <f>IF(C628="","","Exterior")</f>
        <v/>
      </c>
      <c r="C628" s="153" t="str">
        <f>IF('05 Stocks'!A131="","",'05 Stocks'!A131&amp;"")</f>
        <v/>
      </c>
      <c r="D628" s="153" t="str">
        <f>IF(C628="","",'05 Stocks'!B131&amp;"")</f>
        <v/>
      </c>
      <c r="E628" s="153" t="str">
        <f>IF(C628="","",'05 Stocks'!C131&amp;"")</f>
        <v/>
      </c>
      <c r="F628" s="153" t="str">
        <f>IF(C628="","",'05 Stocks'!AD131)</f>
        <v/>
      </c>
      <c r="G628" s="154" t="str">
        <f>IF(C628="","",'05 Stocks'!E131)</f>
        <v/>
      </c>
      <c r="H628" s="155" t="str">
        <f>IF(C628="","",'05 Stocks'!J131)</f>
        <v/>
      </c>
      <c r="I628" s="156" t="str">
        <f>IF(C628="","",'05 Stocks'!L131)</f>
        <v/>
      </c>
      <c r="J628" s="157" t="str">
        <f>IF(C628="","",'05 Stocks'!M131)</f>
        <v/>
      </c>
      <c r="K628" s="157" t="str">
        <f>IF(C628="","",'05 Stocks'!N131)</f>
        <v/>
      </c>
      <c r="L628" s="157" t="str">
        <f>IF(C628="","",'05 Stocks'!O131)</f>
        <v/>
      </c>
      <c r="M628" s="157" t="str">
        <f>IF(C628="","",'05 Stocks'!AJ131)</f>
        <v/>
      </c>
      <c r="N628" s="157" t="str">
        <f>IF(C628="","",'05 Stocks'!W131)</f>
        <v/>
      </c>
      <c r="O628" s="154" t="str">
        <f>IF(C628="","",'05 Stocks'!X131)</f>
        <v/>
      </c>
      <c r="P628" s="157" t="str">
        <f>IF(C628="","",'05 Stocks'!Y131)</f>
        <v/>
      </c>
      <c r="Q628" s="157" t="str">
        <f>IF(C628="","",'05 Stocks'!Z131)</f>
        <v/>
      </c>
      <c r="R628" s="158" t="str">
        <f>IF(C628="","",IF($J$3&gt;0,J628/$J$3,0))</f>
        <v/>
      </c>
      <c r="S628" s="159" t="str">
        <f>IF(C628="","",IF(N(J628)&gt;0,J628+ROW()/1E9,""))</f>
        <v/>
      </c>
      <c r="T628" s="159" t="str">
        <f>IF(C628="","",IF(N(P628)&gt;0,P628+ROW()/1E9,""))</f>
        <v/>
      </c>
    </row>
    <row r="629">
      <c r="A629" s="160" t="str">
        <f>IF(C629="","","Stocks")</f>
        <v/>
      </c>
      <c r="B629" s="160" t="str">
        <f>IF(C629="","","Exterior")</f>
        <v/>
      </c>
      <c r="C629" s="160" t="str">
        <f>IF('05 Stocks'!A132="","",'05 Stocks'!A132&amp;"")</f>
        <v/>
      </c>
      <c r="D629" s="160" t="str">
        <f>IF(C629="","",'05 Stocks'!B132&amp;"")</f>
        <v/>
      </c>
      <c r="E629" s="160" t="str">
        <f>IF(C629="","",'05 Stocks'!C132&amp;"")</f>
        <v/>
      </c>
      <c r="F629" s="160" t="str">
        <f>IF(C629="","",'05 Stocks'!AD132)</f>
        <v/>
      </c>
      <c r="G629" s="161" t="str">
        <f>IF(C629="","",'05 Stocks'!E132)</f>
        <v/>
      </c>
      <c r="H629" s="162" t="str">
        <f>IF(C629="","",'05 Stocks'!J132)</f>
        <v/>
      </c>
      <c r="I629" s="163" t="str">
        <f>IF(C629="","",'05 Stocks'!L132)</f>
        <v/>
      </c>
      <c r="J629" s="164" t="str">
        <f>IF(C629="","",'05 Stocks'!M132)</f>
        <v/>
      </c>
      <c r="K629" s="164" t="str">
        <f>IF(C629="","",'05 Stocks'!N132)</f>
        <v/>
      </c>
      <c r="L629" s="164" t="str">
        <f>IF(C629="","",'05 Stocks'!O132)</f>
        <v/>
      </c>
      <c r="M629" s="164" t="str">
        <f>IF(C629="","",'05 Stocks'!AJ132)</f>
        <v/>
      </c>
      <c r="N629" s="164" t="str">
        <f>IF(C629="","",'05 Stocks'!W132)</f>
        <v/>
      </c>
      <c r="O629" s="161" t="str">
        <f>IF(C629="","",'05 Stocks'!X132)</f>
        <v/>
      </c>
      <c r="P629" s="164" t="str">
        <f>IF(C629="","",'05 Stocks'!Y132)</f>
        <v/>
      </c>
      <c r="Q629" s="164" t="str">
        <f>IF(C629="","",'05 Stocks'!Z132)</f>
        <v/>
      </c>
      <c r="R629" s="165" t="str">
        <f>IF(C629="","",IF($J$3&gt;0,J629/$J$3,0))</f>
        <v/>
      </c>
      <c r="S629" s="166" t="str">
        <f>IF(C629="","",IF(N(J629)&gt;0,J629+ROW()/1E9,""))</f>
        <v/>
      </c>
      <c r="T629" s="166" t="str">
        <f>IF(C629="","",IF(N(P629)&gt;0,P629+ROW()/1E9,""))</f>
        <v/>
      </c>
    </row>
    <row r="630">
      <c r="A630" s="153" t="str">
        <f>IF(C630="","","Stocks")</f>
        <v/>
      </c>
      <c r="B630" s="153" t="str">
        <f>IF(C630="","","Exterior")</f>
        <v/>
      </c>
      <c r="C630" s="153" t="str">
        <f>IF('05 Stocks'!A133="","",'05 Stocks'!A133&amp;"")</f>
        <v/>
      </c>
      <c r="D630" s="153" t="str">
        <f>IF(C630="","",'05 Stocks'!B133&amp;"")</f>
        <v/>
      </c>
      <c r="E630" s="153" t="str">
        <f>IF(C630="","",'05 Stocks'!C133&amp;"")</f>
        <v/>
      </c>
      <c r="F630" s="153" t="str">
        <f>IF(C630="","",'05 Stocks'!AD133)</f>
        <v/>
      </c>
      <c r="G630" s="154" t="str">
        <f>IF(C630="","",'05 Stocks'!E133)</f>
        <v/>
      </c>
      <c r="H630" s="155" t="str">
        <f>IF(C630="","",'05 Stocks'!J133)</f>
        <v/>
      </c>
      <c r="I630" s="156" t="str">
        <f>IF(C630="","",'05 Stocks'!L133)</f>
        <v/>
      </c>
      <c r="J630" s="157" t="str">
        <f>IF(C630="","",'05 Stocks'!M133)</f>
        <v/>
      </c>
      <c r="K630" s="157" t="str">
        <f>IF(C630="","",'05 Stocks'!N133)</f>
        <v/>
      </c>
      <c r="L630" s="157" t="str">
        <f>IF(C630="","",'05 Stocks'!O133)</f>
        <v/>
      </c>
      <c r="M630" s="157" t="str">
        <f>IF(C630="","",'05 Stocks'!AJ133)</f>
        <v/>
      </c>
      <c r="N630" s="157" t="str">
        <f>IF(C630="","",'05 Stocks'!W133)</f>
        <v/>
      </c>
      <c r="O630" s="154" t="str">
        <f>IF(C630="","",'05 Stocks'!X133)</f>
        <v/>
      </c>
      <c r="P630" s="157" t="str">
        <f>IF(C630="","",'05 Stocks'!Y133)</f>
        <v/>
      </c>
      <c r="Q630" s="157" t="str">
        <f>IF(C630="","",'05 Stocks'!Z133)</f>
        <v/>
      </c>
      <c r="R630" s="158" t="str">
        <f>IF(C630="","",IF($J$3&gt;0,J630/$J$3,0))</f>
        <v/>
      </c>
      <c r="S630" s="159" t="str">
        <f>IF(C630="","",IF(N(J630)&gt;0,J630+ROW()/1E9,""))</f>
        <v/>
      </c>
      <c r="T630" s="159" t="str">
        <f>IF(C630="","",IF(N(P630)&gt;0,P630+ROW()/1E9,""))</f>
        <v/>
      </c>
    </row>
    <row r="631">
      <c r="A631" s="160" t="str">
        <f>IF(C631="","","Stocks")</f>
        <v/>
      </c>
      <c r="B631" s="160" t="str">
        <f>IF(C631="","","Exterior")</f>
        <v/>
      </c>
      <c r="C631" s="160" t="str">
        <f>IF('05 Stocks'!A134="","",'05 Stocks'!A134&amp;"")</f>
        <v/>
      </c>
      <c r="D631" s="160" t="str">
        <f>IF(C631="","",'05 Stocks'!B134&amp;"")</f>
        <v/>
      </c>
      <c r="E631" s="160" t="str">
        <f>IF(C631="","",'05 Stocks'!C134&amp;"")</f>
        <v/>
      </c>
      <c r="F631" s="160" t="str">
        <f>IF(C631="","",'05 Stocks'!AD134)</f>
        <v/>
      </c>
      <c r="G631" s="161" t="str">
        <f>IF(C631="","",'05 Stocks'!E134)</f>
        <v/>
      </c>
      <c r="H631" s="162" t="str">
        <f>IF(C631="","",'05 Stocks'!J134)</f>
        <v/>
      </c>
      <c r="I631" s="163" t="str">
        <f>IF(C631="","",'05 Stocks'!L134)</f>
        <v/>
      </c>
      <c r="J631" s="164" t="str">
        <f>IF(C631="","",'05 Stocks'!M134)</f>
        <v/>
      </c>
      <c r="K631" s="164" t="str">
        <f>IF(C631="","",'05 Stocks'!N134)</f>
        <v/>
      </c>
      <c r="L631" s="164" t="str">
        <f>IF(C631="","",'05 Stocks'!O134)</f>
        <v/>
      </c>
      <c r="M631" s="164" t="str">
        <f>IF(C631="","",'05 Stocks'!AJ134)</f>
        <v/>
      </c>
      <c r="N631" s="164" t="str">
        <f>IF(C631="","",'05 Stocks'!W134)</f>
        <v/>
      </c>
      <c r="O631" s="161" t="str">
        <f>IF(C631="","",'05 Stocks'!X134)</f>
        <v/>
      </c>
      <c r="P631" s="164" t="str">
        <f>IF(C631="","",'05 Stocks'!Y134)</f>
        <v/>
      </c>
      <c r="Q631" s="164" t="str">
        <f>IF(C631="","",'05 Stocks'!Z134)</f>
        <v/>
      </c>
      <c r="R631" s="165" t="str">
        <f>IF(C631="","",IF($J$3&gt;0,J631/$J$3,0))</f>
        <v/>
      </c>
      <c r="S631" s="166" t="str">
        <f>IF(C631="","",IF(N(J631)&gt;0,J631+ROW()/1E9,""))</f>
        <v/>
      </c>
      <c r="T631" s="166" t="str">
        <f>IF(C631="","",IF(N(P631)&gt;0,P631+ROW()/1E9,""))</f>
        <v/>
      </c>
    </row>
    <row r="632">
      <c r="A632" s="153" t="str">
        <f>IF(C632="","","Stocks")</f>
        <v/>
      </c>
      <c r="B632" s="153" t="str">
        <f>IF(C632="","","Exterior")</f>
        <v/>
      </c>
      <c r="C632" s="153" t="str">
        <f>IF('05 Stocks'!A135="","",'05 Stocks'!A135&amp;"")</f>
        <v/>
      </c>
      <c r="D632" s="153" t="str">
        <f>IF(C632="","",'05 Stocks'!B135&amp;"")</f>
        <v/>
      </c>
      <c r="E632" s="153" t="str">
        <f>IF(C632="","",'05 Stocks'!C135&amp;"")</f>
        <v/>
      </c>
      <c r="F632" s="153" t="str">
        <f>IF(C632="","",'05 Stocks'!AD135)</f>
        <v/>
      </c>
      <c r="G632" s="154" t="str">
        <f>IF(C632="","",'05 Stocks'!E135)</f>
        <v/>
      </c>
      <c r="H632" s="155" t="str">
        <f>IF(C632="","",'05 Stocks'!J135)</f>
        <v/>
      </c>
      <c r="I632" s="156" t="str">
        <f>IF(C632="","",'05 Stocks'!L135)</f>
        <v/>
      </c>
      <c r="J632" s="157" t="str">
        <f>IF(C632="","",'05 Stocks'!M135)</f>
        <v/>
      </c>
      <c r="K632" s="157" t="str">
        <f>IF(C632="","",'05 Stocks'!N135)</f>
        <v/>
      </c>
      <c r="L632" s="157" t="str">
        <f>IF(C632="","",'05 Stocks'!O135)</f>
        <v/>
      </c>
      <c r="M632" s="157" t="str">
        <f>IF(C632="","",'05 Stocks'!AJ135)</f>
        <v/>
      </c>
      <c r="N632" s="157" t="str">
        <f>IF(C632="","",'05 Stocks'!W135)</f>
        <v/>
      </c>
      <c r="O632" s="154" t="str">
        <f>IF(C632="","",'05 Stocks'!X135)</f>
        <v/>
      </c>
      <c r="P632" s="157" t="str">
        <f>IF(C632="","",'05 Stocks'!Y135)</f>
        <v/>
      </c>
      <c r="Q632" s="157" t="str">
        <f>IF(C632="","",'05 Stocks'!Z135)</f>
        <v/>
      </c>
      <c r="R632" s="158" t="str">
        <f>IF(C632="","",IF($J$3&gt;0,J632/$J$3,0))</f>
        <v/>
      </c>
      <c r="S632" s="159" t="str">
        <f>IF(C632="","",IF(N(J632)&gt;0,J632+ROW()/1E9,""))</f>
        <v/>
      </c>
      <c r="T632" s="159" t="str">
        <f>IF(C632="","",IF(N(P632)&gt;0,P632+ROW()/1E9,""))</f>
        <v/>
      </c>
    </row>
    <row r="633">
      <c r="A633" s="160" t="str">
        <f>IF(C633="","","Stocks")</f>
        <v/>
      </c>
      <c r="B633" s="160" t="str">
        <f>IF(C633="","","Exterior")</f>
        <v/>
      </c>
      <c r="C633" s="160" t="str">
        <f>IF('05 Stocks'!A136="","",'05 Stocks'!A136&amp;"")</f>
        <v/>
      </c>
      <c r="D633" s="160" t="str">
        <f>IF(C633="","",'05 Stocks'!B136&amp;"")</f>
        <v/>
      </c>
      <c r="E633" s="160" t="str">
        <f>IF(C633="","",'05 Stocks'!C136&amp;"")</f>
        <v/>
      </c>
      <c r="F633" s="160" t="str">
        <f>IF(C633="","",'05 Stocks'!AD136)</f>
        <v/>
      </c>
      <c r="G633" s="161" t="str">
        <f>IF(C633="","",'05 Stocks'!E136)</f>
        <v/>
      </c>
      <c r="H633" s="162" t="str">
        <f>IF(C633="","",'05 Stocks'!J136)</f>
        <v/>
      </c>
      <c r="I633" s="163" t="str">
        <f>IF(C633="","",'05 Stocks'!L136)</f>
        <v/>
      </c>
      <c r="J633" s="164" t="str">
        <f>IF(C633="","",'05 Stocks'!M136)</f>
        <v/>
      </c>
      <c r="K633" s="164" t="str">
        <f>IF(C633="","",'05 Stocks'!N136)</f>
        <v/>
      </c>
      <c r="L633" s="164" t="str">
        <f>IF(C633="","",'05 Stocks'!O136)</f>
        <v/>
      </c>
      <c r="M633" s="164" t="str">
        <f>IF(C633="","",'05 Stocks'!AJ136)</f>
        <v/>
      </c>
      <c r="N633" s="164" t="str">
        <f>IF(C633="","",'05 Stocks'!W136)</f>
        <v/>
      </c>
      <c r="O633" s="161" t="str">
        <f>IF(C633="","",'05 Stocks'!X136)</f>
        <v/>
      </c>
      <c r="P633" s="164" t="str">
        <f>IF(C633="","",'05 Stocks'!Y136)</f>
        <v/>
      </c>
      <c r="Q633" s="164" t="str">
        <f>IF(C633="","",'05 Stocks'!Z136)</f>
        <v/>
      </c>
      <c r="R633" s="165" t="str">
        <f>IF(C633="","",IF($J$3&gt;0,J633/$J$3,0))</f>
        <v/>
      </c>
      <c r="S633" s="166" t="str">
        <f>IF(C633="","",IF(N(J633)&gt;0,J633+ROW()/1E9,""))</f>
        <v/>
      </c>
      <c r="T633" s="166" t="str">
        <f>IF(C633="","",IF(N(P633)&gt;0,P633+ROW()/1E9,""))</f>
        <v/>
      </c>
    </row>
    <row r="634">
      <c r="A634" s="153" t="str">
        <f>IF(C634="","","Stocks")</f>
        <v/>
      </c>
      <c r="B634" s="153" t="str">
        <f>IF(C634="","","Exterior")</f>
        <v/>
      </c>
      <c r="C634" s="153" t="str">
        <f>IF('05 Stocks'!A137="","",'05 Stocks'!A137&amp;"")</f>
        <v/>
      </c>
      <c r="D634" s="153" t="str">
        <f>IF(C634="","",'05 Stocks'!B137&amp;"")</f>
        <v/>
      </c>
      <c r="E634" s="153" t="str">
        <f>IF(C634="","",'05 Stocks'!C137&amp;"")</f>
        <v/>
      </c>
      <c r="F634" s="153" t="str">
        <f>IF(C634="","",'05 Stocks'!AD137)</f>
        <v/>
      </c>
      <c r="G634" s="154" t="str">
        <f>IF(C634="","",'05 Stocks'!E137)</f>
        <v/>
      </c>
      <c r="H634" s="155" t="str">
        <f>IF(C634="","",'05 Stocks'!J137)</f>
        <v/>
      </c>
      <c r="I634" s="156" t="str">
        <f>IF(C634="","",'05 Stocks'!L137)</f>
        <v/>
      </c>
      <c r="J634" s="157" t="str">
        <f>IF(C634="","",'05 Stocks'!M137)</f>
        <v/>
      </c>
      <c r="K634" s="157" t="str">
        <f>IF(C634="","",'05 Stocks'!N137)</f>
        <v/>
      </c>
      <c r="L634" s="157" t="str">
        <f>IF(C634="","",'05 Stocks'!O137)</f>
        <v/>
      </c>
      <c r="M634" s="157" t="str">
        <f>IF(C634="","",'05 Stocks'!AJ137)</f>
        <v/>
      </c>
      <c r="N634" s="157" t="str">
        <f>IF(C634="","",'05 Stocks'!W137)</f>
        <v/>
      </c>
      <c r="O634" s="154" t="str">
        <f>IF(C634="","",'05 Stocks'!X137)</f>
        <v/>
      </c>
      <c r="P634" s="157" t="str">
        <f>IF(C634="","",'05 Stocks'!Y137)</f>
        <v/>
      </c>
      <c r="Q634" s="157" t="str">
        <f>IF(C634="","",'05 Stocks'!Z137)</f>
        <v/>
      </c>
      <c r="R634" s="158" t="str">
        <f>IF(C634="","",IF($J$3&gt;0,J634/$J$3,0))</f>
        <v/>
      </c>
      <c r="S634" s="159" t="str">
        <f>IF(C634="","",IF(N(J634)&gt;0,J634+ROW()/1E9,""))</f>
        <v/>
      </c>
      <c r="T634" s="159" t="str">
        <f>IF(C634="","",IF(N(P634)&gt;0,P634+ROW()/1E9,""))</f>
        <v/>
      </c>
    </row>
    <row r="635">
      <c r="A635" s="160" t="str">
        <f>IF(C635="","","Stocks")</f>
        <v/>
      </c>
      <c r="B635" s="160" t="str">
        <f>IF(C635="","","Exterior")</f>
        <v/>
      </c>
      <c r="C635" s="160" t="str">
        <f>IF('05 Stocks'!A138="","",'05 Stocks'!A138&amp;"")</f>
        <v/>
      </c>
      <c r="D635" s="160" t="str">
        <f>IF(C635="","",'05 Stocks'!B138&amp;"")</f>
        <v/>
      </c>
      <c r="E635" s="160" t="str">
        <f>IF(C635="","",'05 Stocks'!C138&amp;"")</f>
        <v/>
      </c>
      <c r="F635" s="160" t="str">
        <f>IF(C635="","",'05 Stocks'!AD138)</f>
        <v/>
      </c>
      <c r="G635" s="161" t="str">
        <f>IF(C635="","",'05 Stocks'!E138)</f>
        <v/>
      </c>
      <c r="H635" s="162" t="str">
        <f>IF(C635="","",'05 Stocks'!J138)</f>
        <v/>
      </c>
      <c r="I635" s="163" t="str">
        <f>IF(C635="","",'05 Stocks'!L138)</f>
        <v/>
      </c>
      <c r="J635" s="164" t="str">
        <f>IF(C635="","",'05 Stocks'!M138)</f>
        <v/>
      </c>
      <c r="K635" s="164" t="str">
        <f>IF(C635="","",'05 Stocks'!N138)</f>
        <v/>
      </c>
      <c r="L635" s="164" t="str">
        <f>IF(C635="","",'05 Stocks'!O138)</f>
        <v/>
      </c>
      <c r="M635" s="164" t="str">
        <f>IF(C635="","",'05 Stocks'!AJ138)</f>
        <v/>
      </c>
      <c r="N635" s="164" t="str">
        <f>IF(C635="","",'05 Stocks'!W138)</f>
        <v/>
      </c>
      <c r="O635" s="161" t="str">
        <f>IF(C635="","",'05 Stocks'!X138)</f>
        <v/>
      </c>
      <c r="P635" s="164" t="str">
        <f>IF(C635="","",'05 Stocks'!Y138)</f>
        <v/>
      </c>
      <c r="Q635" s="164" t="str">
        <f>IF(C635="","",'05 Stocks'!Z138)</f>
        <v/>
      </c>
      <c r="R635" s="165" t="str">
        <f>IF(C635="","",IF($J$3&gt;0,J635/$J$3,0))</f>
        <v/>
      </c>
      <c r="S635" s="166" t="str">
        <f>IF(C635="","",IF(N(J635)&gt;0,J635+ROW()/1E9,""))</f>
        <v/>
      </c>
      <c r="T635" s="166" t="str">
        <f>IF(C635="","",IF(N(P635)&gt;0,P635+ROW()/1E9,""))</f>
        <v/>
      </c>
    </row>
    <row r="636">
      <c r="A636" s="153" t="str">
        <f>IF(C636="","","Stocks")</f>
        <v/>
      </c>
      <c r="B636" s="153" t="str">
        <f>IF(C636="","","Exterior")</f>
        <v/>
      </c>
      <c r="C636" s="153" t="str">
        <f>IF('05 Stocks'!A139="","",'05 Stocks'!A139&amp;"")</f>
        <v/>
      </c>
      <c r="D636" s="153" t="str">
        <f>IF(C636="","",'05 Stocks'!B139&amp;"")</f>
        <v/>
      </c>
      <c r="E636" s="153" t="str">
        <f>IF(C636="","",'05 Stocks'!C139&amp;"")</f>
        <v/>
      </c>
      <c r="F636" s="153" t="str">
        <f>IF(C636="","",'05 Stocks'!AD139)</f>
        <v/>
      </c>
      <c r="G636" s="154" t="str">
        <f>IF(C636="","",'05 Stocks'!E139)</f>
        <v/>
      </c>
      <c r="H636" s="155" t="str">
        <f>IF(C636="","",'05 Stocks'!J139)</f>
        <v/>
      </c>
      <c r="I636" s="156" t="str">
        <f>IF(C636="","",'05 Stocks'!L139)</f>
        <v/>
      </c>
      <c r="J636" s="157" t="str">
        <f>IF(C636="","",'05 Stocks'!M139)</f>
        <v/>
      </c>
      <c r="K636" s="157" t="str">
        <f>IF(C636="","",'05 Stocks'!N139)</f>
        <v/>
      </c>
      <c r="L636" s="157" t="str">
        <f>IF(C636="","",'05 Stocks'!O139)</f>
        <v/>
      </c>
      <c r="M636" s="157" t="str">
        <f>IF(C636="","",'05 Stocks'!AJ139)</f>
        <v/>
      </c>
      <c r="N636" s="157" t="str">
        <f>IF(C636="","",'05 Stocks'!W139)</f>
        <v/>
      </c>
      <c r="O636" s="154" t="str">
        <f>IF(C636="","",'05 Stocks'!X139)</f>
        <v/>
      </c>
      <c r="P636" s="157" t="str">
        <f>IF(C636="","",'05 Stocks'!Y139)</f>
        <v/>
      </c>
      <c r="Q636" s="157" t="str">
        <f>IF(C636="","",'05 Stocks'!Z139)</f>
        <v/>
      </c>
      <c r="R636" s="158" t="str">
        <f>IF(C636="","",IF($J$3&gt;0,J636/$J$3,0))</f>
        <v/>
      </c>
      <c r="S636" s="159" t="str">
        <f>IF(C636="","",IF(N(J636)&gt;0,J636+ROW()/1E9,""))</f>
        <v/>
      </c>
      <c r="T636" s="159" t="str">
        <f>IF(C636="","",IF(N(P636)&gt;0,P636+ROW()/1E9,""))</f>
        <v/>
      </c>
    </row>
    <row r="637">
      <c r="A637" s="160" t="str">
        <f>IF(C637="","","Stocks")</f>
        <v/>
      </c>
      <c r="B637" s="160" t="str">
        <f>IF(C637="","","Exterior")</f>
        <v/>
      </c>
      <c r="C637" s="160" t="str">
        <f>IF('05 Stocks'!A140="","",'05 Stocks'!A140&amp;"")</f>
        <v/>
      </c>
      <c r="D637" s="160" t="str">
        <f>IF(C637="","",'05 Stocks'!B140&amp;"")</f>
        <v/>
      </c>
      <c r="E637" s="160" t="str">
        <f>IF(C637="","",'05 Stocks'!C140&amp;"")</f>
        <v/>
      </c>
      <c r="F637" s="160" t="str">
        <f>IF(C637="","",'05 Stocks'!AD140)</f>
        <v/>
      </c>
      <c r="G637" s="161" t="str">
        <f>IF(C637="","",'05 Stocks'!E140)</f>
        <v/>
      </c>
      <c r="H637" s="162" t="str">
        <f>IF(C637="","",'05 Stocks'!J140)</f>
        <v/>
      </c>
      <c r="I637" s="163" t="str">
        <f>IF(C637="","",'05 Stocks'!L140)</f>
        <v/>
      </c>
      <c r="J637" s="164" t="str">
        <f>IF(C637="","",'05 Stocks'!M140)</f>
        <v/>
      </c>
      <c r="K637" s="164" t="str">
        <f>IF(C637="","",'05 Stocks'!N140)</f>
        <v/>
      </c>
      <c r="L637" s="164" t="str">
        <f>IF(C637="","",'05 Stocks'!O140)</f>
        <v/>
      </c>
      <c r="M637" s="164" t="str">
        <f>IF(C637="","",'05 Stocks'!AJ140)</f>
        <v/>
      </c>
      <c r="N637" s="164" t="str">
        <f>IF(C637="","",'05 Stocks'!W140)</f>
        <v/>
      </c>
      <c r="O637" s="161" t="str">
        <f>IF(C637="","",'05 Stocks'!X140)</f>
        <v/>
      </c>
      <c r="P637" s="164" t="str">
        <f>IF(C637="","",'05 Stocks'!Y140)</f>
        <v/>
      </c>
      <c r="Q637" s="164" t="str">
        <f>IF(C637="","",'05 Stocks'!Z140)</f>
        <v/>
      </c>
      <c r="R637" s="165" t="str">
        <f>IF(C637="","",IF($J$3&gt;0,J637/$J$3,0))</f>
        <v/>
      </c>
      <c r="S637" s="166" t="str">
        <f>IF(C637="","",IF(N(J637)&gt;0,J637+ROW()/1E9,""))</f>
        <v/>
      </c>
      <c r="T637" s="166" t="str">
        <f>IF(C637="","",IF(N(P637)&gt;0,P637+ROW()/1E9,""))</f>
        <v/>
      </c>
    </row>
    <row r="638">
      <c r="A638" s="153" t="str">
        <f>IF(C638="","","Stocks")</f>
        <v/>
      </c>
      <c r="B638" s="153" t="str">
        <f>IF(C638="","","Exterior")</f>
        <v/>
      </c>
      <c r="C638" s="153" t="str">
        <f>IF('05 Stocks'!A141="","",'05 Stocks'!A141&amp;"")</f>
        <v/>
      </c>
      <c r="D638" s="153" t="str">
        <f>IF(C638="","",'05 Stocks'!B141&amp;"")</f>
        <v/>
      </c>
      <c r="E638" s="153" t="str">
        <f>IF(C638="","",'05 Stocks'!C141&amp;"")</f>
        <v/>
      </c>
      <c r="F638" s="153" t="str">
        <f>IF(C638="","",'05 Stocks'!AD141)</f>
        <v/>
      </c>
      <c r="G638" s="154" t="str">
        <f>IF(C638="","",'05 Stocks'!E141)</f>
        <v/>
      </c>
      <c r="H638" s="155" t="str">
        <f>IF(C638="","",'05 Stocks'!J141)</f>
        <v/>
      </c>
      <c r="I638" s="156" t="str">
        <f>IF(C638="","",'05 Stocks'!L141)</f>
        <v/>
      </c>
      <c r="J638" s="157" t="str">
        <f>IF(C638="","",'05 Stocks'!M141)</f>
        <v/>
      </c>
      <c r="K638" s="157" t="str">
        <f>IF(C638="","",'05 Stocks'!N141)</f>
        <v/>
      </c>
      <c r="L638" s="157" t="str">
        <f>IF(C638="","",'05 Stocks'!O141)</f>
        <v/>
      </c>
      <c r="M638" s="157" t="str">
        <f>IF(C638="","",'05 Stocks'!AJ141)</f>
        <v/>
      </c>
      <c r="N638" s="157" t="str">
        <f>IF(C638="","",'05 Stocks'!W141)</f>
        <v/>
      </c>
      <c r="O638" s="154" t="str">
        <f>IF(C638="","",'05 Stocks'!X141)</f>
        <v/>
      </c>
      <c r="P638" s="157" t="str">
        <f>IF(C638="","",'05 Stocks'!Y141)</f>
        <v/>
      </c>
      <c r="Q638" s="157" t="str">
        <f>IF(C638="","",'05 Stocks'!Z141)</f>
        <v/>
      </c>
      <c r="R638" s="158" t="str">
        <f>IF(C638="","",IF($J$3&gt;0,J638/$J$3,0))</f>
        <v/>
      </c>
      <c r="S638" s="159" t="str">
        <f>IF(C638="","",IF(N(J638)&gt;0,J638+ROW()/1E9,""))</f>
        <v/>
      </c>
      <c r="T638" s="159" t="str">
        <f>IF(C638="","",IF(N(P638)&gt;0,P638+ROW()/1E9,""))</f>
        <v/>
      </c>
    </row>
    <row r="639">
      <c r="A639" s="160" t="str">
        <f>IF(C639="","","Stocks")</f>
        <v/>
      </c>
      <c r="B639" s="160" t="str">
        <f>IF(C639="","","Exterior")</f>
        <v/>
      </c>
      <c r="C639" s="160" t="str">
        <f>IF('05 Stocks'!A142="","",'05 Stocks'!A142&amp;"")</f>
        <v/>
      </c>
      <c r="D639" s="160" t="str">
        <f>IF(C639="","",'05 Stocks'!B142&amp;"")</f>
        <v/>
      </c>
      <c r="E639" s="160" t="str">
        <f>IF(C639="","",'05 Stocks'!C142&amp;"")</f>
        <v/>
      </c>
      <c r="F639" s="160" t="str">
        <f>IF(C639="","",'05 Stocks'!AD142)</f>
        <v/>
      </c>
      <c r="G639" s="161" t="str">
        <f>IF(C639="","",'05 Stocks'!E142)</f>
        <v/>
      </c>
      <c r="H639" s="162" t="str">
        <f>IF(C639="","",'05 Stocks'!J142)</f>
        <v/>
      </c>
      <c r="I639" s="163" t="str">
        <f>IF(C639="","",'05 Stocks'!L142)</f>
        <v/>
      </c>
      <c r="J639" s="164" t="str">
        <f>IF(C639="","",'05 Stocks'!M142)</f>
        <v/>
      </c>
      <c r="K639" s="164" t="str">
        <f>IF(C639="","",'05 Stocks'!N142)</f>
        <v/>
      </c>
      <c r="L639" s="164" t="str">
        <f>IF(C639="","",'05 Stocks'!O142)</f>
        <v/>
      </c>
      <c r="M639" s="164" t="str">
        <f>IF(C639="","",'05 Stocks'!AJ142)</f>
        <v/>
      </c>
      <c r="N639" s="164" t="str">
        <f>IF(C639="","",'05 Stocks'!W142)</f>
        <v/>
      </c>
      <c r="O639" s="161" t="str">
        <f>IF(C639="","",'05 Stocks'!X142)</f>
        <v/>
      </c>
      <c r="P639" s="164" t="str">
        <f>IF(C639="","",'05 Stocks'!Y142)</f>
        <v/>
      </c>
      <c r="Q639" s="164" t="str">
        <f>IF(C639="","",'05 Stocks'!Z142)</f>
        <v/>
      </c>
      <c r="R639" s="165" t="str">
        <f>IF(C639="","",IF($J$3&gt;0,J639/$J$3,0))</f>
        <v/>
      </c>
      <c r="S639" s="166" t="str">
        <f>IF(C639="","",IF(N(J639)&gt;0,J639+ROW()/1E9,""))</f>
        <v/>
      </c>
      <c r="T639" s="166" t="str">
        <f>IF(C639="","",IF(N(P639)&gt;0,P639+ROW()/1E9,""))</f>
        <v/>
      </c>
    </row>
    <row r="640">
      <c r="A640" s="153" t="str">
        <f>IF(C640="","","Stocks")</f>
        <v/>
      </c>
      <c r="B640" s="153" t="str">
        <f>IF(C640="","","Exterior")</f>
        <v/>
      </c>
      <c r="C640" s="153" t="str">
        <f>IF('05 Stocks'!A143="","",'05 Stocks'!A143&amp;"")</f>
        <v/>
      </c>
      <c r="D640" s="153" t="str">
        <f>IF(C640="","",'05 Stocks'!B143&amp;"")</f>
        <v/>
      </c>
      <c r="E640" s="153" t="str">
        <f>IF(C640="","",'05 Stocks'!C143&amp;"")</f>
        <v/>
      </c>
      <c r="F640" s="153" t="str">
        <f>IF(C640="","",'05 Stocks'!AD143)</f>
        <v/>
      </c>
      <c r="G640" s="154" t="str">
        <f>IF(C640="","",'05 Stocks'!E143)</f>
        <v/>
      </c>
      <c r="H640" s="155" t="str">
        <f>IF(C640="","",'05 Stocks'!J143)</f>
        <v/>
      </c>
      <c r="I640" s="156" t="str">
        <f>IF(C640="","",'05 Stocks'!L143)</f>
        <v/>
      </c>
      <c r="J640" s="157" t="str">
        <f>IF(C640="","",'05 Stocks'!M143)</f>
        <v/>
      </c>
      <c r="K640" s="157" t="str">
        <f>IF(C640="","",'05 Stocks'!N143)</f>
        <v/>
      </c>
      <c r="L640" s="157" t="str">
        <f>IF(C640="","",'05 Stocks'!O143)</f>
        <v/>
      </c>
      <c r="M640" s="157" t="str">
        <f>IF(C640="","",'05 Stocks'!AJ143)</f>
        <v/>
      </c>
      <c r="N640" s="157" t="str">
        <f>IF(C640="","",'05 Stocks'!W143)</f>
        <v/>
      </c>
      <c r="O640" s="154" t="str">
        <f>IF(C640="","",'05 Stocks'!X143)</f>
        <v/>
      </c>
      <c r="P640" s="157" t="str">
        <f>IF(C640="","",'05 Stocks'!Y143)</f>
        <v/>
      </c>
      <c r="Q640" s="157" t="str">
        <f>IF(C640="","",'05 Stocks'!Z143)</f>
        <v/>
      </c>
      <c r="R640" s="158" t="str">
        <f>IF(C640="","",IF($J$3&gt;0,J640/$J$3,0))</f>
        <v/>
      </c>
      <c r="S640" s="159" t="str">
        <f>IF(C640="","",IF(N(J640)&gt;0,J640+ROW()/1E9,""))</f>
        <v/>
      </c>
      <c r="T640" s="159" t="str">
        <f>IF(C640="","",IF(N(P640)&gt;0,P640+ROW()/1E9,""))</f>
        <v/>
      </c>
    </row>
    <row r="641">
      <c r="A641" s="160" t="str">
        <f>IF(C641="","","Stocks")</f>
        <v/>
      </c>
      <c r="B641" s="160" t="str">
        <f>IF(C641="","","Exterior")</f>
        <v/>
      </c>
      <c r="C641" s="160" t="str">
        <f>IF('05 Stocks'!A144="","",'05 Stocks'!A144&amp;"")</f>
        <v/>
      </c>
      <c r="D641" s="160" t="str">
        <f>IF(C641="","",'05 Stocks'!B144&amp;"")</f>
        <v/>
      </c>
      <c r="E641" s="160" t="str">
        <f>IF(C641="","",'05 Stocks'!C144&amp;"")</f>
        <v/>
      </c>
      <c r="F641" s="160" t="str">
        <f>IF(C641="","",'05 Stocks'!AD144)</f>
        <v/>
      </c>
      <c r="G641" s="161" t="str">
        <f>IF(C641="","",'05 Stocks'!E144)</f>
        <v/>
      </c>
      <c r="H641" s="162" t="str">
        <f>IF(C641="","",'05 Stocks'!J144)</f>
        <v/>
      </c>
      <c r="I641" s="163" t="str">
        <f>IF(C641="","",'05 Stocks'!L144)</f>
        <v/>
      </c>
      <c r="J641" s="164" t="str">
        <f>IF(C641="","",'05 Stocks'!M144)</f>
        <v/>
      </c>
      <c r="K641" s="164" t="str">
        <f>IF(C641="","",'05 Stocks'!N144)</f>
        <v/>
      </c>
      <c r="L641" s="164" t="str">
        <f>IF(C641="","",'05 Stocks'!O144)</f>
        <v/>
      </c>
      <c r="M641" s="164" t="str">
        <f>IF(C641="","",'05 Stocks'!AJ144)</f>
        <v/>
      </c>
      <c r="N641" s="164" t="str">
        <f>IF(C641="","",'05 Stocks'!W144)</f>
        <v/>
      </c>
      <c r="O641" s="161" t="str">
        <f>IF(C641="","",'05 Stocks'!X144)</f>
        <v/>
      </c>
      <c r="P641" s="164" t="str">
        <f>IF(C641="","",'05 Stocks'!Y144)</f>
        <v/>
      </c>
      <c r="Q641" s="164" t="str">
        <f>IF(C641="","",'05 Stocks'!Z144)</f>
        <v/>
      </c>
      <c r="R641" s="165" t="str">
        <f>IF(C641="","",IF($J$3&gt;0,J641/$J$3,0))</f>
        <v/>
      </c>
      <c r="S641" s="166" t="str">
        <f>IF(C641="","",IF(N(J641)&gt;0,J641+ROW()/1E9,""))</f>
        <v/>
      </c>
      <c r="T641" s="166" t="str">
        <f>IF(C641="","",IF(N(P641)&gt;0,P641+ROW()/1E9,""))</f>
        <v/>
      </c>
    </row>
    <row r="642">
      <c r="A642" s="153" t="str">
        <f>IF(C642="","","Stocks")</f>
        <v/>
      </c>
      <c r="B642" s="153" t="str">
        <f>IF(C642="","","Exterior")</f>
        <v/>
      </c>
      <c r="C642" s="153" t="str">
        <f>IF('05 Stocks'!A145="","",'05 Stocks'!A145&amp;"")</f>
        <v/>
      </c>
      <c r="D642" s="153" t="str">
        <f>IF(C642="","",'05 Stocks'!B145&amp;"")</f>
        <v/>
      </c>
      <c r="E642" s="153" t="str">
        <f>IF(C642="","",'05 Stocks'!C145&amp;"")</f>
        <v/>
      </c>
      <c r="F642" s="153" t="str">
        <f>IF(C642="","",'05 Stocks'!AD145)</f>
        <v/>
      </c>
      <c r="G642" s="154" t="str">
        <f>IF(C642="","",'05 Stocks'!E145)</f>
        <v/>
      </c>
      <c r="H642" s="155" t="str">
        <f>IF(C642="","",'05 Stocks'!J145)</f>
        <v/>
      </c>
      <c r="I642" s="156" t="str">
        <f>IF(C642="","",'05 Stocks'!L145)</f>
        <v/>
      </c>
      <c r="J642" s="157" t="str">
        <f>IF(C642="","",'05 Stocks'!M145)</f>
        <v/>
      </c>
      <c r="K642" s="157" t="str">
        <f>IF(C642="","",'05 Stocks'!N145)</f>
        <v/>
      </c>
      <c r="L642" s="157" t="str">
        <f>IF(C642="","",'05 Stocks'!O145)</f>
        <v/>
      </c>
      <c r="M642" s="157" t="str">
        <f>IF(C642="","",'05 Stocks'!AJ145)</f>
        <v/>
      </c>
      <c r="N642" s="157" t="str">
        <f>IF(C642="","",'05 Stocks'!W145)</f>
        <v/>
      </c>
      <c r="O642" s="154" t="str">
        <f>IF(C642="","",'05 Stocks'!X145)</f>
        <v/>
      </c>
      <c r="P642" s="157" t="str">
        <f>IF(C642="","",'05 Stocks'!Y145)</f>
        <v/>
      </c>
      <c r="Q642" s="157" t="str">
        <f>IF(C642="","",'05 Stocks'!Z145)</f>
        <v/>
      </c>
      <c r="R642" s="158" t="str">
        <f>IF(C642="","",IF($J$3&gt;0,J642/$J$3,0))</f>
        <v/>
      </c>
      <c r="S642" s="159" t="str">
        <f>IF(C642="","",IF(N(J642)&gt;0,J642+ROW()/1E9,""))</f>
        <v/>
      </c>
      <c r="T642" s="159" t="str">
        <f>IF(C642="","",IF(N(P642)&gt;0,P642+ROW()/1E9,""))</f>
        <v/>
      </c>
    </row>
    <row r="643">
      <c r="A643" s="160" t="str">
        <f>IF(C643="","","Stocks")</f>
        <v/>
      </c>
      <c r="B643" s="160" t="str">
        <f>IF(C643="","","Exterior")</f>
        <v/>
      </c>
      <c r="C643" s="160" t="str">
        <f>IF('05 Stocks'!A146="","",'05 Stocks'!A146&amp;"")</f>
        <v/>
      </c>
      <c r="D643" s="160" t="str">
        <f>IF(C643="","",'05 Stocks'!B146&amp;"")</f>
        <v/>
      </c>
      <c r="E643" s="160" t="str">
        <f>IF(C643="","",'05 Stocks'!C146&amp;"")</f>
        <v/>
      </c>
      <c r="F643" s="160" t="str">
        <f>IF(C643="","",'05 Stocks'!AD146)</f>
        <v/>
      </c>
      <c r="G643" s="161" t="str">
        <f>IF(C643="","",'05 Stocks'!E146)</f>
        <v/>
      </c>
      <c r="H643" s="162" t="str">
        <f>IF(C643="","",'05 Stocks'!J146)</f>
        <v/>
      </c>
      <c r="I643" s="163" t="str">
        <f>IF(C643="","",'05 Stocks'!L146)</f>
        <v/>
      </c>
      <c r="J643" s="164" t="str">
        <f>IF(C643="","",'05 Stocks'!M146)</f>
        <v/>
      </c>
      <c r="K643" s="164" t="str">
        <f>IF(C643="","",'05 Stocks'!N146)</f>
        <v/>
      </c>
      <c r="L643" s="164" t="str">
        <f>IF(C643="","",'05 Stocks'!O146)</f>
        <v/>
      </c>
      <c r="M643" s="164" t="str">
        <f>IF(C643="","",'05 Stocks'!AJ146)</f>
        <v/>
      </c>
      <c r="N643" s="164" t="str">
        <f>IF(C643="","",'05 Stocks'!W146)</f>
        <v/>
      </c>
      <c r="O643" s="161" t="str">
        <f>IF(C643="","",'05 Stocks'!X146)</f>
        <v/>
      </c>
      <c r="P643" s="164" t="str">
        <f>IF(C643="","",'05 Stocks'!Y146)</f>
        <v/>
      </c>
      <c r="Q643" s="164" t="str">
        <f>IF(C643="","",'05 Stocks'!Z146)</f>
        <v/>
      </c>
      <c r="R643" s="165" t="str">
        <f>IF(C643="","",IF($J$3&gt;0,J643/$J$3,0))</f>
        <v/>
      </c>
      <c r="S643" s="166" t="str">
        <f>IF(C643="","",IF(N(J643)&gt;0,J643+ROW()/1E9,""))</f>
        <v/>
      </c>
      <c r="T643" s="166" t="str">
        <f>IF(C643="","",IF(N(P643)&gt;0,P643+ROW()/1E9,""))</f>
        <v/>
      </c>
    </row>
    <row r="644">
      <c r="A644" s="153" t="str">
        <f>IF(C644="","","Stocks")</f>
        <v/>
      </c>
      <c r="B644" s="153" t="str">
        <f>IF(C644="","","Exterior")</f>
        <v/>
      </c>
      <c r="C644" s="153" t="str">
        <f>IF('05 Stocks'!A147="","",'05 Stocks'!A147&amp;"")</f>
        <v/>
      </c>
      <c r="D644" s="153" t="str">
        <f>IF(C644="","",'05 Stocks'!B147&amp;"")</f>
        <v/>
      </c>
      <c r="E644" s="153" t="str">
        <f>IF(C644="","",'05 Stocks'!C147&amp;"")</f>
        <v/>
      </c>
      <c r="F644" s="153" t="str">
        <f>IF(C644="","",'05 Stocks'!AD147)</f>
        <v/>
      </c>
      <c r="G644" s="154" t="str">
        <f>IF(C644="","",'05 Stocks'!E147)</f>
        <v/>
      </c>
      <c r="H644" s="155" t="str">
        <f>IF(C644="","",'05 Stocks'!J147)</f>
        <v/>
      </c>
      <c r="I644" s="156" t="str">
        <f>IF(C644="","",'05 Stocks'!L147)</f>
        <v/>
      </c>
      <c r="J644" s="157" t="str">
        <f>IF(C644="","",'05 Stocks'!M147)</f>
        <v/>
      </c>
      <c r="K644" s="157" t="str">
        <f>IF(C644="","",'05 Stocks'!N147)</f>
        <v/>
      </c>
      <c r="L644" s="157" t="str">
        <f>IF(C644="","",'05 Stocks'!O147)</f>
        <v/>
      </c>
      <c r="M644" s="157" t="str">
        <f>IF(C644="","",'05 Stocks'!AJ147)</f>
        <v/>
      </c>
      <c r="N644" s="157" t="str">
        <f>IF(C644="","",'05 Stocks'!W147)</f>
        <v/>
      </c>
      <c r="O644" s="154" t="str">
        <f>IF(C644="","",'05 Stocks'!X147)</f>
        <v/>
      </c>
      <c r="P644" s="157" t="str">
        <f>IF(C644="","",'05 Stocks'!Y147)</f>
        <v/>
      </c>
      <c r="Q644" s="157" t="str">
        <f>IF(C644="","",'05 Stocks'!Z147)</f>
        <v/>
      </c>
      <c r="R644" s="158" t="str">
        <f>IF(C644="","",IF($J$3&gt;0,J644/$J$3,0))</f>
        <v/>
      </c>
      <c r="S644" s="159" t="str">
        <f>IF(C644="","",IF(N(J644)&gt;0,J644+ROW()/1E9,""))</f>
        <v/>
      </c>
      <c r="T644" s="159" t="str">
        <f>IF(C644="","",IF(N(P644)&gt;0,P644+ROW()/1E9,""))</f>
        <v/>
      </c>
    </row>
    <row r="645">
      <c r="A645" s="160" t="str">
        <f>IF(C645="","","Stocks")</f>
        <v/>
      </c>
      <c r="B645" s="160" t="str">
        <f>IF(C645="","","Exterior")</f>
        <v/>
      </c>
      <c r="C645" s="160" t="str">
        <f>IF('05 Stocks'!A148="","",'05 Stocks'!A148&amp;"")</f>
        <v/>
      </c>
      <c r="D645" s="160" t="str">
        <f>IF(C645="","",'05 Stocks'!B148&amp;"")</f>
        <v/>
      </c>
      <c r="E645" s="160" t="str">
        <f>IF(C645="","",'05 Stocks'!C148&amp;"")</f>
        <v/>
      </c>
      <c r="F645" s="160" t="str">
        <f>IF(C645="","",'05 Stocks'!AD148)</f>
        <v/>
      </c>
      <c r="G645" s="161" t="str">
        <f>IF(C645="","",'05 Stocks'!E148)</f>
        <v/>
      </c>
      <c r="H645" s="162" t="str">
        <f>IF(C645="","",'05 Stocks'!J148)</f>
        <v/>
      </c>
      <c r="I645" s="163" t="str">
        <f>IF(C645="","",'05 Stocks'!L148)</f>
        <v/>
      </c>
      <c r="J645" s="164" t="str">
        <f>IF(C645="","",'05 Stocks'!M148)</f>
        <v/>
      </c>
      <c r="K645" s="164" t="str">
        <f>IF(C645="","",'05 Stocks'!N148)</f>
        <v/>
      </c>
      <c r="L645" s="164" t="str">
        <f>IF(C645="","",'05 Stocks'!O148)</f>
        <v/>
      </c>
      <c r="M645" s="164" t="str">
        <f>IF(C645="","",'05 Stocks'!AJ148)</f>
        <v/>
      </c>
      <c r="N645" s="164" t="str">
        <f>IF(C645="","",'05 Stocks'!W148)</f>
        <v/>
      </c>
      <c r="O645" s="161" t="str">
        <f>IF(C645="","",'05 Stocks'!X148)</f>
        <v/>
      </c>
      <c r="P645" s="164" t="str">
        <f>IF(C645="","",'05 Stocks'!Y148)</f>
        <v/>
      </c>
      <c r="Q645" s="164" t="str">
        <f>IF(C645="","",'05 Stocks'!Z148)</f>
        <v/>
      </c>
      <c r="R645" s="165" t="str">
        <f>IF(C645="","",IF($J$3&gt;0,J645/$J$3,0))</f>
        <v/>
      </c>
      <c r="S645" s="166" t="str">
        <f>IF(C645="","",IF(N(J645)&gt;0,J645+ROW()/1E9,""))</f>
        <v/>
      </c>
      <c r="T645" s="166" t="str">
        <f>IF(C645="","",IF(N(P645)&gt;0,P645+ROW()/1E9,""))</f>
        <v/>
      </c>
    </row>
    <row r="646">
      <c r="A646" s="153" t="str">
        <f>IF(C646="","","Stocks")</f>
        <v/>
      </c>
      <c r="B646" s="153" t="str">
        <f>IF(C646="","","Exterior")</f>
        <v/>
      </c>
      <c r="C646" s="153" t="str">
        <f>IF('05 Stocks'!A149="","",'05 Stocks'!A149&amp;"")</f>
        <v/>
      </c>
      <c r="D646" s="153" t="str">
        <f>IF(C646="","",'05 Stocks'!B149&amp;"")</f>
        <v/>
      </c>
      <c r="E646" s="153" t="str">
        <f>IF(C646="","",'05 Stocks'!C149&amp;"")</f>
        <v/>
      </c>
      <c r="F646" s="153" t="str">
        <f>IF(C646="","",'05 Stocks'!AD149)</f>
        <v/>
      </c>
      <c r="G646" s="154" t="str">
        <f>IF(C646="","",'05 Stocks'!E149)</f>
        <v/>
      </c>
      <c r="H646" s="155" t="str">
        <f>IF(C646="","",'05 Stocks'!J149)</f>
        <v/>
      </c>
      <c r="I646" s="156" t="str">
        <f>IF(C646="","",'05 Stocks'!L149)</f>
        <v/>
      </c>
      <c r="J646" s="157" t="str">
        <f>IF(C646="","",'05 Stocks'!M149)</f>
        <v/>
      </c>
      <c r="K646" s="157" t="str">
        <f>IF(C646="","",'05 Stocks'!N149)</f>
        <v/>
      </c>
      <c r="L646" s="157" t="str">
        <f>IF(C646="","",'05 Stocks'!O149)</f>
        <v/>
      </c>
      <c r="M646" s="157" t="str">
        <f>IF(C646="","",'05 Stocks'!AJ149)</f>
        <v/>
      </c>
      <c r="N646" s="157" t="str">
        <f>IF(C646="","",'05 Stocks'!W149)</f>
        <v/>
      </c>
      <c r="O646" s="154" t="str">
        <f>IF(C646="","",'05 Stocks'!X149)</f>
        <v/>
      </c>
      <c r="P646" s="157" t="str">
        <f>IF(C646="","",'05 Stocks'!Y149)</f>
        <v/>
      </c>
      <c r="Q646" s="157" t="str">
        <f>IF(C646="","",'05 Stocks'!Z149)</f>
        <v/>
      </c>
      <c r="R646" s="158" t="str">
        <f>IF(C646="","",IF($J$3&gt;0,J646/$J$3,0))</f>
        <v/>
      </c>
      <c r="S646" s="159" t="str">
        <f>IF(C646="","",IF(N(J646)&gt;0,J646+ROW()/1E9,""))</f>
        <v/>
      </c>
      <c r="T646" s="159" t="str">
        <f>IF(C646="","",IF(N(P646)&gt;0,P646+ROW()/1E9,""))</f>
        <v/>
      </c>
    </row>
    <row r="647">
      <c r="A647" s="160" t="str">
        <f>IF(C647="","","Stocks")</f>
        <v/>
      </c>
      <c r="B647" s="160" t="str">
        <f>IF(C647="","","Exterior")</f>
        <v/>
      </c>
      <c r="C647" s="160" t="str">
        <f>IF('05 Stocks'!A150="","",'05 Stocks'!A150&amp;"")</f>
        <v/>
      </c>
      <c r="D647" s="160" t="str">
        <f>IF(C647="","",'05 Stocks'!B150&amp;"")</f>
        <v/>
      </c>
      <c r="E647" s="160" t="str">
        <f>IF(C647="","",'05 Stocks'!C150&amp;"")</f>
        <v/>
      </c>
      <c r="F647" s="160" t="str">
        <f>IF(C647="","",'05 Stocks'!AD150)</f>
        <v/>
      </c>
      <c r="G647" s="161" t="str">
        <f>IF(C647="","",'05 Stocks'!E150)</f>
        <v/>
      </c>
      <c r="H647" s="162" t="str">
        <f>IF(C647="","",'05 Stocks'!J150)</f>
        <v/>
      </c>
      <c r="I647" s="163" t="str">
        <f>IF(C647="","",'05 Stocks'!L150)</f>
        <v/>
      </c>
      <c r="J647" s="164" t="str">
        <f>IF(C647="","",'05 Stocks'!M150)</f>
        <v/>
      </c>
      <c r="K647" s="164" t="str">
        <f>IF(C647="","",'05 Stocks'!N150)</f>
        <v/>
      </c>
      <c r="L647" s="164" t="str">
        <f>IF(C647="","",'05 Stocks'!O150)</f>
        <v/>
      </c>
      <c r="M647" s="164" t="str">
        <f>IF(C647="","",'05 Stocks'!AJ150)</f>
        <v/>
      </c>
      <c r="N647" s="164" t="str">
        <f>IF(C647="","",'05 Stocks'!W150)</f>
        <v/>
      </c>
      <c r="O647" s="161" t="str">
        <f>IF(C647="","",'05 Stocks'!X150)</f>
        <v/>
      </c>
      <c r="P647" s="164" t="str">
        <f>IF(C647="","",'05 Stocks'!Y150)</f>
        <v/>
      </c>
      <c r="Q647" s="164" t="str">
        <f>IF(C647="","",'05 Stocks'!Z150)</f>
        <v/>
      </c>
      <c r="R647" s="165" t="str">
        <f>IF(C647="","",IF($J$3&gt;0,J647/$J$3,0))</f>
        <v/>
      </c>
      <c r="S647" s="166" t="str">
        <f>IF(C647="","",IF(N(J647)&gt;0,J647+ROW()/1E9,""))</f>
        <v/>
      </c>
      <c r="T647" s="166" t="str">
        <f>IF(C647="","",IF(N(P647)&gt;0,P647+ROW()/1E9,""))</f>
        <v/>
      </c>
    </row>
    <row r="648">
      <c r="A648" s="153" t="str">
        <f>IF(C648="","","Stocks")</f>
        <v/>
      </c>
      <c r="B648" s="153" t="str">
        <f>IF(C648="","","Exterior")</f>
        <v/>
      </c>
      <c r="C648" s="153" t="str">
        <f>IF('05 Stocks'!A151="","",'05 Stocks'!A151&amp;"")</f>
        <v/>
      </c>
      <c r="D648" s="153" t="str">
        <f>IF(C648="","",'05 Stocks'!B151&amp;"")</f>
        <v/>
      </c>
      <c r="E648" s="153" t="str">
        <f>IF(C648="","",'05 Stocks'!C151&amp;"")</f>
        <v/>
      </c>
      <c r="F648" s="153" t="str">
        <f>IF(C648="","",'05 Stocks'!AD151)</f>
        <v/>
      </c>
      <c r="G648" s="154" t="str">
        <f>IF(C648="","",'05 Stocks'!E151)</f>
        <v/>
      </c>
      <c r="H648" s="155" t="str">
        <f>IF(C648="","",'05 Stocks'!J151)</f>
        <v/>
      </c>
      <c r="I648" s="156" t="str">
        <f>IF(C648="","",'05 Stocks'!L151)</f>
        <v/>
      </c>
      <c r="J648" s="157" t="str">
        <f>IF(C648="","",'05 Stocks'!M151)</f>
        <v/>
      </c>
      <c r="K648" s="157" t="str">
        <f>IF(C648="","",'05 Stocks'!N151)</f>
        <v/>
      </c>
      <c r="L648" s="157" t="str">
        <f>IF(C648="","",'05 Stocks'!O151)</f>
        <v/>
      </c>
      <c r="M648" s="157" t="str">
        <f>IF(C648="","",'05 Stocks'!AJ151)</f>
        <v/>
      </c>
      <c r="N648" s="157" t="str">
        <f>IF(C648="","",'05 Stocks'!W151)</f>
        <v/>
      </c>
      <c r="O648" s="154" t="str">
        <f>IF(C648="","",'05 Stocks'!X151)</f>
        <v/>
      </c>
      <c r="P648" s="157" t="str">
        <f>IF(C648="","",'05 Stocks'!Y151)</f>
        <v/>
      </c>
      <c r="Q648" s="157" t="str">
        <f>IF(C648="","",'05 Stocks'!Z151)</f>
        <v/>
      </c>
      <c r="R648" s="158" t="str">
        <f>IF(C648="","",IF($J$3&gt;0,J648/$J$3,0))</f>
        <v/>
      </c>
      <c r="S648" s="159" t="str">
        <f>IF(C648="","",IF(N(J648)&gt;0,J648+ROW()/1E9,""))</f>
        <v/>
      </c>
      <c r="T648" s="159" t="str">
        <f>IF(C648="","",IF(N(P648)&gt;0,P648+ROW()/1E9,""))</f>
        <v/>
      </c>
    </row>
    <row r="649">
      <c r="A649" s="160" t="str">
        <f>IF(C649="","","Stocks")</f>
        <v/>
      </c>
      <c r="B649" s="160" t="str">
        <f>IF(C649="","","Exterior")</f>
        <v/>
      </c>
      <c r="C649" s="160" t="str">
        <f>IF('05 Stocks'!A152="","",'05 Stocks'!A152&amp;"")</f>
        <v/>
      </c>
      <c r="D649" s="160" t="str">
        <f>IF(C649="","",'05 Stocks'!B152&amp;"")</f>
        <v/>
      </c>
      <c r="E649" s="160" t="str">
        <f>IF(C649="","",'05 Stocks'!C152&amp;"")</f>
        <v/>
      </c>
      <c r="F649" s="160" t="str">
        <f>IF(C649="","",'05 Stocks'!AD152)</f>
        <v/>
      </c>
      <c r="G649" s="161" t="str">
        <f>IF(C649="","",'05 Stocks'!E152)</f>
        <v/>
      </c>
      <c r="H649" s="162" t="str">
        <f>IF(C649="","",'05 Stocks'!J152)</f>
        <v/>
      </c>
      <c r="I649" s="163" t="str">
        <f>IF(C649="","",'05 Stocks'!L152)</f>
        <v/>
      </c>
      <c r="J649" s="164" t="str">
        <f>IF(C649="","",'05 Stocks'!M152)</f>
        <v/>
      </c>
      <c r="K649" s="164" t="str">
        <f>IF(C649="","",'05 Stocks'!N152)</f>
        <v/>
      </c>
      <c r="L649" s="164" t="str">
        <f>IF(C649="","",'05 Stocks'!O152)</f>
        <v/>
      </c>
      <c r="M649" s="164" t="str">
        <f>IF(C649="","",'05 Stocks'!AJ152)</f>
        <v/>
      </c>
      <c r="N649" s="164" t="str">
        <f>IF(C649="","",'05 Stocks'!W152)</f>
        <v/>
      </c>
      <c r="O649" s="161" t="str">
        <f>IF(C649="","",'05 Stocks'!X152)</f>
        <v/>
      </c>
      <c r="P649" s="164" t="str">
        <f>IF(C649="","",'05 Stocks'!Y152)</f>
        <v/>
      </c>
      <c r="Q649" s="164" t="str">
        <f>IF(C649="","",'05 Stocks'!Z152)</f>
        <v/>
      </c>
      <c r="R649" s="165" t="str">
        <f>IF(C649="","",IF($J$3&gt;0,J649/$J$3,0))</f>
        <v/>
      </c>
      <c r="S649" s="166" t="str">
        <f>IF(C649="","",IF(N(J649)&gt;0,J649+ROW()/1E9,""))</f>
        <v/>
      </c>
      <c r="T649" s="166" t="str">
        <f>IF(C649="","",IF(N(P649)&gt;0,P649+ROW()/1E9,""))</f>
        <v/>
      </c>
    </row>
    <row r="650">
      <c r="A650" s="153" t="str">
        <f>IF(C650="","","Stocks")</f>
        <v/>
      </c>
      <c r="B650" s="153" t="str">
        <f>IF(C650="","","Exterior")</f>
        <v/>
      </c>
      <c r="C650" s="153" t="str">
        <f>IF('05 Stocks'!A153="","",'05 Stocks'!A153&amp;"")</f>
        <v/>
      </c>
      <c r="D650" s="153" t="str">
        <f>IF(C650="","",'05 Stocks'!B153&amp;"")</f>
        <v/>
      </c>
      <c r="E650" s="153" t="str">
        <f>IF(C650="","",'05 Stocks'!C153&amp;"")</f>
        <v/>
      </c>
      <c r="F650" s="153" t="str">
        <f>IF(C650="","",'05 Stocks'!AD153)</f>
        <v/>
      </c>
      <c r="G650" s="154" t="str">
        <f>IF(C650="","",'05 Stocks'!E153)</f>
        <v/>
      </c>
      <c r="H650" s="155" t="str">
        <f>IF(C650="","",'05 Stocks'!J153)</f>
        <v/>
      </c>
      <c r="I650" s="156" t="str">
        <f>IF(C650="","",'05 Stocks'!L153)</f>
        <v/>
      </c>
      <c r="J650" s="157" t="str">
        <f>IF(C650="","",'05 Stocks'!M153)</f>
        <v/>
      </c>
      <c r="K650" s="157" t="str">
        <f>IF(C650="","",'05 Stocks'!N153)</f>
        <v/>
      </c>
      <c r="L650" s="157" t="str">
        <f>IF(C650="","",'05 Stocks'!O153)</f>
        <v/>
      </c>
      <c r="M650" s="157" t="str">
        <f>IF(C650="","",'05 Stocks'!AJ153)</f>
        <v/>
      </c>
      <c r="N650" s="157" t="str">
        <f>IF(C650="","",'05 Stocks'!W153)</f>
        <v/>
      </c>
      <c r="O650" s="154" t="str">
        <f>IF(C650="","",'05 Stocks'!X153)</f>
        <v/>
      </c>
      <c r="P650" s="157" t="str">
        <f>IF(C650="","",'05 Stocks'!Y153)</f>
        <v/>
      </c>
      <c r="Q650" s="157" t="str">
        <f>IF(C650="","",'05 Stocks'!Z153)</f>
        <v/>
      </c>
      <c r="R650" s="158" t="str">
        <f>IF(C650="","",IF($J$3&gt;0,J650/$J$3,0))</f>
        <v/>
      </c>
      <c r="S650" s="159" t="str">
        <f>IF(C650="","",IF(N(J650)&gt;0,J650+ROW()/1E9,""))</f>
        <v/>
      </c>
      <c r="T650" s="159" t="str">
        <f>IF(C650="","",IF(N(P650)&gt;0,P650+ROW()/1E9,""))</f>
        <v/>
      </c>
    </row>
    <row r="651">
      <c r="A651" s="160" t="str">
        <f>IF(C651="","","Stocks")</f>
        <v/>
      </c>
      <c r="B651" s="160" t="str">
        <f>IF(C651="","","Exterior")</f>
        <v/>
      </c>
      <c r="C651" s="160" t="str">
        <f>IF('05 Stocks'!A154="","",'05 Stocks'!A154&amp;"")</f>
        <v/>
      </c>
      <c r="D651" s="160" t="str">
        <f>IF(C651="","",'05 Stocks'!B154&amp;"")</f>
        <v/>
      </c>
      <c r="E651" s="160" t="str">
        <f>IF(C651="","",'05 Stocks'!C154&amp;"")</f>
        <v/>
      </c>
      <c r="F651" s="160" t="str">
        <f>IF(C651="","",'05 Stocks'!AD154)</f>
        <v/>
      </c>
      <c r="G651" s="161" t="str">
        <f>IF(C651="","",'05 Stocks'!E154)</f>
        <v/>
      </c>
      <c r="H651" s="162" t="str">
        <f>IF(C651="","",'05 Stocks'!J154)</f>
        <v/>
      </c>
      <c r="I651" s="163" t="str">
        <f>IF(C651="","",'05 Stocks'!L154)</f>
        <v/>
      </c>
      <c r="J651" s="164" t="str">
        <f>IF(C651="","",'05 Stocks'!M154)</f>
        <v/>
      </c>
      <c r="K651" s="164" t="str">
        <f>IF(C651="","",'05 Stocks'!N154)</f>
        <v/>
      </c>
      <c r="L651" s="164" t="str">
        <f>IF(C651="","",'05 Stocks'!O154)</f>
        <v/>
      </c>
      <c r="M651" s="164" t="str">
        <f>IF(C651="","",'05 Stocks'!AJ154)</f>
        <v/>
      </c>
      <c r="N651" s="164" t="str">
        <f>IF(C651="","",'05 Stocks'!W154)</f>
        <v/>
      </c>
      <c r="O651" s="161" t="str">
        <f>IF(C651="","",'05 Stocks'!X154)</f>
        <v/>
      </c>
      <c r="P651" s="164" t="str">
        <f>IF(C651="","",'05 Stocks'!Y154)</f>
        <v/>
      </c>
      <c r="Q651" s="164" t="str">
        <f>IF(C651="","",'05 Stocks'!Z154)</f>
        <v/>
      </c>
      <c r="R651" s="165" t="str">
        <f>IF(C651="","",IF($J$3&gt;0,J651/$J$3,0))</f>
        <v/>
      </c>
      <c r="S651" s="166" t="str">
        <f>IF(C651="","",IF(N(J651)&gt;0,J651+ROW()/1E9,""))</f>
        <v/>
      </c>
      <c r="T651" s="166" t="str">
        <f>IF(C651="","",IF(N(P651)&gt;0,P651+ROW()/1E9,""))</f>
        <v/>
      </c>
    </row>
    <row r="652">
      <c r="A652" s="153" t="str">
        <f>IF(C652="","","Stocks")</f>
        <v/>
      </c>
      <c r="B652" s="153" t="str">
        <f>IF(C652="","","Exterior")</f>
        <v/>
      </c>
      <c r="C652" s="153" t="str">
        <f>IF('05 Stocks'!A155="","",'05 Stocks'!A155&amp;"")</f>
        <v/>
      </c>
      <c r="D652" s="153" t="str">
        <f>IF(C652="","",'05 Stocks'!B155&amp;"")</f>
        <v/>
      </c>
      <c r="E652" s="153" t="str">
        <f>IF(C652="","",'05 Stocks'!C155&amp;"")</f>
        <v/>
      </c>
      <c r="F652" s="153" t="str">
        <f>IF(C652="","",'05 Stocks'!AD155)</f>
        <v/>
      </c>
      <c r="G652" s="154" t="str">
        <f>IF(C652="","",'05 Stocks'!E155)</f>
        <v/>
      </c>
      <c r="H652" s="155" t="str">
        <f>IF(C652="","",'05 Stocks'!J155)</f>
        <v/>
      </c>
      <c r="I652" s="156" t="str">
        <f>IF(C652="","",'05 Stocks'!L155)</f>
        <v/>
      </c>
      <c r="J652" s="157" t="str">
        <f>IF(C652="","",'05 Stocks'!M155)</f>
        <v/>
      </c>
      <c r="K652" s="157" t="str">
        <f>IF(C652="","",'05 Stocks'!N155)</f>
        <v/>
      </c>
      <c r="L652" s="157" t="str">
        <f>IF(C652="","",'05 Stocks'!O155)</f>
        <v/>
      </c>
      <c r="M652" s="157" t="str">
        <f>IF(C652="","",'05 Stocks'!AJ155)</f>
        <v/>
      </c>
      <c r="N652" s="157" t="str">
        <f>IF(C652="","",'05 Stocks'!W155)</f>
        <v/>
      </c>
      <c r="O652" s="154" t="str">
        <f>IF(C652="","",'05 Stocks'!X155)</f>
        <v/>
      </c>
      <c r="P652" s="157" t="str">
        <f>IF(C652="","",'05 Stocks'!Y155)</f>
        <v/>
      </c>
      <c r="Q652" s="157" t="str">
        <f>IF(C652="","",'05 Stocks'!Z155)</f>
        <v/>
      </c>
      <c r="R652" s="158" t="str">
        <f>IF(C652="","",IF($J$3&gt;0,J652/$J$3,0))</f>
        <v/>
      </c>
      <c r="S652" s="159" t="str">
        <f>IF(C652="","",IF(N(J652)&gt;0,J652+ROW()/1E9,""))</f>
        <v/>
      </c>
      <c r="T652" s="159" t="str">
        <f>IF(C652="","",IF(N(P652)&gt;0,P652+ROW()/1E9,""))</f>
        <v/>
      </c>
    </row>
    <row r="653">
      <c r="A653" s="160" t="str">
        <f>IF(C653="","","Stocks")</f>
        <v/>
      </c>
      <c r="B653" s="160" t="str">
        <f>IF(C653="","","Exterior")</f>
        <v/>
      </c>
      <c r="C653" s="160" t="str">
        <f>IF('05 Stocks'!A156="","",'05 Stocks'!A156&amp;"")</f>
        <v/>
      </c>
      <c r="D653" s="160" t="str">
        <f>IF(C653="","",'05 Stocks'!B156&amp;"")</f>
        <v/>
      </c>
      <c r="E653" s="160" t="str">
        <f>IF(C653="","",'05 Stocks'!C156&amp;"")</f>
        <v/>
      </c>
      <c r="F653" s="160" t="str">
        <f>IF(C653="","",'05 Stocks'!AD156)</f>
        <v/>
      </c>
      <c r="G653" s="161" t="str">
        <f>IF(C653="","",'05 Stocks'!E156)</f>
        <v/>
      </c>
      <c r="H653" s="162" t="str">
        <f>IF(C653="","",'05 Stocks'!J156)</f>
        <v/>
      </c>
      <c r="I653" s="163" t="str">
        <f>IF(C653="","",'05 Stocks'!L156)</f>
        <v/>
      </c>
      <c r="J653" s="164" t="str">
        <f>IF(C653="","",'05 Stocks'!M156)</f>
        <v/>
      </c>
      <c r="K653" s="164" t="str">
        <f>IF(C653="","",'05 Stocks'!N156)</f>
        <v/>
      </c>
      <c r="L653" s="164" t="str">
        <f>IF(C653="","",'05 Stocks'!O156)</f>
        <v/>
      </c>
      <c r="M653" s="164" t="str">
        <f>IF(C653="","",'05 Stocks'!AJ156)</f>
        <v/>
      </c>
      <c r="N653" s="164" t="str">
        <f>IF(C653="","",'05 Stocks'!W156)</f>
        <v/>
      </c>
      <c r="O653" s="161" t="str">
        <f>IF(C653="","",'05 Stocks'!X156)</f>
        <v/>
      </c>
      <c r="P653" s="164" t="str">
        <f>IF(C653="","",'05 Stocks'!Y156)</f>
        <v/>
      </c>
      <c r="Q653" s="164" t="str">
        <f>IF(C653="","",'05 Stocks'!Z156)</f>
        <v/>
      </c>
      <c r="R653" s="165" t="str">
        <f>IF(C653="","",IF($J$3&gt;0,J653/$J$3,0))</f>
        <v/>
      </c>
      <c r="S653" s="166" t="str">
        <f>IF(C653="","",IF(N(J653)&gt;0,J653+ROW()/1E9,""))</f>
        <v/>
      </c>
      <c r="T653" s="166" t="str">
        <f>IF(C653="","",IF(N(P653)&gt;0,P653+ROW()/1E9,""))</f>
        <v/>
      </c>
    </row>
    <row r="654">
      <c r="A654" s="153" t="str">
        <f>IF(C654="","","Stocks")</f>
        <v/>
      </c>
      <c r="B654" s="153" t="str">
        <f>IF(C654="","","Exterior")</f>
        <v/>
      </c>
      <c r="C654" s="153" t="str">
        <f>IF('05 Stocks'!A157="","",'05 Stocks'!A157&amp;"")</f>
        <v/>
      </c>
      <c r="D654" s="153" t="str">
        <f>IF(C654="","",'05 Stocks'!B157&amp;"")</f>
        <v/>
      </c>
      <c r="E654" s="153" t="str">
        <f>IF(C654="","",'05 Stocks'!C157&amp;"")</f>
        <v/>
      </c>
      <c r="F654" s="153" t="str">
        <f>IF(C654="","",'05 Stocks'!AD157)</f>
        <v/>
      </c>
      <c r="G654" s="154" t="str">
        <f>IF(C654="","",'05 Stocks'!E157)</f>
        <v/>
      </c>
      <c r="H654" s="155" t="str">
        <f>IF(C654="","",'05 Stocks'!J157)</f>
        <v/>
      </c>
      <c r="I654" s="156" t="str">
        <f>IF(C654="","",'05 Stocks'!L157)</f>
        <v/>
      </c>
      <c r="J654" s="157" t="str">
        <f>IF(C654="","",'05 Stocks'!M157)</f>
        <v/>
      </c>
      <c r="K654" s="157" t="str">
        <f>IF(C654="","",'05 Stocks'!N157)</f>
        <v/>
      </c>
      <c r="L654" s="157" t="str">
        <f>IF(C654="","",'05 Stocks'!O157)</f>
        <v/>
      </c>
      <c r="M654" s="157" t="str">
        <f>IF(C654="","",'05 Stocks'!AJ157)</f>
        <v/>
      </c>
      <c r="N654" s="157" t="str">
        <f>IF(C654="","",'05 Stocks'!W157)</f>
        <v/>
      </c>
      <c r="O654" s="154" t="str">
        <f>IF(C654="","",'05 Stocks'!X157)</f>
        <v/>
      </c>
      <c r="P654" s="157" t="str">
        <f>IF(C654="","",'05 Stocks'!Y157)</f>
        <v/>
      </c>
      <c r="Q654" s="157" t="str">
        <f>IF(C654="","",'05 Stocks'!Z157)</f>
        <v/>
      </c>
      <c r="R654" s="158" t="str">
        <f>IF(C654="","",IF($J$3&gt;0,J654/$J$3,0))</f>
        <v/>
      </c>
      <c r="S654" s="159" t="str">
        <f>IF(C654="","",IF(N(J654)&gt;0,J654+ROW()/1E9,""))</f>
        <v/>
      </c>
      <c r="T654" s="159" t="str">
        <f>IF(C654="","",IF(N(P654)&gt;0,P654+ROW()/1E9,""))</f>
        <v/>
      </c>
    </row>
    <row r="655">
      <c r="A655" s="160" t="str">
        <f>IF(C655="","","Stocks")</f>
        <v/>
      </c>
      <c r="B655" s="160" t="str">
        <f>IF(C655="","","Exterior")</f>
        <v/>
      </c>
      <c r="C655" s="160" t="str">
        <f>IF('05 Stocks'!A158="","",'05 Stocks'!A158&amp;"")</f>
        <v/>
      </c>
      <c r="D655" s="160" t="str">
        <f>IF(C655="","",'05 Stocks'!B158&amp;"")</f>
        <v/>
      </c>
      <c r="E655" s="160" t="str">
        <f>IF(C655="","",'05 Stocks'!C158&amp;"")</f>
        <v/>
      </c>
      <c r="F655" s="160" t="str">
        <f>IF(C655="","",'05 Stocks'!AD158)</f>
        <v/>
      </c>
      <c r="G655" s="161" t="str">
        <f>IF(C655="","",'05 Stocks'!E158)</f>
        <v/>
      </c>
      <c r="H655" s="162" t="str">
        <f>IF(C655="","",'05 Stocks'!J158)</f>
        <v/>
      </c>
      <c r="I655" s="163" t="str">
        <f>IF(C655="","",'05 Stocks'!L158)</f>
        <v/>
      </c>
      <c r="J655" s="164" t="str">
        <f>IF(C655="","",'05 Stocks'!M158)</f>
        <v/>
      </c>
      <c r="K655" s="164" t="str">
        <f>IF(C655="","",'05 Stocks'!N158)</f>
        <v/>
      </c>
      <c r="L655" s="164" t="str">
        <f>IF(C655="","",'05 Stocks'!O158)</f>
        <v/>
      </c>
      <c r="M655" s="164" t="str">
        <f>IF(C655="","",'05 Stocks'!AJ158)</f>
        <v/>
      </c>
      <c r="N655" s="164" t="str">
        <f>IF(C655="","",'05 Stocks'!W158)</f>
        <v/>
      </c>
      <c r="O655" s="161" t="str">
        <f>IF(C655="","",'05 Stocks'!X158)</f>
        <v/>
      </c>
      <c r="P655" s="164" t="str">
        <f>IF(C655="","",'05 Stocks'!Y158)</f>
        <v/>
      </c>
      <c r="Q655" s="164" t="str">
        <f>IF(C655="","",'05 Stocks'!Z158)</f>
        <v/>
      </c>
      <c r="R655" s="165" t="str">
        <f>IF(C655="","",IF($J$3&gt;0,J655/$J$3,0))</f>
        <v/>
      </c>
      <c r="S655" s="166" t="str">
        <f>IF(C655="","",IF(N(J655)&gt;0,J655+ROW()/1E9,""))</f>
        <v/>
      </c>
      <c r="T655" s="166" t="str">
        <f>IF(C655="","",IF(N(P655)&gt;0,P655+ROW()/1E9,""))</f>
        <v/>
      </c>
    </row>
    <row r="656">
      <c r="A656" s="153" t="str">
        <f>IF(C656="","","Stocks")</f>
        <v/>
      </c>
      <c r="B656" s="153" t="str">
        <f>IF(C656="","","Exterior")</f>
        <v/>
      </c>
      <c r="C656" s="153" t="str">
        <f>IF('05 Stocks'!A159="","",'05 Stocks'!A159&amp;"")</f>
        <v/>
      </c>
      <c r="D656" s="153" t="str">
        <f>IF(C656="","",'05 Stocks'!B159&amp;"")</f>
        <v/>
      </c>
      <c r="E656" s="153" t="str">
        <f>IF(C656="","",'05 Stocks'!C159&amp;"")</f>
        <v/>
      </c>
      <c r="F656" s="153" t="str">
        <f>IF(C656="","",'05 Stocks'!AD159)</f>
        <v/>
      </c>
      <c r="G656" s="154" t="str">
        <f>IF(C656="","",'05 Stocks'!E159)</f>
        <v/>
      </c>
      <c r="H656" s="155" t="str">
        <f>IF(C656="","",'05 Stocks'!J159)</f>
        <v/>
      </c>
      <c r="I656" s="156" t="str">
        <f>IF(C656="","",'05 Stocks'!L159)</f>
        <v/>
      </c>
      <c r="J656" s="157" t="str">
        <f>IF(C656="","",'05 Stocks'!M159)</f>
        <v/>
      </c>
      <c r="K656" s="157" t="str">
        <f>IF(C656="","",'05 Stocks'!N159)</f>
        <v/>
      </c>
      <c r="L656" s="157" t="str">
        <f>IF(C656="","",'05 Stocks'!O159)</f>
        <v/>
      </c>
      <c r="M656" s="157" t="str">
        <f>IF(C656="","",'05 Stocks'!AJ159)</f>
        <v/>
      </c>
      <c r="N656" s="157" t="str">
        <f>IF(C656="","",'05 Stocks'!W159)</f>
        <v/>
      </c>
      <c r="O656" s="154" t="str">
        <f>IF(C656="","",'05 Stocks'!X159)</f>
        <v/>
      </c>
      <c r="P656" s="157" t="str">
        <f>IF(C656="","",'05 Stocks'!Y159)</f>
        <v/>
      </c>
      <c r="Q656" s="157" t="str">
        <f>IF(C656="","",'05 Stocks'!Z159)</f>
        <v/>
      </c>
      <c r="R656" s="158" t="str">
        <f>IF(C656="","",IF($J$3&gt;0,J656/$J$3,0))</f>
        <v/>
      </c>
      <c r="S656" s="159" t="str">
        <f>IF(C656="","",IF(N(J656)&gt;0,J656+ROW()/1E9,""))</f>
        <v/>
      </c>
      <c r="T656" s="159" t="str">
        <f>IF(C656="","",IF(N(P656)&gt;0,P656+ROW()/1E9,""))</f>
        <v/>
      </c>
    </row>
    <row r="657">
      <c r="A657" s="160" t="str">
        <f>IF(C657="","","Stocks")</f>
        <v/>
      </c>
      <c r="B657" s="160" t="str">
        <f>IF(C657="","","Exterior")</f>
        <v/>
      </c>
      <c r="C657" s="160" t="str">
        <f>IF('05 Stocks'!A160="","",'05 Stocks'!A160&amp;"")</f>
        <v/>
      </c>
      <c r="D657" s="160" t="str">
        <f>IF(C657="","",'05 Stocks'!B160&amp;"")</f>
        <v/>
      </c>
      <c r="E657" s="160" t="str">
        <f>IF(C657="","",'05 Stocks'!C160&amp;"")</f>
        <v/>
      </c>
      <c r="F657" s="160" t="str">
        <f>IF(C657="","",'05 Stocks'!AD160)</f>
        <v/>
      </c>
      <c r="G657" s="161" t="str">
        <f>IF(C657="","",'05 Stocks'!E160)</f>
        <v/>
      </c>
      <c r="H657" s="162" t="str">
        <f>IF(C657="","",'05 Stocks'!J160)</f>
        <v/>
      </c>
      <c r="I657" s="163" t="str">
        <f>IF(C657="","",'05 Stocks'!L160)</f>
        <v/>
      </c>
      <c r="J657" s="164" t="str">
        <f>IF(C657="","",'05 Stocks'!M160)</f>
        <v/>
      </c>
      <c r="K657" s="164" t="str">
        <f>IF(C657="","",'05 Stocks'!N160)</f>
        <v/>
      </c>
      <c r="L657" s="164" t="str">
        <f>IF(C657="","",'05 Stocks'!O160)</f>
        <v/>
      </c>
      <c r="M657" s="164" t="str">
        <f>IF(C657="","",'05 Stocks'!AJ160)</f>
        <v/>
      </c>
      <c r="N657" s="164" t="str">
        <f>IF(C657="","",'05 Stocks'!W160)</f>
        <v/>
      </c>
      <c r="O657" s="161" t="str">
        <f>IF(C657="","",'05 Stocks'!X160)</f>
        <v/>
      </c>
      <c r="P657" s="164" t="str">
        <f>IF(C657="","",'05 Stocks'!Y160)</f>
        <v/>
      </c>
      <c r="Q657" s="164" t="str">
        <f>IF(C657="","",'05 Stocks'!Z160)</f>
        <v/>
      </c>
      <c r="R657" s="165" t="str">
        <f>IF(C657="","",IF($J$3&gt;0,J657/$J$3,0))</f>
        <v/>
      </c>
      <c r="S657" s="166" t="str">
        <f>IF(C657="","",IF(N(J657)&gt;0,J657+ROW()/1E9,""))</f>
        <v/>
      </c>
      <c r="T657" s="166" t="str">
        <f>IF(C657="","",IF(N(P657)&gt;0,P657+ROW()/1E9,""))</f>
        <v/>
      </c>
    </row>
    <row r="658">
      <c r="A658" s="153" t="str">
        <f>IF(C658="","","Stocks")</f>
        <v/>
      </c>
      <c r="B658" s="153" t="str">
        <f>IF(C658="","","Exterior")</f>
        <v/>
      </c>
      <c r="C658" s="153" t="str">
        <f>IF('05 Stocks'!A161="","",'05 Stocks'!A161&amp;"")</f>
        <v/>
      </c>
      <c r="D658" s="153" t="str">
        <f>IF(C658="","",'05 Stocks'!B161&amp;"")</f>
        <v/>
      </c>
      <c r="E658" s="153" t="str">
        <f>IF(C658="","",'05 Stocks'!C161&amp;"")</f>
        <v/>
      </c>
      <c r="F658" s="153" t="str">
        <f>IF(C658="","",'05 Stocks'!AD161)</f>
        <v/>
      </c>
      <c r="G658" s="154" t="str">
        <f>IF(C658="","",'05 Stocks'!E161)</f>
        <v/>
      </c>
      <c r="H658" s="155" t="str">
        <f>IF(C658="","",'05 Stocks'!J161)</f>
        <v/>
      </c>
      <c r="I658" s="156" t="str">
        <f>IF(C658="","",'05 Stocks'!L161)</f>
        <v/>
      </c>
      <c r="J658" s="157" t="str">
        <f>IF(C658="","",'05 Stocks'!M161)</f>
        <v/>
      </c>
      <c r="K658" s="157" t="str">
        <f>IF(C658="","",'05 Stocks'!N161)</f>
        <v/>
      </c>
      <c r="L658" s="157" t="str">
        <f>IF(C658="","",'05 Stocks'!O161)</f>
        <v/>
      </c>
      <c r="M658" s="157" t="str">
        <f>IF(C658="","",'05 Stocks'!AJ161)</f>
        <v/>
      </c>
      <c r="N658" s="157" t="str">
        <f>IF(C658="","",'05 Stocks'!W161)</f>
        <v/>
      </c>
      <c r="O658" s="154" t="str">
        <f>IF(C658="","",'05 Stocks'!X161)</f>
        <v/>
      </c>
      <c r="P658" s="157" t="str">
        <f>IF(C658="","",'05 Stocks'!Y161)</f>
        <v/>
      </c>
      <c r="Q658" s="157" t="str">
        <f>IF(C658="","",'05 Stocks'!Z161)</f>
        <v/>
      </c>
      <c r="R658" s="158" t="str">
        <f>IF(C658="","",IF($J$3&gt;0,J658/$J$3,0))</f>
        <v/>
      </c>
      <c r="S658" s="159" t="str">
        <f>IF(C658="","",IF(N(J658)&gt;0,J658+ROW()/1E9,""))</f>
        <v/>
      </c>
      <c r="T658" s="159" t="str">
        <f>IF(C658="","",IF(N(P658)&gt;0,P658+ROW()/1E9,""))</f>
        <v/>
      </c>
    </row>
    <row r="659">
      <c r="A659" s="160" t="str">
        <f>IF(C659="","","Stocks")</f>
        <v/>
      </c>
      <c r="B659" s="160" t="str">
        <f>IF(C659="","","Exterior")</f>
        <v/>
      </c>
      <c r="C659" s="160" t="str">
        <f>IF('05 Stocks'!A162="","",'05 Stocks'!A162&amp;"")</f>
        <v/>
      </c>
      <c r="D659" s="160" t="str">
        <f>IF(C659="","",'05 Stocks'!B162&amp;"")</f>
        <v/>
      </c>
      <c r="E659" s="160" t="str">
        <f>IF(C659="","",'05 Stocks'!C162&amp;"")</f>
        <v/>
      </c>
      <c r="F659" s="160" t="str">
        <f>IF(C659="","",'05 Stocks'!AD162)</f>
        <v/>
      </c>
      <c r="G659" s="161" t="str">
        <f>IF(C659="","",'05 Stocks'!E162)</f>
        <v/>
      </c>
      <c r="H659" s="162" t="str">
        <f>IF(C659="","",'05 Stocks'!J162)</f>
        <v/>
      </c>
      <c r="I659" s="163" t="str">
        <f>IF(C659="","",'05 Stocks'!L162)</f>
        <v/>
      </c>
      <c r="J659" s="164" t="str">
        <f>IF(C659="","",'05 Stocks'!M162)</f>
        <v/>
      </c>
      <c r="K659" s="164" t="str">
        <f>IF(C659="","",'05 Stocks'!N162)</f>
        <v/>
      </c>
      <c r="L659" s="164" t="str">
        <f>IF(C659="","",'05 Stocks'!O162)</f>
        <v/>
      </c>
      <c r="M659" s="164" t="str">
        <f>IF(C659="","",'05 Stocks'!AJ162)</f>
        <v/>
      </c>
      <c r="N659" s="164" t="str">
        <f>IF(C659="","",'05 Stocks'!W162)</f>
        <v/>
      </c>
      <c r="O659" s="161" t="str">
        <f>IF(C659="","",'05 Stocks'!X162)</f>
        <v/>
      </c>
      <c r="P659" s="164" t="str">
        <f>IF(C659="","",'05 Stocks'!Y162)</f>
        <v/>
      </c>
      <c r="Q659" s="164" t="str">
        <f>IF(C659="","",'05 Stocks'!Z162)</f>
        <v/>
      </c>
      <c r="R659" s="165" t="str">
        <f>IF(C659="","",IF($J$3&gt;0,J659/$J$3,0))</f>
        <v/>
      </c>
      <c r="S659" s="166" t="str">
        <f>IF(C659="","",IF(N(J659)&gt;0,J659+ROW()/1E9,""))</f>
        <v/>
      </c>
      <c r="T659" s="166" t="str">
        <f>IF(C659="","",IF(N(P659)&gt;0,P659+ROW()/1E9,""))</f>
        <v/>
      </c>
    </row>
    <row r="660">
      <c r="A660" s="153" t="str">
        <f>IF(C660="","","Stocks")</f>
        <v/>
      </c>
      <c r="B660" s="153" t="str">
        <f>IF(C660="","","Exterior")</f>
        <v/>
      </c>
      <c r="C660" s="153" t="str">
        <f>IF('05 Stocks'!A163="","",'05 Stocks'!A163&amp;"")</f>
        <v/>
      </c>
      <c r="D660" s="153" t="str">
        <f>IF(C660="","",'05 Stocks'!B163&amp;"")</f>
        <v/>
      </c>
      <c r="E660" s="153" t="str">
        <f>IF(C660="","",'05 Stocks'!C163&amp;"")</f>
        <v/>
      </c>
      <c r="F660" s="153" t="str">
        <f>IF(C660="","",'05 Stocks'!AD163)</f>
        <v/>
      </c>
      <c r="G660" s="154" t="str">
        <f>IF(C660="","",'05 Stocks'!E163)</f>
        <v/>
      </c>
      <c r="H660" s="155" t="str">
        <f>IF(C660="","",'05 Stocks'!J163)</f>
        <v/>
      </c>
      <c r="I660" s="156" t="str">
        <f>IF(C660="","",'05 Stocks'!L163)</f>
        <v/>
      </c>
      <c r="J660" s="157" t="str">
        <f>IF(C660="","",'05 Stocks'!M163)</f>
        <v/>
      </c>
      <c r="K660" s="157" t="str">
        <f>IF(C660="","",'05 Stocks'!N163)</f>
        <v/>
      </c>
      <c r="L660" s="157" t="str">
        <f>IF(C660="","",'05 Stocks'!O163)</f>
        <v/>
      </c>
      <c r="M660" s="157" t="str">
        <f>IF(C660="","",'05 Stocks'!AJ163)</f>
        <v/>
      </c>
      <c r="N660" s="157" t="str">
        <f>IF(C660="","",'05 Stocks'!W163)</f>
        <v/>
      </c>
      <c r="O660" s="154" t="str">
        <f>IF(C660="","",'05 Stocks'!X163)</f>
        <v/>
      </c>
      <c r="P660" s="157" t="str">
        <f>IF(C660="","",'05 Stocks'!Y163)</f>
        <v/>
      </c>
      <c r="Q660" s="157" t="str">
        <f>IF(C660="","",'05 Stocks'!Z163)</f>
        <v/>
      </c>
      <c r="R660" s="158" t="str">
        <f>IF(C660="","",IF($J$3&gt;0,J660/$J$3,0))</f>
        <v/>
      </c>
      <c r="S660" s="159" t="str">
        <f>IF(C660="","",IF(N(J660)&gt;0,J660+ROW()/1E9,""))</f>
        <v/>
      </c>
      <c r="T660" s="159" t="str">
        <f>IF(C660="","",IF(N(P660)&gt;0,P660+ROW()/1E9,""))</f>
        <v/>
      </c>
    </row>
    <row r="661">
      <c r="A661" s="160" t="str">
        <f>IF(C661="","","Stocks")</f>
        <v/>
      </c>
      <c r="B661" s="160" t="str">
        <f>IF(C661="","","Exterior")</f>
        <v/>
      </c>
      <c r="C661" s="160" t="str">
        <f>IF('05 Stocks'!A164="","",'05 Stocks'!A164&amp;"")</f>
        <v/>
      </c>
      <c r="D661" s="160" t="str">
        <f>IF(C661="","",'05 Stocks'!B164&amp;"")</f>
        <v/>
      </c>
      <c r="E661" s="160" t="str">
        <f>IF(C661="","",'05 Stocks'!C164&amp;"")</f>
        <v/>
      </c>
      <c r="F661" s="160" t="str">
        <f>IF(C661="","",'05 Stocks'!AD164)</f>
        <v/>
      </c>
      <c r="G661" s="161" t="str">
        <f>IF(C661="","",'05 Stocks'!E164)</f>
        <v/>
      </c>
      <c r="H661" s="162" t="str">
        <f>IF(C661="","",'05 Stocks'!J164)</f>
        <v/>
      </c>
      <c r="I661" s="163" t="str">
        <f>IF(C661="","",'05 Stocks'!L164)</f>
        <v/>
      </c>
      <c r="J661" s="164" t="str">
        <f>IF(C661="","",'05 Stocks'!M164)</f>
        <v/>
      </c>
      <c r="K661" s="164" t="str">
        <f>IF(C661="","",'05 Stocks'!N164)</f>
        <v/>
      </c>
      <c r="L661" s="164" t="str">
        <f>IF(C661="","",'05 Stocks'!O164)</f>
        <v/>
      </c>
      <c r="M661" s="164" t="str">
        <f>IF(C661="","",'05 Stocks'!AJ164)</f>
        <v/>
      </c>
      <c r="N661" s="164" t="str">
        <f>IF(C661="","",'05 Stocks'!W164)</f>
        <v/>
      </c>
      <c r="O661" s="161" t="str">
        <f>IF(C661="","",'05 Stocks'!X164)</f>
        <v/>
      </c>
      <c r="P661" s="164" t="str">
        <f>IF(C661="","",'05 Stocks'!Y164)</f>
        <v/>
      </c>
      <c r="Q661" s="164" t="str">
        <f>IF(C661="","",'05 Stocks'!Z164)</f>
        <v/>
      </c>
      <c r="R661" s="165" t="str">
        <f>IF(C661="","",IF($J$3&gt;0,J661/$J$3,0))</f>
        <v/>
      </c>
      <c r="S661" s="166" t="str">
        <f>IF(C661="","",IF(N(J661)&gt;0,J661+ROW()/1E9,""))</f>
        <v/>
      </c>
      <c r="T661" s="166" t="str">
        <f>IF(C661="","",IF(N(P661)&gt;0,P661+ROW()/1E9,""))</f>
        <v/>
      </c>
    </row>
    <row r="662">
      <c r="A662" s="153" t="str">
        <f>IF(C662="","","Stocks")</f>
        <v/>
      </c>
      <c r="B662" s="153" t="str">
        <f>IF(C662="","","Exterior")</f>
        <v/>
      </c>
      <c r="C662" s="153" t="str">
        <f>IF('05 Stocks'!A165="","",'05 Stocks'!A165&amp;"")</f>
        <v/>
      </c>
      <c r="D662" s="153" t="str">
        <f>IF(C662="","",'05 Stocks'!B165&amp;"")</f>
        <v/>
      </c>
      <c r="E662" s="153" t="str">
        <f>IF(C662="","",'05 Stocks'!C165&amp;"")</f>
        <v/>
      </c>
      <c r="F662" s="153" t="str">
        <f>IF(C662="","",'05 Stocks'!AD165)</f>
        <v/>
      </c>
      <c r="G662" s="154" t="str">
        <f>IF(C662="","",'05 Stocks'!E165)</f>
        <v/>
      </c>
      <c r="H662" s="155" t="str">
        <f>IF(C662="","",'05 Stocks'!J165)</f>
        <v/>
      </c>
      <c r="I662" s="156" t="str">
        <f>IF(C662="","",'05 Stocks'!L165)</f>
        <v/>
      </c>
      <c r="J662" s="157" t="str">
        <f>IF(C662="","",'05 Stocks'!M165)</f>
        <v/>
      </c>
      <c r="K662" s="157" t="str">
        <f>IF(C662="","",'05 Stocks'!N165)</f>
        <v/>
      </c>
      <c r="L662" s="157" t="str">
        <f>IF(C662="","",'05 Stocks'!O165)</f>
        <v/>
      </c>
      <c r="M662" s="157" t="str">
        <f>IF(C662="","",'05 Stocks'!AJ165)</f>
        <v/>
      </c>
      <c r="N662" s="157" t="str">
        <f>IF(C662="","",'05 Stocks'!W165)</f>
        <v/>
      </c>
      <c r="O662" s="154" t="str">
        <f>IF(C662="","",'05 Stocks'!X165)</f>
        <v/>
      </c>
      <c r="P662" s="157" t="str">
        <f>IF(C662="","",'05 Stocks'!Y165)</f>
        <v/>
      </c>
      <c r="Q662" s="157" t="str">
        <f>IF(C662="","",'05 Stocks'!Z165)</f>
        <v/>
      </c>
      <c r="R662" s="158" t="str">
        <f>IF(C662="","",IF($J$3&gt;0,J662/$J$3,0))</f>
        <v/>
      </c>
      <c r="S662" s="159" t="str">
        <f>IF(C662="","",IF(N(J662)&gt;0,J662+ROW()/1E9,""))</f>
        <v/>
      </c>
      <c r="T662" s="159" t="str">
        <f>IF(C662="","",IF(N(P662)&gt;0,P662+ROW()/1E9,""))</f>
        <v/>
      </c>
    </row>
    <row r="663">
      <c r="A663" s="160" t="str">
        <f>IF(C663="","","Stocks")</f>
        <v/>
      </c>
      <c r="B663" s="160" t="str">
        <f>IF(C663="","","Exterior")</f>
        <v/>
      </c>
      <c r="C663" s="160" t="str">
        <f>IF('05 Stocks'!A166="","",'05 Stocks'!A166&amp;"")</f>
        <v/>
      </c>
      <c r="D663" s="160" t="str">
        <f>IF(C663="","",'05 Stocks'!B166&amp;"")</f>
        <v/>
      </c>
      <c r="E663" s="160" t="str">
        <f>IF(C663="","",'05 Stocks'!C166&amp;"")</f>
        <v/>
      </c>
      <c r="F663" s="160" t="str">
        <f>IF(C663="","",'05 Stocks'!AD166)</f>
        <v/>
      </c>
      <c r="G663" s="161" t="str">
        <f>IF(C663="","",'05 Stocks'!E166)</f>
        <v/>
      </c>
      <c r="H663" s="162" t="str">
        <f>IF(C663="","",'05 Stocks'!J166)</f>
        <v/>
      </c>
      <c r="I663" s="163" t="str">
        <f>IF(C663="","",'05 Stocks'!L166)</f>
        <v/>
      </c>
      <c r="J663" s="164" t="str">
        <f>IF(C663="","",'05 Stocks'!M166)</f>
        <v/>
      </c>
      <c r="K663" s="164" t="str">
        <f>IF(C663="","",'05 Stocks'!N166)</f>
        <v/>
      </c>
      <c r="L663" s="164" t="str">
        <f>IF(C663="","",'05 Stocks'!O166)</f>
        <v/>
      </c>
      <c r="M663" s="164" t="str">
        <f>IF(C663="","",'05 Stocks'!AJ166)</f>
        <v/>
      </c>
      <c r="N663" s="164" t="str">
        <f>IF(C663="","",'05 Stocks'!W166)</f>
        <v/>
      </c>
      <c r="O663" s="161" t="str">
        <f>IF(C663="","",'05 Stocks'!X166)</f>
        <v/>
      </c>
      <c r="P663" s="164" t="str">
        <f>IF(C663="","",'05 Stocks'!Y166)</f>
        <v/>
      </c>
      <c r="Q663" s="164" t="str">
        <f>IF(C663="","",'05 Stocks'!Z166)</f>
        <v/>
      </c>
      <c r="R663" s="165" t="str">
        <f>IF(C663="","",IF($J$3&gt;0,J663/$J$3,0))</f>
        <v/>
      </c>
      <c r="S663" s="166" t="str">
        <f>IF(C663="","",IF(N(J663)&gt;0,J663+ROW()/1E9,""))</f>
        <v/>
      </c>
      <c r="T663" s="166" t="str">
        <f>IF(C663="","",IF(N(P663)&gt;0,P663+ROW()/1E9,""))</f>
        <v/>
      </c>
    </row>
    <row r="664">
      <c r="A664" s="153" t="str">
        <f>IF(C664="","","Stocks")</f>
        <v/>
      </c>
      <c r="B664" s="153" t="str">
        <f>IF(C664="","","Exterior")</f>
        <v/>
      </c>
      <c r="C664" s="153" t="str">
        <f>IF('05 Stocks'!A167="","",'05 Stocks'!A167&amp;"")</f>
        <v/>
      </c>
      <c r="D664" s="153" t="str">
        <f>IF(C664="","",'05 Stocks'!B167&amp;"")</f>
        <v/>
      </c>
      <c r="E664" s="153" t="str">
        <f>IF(C664="","",'05 Stocks'!C167&amp;"")</f>
        <v/>
      </c>
      <c r="F664" s="153" t="str">
        <f>IF(C664="","",'05 Stocks'!AD167)</f>
        <v/>
      </c>
      <c r="G664" s="154" t="str">
        <f>IF(C664="","",'05 Stocks'!E167)</f>
        <v/>
      </c>
      <c r="H664" s="155" t="str">
        <f>IF(C664="","",'05 Stocks'!J167)</f>
        <v/>
      </c>
      <c r="I664" s="156" t="str">
        <f>IF(C664="","",'05 Stocks'!L167)</f>
        <v/>
      </c>
      <c r="J664" s="157" t="str">
        <f>IF(C664="","",'05 Stocks'!M167)</f>
        <v/>
      </c>
      <c r="K664" s="157" t="str">
        <f>IF(C664="","",'05 Stocks'!N167)</f>
        <v/>
      </c>
      <c r="L664" s="157" t="str">
        <f>IF(C664="","",'05 Stocks'!O167)</f>
        <v/>
      </c>
      <c r="M664" s="157" t="str">
        <f>IF(C664="","",'05 Stocks'!AJ167)</f>
        <v/>
      </c>
      <c r="N664" s="157" t="str">
        <f>IF(C664="","",'05 Stocks'!W167)</f>
        <v/>
      </c>
      <c r="O664" s="154" t="str">
        <f>IF(C664="","",'05 Stocks'!X167)</f>
        <v/>
      </c>
      <c r="P664" s="157" t="str">
        <f>IF(C664="","",'05 Stocks'!Y167)</f>
        <v/>
      </c>
      <c r="Q664" s="157" t="str">
        <f>IF(C664="","",'05 Stocks'!Z167)</f>
        <v/>
      </c>
      <c r="R664" s="158" t="str">
        <f>IF(C664="","",IF($J$3&gt;0,J664/$J$3,0))</f>
        <v/>
      </c>
      <c r="S664" s="159" t="str">
        <f>IF(C664="","",IF(N(J664)&gt;0,J664+ROW()/1E9,""))</f>
        <v/>
      </c>
      <c r="T664" s="159" t="str">
        <f>IF(C664="","",IF(N(P664)&gt;0,P664+ROW()/1E9,""))</f>
        <v/>
      </c>
    </row>
    <row r="665">
      <c r="A665" s="160" t="str">
        <f>IF(C665="","","Stocks")</f>
        <v/>
      </c>
      <c r="B665" s="160" t="str">
        <f>IF(C665="","","Exterior")</f>
        <v/>
      </c>
      <c r="C665" s="160" t="str">
        <f>IF('05 Stocks'!A168="","",'05 Stocks'!A168&amp;"")</f>
        <v/>
      </c>
      <c r="D665" s="160" t="str">
        <f>IF(C665="","",'05 Stocks'!B168&amp;"")</f>
        <v/>
      </c>
      <c r="E665" s="160" t="str">
        <f>IF(C665="","",'05 Stocks'!C168&amp;"")</f>
        <v/>
      </c>
      <c r="F665" s="160" t="str">
        <f>IF(C665="","",'05 Stocks'!AD168)</f>
        <v/>
      </c>
      <c r="G665" s="161" t="str">
        <f>IF(C665="","",'05 Stocks'!E168)</f>
        <v/>
      </c>
      <c r="H665" s="162" t="str">
        <f>IF(C665="","",'05 Stocks'!J168)</f>
        <v/>
      </c>
      <c r="I665" s="163" t="str">
        <f>IF(C665="","",'05 Stocks'!L168)</f>
        <v/>
      </c>
      <c r="J665" s="164" t="str">
        <f>IF(C665="","",'05 Stocks'!M168)</f>
        <v/>
      </c>
      <c r="K665" s="164" t="str">
        <f>IF(C665="","",'05 Stocks'!N168)</f>
        <v/>
      </c>
      <c r="L665" s="164" t="str">
        <f>IF(C665="","",'05 Stocks'!O168)</f>
        <v/>
      </c>
      <c r="M665" s="164" t="str">
        <f>IF(C665="","",'05 Stocks'!AJ168)</f>
        <v/>
      </c>
      <c r="N665" s="164" t="str">
        <f>IF(C665="","",'05 Stocks'!W168)</f>
        <v/>
      </c>
      <c r="O665" s="161" t="str">
        <f>IF(C665="","",'05 Stocks'!X168)</f>
        <v/>
      </c>
      <c r="P665" s="164" t="str">
        <f>IF(C665="","",'05 Stocks'!Y168)</f>
        <v/>
      </c>
      <c r="Q665" s="164" t="str">
        <f>IF(C665="","",'05 Stocks'!Z168)</f>
        <v/>
      </c>
      <c r="R665" s="165" t="str">
        <f>IF(C665="","",IF($J$3&gt;0,J665/$J$3,0))</f>
        <v/>
      </c>
      <c r="S665" s="166" t="str">
        <f>IF(C665="","",IF(N(J665)&gt;0,J665+ROW()/1E9,""))</f>
        <v/>
      </c>
      <c r="T665" s="166" t="str">
        <f>IF(C665="","",IF(N(P665)&gt;0,P665+ROW()/1E9,""))</f>
        <v/>
      </c>
    </row>
    <row r="666">
      <c r="A666" s="153" t="str">
        <f>IF(C666="","","Stocks")</f>
        <v/>
      </c>
      <c r="B666" s="153" t="str">
        <f>IF(C666="","","Exterior")</f>
        <v/>
      </c>
      <c r="C666" s="153" t="str">
        <f>IF('05 Stocks'!A169="","",'05 Stocks'!A169&amp;"")</f>
        <v/>
      </c>
      <c r="D666" s="153" t="str">
        <f>IF(C666="","",'05 Stocks'!B169&amp;"")</f>
        <v/>
      </c>
      <c r="E666" s="153" t="str">
        <f>IF(C666="","",'05 Stocks'!C169&amp;"")</f>
        <v/>
      </c>
      <c r="F666" s="153" t="str">
        <f>IF(C666="","",'05 Stocks'!AD169)</f>
        <v/>
      </c>
      <c r="G666" s="154" t="str">
        <f>IF(C666="","",'05 Stocks'!E169)</f>
        <v/>
      </c>
      <c r="H666" s="155" t="str">
        <f>IF(C666="","",'05 Stocks'!J169)</f>
        <v/>
      </c>
      <c r="I666" s="156" t="str">
        <f>IF(C666="","",'05 Stocks'!L169)</f>
        <v/>
      </c>
      <c r="J666" s="157" t="str">
        <f>IF(C666="","",'05 Stocks'!M169)</f>
        <v/>
      </c>
      <c r="K666" s="157" t="str">
        <f>IF(C666="","",'05 Stocks'!N169)</f>
        <v/>
      </c>
      <c r="L666" s="157" t="str">
        <f>IF(C666="","",'05 Stocks'!O169)</f>
        <v/>
      </c>
      <c r="M666" s="157" t="str">
        <f>IF(C666="","",'05 Stocks'!AJ169)</f>
        <v/>
      </c>
      <c r="N666" s="157" t="str">
        <f>IF(C666="","",'05 Stocks'!W169)</f>
        <v/>
      </c>
      <c r="O666" s="154" t="str">
        <f>IF(C666="","",'05 Stocks'!X169)</f>
        <v/>
      </c>
      <c r="P666" s="157" t="str">
        <f>IF(C666="","",'05 Stocks'!Y169)</f>
        <v/>
      </c>
      <c r="Q666" s="157" t="str">
        <f>IF(C666="","",'05 Stocks'!Z169)</f>
        <v/>
      </c>
      <c r="R666" s="158" t="str">
        <f>IF(C666="","",IF($J$3&gt;0,J666/$J$3,0))</f>
        <v/>
      </c>
      <c r="S666" s="159" t="str">
        <f>IF(C666="","",IF(N(J666)&gt;0,J666+ROW()/1E9,""))</f>
        <v/>
      </c>
      <c r="T666" s="159" t="str">
        <f>IF(C666="","",IF(N(P666)&gt;0,P666+ROW()/1E9,""))</f>
        <v/>
      </c>
    </row>
    <row r="667">
      <c r="A667" s="160" t="str">
        <f>IF(C667="","","Stocks")</f>
        <v/>
      </c>
      <c r="B667" s="160" t="str">
        <f>IF(C667="","","Exterior")</f>
        <v/>
      </c>
      <c r="C667" s="160" t="str">
        <f>IF('05 Stocks'!A170="","",'05 Stocks'!A170&amp;"")</f>
        <v/>
      </c>
      <c r="D667" s="160" t="str">
        <f>IF(C667="","",'05 Stocks'!B170&amp;"")</f>
        <v/>
      </c>
      <c r="E667" s="160" t="str">
        <f>IF(C667="","",'05 Stocks'!C170&amp;"")</f>
        <v/>
      </c>
      <c r="F667" s="160" t="str">
        <f>IF(C667="","",'05 Stocks'!AD170)</f>
        <v/>
      </c>
      <c r="G667" s="161" t="str">
        <f>IF(C667="","",'05 Stocks'!E170)</f>
        <v/>
      </c>
      <c r="H667" s="162" t="str">
        <f>IF(C667="","",'05 Stocks'!J170)</f>
        <v/>
      </c>
      <c r="I667" s="163" t="str">
        <f>IF(C667="","",'05 Stocks'!L170)</f>
        <v/>
      </c>
      <c r="J667" s="164" t="str">
        <f>IF(C667="","",'05 Stocks'!M170)</f>
        <v/>
      </c>
      <c r="K667" s="164" t="str">
        <f>IF(C667="","",'05 Stocks'!N170)</f>
        <v/>
      </c>
      <c r="L667" s="164" t="str">
        <f>IF(C667="","",'05 Stocks'!O170)</f>
        <v/>
      </c>
      <c r="M667" s="164" t="str">
        <f>IF(C667="","",'05 Stocks'!AJ170)</f>
        <v/>
      </c>
      <c r="N667" s="164" t="str">
        <f>IF(C667="","",'05 Stocks'!W170)</f>
        <v/>
      </c>
      <c r="O667" s="161" t="str">
        <f>IF(C667="","",'05 Stocks'!X170)</f>
        <v/>
      </c>
      <c r="P667" s="164" t="str">
        <f>IF(C667="","",'05 Stocks'!Y170)</f>
        <v/>
      </c>
      <c r="Q667" s="164" t="str">
        <f>IF(C667="","",'05 Stocks'!Z170)</f>
        <v/>
      </c>
      <c r="R667" s="165" t="str">
        <f>IF(C667="","",IF($J$3&gt;0,J667/$J$3,0))</f>
        <v/>
      </c>
      <c r="S667" s="166" t="str">
        <f>IF(C667="","",IF(N(J667)&gt;0,J667+ROW()/1E9,""))</f>
        <v/>
      </c>
      <c r="T667" s="166" t="str">
        <f>IF(C667="","",IF(N(P667)&gt;0,P667+ROW()/1E9,""))</f>
        <v/>
      </c>
    </row>
    <row r="668">
      <c r="A668" s="153" t="str">
        <f>IF(C668="","","Stocks")</f>
        <v/>
      </c>
      <c r="B668" s="153" t="str">
        <f>IF(C668="","","Exterior")</f>
        <v/>
      </c>
      <c r="C668" s="153" t="str">
        <f>IF('05 Stocks'!A171="","",'05 Stocks'!A171&amp;"")</f>
        <v/>
      </c>
      <c r="D668" s="153" t="str">
        <f>IF(C668="","",'05 Stocks'!B171&amp;"")</f>
        <v/>
      </c>
      <c r="E668" s="153" t="str">
        <f>IF(C668="","",'05 Stocks'!C171&amp;"")</f>
        <v/>
      </c>
      <c r="F668" s="153" t="str">
        <f>IF(C668="","",'05 Stocks'!AD171)</f>
        <v/>
      </c>
      <c r="G668" s="154" t="str">
        <f>IF(C668="","",'05 Stocks'!E171)</f>
        <v/>
      </c>
      <c r="H668" s="155" t="str">
        <f>IF(C668="","",'05 Stocks'!J171)</f>
        <v/>
      </c>
      <c r="I668" s="156" t="str">
        <f>IF(C668="","",'05 Stocks'!L171)</f>
        <v/>
      </c>
      <c r="J668" s="157" t="str">
        <f>IF(C668="","",'05 Stocks'!M171)</f>
        <v/>
      </c>
      <c r="K668" s="157" t="str">
        <f>IF(C668="","",'05 Stocks'!N171)</f>
        <v/>
      </c>
      <c r="L668" s="157" t="str">
        <f>IF(C668="","",'05 Stocks'!O171)</f>
        <v/>
      </c>
      <c r="M668" s="157" t="str">
        <f>IF(C668="","",'05 Stocks'!AJ171)</f>
        <v/>
      </c>
      <c r="N668" s="157" t="str">
        <f>IF(C668="","",'05 Stocks'!W171)</f>
        <v/>
      </c>
      <c r="O668" s="154" t="str">
        <f>IF(C668="","",'05 Stocks'!X171)</f>
        <v/>
      </c>
      <c r="P668" s="157" t="str">
        <f>IF(C668="","",'05 Stocks'!Y171)</f>
        <v/>
      </c>
      <c r="Q668" s="157" t="str">
        <f>IF(C668="","",'05 Stocks'!Z171)</f>
        <v/>
      </c>
      <c r="R668" s="158" t="str">
        <f>IF(C668="","",IF($J$3&gt;0,J668/$J$3,0))</f>
        <v/>
      </c>
      <c r="S668" s="159" t="str">
        <f>IF(C668="","",IF(N(J668)&gt;0,J668+ROW()/1E9,""))</f>
        <v/>
      </c>
      <c r="T668" s="159" t="str">
        <f>IF(C668="","",IF(N(P668)&gt;0,P668+ROW()/1E9,""))</f>
        <v/>
      </c>
    </row>
    <row r="669">
      <c r="A669" s="160" t="str">
        <f>IF(C669="","","Stocks")</f>
        <v/>
      </c>
      <c r="B669" s="160" t="str">
        <f>IF(C669="","","Exterior")</f>
        <v/>
      </c>
      <c r="C669" s="160" t="str">
        <f>IF('05 Stocks'!A172="","",'05 Stocks'!A172&amp;"")</f>
        <v/>
      </c>
      <c r="D669" s="160" t="str">
        <f>IF(C669="","",'05 Stocks'!B172&amp;"")</f>
        <v/>
      </c>
      <c r="E669" s="160" t="str">
        <f>IF(C669="","",'05 Stocks'!C172&amp;"")</f>
        <v/>
      </c>
      <c r="F669" s="160" t="str">
        <f>IF(C669="","",'05 Stocks'!AD172)</f>
        <v/>
      </c>
      <c r="G669" s="161" t="str">
        <f>IF(C669="","",'05 Stocks'!E172)</f>
        <v/>
      </c>
      <c r="H669" s="162" t="str">
        <f>IF(C669="","",'05 Stocks'!J172)</f>
        <v/>
      </c>
      <c r="I669" s="163" t="str">
        <f>IF(C669="","",'05 Stocks'!L172)</f>
        <v/>
      </c>
      <c r="J669" s="164" t="str">
        <f>IF(C669="","",'05 Stocks'!M172)</f>
        <v/>
      </c>
      <c r="K669" s="164" t="str">
        <f>IF(C669="","",'05 Stocks'!N172)</f>
        <v/>
      </c>
      <c r="L669" s="164" t="str">
        <f>IF(C669="","",'05 Stocks'!O172)</f>
        <v/>
      </c>
      <c r="M669" s="164" t="str">
        <f>IF(C669="","",'05 Stocks'!AJ172)</f>
        <v/>
      </c>
      <c r="N669" s="164" t="str">
        <f>IF(C669="","",'05 Stocks'!W172)</f>
        <v/>
      </c>
      <c r="O669" s="161" t="str">
        <f>IF(C669="","",'05 Stocks'!X172)</f>
        <v/>
      </c>
      <c r="P669" s="164" t="str">
        <f>IF(C669="","",'05 Stocks'!Y172)</f>
        <v/>
      </c>
      <c r="Q669" s="164" t="str">
        <f>IF(C669="","",'05 Stocks'!Z172)</f>
        <v/>
      </c>
      <c r="R669" s="165" t="str">
        <f>IF(C669="","",IF($J$3&gt;0,J669/$J$3,0))</f>
        <v/>
      </c>
      <c r="S669" s="166" t="str">
        <f>IF(C669="","",IF(N(J669)&gt;0,J669+ROW()/1E9,""))</f>
        <v/>
      </c>
      <c r="T669" s="166" t="str">
        <f>IF(C669="","",IF(N(P669)&gt;0,P669+ROW()/1E9,""))</f>
        <v/>
      </c>
    </row>
    <row r="670">
      <c r="A670" s="153" t="str">
        <f>IF(C670="","","Stocks")</f>
        <v/>
      </c>
      <c r="B670" s="153" t="str">
        <f>IF(C670="","","Exterior")</f>
        <v/>
      </c>
      <c r="C670" s="153" t="str">
        <f>IF('05 Stocks'!A173="","",'05 Stocks'!A173&amp;"")</f>
        <v/>
      </c>
      <c r="D670" s="153" t="str">
        <f>IF(C670="","",'05 Stocks'!B173&amp;"")</f>
        <v/>
      </c>
      <c r="E670" s="153" t="str">
        <f>IF(C670="","",'05 Stocks'!C173&amp;"")</f>
        <v/>
      </c>
      <c r="F670" s="153" t="str">
        <f>IF(C670="","",'05 Stocks'!AD173)</f>
        <v/>
      </c>
      <c r="G670" s="154" t="str">
        <f>IF(C670="","",'05 Stocks'!E173)</f>
        <v/>
      </c>
      <c r="H670" s="155" t="str">
        <f>IF(C670="","",'05 Stocks'!J173)</f>
        <v/>
      </c>
      <c r="I670" s="156" t="str">
        <f>IF(C670="","",'05 Stocks'!L173)</f>
        <v/>
      </c>
      <c r="J670" s="157" t="str">
        <f>IF(C670="","",'05 Stocks'!M173)</f>
        <v/>
      </c>
      <c r="K670" s="157" t="str">
        <f>IF(C670="","",'05 Stocks'!N173)</f>
        <v/>
      </c>
      <c r="L670" s="157" t="str">
        <f>IF(C670="","",'05 Stocks'!O173)</f>
        <v/>
      </c>
      <c r="M670" s="157" t="str">
        <f>IF(C670="","",'05 Stocks'!AJ173)</f>
        <v/>
      </c>
      <c r="N670" s="157" t="str">
        <f>IF(C670="","",'05 Stocks'!W173)</f>
        <v/>
      </c>
      <c r="O670" s="154" t="str">
        <f>IF(C670="","",'05 Stocks'!X173)</f>
        <v/>
      </c>
      <c r="P670" s="157" t="str">
        <f>IF(C670="","",'05 Stocks'!Y173)</f>
        <v/>
      </c>
      <c r="Q670" s="157" t="str">
        <f>IF(C670="","",'05 Stocks'!Z173)</f>
        <v/>
      </c>
      <c r="R670" s="158" t="str">
        <f>IF(C670="","",IF($J$3&gt;0,J670/$J$3,0))</f>
        <v/>
      </c>
      <c r="S670" s="159" t="str">
        <f>IF(C670="","",IF(N(J670)&gt;0,J670+ROW()/1E9,""))</f>
        <v/>
      </c>
      <c r="T670" s="159" t="str">
        <f>IF(C670="","",IF(N(P670)&gt;0,P670+ROW()/1E9,""))</f>
        <v/>
      </c>
    </row>
    <row r="671">
      <c r="A671" s="160" t="str">
        <f>IF(C671="","","Stocks")</f>
        <v/>
      </c>
      <c r="B671" s="160" t="str">
        <f>IF(C671="","","Exterior")</f>
        <v/>
      </c>
      <c r="C671" s="160" t="str">
        <f>IF('05 Stocks'!A174="","",'05 Stocks'!A174&amp;"")</f>
        <v/>
      </c>
      <c r="D671" s="160" t="str">
        <f>IF(C671="","",'05 Stocks'!B174&amp;"")</f>
        <v/>
      </c>
      <c r="E671" s="160" t="str">
        <f>IF(C671="","",'05 Stocks'!C174&amp;"")</f>
        <v/>
      </c>
      <c r="F671" s="160" t="str">
        <f>IF(C671="","",'05 Stocks'!AD174)</f>
        <v/>
      </c>
      <c r="G671" s="161" t="str">
        <f>IF(C671="","",'05 Stocks'!E174)</f>
        <v/>
      </c>
      <c r="H671" s="162" t="str">
        <f>IF(C671="","",'05 Stocks'!J174)</f>
        <v/>
      </c>
      <c r="I671" s="163" t="str">
        <f>IF(C671="","",'05 Stocks'!L174)</f>
        <v/>
      </c>
      <c r="J671" s="164" t="str">
        <f>IF(C671="","",'05 Stocks'!M174)</f>
        <v/>
      </c>
      <c r="K671" s="164" t="str">
        <f>IF(C671="","",'05 Stocks'!N174)</f>
        <v/>
      </c>
      <c r="L671" s="164" t="str">
        <f>IF(C671="","",'05 Stocks'!O174)</f>
        <v/>
      </c>
      <c r="M671" s="164" t="str">
        <f>IF(C671="","",'05 Stocks'!AJ174)</f>
        <v/>
      </c>
      <c r="N671" s="164" t="str">
        <f>IF(C671="","",'05 Stocks'!W174)</f>
        <v/>
      </c>
      <c r="O671" s="161" t="str">
        <f>IF(C671="","",'05 Stocks'!X174)</f>
        <v/>
      </c>
      <c r="P671" s="164" t="str">
        <f>IF(C671="","",'05 Stocks'!Y174)</f>
        <v/>
      </c>
      <c r="Q671" s="164" t="str">
        <f>IF(C671="","",'05 Stocks'!Z174)</f>
        <v/>
      </c>
      <c r="R671" s="165" t="str">
        <f>IF(C671="","",IF($J$3&gt;0,J671/$J$3,0))</f>
        <v/>
      </c>
      <c r="S671" s="166" t="str">
        <f>IF(C671="","",IF(N(J671)&gt;0,J671+ROW()/1E9,""))</f>
        <v/>
      </c>
      <c r="T671" s="166" t="str">
        <f>IF(C671="","",IF(N(P671)&gt;0,P671+ROW()/1E9,""))</f>
        <v/>
      </c>
    </row>
    <row r="672">
      <c r="A672" s="153" t="str">
        <f>IF(C672="","","Stocks")</f>
        <v/>
      </c>
      <c r="B672" s="153" t="str">
        <f>IF(C672="","","Exterior")</f>
        <v/>
      </c>
      <c r="C672" s="153" t="str">
        <f>IF('05 Stocks'!A175="","",'05 Stocks'!A175&amp;"")</f>
        <v/>
      </c>
      <c r="D672" s="153" t="str">
        <f>IF(C672="","",'05 Stocks'!B175&amp;"")</f>
        <v/>
      </c>
      <c r="E672" s="153" t="str">
        <f>IF(C672="","",'05 Stocks'!C175&amp;"")</f>
        <v/>
      </c>
      <c r="F672" s="153" t="str">
        <f>IF(C672="","",'05 Stocks'!AD175)</f>
        <v/>
      </c>
      <c r="G672" s="154" t="str">
        <f>IF(C672="","",'05 Stocks'!E175)</f>
        <v/>
      </c>
      <c r="H672" s="155" t="str">
        <f>IF(C672="","",'05 Stocks'!J175)</f>
        <v/>
      </c>
      <c r="I672" s="156" t="str">
        <f>IF(C672="","",'05 Stocks'!L175)</f>
        <v/>
      </c>
      <c r="J672" s="157" t="str">
        <f>IF(C672="","",'05 Stocks'!M175)</f>
        <v/>
      </c>
      <c r="K672" s="157" t="str">
        <f>IF(C672="","",'05 Stocks'!N175)</f>
        <v/>
      </c>
      <c r="L672" s="157" t="str">
        <f>IF(C672="","",'05 Stocks'!O175)</f>
        <v/>
      </c>
      <c r="M672" s="157" t="str">
        <f>IF(C672="","",'05 Stocks'!AJ175)</f>
        <v/>
      </c>
      <c r="N672" s="157" t="str">
        <f>IF(C672="","",'05 Stocks'!W175)</f>
        <v/>
      </c>
      <c r="O672" s="154" t="str">
        <f>IF(C672="","",'05 Stocks'!X175)</f>
        <v/>
      </c>
      <c r="P672" s="157" t="str">
        <f>IF(C672="","",'05 Stocks'!Y175)</f>
        <v/>
      </c>
      <c r="Q672" s="157" t="str">
        <f>IF(C672="","",'05 Stocks'!Z175)</f>
        <v/>
      </c>
      <c r="R672" s="158" t="str">
        <f>IF(C672="","",IF($J$3&gt;0,J672/$J$3,0))</f>
        <v/>
      </c>
      <c r="S672" s="159" t="str">
        <f>IF(C672="","",IF(N(J672)&gt;0,J672+ROW()/1E9,""))</f>
        <v/>
      </c>
      <c r="T672" s="159" t="str">
        <f>IF(C672="","",IF(N(P672)&gt;0,P672+ROW()/1E9,""))</f>
        <v/>
      </c>
    </row>
    <row r="673">
      <c r="A673" s="160" t="str">
        <f>IF(C673="","","Stocks")</f>
        <v/>
      </c>
      <c r="B673" s="160" t="str">
        <f>IF(C673="","","Exterior")</f>
        <v/>
      </c>
      <c r="C673" s="160" t="str">
        <f>IF('05 Stocks'!A176="","",'05 Stocks'!A176&amp;"")</f>
        <v/>
      </c>
      <c r="D673" s="160" t="str">
        <f>IF(C673="","",'05 Stocks'!B176&amp;"")</f>
        <v/>
      </c>
      <c r="E673" s="160" t="str">
        <f>IF(C673="","",'05 Stocks'!C176&amp;"")</f>
        <v/>
      </c>
      <c r="F673" s="160" t="str">
        <f>IF(C673="","",'05 Stocks'!AD176)</f>
        <v/>
      </c>
      <c r="G673" s="161" t="str">
        <f>IF(C673="","",'05 Stocks'!E176)</f>
        <v/>
      </c>
      <c r="H673" s="162" t="str">
        <f>IF(C673="","",'05 Stocks'!J176)</f>
        <v/>
      </c>
      <c r="I673" s="163" t="str">
        <f>IF(C673="","",'05 Stocks'!L176)</f>
        <v/>
      </c>
      <c r="J673" s="164" t="str">
        <f>IF(C673="","",'05 Stocks'!M176)</f>
        <v/>
      </c>
      <c r="K673" s="164" t="str">
        <f>IF(C673="","",'05 Stocks'!N176)</f>
        <v/>
      </c>
      <c r="L673" s="164" t="str">
        <f>IF(C673="","",'05 Stocks'!O176)</f>
        <v/>
      </c>
      <c r="M673" s="164" t="str">
        <f>IF(C673="","",'05 Stocks'!AJ176)</f>
        <v/>
      </c>
      <c r="N673" s="164" t="str">
        <f>IF(C673="","",'05 Stocks'!W176)</f>
        <v/>
      </c>
      <c r="O673" s="161" t="str">
        <f>IF(C673="","",'05 Stocks'!X176)</f>
        <v/>
      </c>
      <c r="P673" s="164" t="str">
        <f>IF(C673="","",'05 Stocks'!Y176)</f>
        <v/>
      </c>
      <c r="Q673" s="164" t="str">
        <f>IF(C673="","",'05 Stocks'!Z176)</f>
        <v/>
      </c>
      <c r="R673" s="165" t="str">
        <f>IF(C673="","",IF($J$3&gt;0,J673/$J$3,0))</f>
        <v/>
      </c>
      <c r="S673" s="166" t="str">
        <f>IF(C673="","",IF(N(J673)&gt;0,J673+ROW()/1E9,""))</f>
        <v/>
      </c>
      <c r="T673" s="166" t="str">
        <f>IF(C673="","",IF(N(P673)&gt;0,P673+ROW()/1E9,""))</f>
        <v/>
      </c>
    </row>
    <row r="674">
      <c r="A674" s="153" t="str">
        <f>IF(C674="","","Stocks")</f>
        <v/>
      </c>
      <c r="B674" s="153" t="str">
        <f>IF(C674="","","Exterior")</f>
        <v/>
      </c>
      <c r="C674" s="153" t="str">
        <f>IF('05 Stocks'!A177="","",'05 Stocks'!A177&amp;"")</f>
        <v/>
      </c>
      <c r="D674" s="153" t="str">
        <f>IF(C674="","",'05 Stocks'!B177&amp;"")</f>
        <v/>
      </c>
      <c r="E674" s="153" t="str">
        <f>IF(C674="","",'05 Stocks'!C177&amp;"")</f>
        <v/>
      </c>
      <c r="F674" s="153" t="str">
        <f>IF(C674="","",'05 Stocks'!AD177)</f>
        <v/>
      </c>
      <c r="G674" s="154" t="str">
        <f>IF(C674="","",'05 Stocks'!E177)</f>
        <v/>
      </c>
      <c r="H674" s="155" t="str">
        <f>IF(C674="","",'05 Stocks'!J177)</f>
        <v/>
      </c>
      <c r="I674" s="156" t="str">
        <f>IF(C674="","",'05 Stocks'!L177)</f>
        <v/>
      </c>
      <c r="J674" s="157" t="str">
        <f>IF(C674="","",'05 Stocks'!M177)</f>
        <v/>
      </c>
      <c r="K674" s="157" t="str">
        <f>IF(C674="","",'05 Stocks'!N177)</f>
        <v/>
      </c>
      <c r="L674" s="157" t="str">
        <f>IF(C674="","",'05 Stocks'!O177)</f>
        <v/>
      </c>
      <c r="M674" s="157" t="str">
        <f>IF(C674="","",'05 Stocks'!AJ177)</f>
        <v/>
      </c>
      <c r="N674" s="157" t="str">
        <f>IF(C674="","",'05 Stocks'!W177)</f>
        <v/>
      </c>
      <c r="O674" s="154" t="str">
        <f>IF(C674="","",'05 Stocks'!X177)</f>
        <v/>
      </c>
      <c r="P674" s="157" t="str">
        <f>IF(C674="","",'05 Stocks'!Y177)</f>
        <v/>
      </c>
      <c r="Q674" s="157" t="str">
        <f>IF(C674="","",'05 Stocks'!Z177)</f>
        <v/>
      </c>
      <c r="R674" s="158" t="str">
        <f>IF(C674="","",IF($J$3&gt;0,J674/$J$3,0))</f>
        <v/>
      </c>
      <c r="S674" s="159" t="str">
        <f>IF(C674="","",IF(N(J674)&gt;0,J674+ROW()/1E9,""))</f>
        <v/>
      </c>
      <c r="T674" s="159" t="str">
        <f>IF(C674="","",IF(N(P674)&gt;0,P674+ROW()/1E9,""))</f>
        <v/>
      </c>
    </row>
    <row r="675">
      <c r="A675" s="160" t="str">
        <f>IF(C675="","","Stocks")</f>
        <v/>
      </c>
      <c r="B675" s="160" t="str">
        <f>IF(C675="","","Exterior")</f>
        <v/>
      </c>
      <c r="C675" s="160" t="str">
        <f>IF('05 Stocks'!A178="","",'05 Stocks'!A178&amp;"")</f>
        <v/>
      </c>
      <c r="D675" s="160" t="str">
        <f>IF(C675="","",'05 Stocks'!B178&amp;"")</f>
        <v/>
      </c>
      <c r="E675" s="160" t="str">
        <f>IF(C675="","",'05 Stocks'!C178&amp;"")</f>
        <v/>
      </c>
      <c r="F675" s="160" t="str">
        <f>IF(C675="","",'05 Stocks'!AD178)</f>
        <v/>
      </c>
      <c r="G675" s="161" t="str">
        <f>IF(C675="","",'05 Stocks'!E178)</f>
        <v/>
      </c>
      <c r="H675" s="162" t="str">
        <f>IF(C675="","",'05 Stocks'!J178)</f>
        <v/>
      </c>
      <c r="I675" s="163" t="str">
        <f>IF(C675="","",'05 Stocks'!L178)</f>
        <v/>
      </c>
      <c r="J675" s="164" t="str">
        <f>IF(C675="","",'05 Stocks'!M178)</f>
        <v/>
      </c>
      <c r="K675" s="164" t="str">
        <f>IF(C675="","",'05 Stocks'!N178)</f>
        <v/>
      </c>
      <c r="L675" s="164" t="str">
        <f>IF(C675="","",'05 Stocks'!O178)</f>
        <v/>
      </c>
      <c r="M675" s="164" t="str">
        <f>IF(C675="","",'05 Stocks'!AJ178)</f>
        <v/>
      </c>
      <c r="N675" s="164" t="str">
        <f>IF(C675="","",'05 Stocks'!W178)</f>
        <v/>
      </c>
      <c r="O675" s="161" t="str">
        <f>IF(C675="","",'05 Stocks'!X178)</f>
        <v/>
      </c>
      <c r="P675" s="164" t="str">
        <f>IF(C675="","",'05 Stocks'!Y178)</f>
        <v/>
      </c>
      <c r="Q675" s="164" t="str">
        <f>IF(C675="","",'05 Stocks'!Z178)</f>
        <v/>
      </c>
      <c r="R675" s="165" t="str">
        <f>IF(C675="","",IF($J$3&gt;0,J675/$J$3,0))</f>
        <v/>
      </c>
      <c r="S675" s="166" t="str">
        <f>IF(C675="","",IF(N(J675)&gt;0,J675+ROW()/1E9,""))</f>
        <v/>
      </c>
      <c r="T675" s="166" t="str">
        <f>IF(C675="","",IF(N(P675)&gt;0,P675+ROW()/1E9,""))</f>
        <v/>
      </c>
    </row>
    <row r="676">
      <c r="A676" s="153" t="str">
        <f>IF(C676="","","Stocks")</f>
        <v/>
      </c>
      <c r="B676" s="153" t="str">
        <f>IF(C676="","","Exterior")</f>
        <v/>
      </c>
      <c r="C676" s="153" t="str">
        <f>IF('05 Stocks'!A179="","",'05 Stocks'!A179&amp;"")</f>
        <v/>
      </c>
      <c r="D676" s="153" t="str">
        <f>IF(C676="","",'05 Stocks'!B179&amp;"")</f>
        <v/>
      </c>
      <c r="E676" s="153" t="str">
        <f>IF(C676="","",'05 Stocks'!C179&amp;"")</f>
        <v/>
      </c>
      <c r="F676" s="153" t="str">
        <f>IF(C676="","",'05 Stocks'!AD179)</f>
        <v/>
      </c>
      <c r="G676" s="154" t="str">
        <f>IF(C676="","",'05 Stocks'!E179)</f>
        <v/>
      </c>
      <c r="H676" s="155" t="str">
        <f>IF(C676="","",'05 Stocks'!J179)</f>
        <v/>
      </c>
      <c r="I676" s="156" t="str">
        <f>IF(C676="","",'05 Stocks'!L179)</f>
        <v/>
      </c>
      <c r="J676" s="157" t="str">
        <f>IF(C676="","",'05 Stocks'!M179)</f>
        <v/>
      </c>
      <c r="K676" s="157" t="str">
        <f>IF(C676="","",'05 Stocks'!N179)</f>
        <v/>
      </c>
      <c r="L676" s="157" t="str">
        <f>IF(C676="","",'05 Stocks'!O179)</f>
        <v/>
      </c>
      <c r="M676" s="157" t="str">
        <f>IF(C676="","",'05 Stocks'!AJ179)</f>
        <v/>
      </c>
      <c r="N676" s="157" t="str">
        <f>IF(C676="","",'05 Stocks'!W179)</f>
        <v/>
      </c>
      <c r="O676" s="154" t="str">
        <f>IF(C676="","",'05 Stocks'!X179)</f>
        <v/>
      </c>
      <c r="P676" s="157" t="str">
        <f>IF(C676="","",'05 Stocks'!Y179)</f>
        <v/>
      </c>
      <c r="Q676" s="157" t="str">
        <f>IF(C676="","",'05 Stocks'!Z179)</f>
        <v/>
      </c>
      <c r="R676" s="158" t="str">
        <f>IF(C676="","",IF($J$3&gt;0,J676/$J$3,0))</f>
        <v/>
      </c>
      <c r="S676" s="159" t="str">
        <f>IF(C676="","",IF(N(J676)&gt;0,J676+ROW()/1E9,""))</f>
        <v/>
      </c>
      <c r="T676" s="159" t="str">
        <f>IF(C676="","",IF(N(P676)&gt;0,P676+ROW()/1E9,""))</f>
        <v/>
      </c>
    </row>
    <row r="677">
      <c r="A677" s="160" t="str">
        <f>IF(C677="","","Stocks")</f>
        <v/>
      </c>
      <c r="B677" s="160" t="str">
        <f>IF(C677="","","Exterior")</f>
        <v/>
      </c>
      <c r="C677" s="160" t="str">
        <f>IF('05 Stocks'!A180="","",'05 Stocks'!A180&amp;"")</f>
        <v/>
      </c>
      <c r="D677" s="160" t="str">
        <f>IF(C677="","",'05 Stocks'!B180&amp;"")</f>
        <v/>
      </c>
      <c r="E677" s="160" t="str">
        <f>IF(C677="","",'05 Stocks'!C180&amp;"")</f>
        <v/>
      </c>
      <c r="F677" s="160" t="str">
        <f>IF(C677="","",'05 Stocks'!AD180)</f>
        <v/>
      </c>
      <c r="G677" s="161" t="str">
        <f>IF(C677="","",'05 Stocks'!E180)</f>
        <v/>
      </c>
      <c r="H677" s="162" t="str">
        <f>IF(C677="","",'05 Stocks'!J180)</f>
        <v/>
      </c>
      <c r="I677" s="163" t="str">
        <f>IF(C677="","",'05 Stocks'!L180)</f>
        <v/>
      </c>
      <c r="J677" s="164" t="str">
        <f>IF(C677="","",'05 Stocks'!M180)</f>
        <v/>
      </c>
      <c r="K677" s="164" t="str">
        <f>IF(C677="","",'05 Stocks'!N180)</f>
        <v/>
      </c>
      <c r="L677" s="164" t="str">
        <f>IF(C677="","",'05 Stocks'!O180)</f>
        <v/>
      </c>
      <c r="M677" s="164" t="str">
        <f>IF(C677="","",'05 Stocks'!AJ180)</f>
        <v/>
      </c>
      <c r="N677" s="164" t="str">
        <f>IF(C677="","",'05 Stocks'!W180)</f>
        <v/>
      </c>
      <c r="O677" s="161" t="str">
        <f>IF(C677="","",'05 Stocks'!X180)</f>
        <v/>
      </c>
      <c r="P677" s="164" t="str">
        <f>IF(C677="","",'05 Stocks'!Y180)</f>
        <v/>
      </c>
      <c r="Q677" s="164" t="str">
        <f>IF(C677="","",'05 Stocks'!Z180)</f>
        <v/>
      </c>
      <c r="R677" s="165" t="str">
        <f>IF(C677="","",IF($J$3&gt;0,J677/$J$3,0))</f>
        <v/>
      </c>
      <c r="S677" s="166" t="str">
        <f>IF(C677="","",IF(N(J677)&gt;0,J677+ROW()/1E9,""))</f>
        <v/>
      </c>
      <c r="T677" s="166" t="str">
        <f>IF(C677="","",IF(N(P677)&gt;0,P677+ROW()/1E9,""))</f>
        <v/>
      </c>
    </row>
    <row r="678">
      <c r="A678" s="153" t="str">
        <f>IF(C678="","","Stocks")</f>
        <v/>
      </c>
      <c r="B678" s="153" t="str">
        <f>IF(C678="","","Exterior")</f>
        <v/>
      </c>
      <c r="C678" s="153" t="str">
        <f>IF('05 Stocks'!A181="","",'05 Stocks'!A181&amp;"")</f>
        <v/>
      </c>
      <c r="D678" s="153" t="str">
        <f>IF(C678="","",'05 Stocks'!B181&amp;"")</f>
        <v/>
      </c>
      <c r="E678" s="153" t="str">
        <f>IF(C678="","",'05 Stocks'!C181&amp;"")</f>
        <v/>
      </c>
      <c r="F678" s="153" t="str">
        <f>IF(C678="","",'05 Stocks'!AD181)</f>
        <v/>
      </c>
      <c r="G678" s="154" t="str">
        <f>IF(C678="","",'05 Stocks'!E181)</f>
        <v/>
      </c>
      <c r="H678" s="155" t="str">
        <f>IF(C678="","",'05 Stocks'!J181)</f>
        <v/>
      </c>
      <c r="I678" s="156" t="str">
        <f>IF(C678="","",'05 Stocks'!L181)</f>
        <v/>
      </c>
      <c r="J678" s="157" t="str">
        <f>IF(C678="","",'05 Stocks'!M181)</f>
        <v/>
      </c>
      <c r="K678" s="157" t="str">
        <f>IF(C678="","",'05 Stocks'!N181)</f>
        <v/>
      </c>
      <c r="L678" s="157" t="str">
        <f>IF(C678="","",'05 Stocks'!O181)</f>
        <v/>
      </c>
      <c r="M678" s="157" t="str">
        <f>IF(C678="","",'05 Stocks'!AJ181)</f>
        <v/>
      </c>
      <c r="N678" s="157" t="str">
        <f>IF(C678="","",'05 Stocks'!W181)</f>
        <v/>
      </c>
      <c r="O678" s="154" t="str">
        <f>IF(C678="","",'05 Stocks'!X181)</f>
        <v/>
      </c>
      <c r="P678" s="157" t="str">
        <f>IF(C678="","",'05 Stocks'!Y181)</f>
        <v/>
      </c>
      <c r="Q678" s="157" t="str">
        <f>IF(C678="","",'05 Stocks'!Z181)</f>
        <v/>
      </c>
      <c r="R678" s="158" t="str">
        <f>IF(C678="","",IF($J$3&gt;0,J678/$J$3,0))</f>
        <v/>
      </c>
      <c r="S678" s="159" t="str">
        <f>IF(C678="","",IF(N(J678)&gt;0,J678+ROW()/1E9,""))</f>
        <v/>
      </c>
      <c r="T678" s="159" t="str">
        <f>IF(C678="","",IF(N(P678)&gt;0,P678+ROW()/1E9,""))</f>
        <v/>
      </c>
    </row>
    <row r="679">
      <c r="A679" s="160" t="str">
        <f>IF(C679="","","Stocks")</f>
        <v/>
      </c>
      <c r="B679" s="160" t="str">
        <f>IF(C679="","","Exterior")</f>
        <v/>
      </c>
      <c r="C679" s="160" t="str">
        <f>IF('05 Stocks'!A182="","",'05 Stocks'!A182&amp;"")</f>
        <v/>
      </c>
      <c r="D679" s="160" t="str">
        <f>IF(C679="","",'05 Stocks'!B182&amp;"")</f>
        <v/>
      </c>
      <c r="E679" s="160" t="str">
        <f>IF(C679="","",'05 Stocks'!C182&amp;"")</f>
        <v/>
      </c>
      <c r="F679" s="160" t="str">
        <f>IF(C679="","",'05 Stocks'!AD182)</f>
        <v/>
      </c>
      <c r="G679" s="161" t="str">
        <f>IF(C679="","",'05 Stocks'!E182)</f>
        <v/>
      </c>
      <c r="H679" s="162" t="str">
        <f>IF(C679="","",'05 Stocks'!J182)</f>
        <v/>
      </c>
      <c r="I679" s="163" t="str">
        <f>IF(C679="","",'05 Stocks'!L182)</f>
        <v/>
      </c>
      <c r="J679" s="164" t="str">
        <f>IF(C679="","",'05 Stocks'!M182)</f>
        <v/>
      </c>
      <c r="K679" s="164" t="str">
        <f>IF(C679="","",'05 Stocks'!N182)</f>
        <v/>
      </c>
      <c r="L679" s="164" t="str">
        <f>IF(C679="","",'05 Stocks'!O182)</f>
        <v/>
      </c>
      <c r="M679" s="164" t="str">
        <f>IF(C679="","",'05 Stocks'!AJ182)</f>
        <v/>
      </c>
      <c r="N679" s="164" t="str">
        <f>IF(C679="","",'05 Stocks'!W182)</f>
        <v/>
      </c>
      <c r="O679" s="161" t="str">
        <f>IF(C679="","",'05 Stocks'!X182)</f>
        <v/>
      </c>
      <c r="P679" s="164" t="str">
        <f>IF(C679="","",'05 Stocks'!Y182)</f>
        <v/>
      </c>
      <c r="Q679" s="164" t="str">
        <f>IF(C679="","",'05 Stocks'!Z182)</f>
        <v/>
      </c>
      <c r="R679" s="165" t="str">
        <f>IF(C679="","",IF($J$3&gt;0,J679/$J$3,0))</f>
        <v/>
      </c>
      <c r="S679" s="166" t="str">
        <f>IF(C679="","",IF(N(J679)&gt;0,J679+ROW()/1E9,""))</f>
        <v/>
      </c>
      <c r="T679" s="166" t="str">
        <f>IF(C679="","",IF(N(P679)&gt;0,P679+ROW()/1E9,""))</f>
        <v/>
      </c>
    </row>
    <row r="680">
      <c r="A680" s="153" t="str">
        <f>IF(C680="","","Stocks")</f>
        <v/>
      </c>
      <c r="B680" s="153" t="str">
        <f>IF(C680="","","Exterior")</f>
        <v/>
      </c>
      <c r="C680" s="153" t="str">
        <f>IF('05 Stocks'!A183="","",'05 Stocks'!A183&amp;"")</f>
        <v/>
      </c>
      <c r="D680" s="153" t="str">
        <f>IF(C680="","",'05 Stocks'!B183&amp;"")</f>
        <v/>
      </c>
      <c r="E680" s="153" t="str">
        <f>IF(C680="","",'05 Stocks'!C183&amp;"")</f>
        <v/>
      </c>
      <c r="F680" s="153" t="str">
        <f>IF(C680="","",'05 Stocks'!AD183)</f>
        <v/>
      </c>
      <c r="G680" s="154" t="str">
        <f>IF(C680="","",'05 Stocks'!E183)</f>
        <v/>
      </c>
      <c r="H680" s="155" t="str">
        <f>IF(C680="","",'05 Stocks'!J183)</f>
        <v/>
      </c>
      <c r="I680" s="156" t="str">
        <f>IF(C680="","",'05 Stocks'!L183)</f>
        <v/>
      </c>
      <c r="J680" s="157" t="str">
        <f>IF(C680="","",'05 Stocks'!M183)</f>
        <v/>
      </c>
      <c r="K680" s="157" t="str">
        <f>IF(C680="","",'05 Stocks'!N183)</f>
        <v/>
      </c>
      <c r="L680" s="157" t="str">
        <f>IF(C680="","",'05 Stocks'!O183)</f>
        <v/>
      </c>
      <c r="M680" s="157" t="str">
        <f>IF(C680="","",'05 Stocks'!AJ183)</f>
        <v/>
      </c>
      <c r="N680" s="157" t="str">
        <f>IF(C680="","",'05 Stocks'!W183)</f>
        <v/>
      </c>
      <c r="O680" s="154" t="str">
        <f>IF(C680="","",'05 Stocks'!X183)</f>
        <v/>
      </c>
      <c r="P680" s="157" t="str">
        <f>IF(C680="","",'05 Stocks'!Y183)</f>
        <v/>
      </c>
      <c r="Q680" s="157" t="str">
        <f>IF(C680="","",'05 Stocks'!Z183)</f>
        <v/>
      </c>
      <c r="R680" s="158" t="str">
        <f>IF(C680="","",IF($J$3&gt;0,J680/$J$3,0))</f>
        <v/>
      </c>
      <c r="S680" s="159" t="str">
        <f>IF(C680="","",IF(N(J680)&gt;0,J680+ROW()/1E9,""))</f>
        <v/>
      </c>
      <c r="T680" s="159" t="str">
        <f>IF(C680="","",IF(N(P680)&gt;0,P680+ROW()/1E9,""))</f>
        <v/>
      </c>
    </row>
    <row r="681">
      <c r="A681" s="160" t="str">
        <f>IF(C681="","","Stocks")</f>
        <v/>
      </c>
      <c r="B681" s="160" t="str">
        <f>IF(C681="","","Exterior")</f>
        <v/>
      </c>
      <c r="C681" s="160" t="str">
        <f>IF('05 Stocks'!A184="","",'05 Stocks'!A184&amp;"")</f>
        <v/>
      </c>
      <c r="D681" s="160" t="str">
        <f>IF(C681="","",'05 Stocks'!B184&amp;"")</f>
        <v/>
      </c>
      <c r="E681" s="160" t="str">
        <f>IF(C681="","",'05 Stocks'!C184&amp;"")</f>
        <v/>
      </c>
      <c r="F681" s="160" t="str">
        <f>IF(C681="","",'05 Stocks'!AD184)</f>
        <v/>
      </c>
      <c r="G681" s="161" t="str">
        <f>IF(C681="","",'05 Stocks'!E184)</f>
        <v/>
      </c>
      <c r="H681" s="162" t="str">
        <f>IF(C681="","",'05 Stocks'!J184)</f>
        <v/>
      </c>
      <c r="I681" s="163" t="str">
        <f>IF(C681="","",'05 Stocks'!L184)</f>
        <v/>
      </c>
      <c r="J681" s="164" t="str">
        <f>IF(C681="","",'05 Stocks'!M184)</f>
        <v/>
      </c>
      <c r="K681" s="164" t="str">
        <f>IF(C681="","",'05 Stocks'!N184)</f>
        <v/>
      </c>
      <c r="L681" s="164" t="str">
        <f>IF(C681="","",'05 Stocks'!O184)</f>
        <v/>
      </c>
      <c r="M681" s="164" t="str">
        <f>IF(C681="","",'05 Stocks'!AJ184)</f>
        <v/>
      </c>
      <c r="N681" s="164" t="str">
        <f>IF(C681="","",'05 Stocks'!W184)</f>
        <v/>
      </c>
      <c r="O681" s="161" t="str">
        <f>IF(C681="","",'05 Stocks'!X184)</f>
        <v/>
      </c>
      <c r="P681" s="164" t="str">
        <f>IF(C681="","",'05 Stocks'!Y184)</f>
        <v/>
      </c>
      <c r="Q681" s="164" t="str">
        <f>IF(C681="","",'05 Stocks'!Z184)</f>
        <v/>
      </c>
      <c r="R681" s="165" t="str">
        <f>IF(C681="","",IF($J$3&gt;0,J681/$J$3,0))</f>
        <v/>
      </c>
      <c r="S681" s="166" t="str">
        <f>IF(C681="","",IF(N(J681)&gt;0,J681+ROW()/1E9,""))</f>
        <v/>
      </c>
      <c r="T681" s="166" t="str">
        <f>IF(C681="","",IF(N(P681)&gt;0,P681+ROW()/1E9,""))</f>
        <v/>
      </c>
    </row>
    <row r="682">
      <c r="A682" s="153" t="str">
        <f>IF(C682="","","Stocks")</f>
        <v/>
      </c>
      <c r="B682" s="153" t="str">
        <f>IF(C682="","","Exterior")</f>
        <v/>
      </c>
      <c r="C682" s="153" t="str">
        <f>IF('05 Stocks'!A185="","",'05 Stocks'!A185&amp;"")</f>
        <v/>
      </c>
      <c r="D682" s="153" t="str">
        <f>IF(C682="","",'05 Stocks'!B185&amp;"")</f>
        <v/>
      </c>
      <c r="E682" s="153" t="str">
        <f>IF(C682="","",'05 Stocks'!C185&amp;"")</f>
        <v/>
      </c>
      <c r="F682" s="153" t="str">
        <f>IF(C682="","",'05 Stocks'!AD185)</f>
        <v/>
      </c>
      <c r="G682" s="154" t="str">
        <f>IF(C682="","",'05 Stocks'!E185)</f>
        <v/>
      </c>
      <c r="H682" s="155" t="str">
        <f>IF(C682="","",'05 Stocks'!J185)</f>
        <v/>
      </c>
      <c r="I682" s="156" t="str">
        <f>IF(C682="","",'05 Stocks'!L185)</f>
        <v/>
      </c>
      <c r="J682" s="157" t="str">
        <f>IF(C682="","",'05 Stocks'!M185)</f>
        <v/>
      </c>
      <c r="K682" s="157" t="str">
        <f>IF(C682="","",'05 Stocks'!N185)</f>
        <v/>
      </c>
      <c r="L682" s="157" t="str">
        <f>IF(C682="","",'05 Stocks'!O185)</f>
        <v/>
      </c>
      <c r="M682" s="157" t="str">
        <f>IF(C682="","",'05 Stocks'!AJ185)</f>
        <v/>
      </c>
      <c r="N682" s="157" t="str">
        <f>IF(C682="","",'05 Stocks'!W185)</f>
        <v/>
      </c>
      <c r="O682" s="154" t="str">
        <f>IF(C682="","",'05 Stocks'!X185)</f>
        <v/>
      </c>
      <c r="P682" s="157" t="str">
        <f>IF(C682="","",'05 Stocks'!Y185)</f>
        <v/>
      </c>
      <c r="Q682" s="157" t="str">
        <f>IF(C682="","",'05 Stocks'!Z185)</f>
        <v/>
      </c>
      <c r="R682" s="158" t="str">
        <f>IF(C682="","",IF($J$3&gt;0,J682/$J$3,0))</f>
        <v/>
      </c>
      <c r="S682" s="159" t="str">
        <f>IF(C682="","",IF(N(J682)&gt;0,J682+ROW()/1E9,""))</f>
        <v/>
      </c>
      <c r="T682" s="159" t="str">
        <f>IF(C682="","",IF(N(P682)&gt;0,P682+ROW()/1E9,""))</f>
        <v/>
      </c>
    </row>
    <row r="683">
      <c r="A683" s="160" t="str">
        <f>IF(C683="","","Stocks")</f>
        <v/>
      </c>
      <c r="B683" s="160" t="str">
        <f>IF(C683="","","Exterior")</f>
        <v/>
      </c>
      <c r="C683" s="160" t="str">
        <f>IF('05 Stocks'!A186="","",'05 Stocks'!A186&amp;"")</f>
        <v/>
      </c>
      <c r="D683" s="160" t="str">
        <f>IF(C683="","",'05 Stocks'!B186&amp;"")</f>
        <v/>
      </c>
      <c r="E683" s="160" t="str">
        <f>IF(C683="","",'05 Stocks'!C186&amp;"")</f>
        <v/>
      </c>
      <c r="F683" s="160" t="str">
        <f>IF(C683="","",'05 Stocks'!AD186)</f>
        <v/>
      </c>
      <c r="G683" s="161" t="str">
        <f>IF(C683="","",'05 Stocks'!E186)</f>
        <v/>
      </c>
      <c r="H683" s="162" t="str">
        <f>IF(C683="","",'05 Stocks'!J186)</f>
        <v/>
      </c>
      <c r="I683" s="163" t="str">
        <f>IF(C683="","",'05 Stocks'!L186)</f>
        <v/>
      </c>
      <c r="J683" s="164" t="str">
        <f>IF(C683="","",'05 Stocks'!M186)</f>
        <v/>
      </c>
      <c r="K683" s="164" t="str">
        <f>IF(C683="","",'05 Stocks'!N186)</f>
        <v/>
      </c>
      <c r="L683" s="164" t="str">
        <f>IF(C683="","",'05 Stocks'!O186)</f>
        <v/>
      </c>
      <c r="M683" s="164" t="str">
        <f>IF(C683="","",'05 Stocks'!AJ186)</f>
        <v/>
      </c>
      <c r="N683" s="164" t="str">
        <f>IF(C683="","",'05 Stocks'!W186)</f>
        <v/>
      </c>
      <c r="O683" s="161" t="str">
        <f>IF(C683="","",'05 Stocks'!X186)</f>
        <v/>
      </c>
      <c r="P683" s="164" t="str">
        <f>IF(C683="","",'05 Stocks'!Y186)</f>
        <v/>
      </c>
      <c r="Q683" s="164" t="str">
        <f>IF(C683="","",'05 Stocks'!Z186)</f>
        <v/>
      </c>
      <c r="R683" s="165" t="str">
        <f>IF(C683="","",IF($J$3&gt;0,J683/$J$3,0))</f>
        <v/>
      </c>
      <c r="S683" s="166" t="str">
        <f>IF(C683="","",IF(N(J683)&gt;0,J683+ROW()/1E9,""))</f>
        <v/>
      </c>
      <c r="T683" s="166" t="str">
        <f>IF(C683="","",IF(N(P683)&gt;0,P683+ROW()/1E9,""))</f>
        <v/>
      </c>
    </row>
    <row r="684">
      <c r="A684" s="153" t="str">
        <f>IF(C684="","","Stocks")</f>
        <v/>
      </c>
      <c r="B684" s="153" t="str">
        <f>IF(C684="","","Exterior")</f>
        <v/>
      </c>
      <c r="C684" s="153" t="str">
        <f>IF('05 Stocks'!A187="","",'05 Stocks'!A187&amp;"")</f>
        <v/>
      </c>
      <c r="D684" s="153" t="str">
        <f>IF(C684="","",'05 Stocks'!B187&amp;"")</f>
        <v/>
      </c>
      <c r="E684" s="153" t="str">
        <f>IF(C684="","",'05 Stocks'!C187&amp;"")</f>
        <v/>
      </c>
      <c r="F684" s="153" t="str">
        <f>IF(C684="","",'05 Stocks'!AD187)</f>
        <v/>
      </c>
      <c r="G684" s="154" t="str">
        <f>IF(C684="","",'05 Stocks'!E187)</f>
        <v/>
      </c>
      <c r="H684" s="155" t="str">
        <f>IF(C684="","",'05 Stocks'!J187)</f>
        <v/>
      </c>
      <c r="I684" s="156" t="str">
        <f>IF(C684="","",'05 Stocks'!L187)</f>
        <v/>
      </c>
      <c r="J684" s="157" t="str">
        <f>IF(C684="","",'05 Stocks'!M187)</f>
        <v/>
      </c>
      <c r="K684" s="157" t="str">
        <f>IF(C684="","",'05 Stocks'!N187)</f>
        <v/>
      </c>
      <c r="L684" s="157" t="str">
        <f>IF(C684="","",'05 Stocks'!O187)</f>
        <v/>
      </c>
      <c r="M684" s="157" t="str">
        <f>IF(C684="","",'05 Stocks'!AJ187)</f>
        <v/>
      </c>
      <c r="N684" s="157" t="str">
        <f>IF(C684="","",'05 Stocks'!W187)</f>
        <v/>
      </c>
      <c r="O684" s="154" t="str">
        <f>IF(C684="","",'05 Stocks'!X187)</f>
        <v/>
      </c>
      <c r="P684" s="157" t="str">
        <f>IF(C684="","",'05 Stocks'!Y187)</f>
        <v/>
      </c>
      <c r="Q684" s="157" t="str">
        <f>IF(C684="","",'05 Stocks'!Z187)</f>
        <v/>
      </c>
      <c r="R684" s="158" t="str">
        <f>IF(C684="","",IF($J$3&gt;0,J684/$J$3,0))</f>
        <v/>
      </c>
      <c r="S684" s="159" t="str">
        <f>IF(C684="","",IF(N(J684)&gt;0,J684+ROW()/1E9,""))</f>
        <v/>
      </c>
      <c r="T684" s="159" t="str">
        <f>IF(C684="","",IF(N(P684)&gt;0,P684+ROW()/1E9,""))</f>
        <v/>
      </c>
    </row>
    <row r="685">
      <c r="A685" s="160" t="str">
        <f>IF(C685="","","Stocks")</f>
        <v/>
      </c>
      <c r="B685" s="160" t="str">
        <f>IF(C685="","","Exterior")</f>
        <v/>
      </c>
      <c r="C685" s="160" t="str">
        <f>IF('05 Stocks'!A188="","",'05 Stocks'!A188&amp;"")</f>
        <v/>
      </c>
      <c r="D685" s="160" t="str">
        <f>IF(C685="","",'05 Stocks'!B188&amp;"")</f>
        <v/>
      </c>
      <c r="E685" s="160" t="str">
        <f>IF(C685="","",'05 Stocks'!C188&amp;"")</f>
        <v/>
      </c>
      <c r="F685" s="160" t="str">
        <f>IF(C685="","",'05 Stocks'!AD188)</f>
        <v/>
      </c>
      <c r="G685" s="161" t="str">
        <f>IF(C685="","",'05 Stocks'!E188)</f>
        <v/>
      </c>
      <c r="H685" s="162" t="str">
        <f>IF(C685="","",'05 Stocks'!J188)</f>
        <v/>
      </c>
      <c r="I685" s="163" t="str">
        <f>IF(C685="","",'05 Stocks'!L188)</f>
        <v/>
      </c>
      <c r="J685" s="164" t="str">
        <f>IF(C685="","",'05 Stocks'!M188)</f>
        <v/>
      </c>
      <c r="K685" s="164" t="str">
        <f>IF(C685="","",'05 Stocks'!N188)</f>
        <v/>
      </c>
      <c r="L685" s="164" t="str">
        <f>IF(C685="","",'05 Stocks'!O188)</f>
        <v/>
      </c>
      <c r="M685" s="164" t="str">
        <f>IF(C685="","",'05 Stocks'!AJ188)</f>
        <v/>
      </c>
      <c r="N685" s="164" t="str">
        <f>IF(C685="","",'05 Stocks'!W188)</f>
        <v/>
      </c>
      <c r="O685" s="161" t="str">
        <f>IF(C685="","",'05 Stocks'!X188)</f>
        <v/>
      </c>
      <c r="P685" s="164" t="str">
        <f>IF(C685="","",'05 Stocks'!Y188)</f>
        <v/>
      </c>
      <c r="Q685" s="164" t="str">
        <f>IF(C685="","",'05 Stocks'!Z188)</f>
        <v/>
      </c>
      <c r="R685" s="165" t="str">
        <f>IF(C685="","",IF($J$3&gt;0,J685/$J$3,0))</f>
        <v/>
      </c>
      <c r="S685" s="166" t="str">
        <f>IF(C685="","",IF(N(J685)&gt;0,J685+ROW()/1E9,""))</f>
        <v/>
      </c>
      <c r="T685" s="166" t="str">
        <f>IF(C685="","",IF(N(P685)&gt;0,P685+ROW()/1E9,""))</f>
        <v/>
      </c>
    </row>
    <row r="686">
      <c r="A686" s="153" t="str">
        <f>IF(C686="","","Stocks")</f>
        <v/>
      </c>
      <c r="B686" s="153" t="str">
        <f>IF(C686="","","Exterior")</f>
        <v/>
      </c>
      <c r="C686" s="153" t="str">
        <f>IF('05 Stocks'!A189="","",'05 Stocks'!A189&amp;"")</f>
        <v/>
      </c>
      <c r="D686" s="153" t="str">
        <f>IF(C686="","",'05 Stocks'!B189&amp;"")</f>
        <v/>
      </c>
      <c r="E686" s="153" t="str">
        <f>IF(C686="","",'05 Stocks'!C189&amp;"")</f>
        <v/>
      </c>
      <c r="F686" s="153" t="str">
        <f>IF(C686="","",'05 Stocks'!AD189)</f>
        <v/>
      </c>
      <c r="G686" s="154" t="str">
        <f>IF(C686="","",'05 Stocks'!E189)</f>
        <v/>
      </c>
      <c r="H686" s="155" t="str">
        <f>IF(C686="","",'05 Stocks'!J189)</f>
        <v/>
      </c>
      <c r="I686" s="156" t="str">
        <f>IF(C686="","",'05 Stocks'!L189)</f>
        <v/>
      </c>
      <c r="J686" s="157" t="str">
        <f>IF(C686="","",'05 Stocks'!M189)</f>
        <v/>
      </c>
      <c r="K686" s="157" t="str">
        <f>IF(C686="","",'05 Stocks'!N189)</f>
        <v/>
      </c>
      <c r="L686" s="157" t="str">
        <f>IF(C686="","",'05 Stocks'!O189)</f>
        <v/>
      </c>
      <c r="M686" s="157" t="str">
        <f>IF(C686="","",'05 Stocks'!AJ189)</f>
        <v/>
      </c>
      <c r="N686" s="157" t="str">
        <f>IF(C686="","",'05 Stocks'!W189)</f>
        <v/>
      </c>
      <c r="O686" s="154" t="str">
        <f>IF(C686="","",'05 Stocks'!X189)</f>
        <v/>
      </c>
      <c r="P686" s="157" t="str">
        <f>IF(C686="","",'05 Stocks'!Y189)</f>
        <v/>
      </c>
      <c r="Q686" s="157" t="str">
        <f>IF(C686="","",'05 Stocks'!Z189)</f>
        <v/>
      </c>
      <c r="R686" s="158" t="str">
        <f>IF(C686="","",IF($J$3&gt;0,J686/$J$3,0))</f>
        <v/>
      </c>
      <c r="S686" s="159" t="str">
        <f>IF(C686="","",IF(N(J686)&gt;0,J686+ROW()/1E9,""))</f>
        <v/>
      </c>
      <c r="T686" s="159" t="str">
        <f>IF(C686="","",IF(N(P686)&gt;0,P686+ROW()/1E9,""))</f>
        <v/>
      </c>
    </row>
    <row r="687">
      <c r="A687" s="160" t="str">
        <f>IF(C687="","","Stocks")</f>
        <v/>
      </c>
      <c r="B687" s="160" t="str">
        <f>IF(C687="","","Exterior")</f>
        <v/>
      </c>
      <c r="C687" s="160" t="str">
        <f>IF('05 Stocks'!A190="","",'05 Stocks'!A190&amp;"")</f>
        <v/>
      </c>
      <c r="D687" s="160" t="str">
        <f>IF(C687="","",'05 Stocks'!B190&amp;"")</f>
        <v/>
      </c>
      <c r="E687" s="160" t="str">
        <f>IF(C687="","",'05 Stocks'!C190&amp;"")</f>
        <v/>
      </c>
      <c r="F687" s="160" t="str">
        <f>IF(C687="","",'05 Stocks'!AD190)</f>
        <v/>
      </c>
      <c r="G687" s="161" t="str">
        <f>IF(C687="","",'05 Stocks'!E190)</f>
        <v/>
      </c>
      <c r="H687" s="162" t="str">
        <f>IF(C687="","",'05 Stocks'!J190)</f>
        <v/>
      </c>
      <c r="I687" s="163" t="str">
        <f>IF(C687="","",'05 Stocks'!L190)</f>
        <v/>
      </c>
      <c r="J687" s="164" t="str">
        <f>IF(C687="","",'05 Stocks'!M190)</f>
        <v/>
      </c>
      <c r="K687" s="164" t="str">
        <f>IF(C687="","",'05 Stocks'!N190)</f>
        <v/>
      </c>
      <c r="L687" s="164" t="str">
        <f>IF(C687="","",'05 Stocks'!O190)</f>
        <v/>
      </c>
      <c r="M687" s="164" t="str">
        <f>IF(C687="","",'05 Stocks'!AJ190)</f>
        <v/>
      </c>
      <c r="N687" s="164" t="str">
        <f>IF(C687="","",'05 Stocks'!W190)</f>
        <v/>
      </c>
      <c r="O687" s="161" t="str">
        <f>IF(C687="","",'05 Stocks'!X190)</f>
        <v/>
      </c>
      <c r="P687" s="164" t="str">
        <f>IF(C687="","",'05 Stocks'!Y190)</f>
        <v/>
      </c>
      <c r="Q687" s="164" t="str">
        <f>IF(C687="","",'05 Stocks'!Z190)</f>
        <v/>
      </c>
      <c r="R687" s="165" t="str">
        <f>IF(C687="","",IF($J$3&gt;0,J687/$J$3,0))</f>
        <v/>
      </c>
      <c r="S687" s="166" t="str">
        <f>IF(C687="","",IF(N(J687)&gt;0,J687+ROW()/1E9,""))</f>
        <v/>
      </c>
      <c r="T687" s="166" t="str">
        <f>IF(C687="","",IF(N(P687)&gt;0,P687+ROW()/1E9,""))</f>
        <v/>
      </c>
    </row>
    <row r="688">
      <c r="A688" s="153" t="str">
        <f>IF(C688="","","Stocks")</f>
        <v/>
      </c>
      <c r="B688" s="153" t="str">
        <f>IF(C688="","","Exterior")</f>
        <v/>
      </c>
      <c r="C688" s="153" t="str">
        <f>IF('05 Stocks'!A191="","",'05 Stocks'!A191&amp;"")</f>
        <v/>
      </c>
      <c r="D688" s="153" t="str">
        <f>IF(C688="","",'05 Stocks'!B191&amp;"")</f>
        <v/>
      </c>
      <c r="E688" s="153" t="str">
        <f>IF(C688="","",'05 Stocks'!C191&amp;"")</f>
        <v/>
      </c>
      <c r="F688" s="153" t="str">
        <f>IF(C688="","",'05 Stocks'!AD191)</f>
        <v/>
      </c>
      <c r="G688" s="154" t="str">
        <f>IF(C688="","",'05 Stocks'!E191)</f>
        <v/>
      </c>
      <c r="H688" s="155" t="str">
        <f>IF(C688="","",'05 Stocks'!J191)</f>
        <v/>
      </c>
      <c r="I688" s="156" t="str">
        <f>IF(C688="","",'05 Stocks'!L191)</f>
        <v/>
      </c>
      <c r="J688" s="157" t="str">
        <f>IF(C688="","",'05 Stocks'!M191)</f>
        <v/>
      </c>
      <c r="K688" s="157" t="str">
        <f>IF(C688="","",'05 Stocks'!N191)</f>
        <v/>
      </c>
      <c r="L688" s="157" t="str">
        <f>IF(C688="","",'05 Stocks'!O191)</f>
        <v/>
      </c>
      <c r="M688" s="157" t="str">
        <f>IF(C688="","",'05 Stocks'!AJ191)</f>
        <v/>
      </c>
      <c r="N688" s="157" t="str">
        <f>IF(C688="","",'05 Stocks'!W191)</f>
        <v/>
      </c>
      <c r="O688" s="154" t="str">
        <f>IF(C688="","",'05 Stocks'!X191)</f>
        <v/>
      </c>
      <c r="P688" s="157" t="str">
        <f>IF(C688="","",'05 Stocks'!Y191)</f>
        <v/>
      </c>
      <c r="Q688" s="157" t="str">
        <f>IF(C688="","",'05 Stocks'!Z191)</f>
        <v/>
      </c>
      <c r="R688" s="158" t="str">
        <f>IF(C688="","",IF($J$3&gt;0,J688/$J$3,0))</f>
        <v/>
      </c>
      <c r="S688" s="159" t="str">
        <f>IF(C688="","",IF(N(J688)&gt;0,J688+ROW()/1E9,""))</f>
        <v/>
      </c>
      <c r="T688" s="159" t="str">
        <f>IF(C688="","",IF(N(P688)&gt;0,P688+ROW()/1E9,""))</f>
        <v/>
      </c>
    </row>
    <row r="689">
      <c r="A689" s="160" t="str">
        <f>IF(C689="","","Stocks")</f>
        <v/>
      </c>
      <c r="B689" s="160" t="str">
        <f>IF(C689="","","Exterior")</f>
        <v/>
      </c>
      <c r="C689" s="160" t="str">
        <f>IF('05 Stocks'!A192="","",'05 Stocks'!A192&amp;"")</f>
        <v/>
      </c>
      <c r="D689" s="160" t="str">
        <f>IF(C689="","",'05 Stocks'!B192&amp;"")</f>
        <v/>
      </c>
      <c r="E689" s="160" t="str">
        <f>IF(C689="","",'05 Stocks'!C192&amp;"")</f>
        <v/>
      </c>
      <c r="F689" s="160" t="str">
        <f>IF(C689="","",'05 Stocks'!AD192)</f>
        <v/>
      </c>
      <c r="G689" s="161" t="str">
        <f>IF(C689="","",'05 Stocks'!E192)</f>
        <v/>
      </c>
      <c r="H689" s="162" t="str">
        <f>IF(C689="","",'05 Stocks'!J192)</f>
        <v/>
      </c>
      <c r="I689" s="163" t="str">
        <f>IF(C689="","",'05 Stocks'!L192)</f>
        <v/>
      </c>
      <c r="J689" s="164" t="str">
        <f>IF(C689="","",'05 Stocks'!M192)</f>
        <v/>
      </c>
      <c r="K689" s="164" t="str">
        <f>IF(C689="","",'05 Stocks'!N192)</f>
        <v/>
      </c>
      <c r="L689" s="164" t="str">
        <f>IF(C689="","",'05 Stocks'!O192)</f>
        <v/>
      </c>
      <c r="M689" s="164" t="str">
        <f>IF(C689="","",'05 Stocks'!AJ192)</f>
        <v/>
      </c>
      <c r="N689" s="164" t="str">
        <f>IF(C689="","",'05 Stocks'!W192)</f>
        <v/>
      </c>
      <c r="O689" s="161" t="str">
        <f>IF(C689="","",'05 Stocks'!X192)</f>
        <v/>
      </c>
      <c r="P689" s="164" t="str">
        <f>IF(C689="","",'05 Stocks'!Y192)</f>
        <v/>
      </c>
      <c r="Q689" s="164" t="str">
        <f>IF(C689="","",'05 Stocks'!Z192)</f>
        <v/>
      </c>
      <c r="R689" s="165" t="str">
        <f>IF(C689="","",IF($J$3&gt;0,J689/$J$3,0))</f>
        <v/>
      </c>
      <c r="S689" s="166" t="str">
        <f>IF(C689="","",IF(N(J689)&gt;0,J689+ROW()/1E9,""))</f>
        <v/>
      </c>
      <c r="T689" s="166" t="str">
        <f>IF(C689="","",IF(N(P689)&gt;0,P689+ROW()/1E9,""))</f>
        <v/>
      </c>
    </row>
    <row r="690">
      <c r="A690" s="153" t="str">
        <f>IF(C690="","","Stocks")</f>
        <v/>
      </c>
      <c r="B690" s="153" t="str">
        <f>IF(C690="","","Exterior")</f>
        <v/>
      </c>
      <c r="C690" s="153" t="str">
        <f>IF('05 Stocks'!A193="","",'05 Stocks'!A193&amp;"")</f>
        <v/>
      </c>
      <c r="D690" s="153" t="str">
        <f>IF(C690="","",'05 Stocks'!B193&amp;"")</f>
        <v/>
      </c>
      <c r="E690" s="153" t="str">
        <f>IF(C690="","",'05 Stocks'!C193&amp;"")</f>
        <v/>
      </c>
      <c r="F690" s="153" t="str">
        <f>IF(C690="","",'05 Stocks'!AD193)</f>
        <v/>
      </c>
      <c r="G690" s="154" t="str">
        <f>IF(C690="","",'05 Stocks'!E193)</f>
        <v/>
      </c>
      <c r="H690" s="155" t="str">
        <f>IF(C690="","",'05 Stocks'!J193)</f>
        <v/>
      </c>
      <c r="I690" s="156" t="str">
        <f>IF(C690="","",'05 Stocks'!L193)</f>
        <v/>
      </c>
      <c r="J690" s="157" t="str">
        <f>IF(C690="","",'05 Stocks'!M193)</f>
        <v/>
      </c>
      <c r="K690" s="157" t="str">
        <f>IF(C690="","",'05 Stocks'!N193)</f>
        <v/>
      </c>
      <c r="L690" s="157" t="str">
        <f>IF(C690="","",'05 Stocks'!O193)</f>
        <v/>
      </c>
      <c r="M690" s="157" t="str">
        <f>IF(C690="","",'05 Stocks'!AJ193)</f>
        <v/>
      </c>
      <c r="N690" s="157" t="str">
        <f>IF(C690="","",'05 Stocks'!W193)</f>
        <v/>
      </c>
      <c r="O690" s="154" t="str">
        <f>IF(C690="","",'05 Stocks'!X193)</f>
        <v/>
      </c>
      <c r="P690" s="157" t="str">
        <f>IF(C690="","",'05 Stocks'!Y193)</f>
        <v/>
      </c>
      <c r="Q690" s="157" t="str">
        <f>IF(C690="","",'05 Stocks'!Z193)</f>
        <v/>
      </c>
      <c r="R690" s="158" t="str">
        <f>IF(C690="","",IF($J$3&gt;0,J690/$J$3,0))</f>
        <v/>
      </c>
      <c r="S690" s="159" t="str">
        <f>IF(C690="","",IF(N(J690)&gt;0,J690+ROW()/1E9,""))</f>
        <v/>
      </c>
      <c r="T690" s="159" t="str">
        <f>IF(C690="","",IF(N(P690)&gt;0,P690+ROW()/1E9,""))</f>
        <v/>
      </c>
    </row>
    <row r="691">
      <c r="A691" s="160" t="str">
        <f>IF(C691="","","Stocks")</f>
        <v/>
      </c>
      <c r="B691" s="160" t="str">
        <f>IF(C691="","","Exterior")</f>
        <v/>
      </c>
      <c r="C691" s="160" t="str">
        <f>IF('05 Stocks'!A194="","",'05 Stocks'!A194&amp;"")</f>
        <v/>
      </c>
      <c r="D691" s="160" t="str">
        <f>IF(C691="","",'05 Stocks'!B194&amp;"")</f>
        <v/>
      </c>
      <c r="E691" s="160" t="str">
        <f>IF(C691="","",'05 Stocks'!C194&amp;"")</f>
        <v/>
      </c>
      <c r="F691" s="160" t="str">
        <f>IF(C691="","",'05 Stocks'!AD194)</f>
        <v/>
      </c>
      <c r="G691" s="161" t="str">
        <f>IF(C691="","",'05 Stocks'!E194)</f>
        <v/>
      </c>
      <c r="H691" s="162" t="str">
        <f>IF(C691="","",'05 Stocks'!J194)</f>
        <v/>
      </c>
      <c r="I691" s="163" t="str">
        <f>IF(C691="","",'05 Stocks'!L194)</f>
        <v/>
      </c>
      <c r="J691" s="164" t="str">
        <f>IF(C691="","",'05 Stocks'!M194)</f>
        <v/>
      </c>
      <c r="K691" s="164" t="str">
        <f>IF(C691="","",'05 Stocks'!N194)</f>
        <v/>
      </c>
      <c r="L691" s="164" t="str">
        <f>IF(C691="","",'05 Stocks'!O194)</f>
        <v/>
      </c>
      <c r="M691" s="164" t="str">
        <f>IF(C691="","",'05 Stocks'!AJ194)</f>
        <v/>
      </c>
      <c r="N691" s="164" t="str">
        <f>IF(C691="","",'05 Stocks'!W194)</f>
        <v/>
      </c>
      <c r="O691" s="161" t="str">
        <f>IF(C691="","",'05 Stocks'!X194)</f>
        <v/>
      </c>
      <c r="P691" s="164" t="str">
        <f>IF(C691="","",'05 Stocks'!Y194)</f>
        <v/>
      </c>
      <c r="Q691" s="164" t="str">
        <f>IF(C691="","",'05 Stocks'!Z194)</f>
        <v/>
      </c>
      <c r="R691" s="165" t="str">
        <f>IF(C691="","",IF($J$3&gt;0,J691/$J$3,0))</f>
        <v/>
      </c>
      <c r="S691" s="166" t="str">
        <f>IF(C691="","",IF(N(J691)&gt;0,J691+ROW()/1E9,""))</f>
        <v/>
      </c>
      <c r="T691" s="166" t="str">
        <f>IF(C691="","",IF(N(P691)&gt;0,P691+ROW()/1E9,""))</f>
        <v/>
      </c>
    </row>
    <row r="692">
      <c r="A692" s="153" t="str">
        <f>IF(C692="","","Stocks")</f>
        <v/>
      </c>
      <c r="B692" s="153" t="str">
        <f>IF(C692="","","Exterior")</f>
        <v/>
      </c>
      <c r="C692" s="153" t="str">
        <f>IF('05 Stocks'!A195="","",'05 Stocks'!A195&amp;"")</f>
        <v/>
      </c>
      <c r="D692" s="153" t="str">
        <f>IF(C692="","",'05 Stocks'!B195&amp;"")</f>
        <v/>
      </c>
      <c r="E692" s="153" t="str">
        <f>IF(C692="","",'05 Stocks'!C195&amp;"")</f>
        <v/>
      </c>
      <c r="F692" s="153" t="str">
        <f>IF(C692="","",'05 Stocks'!AD195)</f>
        <v/>
      </c>
      <c r="G692" s="154" t="str">
        <f>IF(C692="","",'05 Stocks'!E195)</f>
        <v/>
      </c>
      <c r="H692" s="155" t="str">
        <f>IF(C692="","",'05 Stocks'!J195)</f>
        <v/>
      </c>
      <c r="I692" s="156" t="str">
        <f>IF(C692="","",'05 Stocks'!L195)</f>
        <v/>
      </c>
      <c r="J692" s="157" t="str">
        <f>IF(C692="","",'05 Stocks'!M195)</f>
        <v/>
      </c>
      <c r="K692" s="157" t="str">
        <f>IF(C692="","",'05 Stocks'!N195)</f>
        <v/>
      </c>
      <c r="L692" s="157" t="str">
        <f>IF(C692="","",'05 Stocks'!O195)</f>
        <v/>
      </c>
      <c r="M692" s="157" t="str">
        <f>IF(C692="","",'05 Stocks'!AJ195)</f>
        <v/>
      </c>
      <c r="N692" s="157" t="str">
        <f>IF(C692="","",'05 Stocks'!W195)</f>
        <v/>
      </c>
      <c r="O692" s="154" t="str">
        <f>IF(C692="","",'05 Stocks'!X195)</f>
        <v/>
      </c>
      <c r="P692" s="157" t="str">
        <f>IF(C692="","",'05 Stocks'!Y195)</f>
        <v/>
      </c>
      <c r="Q692" s="157" t="str">
        <f>IF(C692="","",'05 Stocks'!Z195)</f>
        <v/>
      </c>
      <c r="R692" s="158" t="str">
        <f>IF(C692="","",IF($J$3&gt;0,J692/$J$3,0))</f>
        <v/>
      </c>
      <c r="S692" s="159" t="str">
        <f>IF(C692="","",IF(N(J692)&gt;0,J692+ROW()/1E9,""))</f>
        <v/>
      </c>
      <c r="T692" s="159" t="str">
        <f>IF(C692="","",IF(N(P692)&gt;0,P692+ROW()/1E9,""))</f>
        <v/>
      </c>
    </row>
    <row r="693">
      <c r="A693" s="160" t="str">
        <f>IF(C693="","","Stocks")</f>
        <v/>
      </c>
      <c r="B693" s="160" t="str">
        <f>IF(C693="","","Exterior")</f>
        <v/>
      </c>
      <c r="C693" s="160" t="str">
        <f>IF('05 Stocks'!A196="","",'05 Stocks'!A196&amp;"")</f>
        <v/>
      </c>
      <c r="D693" s="160" t="str">
        <f>IF(C693="","",'05 Stocks'!B196&amp;"")</f>
        <v/>
      </c>
      <c r="E693" s="160" t="str">
        <f>IF(C693="","",'05 Stocks'!C196&amp;"")</f>
        <v/>
      </c>
      <c r="F693" s="160" t="str">
        <f>IF(C693="","",'05 Stocks'!AD196)</f>
        <v/>
      </c>
      <c r="G693" s="161" t="str">
        <f>IF(C693="","",'05 Stocks'!E196)</f>
        <v/>
      </c>
      <c r="H693" s="162" t="str">
        <f>IF(C693="","",'05 Stocks'!J196)</f>
        <v/>
      </c>
      <c r="I693" s="163" t="str">
        <f>IF(C693="","",'05 Stocks'!L196)</f>
        <v/>
      </c>
      <c r="J693" s="164" t="str">
        <f>IF(C693="","",'05 Stocks'!M196)</f>
        <v/>
      </c>
      <c r="K693" s="164" t="str">
        <f>IF(C693="","",'05 Stocks'!N196)</f>
        <v/>
      </c>
      <c r="L693" s="164" t="str">
        <f>IF(C693="","",'05 Stocks'!O196)</f>
        <v/>
      </c>
      <c r="M693" s="164" t="str">
        <f>IF(C693="","",'05 Stocks'!AJ196)</f>
        <v/>
      </c>
      <c r="N693" s="164" t="str">
        <f>IF(C693="","",'05 Stocks'!W196)</f>
        <v/>
      </c>
      <c r="O693" s="161" t="str">
        <f>IF(C693="","",'05 Stocks'!X196)</f>
        <v/>
      </c>
      <c r="P693" s="164" t="str">
        <f>IF(C693="","",'05 Stocks'!Y196)</f>
        <v/>
      </c>
      <c r="Q693" s="164" t="str">
        <f>IF(C693="","",'05 Stocks'!Z196)</f>
        <v/>
      </c>
      <c r="R693" s="165" t="str">
        <f>IF(C693="","",IF($J$3&gt;0,J693/$J$3,0))</f>
        <v/>
      </c>
      <c r="S693" s="166" t="str">
        <f>IF(C693="","",IF(N(J693)&gt;0,J693+ROW()/1E9,""))</f>
        <v/>
      </c>
      <c r="T693" s="166" t="str">
        <f>IF(C693="","",IF(N(P693)&gt;0,P693+ROW()/1E9,""))</f>
        <v/>
      </c>
    </row>
    <row r="694">
      <c r="A694" s="153" t="str">
        <f>IF(C694="","","Stocks")</f>
        <v/>
      </c>
      <c r="B694" s="153" t="str">
        <f>IF(C694="","","Exterior")</f>
        <v/>
      </c>
      <c r="C694" s="153" t="str">
        <f>IF('05 Stocks'!A197="","",'05 Stocks'!A197&amp;"")</f>
        <v/>
      </c>
      <c r="D694" s="153" t="str">
        <f>IF(C694="","",'05 Stocks'!B197&amp;"")</f>
        <v/>
      </c>
      <c r="E694" s="153" t="str">
        <f>IF(C694="","",'05 Stocks'!C197&amp;"")</f>
        <v/>
      </c>
      <c r="F694" s="153" t="str">
        <f>IF(C694="","",'05 Stocks'!AD197)</f>
        <v/>
      </c>
      <c r="G694" s="154" t="str">
        <f>IF(C694="","",'05 Stocks'!E197)</f>
        <v/>
      </c>
      <c r="H694" s="155" t="str">
        <f>IF(C694="","",'05 Stocks'!J197)</f>
        <v/>
      </c>
      <c r="I694" s="156" t="str">
        <f>IF(C694="","",'05 Stocks'!L197)</f>
        <v/>
      </c>
      <c r="J694" s="157" t="str">
        <f>IF(C694="","",'05 Stocks'!M197)</f>
        <v/>
      </c>
      <c r="K694" s="157" t="str">
        <f>IF(C694="","",'05 Stocks'!N197)</f>
        <v/>
      </c>
      <c r="L694" s="157" t="str">
        <f>IF(C694="","",'05 Stocks'!O197)</f>
        <v/>
      </c>
      <c r="M694" s="157" t="str">
        <f>IF(C694="","",'05 Stocks'!AJ197)</f>
        <v/>
      </c>
      <c r="N694" s="157" t="str">
        <f>IF(C694="","",'05 Stocks'!W197)</f>
        <v/>
      </c>
      <c r="O694" s="154" t="str">
        <f>IF(C694="","",'05 Stocks'!X197)</f>
        <v/>
      </c>
      <c r="P694" s="157" t="str">
        <f>IF(C694="","",'05 Stocks'!Y197)</f>
        <v/>
      </c>
      <c r="Q694" s="157" t="str">
        <f>IF(C694="","",'05 Stocks'!Z197)</f>
        <v/>
      </c>
      <c r="R694" s="158" t="str">
        <f>IF(C694="","",IF($J$3&gt;0,J694/$J$3,0))</f>
        <v/>
      </c>
      <c r="S694" s="159" t="str">
        <f>IF(C694="","",IF(N(J694)&gt;0,J694+ROW()/1E9,""))</f>
        <v/>
      </c>
      <c r="T694" s="159" t="str">
        <f>IF(C694="","",IF(N(P694)&gt;0,P694+ROW()/1E9,""))</f>
        <v/>
      </c>
    </row>
    <row r="695">
      <c r="A695" s="160" t="str">
        <f>IF(C695="","","Stocks")</f>
        <v/>
      </c>
      <c r="B695" s="160" t="str">
        <f>IF(C695="","","Exterior")</f>
        <v/>
      </c>
      <c r="C695" s="160" t="str">
        <f>IF('05 Stocks'!A198="","",'05 Stocks'!A198&amp;"")</f>
        <v/>
      </c>
      <c r="D695" s="160" t="str">
        <f>IF(C695="","",'05 Stocks'!B198&amp;"")</f>
        <v/>
      </c>
      <c r="E695" s="160" t="str">
        <f>IF(C695="","",'05 Stocks'!C198&amp;"")</f>
        <v/>
      </c>
      <c r="F695" s="160" t="str">
        <f>IF(C695="","",'05 Stocks'!AD198)</f>
        <v/>
      </c>
      <c r="G695" s="161" t="str">
        <f>IF(C695="","",'05 Stocks'!E198)</f>
        <v/>
      </c>
      <c r="H695" s="162" t="str">
        <f>IF(C695="","",'05 Stocks'!J198)</f>
        <v/>
      </c>
      <c r="I695" s="163" t="str">
        <f>IF(C695="","",'05 Stocks'!L198)</f>
        <v/>
      </c>
      <c r="J695" s="164" t="str">
        <f>IF(C695="","",'05 Stocks'!M198)</f>
        <v/>
      </c>
      <c r="K695" s="164" t="str">
        <f>IF(C695="","",'05 Stocks'!N198)</f>
        <v/>
      </c>
      <c r="L695" s="164" t="str">
        <f>IF(C695="","",'05 Stocks'!O198)</f>
        <v/>
      </c>
      <c r="M695" s="164" t="str">
        <f>IF(C695="","",'05 Stocks'!AJ198)</f>
        <v/>
      </c>
      <c r="N695" s="164" t="str">
        <f>IF(C695="","",'05 Stocks'!W198)</f>
        <v/>
      </c>
      <c r="O695" s="161" t="str">
        <f>IF(C695="","",'05 Stocks'!X198)</f>
        <v/>
      </c>
      <c r="P695" s="164" t="str">
        <f>IF(C695="","",'05 Stocks'!Y198)</f>
        <v/>
      </c>
      <c r="Q695" s="164" t="str">
        <f>IF(C695="","",'05 Stocks'!Z198)</f>
        <v/>
      </c>
      <c r="R695" s="165" t="str">
        <f>IF(C695="","",IF($J$3&gt;0,J695/$J$3,0))</f>
        <v/>
      </c>
      <c r="S695" s="166" t="str">
        <f>IF(C695="","",IF(N(J695)&gt;0,J695+ROW()/1E9,""))</f>
        <v/>
      </c>
      <c r="T695" s="166" t="str">
        <f>IF(C695="","",IF(N(P695)&gt;0,P695+ROW()/1E9,""))</f>
        <v/>
      </c>
    </row>
    <row r="696">
      <c r="A696" s="153" t="str">
        <f>IF(C696="","","Stocks")</f>
        <v/>
      </c>
      <c r="B696" s="153" t="str">
        <f>IF(C696="","","Exterior")</f>
        <v/>
      </c>
      <c r="C696" s="153" t="str">
        <f>IF('05 Stocks'!A199="","",'05 Stocks'!A199&amp;"")</f>
        <v/>
      </c>
      <c r="D696" s="153" t="str">
        <f>IF(C696="","",'05 Stocks'!B199&amp;"")</f>
        <v/>
      </c>
      <c r="E696" s="153" t="str">
        <f>IF(C696="","",'05 Stocks'!C199&amp;"")</f>
        <v/>
      </c>
      <c r="F696" s="153" t="str">
        <f>IF(C696="","",'05 Stocks'!AD199)</f>
        <v/>
      </c>
      <c r="G696" s="154" t="str">
        <f>IF(C696="","",'05 Stocks'!E199)</f>
        <v/>
      </c>
      <c r="H696" s="155" t="str">
        <f>IF(C696="","",'05 Stocks'!J199)</f>
        <v/>
      </c>
      <c r="I696" s="156" t="str">
        <f>IF(C696="","",'05 Stocks'!L199)</f>
        <v/>
      </c>
      <c r="J696" s="157" t="str">
        <f>IF(C696="","",'05 Stocks'!M199)</f>
        <v/>
      </c>
      <c r="K696" s="157" t="str">
        <f>IF(C696="","",'05 Stocks'!N199)</f>
        <v/>
      </c>
      <c r="L696" s="157" t="str">
        <f>IF(C696="","",'05 Stocks'!O199)</f>
        <v/>
      </c>
      <c r="M696" s="157" t="str">
        <f>IF(C696="","",'05 Stocks'!AJ199)</f>
        <v/>
      </c>
      <c r="N696" s="157" t="str">
        <f>IF(C696="","",'05 Stocks'!W199)</f>
        <v/>
      </c>
      <c r="O696" s="154" t="str">
        <f>IF(C696="","",'05 Stocks'!X199)</f>
        <v/>
      </c>
      <c r="P696" s="157" t="str">
        <f>IF(C696="","",'05 Stocks'!Y199)</f>
        <v/>
      </c>
      <c r="Q696" s="157" t="str">
        <f>IF(C696="","",'05 Stocks'!Z199)</f>
        <v/>
      </c>
      <c r="R696" s="158" t="str">
        <f>IF(C696="","",IF($J$3&gt;0,J696/$J$3,0))</f>
        <v/>
      </c>
      <c r="S696" s="159" t="str">
        <f>IF(C696="","",IF(N(J696)&gt;0,J696+ROW()/1E9,""))</f>
        <v/>
      </c>
      <c r="T696" s="159" t="str">
        <f>IF(C696="","",IF(N(P696)&gt;0,P696+ROW()/1E9,""))</f>
        <v/>
      </c>
    </row>
    <row r="697">
      <c r="A697" s="160" t="str">
        <f>IF(C697="","","Stocks")</f>
        <v/>
      </c>
      <c r="B697" s="160" t="str">
        <f>IF(C697="","","Exterior")</f>
        <v/>
      </c>
      <c r="C697" s="160" t="str">
        <f>IF('05 Stocks'!A200="","",'05 Stocks'!A200&amp;"")</f>
        <v/>
      </c>
      <c r="D697" s="160" t="str">
        <f>IF(C697="","",'05 Stocks'!B200&amp;"")</f>
        <v/>
      </c>
      <c r="E697" s="160" t="str">
        <f>IF(C697="","",'05 Stocks'!C200&amp;"")</f>
        <v/>
      </c>
      <c r="F697" s="160" t="str">
        <f>IF(C697="","",'05 Stocks'!AD200)</f>
        <v/>
      </c>
      <c r="G697" s="161" t="str">
        <f>IF(C697="","",'05 Stocks'!E200)</f>
        <v/>
      </c>
      <c r="H697" s="162" t="str">
        <f>IF(C697="","",'05 Stocks'!J200)</f>
        <v/>
      </c>
      <c r="I697" s="163" t="str">
        <f>IF(C697="","",'05 Stocks'!L200)</f>
        <v/>
      </c>
      <c r="J697" s="164" t="str">
        <f>IF(C697="","",'05 Stocks'!M200)</f>
        <v/>
      </c>
      <c r="K697" s="164" t="str">
        <f>IF(C697="","",'05 Stocks'!N200)</f>
        <v/>
      </c>
      <c r="L697" s="164" t="str">
        <f>IF(C697="","",'05 Stocks'!O200)</f>
        <v/>
      </c>
      <c r="M697" s="164" t="str">
        <f>IF(C697="","",'05 Stocks'!AJ200)</f>
        <v/>
      </c>
      <c r="N697" s="164" t="str">
        <f>IF(C697="","",'05 Stocks'!W200)</f>
        <v/>
      </c>
      <c r="O697" s="161" t="str">
        <f>IF(C697="","",'05 Stocks'!X200)</f>
        <v/>
      </c>
      <c r="P697" s="164" t="str">
        <f>IF(C697="","",'05 Stocks'!Y200)</f>
        <v/>
      </c>
      <c r="Q697" s="164" t="str">
        <f>IF(C697="","",'05 Stocks'!Z200)</f>
        <v/>
      </c>
      <c r="R697" s="165" t="str">
        <f>IF(C697="","",IF($J$3&gt;0,J697/$J$3,0))</f>
        <v/>
      </c>
      <c r="S697" s="166" t="str">
        <f>IF(C697="","",IF(N(J697)&gt;0,J697+ROW()/1E9,""))</f>
        <v/>
      </c>
      <c r="T697" s="166" t="str">
        <f>IF(C697="","",IF(N(P697)&gt;0,P697+ROW()/1E9,""))</f>
        <v/>
      </c>
    </row>
    <row r="698">
      <c r="A698" s="153" t="str">
        <f>IF(C698="","","Stocks")</f>
        <v/>
      </c>
      <c r="B698" s="153" t="str">
        <f>IF(C698="","","Exterior")</f>
        <v/>
      </c>
      <c r="C698" s="153" t="str">
        <f>IF('05 Stocks'!A201="","",'05 Stocks'!A201&amp;"")</f>
        <v/>
      </c>
      <c r="D698" s="153" t="str">
        <f>IF(C698="","",'05 Stocks'!B201&amp;"")</f>
        <v/>
      </c>
      <c r="E698" s="153" t="str">
        <f>IF(C698="","",'05 Stocks'!C201&amp;"")</f>
        <v/>
      </c>
      <c r="F698" s="153" t="str">
        <f>IF(C698="","",'05 Stocks'!AD201)</f>
        <v/>
      </c>
      <c r="G698" s="154" t="str">
        <f>IF(C698="","",'05 Stocks'!E201)</f>
        <v/>
      </c>
      <c r="H698" s="155" t="str">
        <f>IF(C698="","",'05 Stocks'!J201)</f>
        <v/>
      </c>
      <c r="I698" s="156" t="str">
        <f>IF(C698="","",'05 Stocks'!L201)</f>
        <v/>
      </c>
      <c r="J698" s="157" t="str">
        <f>IF(C698="","",'05 Stocks'!M201)</f>
        <v/>
      </c>
      <c r="K698" s="157" t="str">
        <f>IF(C698="","",'05 Stocks'!N201)</f>
        <v/>
      </c>
      <c r="L698" s="157" t="str">
        <f>IF(C698="","",'05 Stocks'!O201)</f>
        <v/>
      </c>
      <c r="M698" s="157" t="str">
        <f>IF(C698="","",'05 Stocks'!AJ201)</f>
        <v/>
      </c>
      <c r="N698" s="157" t="str">
        <f>IF(C698="","",'05 Stocks'!W201)</f>
        <v/>
      </c>
      <c r="O698" s="154" t="str">
        <f>IF(C698="","",'05 Stocks'!X201)</f>
        <v/>
      </c>
      <c r="P698" s="157" t="str">
        <f>IF(C698="","",'05 Stocks'!Y201)</f>
        <v/>
      </c>
      <c r="Q698" s="157" t="str">
        <f>IF(C698="","",'05 Stocks'!Z201)</f>
        <v/>
      </c>
      <c r="R698" s="158" t="str">
        <f>IF(C698="","",IF($J$3&gt;0,J698/$J$3,0))</f>
        <v/>
      </c>
      <c r="S698" s="159" t="str">
        <f>IF(C698="","",IF(N(J698)&gt;0,J698+ROW()/1E9,""))</f>
        <v/>
      </c>
      <c r="T698" s="159" t="str">
        <f>IF(C698="","",IF(N(P698)&gt;0,P698+ROW()/1E9,""))</f>
        <v/>
      </c>
    </row>
    <row r="699">
      <c r="A699" s="160" t="str">
        <f>IF(C699="","","Stocks")</f>
        <v/>
      </c>
      <c r="B699" s="160" t="str">
        <f>IF(C699="","","Exterior")</f>
        <v/>
      </c>
      <c r="C699" s="160" t="str">
        <f>IF('05 Stocks'!A202="","",'05 Stocks'!A202&amp;"")</f>
        <v/>
      </c>
      <c r="D699" s="160" t="str">
        <f>IF(C699="","",'05 Stocks'!B202&amp;"")</f>
        <v/>
      </c>
      <c r="E699" s="160" t="str">
        <f>IF(C699="","",'05 Stocks'!C202&amp;"")</f>
        <v/>
      </c>
      <c r="F699" s="160" t="str">
        <f>IF(C699="","",'05 Stocks'!AD202)</f>
        <v/>
      </c>
      <c r="G699" s="161" t="str">
        <f>IF(C699="","",'05 Stocks'!E202)</f>
        <v/>
      </c>
      <c r="H699" s="162" t="str">
        <f>IF(C699="","",'05 Stocks'!J202)</f>
        <v/>
      </c>
      <c r="I699" s="163" t="str">
        <f>IF(C699="","",'05 Stocks'!L202)</f>
        <v/>
      </c>
      <c r="J699" s="164" t="str">
        <f>IF(C699="","",'05 Stocks'!M202)</f>
        <v/>
      </c>
      <c r="K699" s="164" t="str">
        <f>IF(C699="","",'05 Stocks'!N202)</f>
        <v/>
      </c>
      <c r="L699" s="164" t="str">
        <f>IF(C699="","",'05 Stocks'!O202)</f>
        <v/>
      </c>
      <c r="M699" s="164" t="str">
        <f>IF(C699="","",'05 Stocks'!AJ202)</f>
        <v/>
      </c>
      <c r="N699" s="164" t="str">
        <f>IF(C699="","",'05 Stocks'!W202)</f>
        <v/>
      </c>
      <c r="O699" s="161" t="str">
        <f>IF(C699="","",'05 Stocks'!X202)</f>
        <v/>
      </c>
      <c r="P699" s="164" t="str">
        <f>IF(C699="","",'05 Stocks'!Y202)</f>
        <v/>
      </c>
      <c r="Q699" s="164" t="str">
        <f>IF(C699="","",'05 Stocks'!Z202)</f>
        <v/>
      </c>
      <c r="R699" s="165" t="str">
        <f>IF(C699="","",IF($J$3&gt;0,J699/$J$3,0))</f>
        <v/>
      </c>
      <c r="S699" s="166" t="str">
        <f>IF(C699="","",IF(N(J699)&gt;0,J699+ROW()/1E9,""))</f>
        <v/>
      </c>
      <c r="T699" s="166" t="str">
        <f>IF(C699="","",IF(N(P699)&gt;0,P699+ROW()/1E9,""))</f>
        <v/>
      </c>
    </row>
    <row r="700">
      <c r="A700" s="153" t="str">
        <f>IF(C700="","","Stocks")</f>
        <v/>
      </c>
      <c r="B700" s="153" t="str">
        <f>IF(C700="","","Exterior")</f>
        <v/>
      </c>
      <c r="C700" s="153" t="str">
        <f>IF('05 Stocks'!A203="","",'05 Stocks'!A203&amp;"")</f>
        <v/>
      </c>
      <c r="D700" s="153" t="str">
        <f>IF(C700="","",'05 Stocks'!B203&amp;"")</f>
        <v/>
      </c>
      <c r="E700" s="153" t="str">
        <f>IF(C700="","",'05 Stocks'!C203&amp;"")</f>
        <v/>
      </c>
      <c r="F700" s="153" t="str">
        <f>IF(C700="","",'05 Stocks'!AD203)</f>
        <v/>
      </c>
      <c r="G700" s="154" t="str">
        <f>IF(C700="","",'05 Stocks'!E203)</f>
        <v/>
      </c>
      <c r="H700" s="155" t="str">
        <f>IF(C700="","",'05 Stocks'!J203)</f>
        <v/>
      </c>
      <c r="I700" s="156" t="str">
        <f>IF(C700="","",'05 Stocks'!L203)</f>
        <v/>
      </c>
      <c r="J700" s="157" t="str">
        <f>IF(C700="","",'05 Stocks'!M203)</f>
        <v/>
      </c>
      <c r="K700" s="157" t="str">
        <f>IF(C700="","",'05 Stocks'!N203)</f>
        <v/>
      </c>
      <c r="L700" s="157" t="str">
        <f>IF(C700="","",'05 Stocks'!O203)</f>
        <v/>
      </c>
      <c r="M700" s="157" t="str">
        <f>IF(C700="","",'05 Stocks'!AJ203)</f>
        <v/>
      </c>
      <c r="N700" s="157" t="str">
        <f>IF(C700="","",'05 Stocks'!W203)</f>
        <v/>
      </c>
      <c r="O700" s="154" t="str">
        <f>IF(C700="","",'05 Stocks'!X203)</f>
        <v/>
      </c>
      <c r="P700" s="157" t="str">
        <f>IF(C700="","",'05 Stocks'!Y203)</f>
        <v/>
      </c>
      <c r="Q700" s="157" t="str">
        <f>IF(C700="","",'05 Stocks'!Z203)</f>
        <v/>
      </c>
      <c r="R700" s="158" t="str">
        <f>IF(C700="","",IF($J$3&gt;0,J700/$J$3,0))</f>
        <v/>
      </c>
      <c r="S700" s="159" t="str">
        <f>IF(C700="","",IF(N(J700)&gt;0,J700+ROW()/1E9,""))</f>
        <v/>
      </c>
      <c r="T700" s="159" t="str">
        <f>IF(C700="","",IF(N(P700)&gt;0,P700+ROW()/1E9,""))</f>
        <v/>
      </c>
    </row>
    <row r="701">
      <c r="A701" s="160" t="str">
        <f>IF(C701="","","Stocks")</f>
        <v/>
      </c>
      <c r="B701" s="160" t="str">
        <f>IF(C701="","","Exterior")</f>
        <v/>
      </c>
      <c r="C701" s="160" t="str">
        <f>IF('05 Stocks'!A204="","",'05 Stocks'!A204&amp;"")</f>
        <v/>
      </c>
      <c r="D701" s="160" t="str">
        <f>IF(C701="","",'05 Stocks'!B204&amp;"")</f>
        <v/>
      </c>
      <c r="E701" s="160" t="str">
        <f>IF(C701="","",'05 Stocks'!C204&amp;"")</f>
        <v/>
      </c>
      <c r="F701" s="160" t="str">
        <f>IF(C701="","",'05 Stocks'!AD204)</f>
        <v/>
      </c>
      <c r="G701" s="161" t="str">
        <f>IF(C701="","",'05 Stocks'!E204)</f>
        <v/>
      </c>
      <c r="H701" s="162" t="str">
        <f>IF(C701="","",'05 Stocks'!J204)</f>
        <v/>
      </c>
      <c r="I701" s="163" t="str">
        <f>IF(C701="","",'05 Stocks'!L204)</f>
        <v/>
      </c>
      <c r="J701" s="164" t="str">
        <f>IF(C701="","",'05 Stocks'!M204)</f>
        <v/>
      </c>
      <c r="K701" s="164" t="str">
        <f>IF(C701="","",'05 Stocks'!N204)</f>
        <v/>
      </c>
      <c r="L701" s="164" t="str">
        <f>IF(C701="","",'05 Stocks'!O204)</f>
        <v/>
      </c>
      <c r="M701" s="164" t="str">
        <f>IF(C701="","",'05 Stocks'!AJ204)</f>
        <v/>
      </c>
      <c r="N701" s="164" t="str">
        <f>IF(C701="","",'05 Stocks'!W204)</f>
        <v/>
      </c>
      <c r="O701" s="161" t="str">
        <f>IF(C701="","",'05 Stocks'!X204)</f>
        <v/>
      </c>
      <c r="P701" s="164" t="str">
        <f>IF(C701="","",'05 Stocks'!Y204)</f>
        <v/>
      </c>
      <c r="Q701" s="164" t="str">
        <f>IF(C701="","",'05 Stocks'!Z204)</f>
        <v/>
      </c>
      <c r="R701" s="165" t="str">
        <f>IF(C701="","",IF($J$3&gt;0,J701/$J$3,0))</f>
        <v/>
      </c>
      <c r="S701" s="166" t="str">
        <f>IF(C701="","",IF(N(J701)&gt;0,J701+ROW()/1E9,""))</f>
        <v/>
      </c>
      <c r="T701" s="166" t="str">
        <f>IF(C701="","",IF(N(P701)&gt;0,P701+ROW()/1E9,""))</f>
        <v/>
      </c>
    </row>
    <row r="702">
      <c r="A702" s="153" t="str">
        <f>IF(C702="","","Stocks")</f>
        <v/>
      </c>
      <c r="B702" s="153" t="str">
        <f>IF(C702="","","Exterior")</f>
        <v/>
      </c>
      <c r="C702" s="153" t="str">
        <f>IF('05 Stocks'!A205="","",'05 Stocks'!A205&amp;"")</f>
        <v/>
      </c>
      <c r="D702" s="153" t="str">
        <f>IF(C702="","",'05 Stocks'!B205&amp;"")</f>
        <v/>
      </c>
      <c r="E702" s="153" t="str">
        <f>IF(C702="","",'05 Stocks'!C205&amp;"")</f>
        <v/>
      </c>
      <c r="F702" s="153" t="str">
        <f>IF(C702="","",'05 Stocks'!AD205)</f>
        <v/>
      </c>
      <c r="G702" s="154" t="str">
        <f>IF(C702="","",'05 Stocks'!E205)</f>
        <v/>
      </c>
      <c r="H702" s="155" t="str">
        <f>IF(C702="","",'05 Stocks'!J205)</f>
        <v/>
      </c>
      <c r="I702" s="156" t="str">
        <f>IF(C702="","",'05 Stocks'!L205)</f>
        <v/>
      </c>
      <c r="J702" s="157" t="str">
        <f>IF(C702="","",'05 Stocks'!M205)</f>
        <v/>
      </c>
      <c r="K702" s="157" t="str">
        <f>IF(C702="","",'05 Stocks'!N205)</f>
        <v/>
      </c>
      <c r="L702" s="157" t="str">
        <f>IF(C702="","",'05 Stocks'!O205)</f>
        <v/>
      </c>
      <c r="M702" s="157" t="str">
        <f>IF(C702="","",'05 Stocks'!AJ205)</f>
        <v/>
      </c>
      <c r="N702" s="157" t="str">
        <f>IF(C702="","",'05 Stocks'!W205)</f>
        <v/>
      </c>
      <c r="O702" s="154" t="str">
        <f>IF(C702="","",'05 Stocks'!X205)</f>
        <v/>
      </c>
      <c r="P702" s="157" t="str">
        <f>IF(C702="","",'05 Stocks'!Y205)</f>
        <v/>
      </c>
      <c r="Q702" s="157" t="str">
        <f>IF(C702="","",'05 Stocks'!Z205)</f>
        <v/>
      </c>
      <c r="R702" s="158" t="str">
        <f>IF(C702="","",IF($J$3&gt;0,J702/$J$3,0))</f>
        <v/>
      </c>
      <c r="S702" s="159" t="str">
        <f>IF(C702="","",IF(N(J702)&gt;0,J702+ROW()/1E9,""))</f>
        <v/>
      </c>
      <c r="T702" s="159" t="str">
        <f>IF(C702="","",IF(N(P702)&gt;0,P702+ROW()/1E9,""))</f>
        <v/>
      </c>
    </row>
    <row r="703">
      <c r="A703" s="160" t="str">
        <f>IF(C703="","","Stocks")</f>
        <v/>
      </c>
      <c r="B703" s="160" t="str">
        <f>IF(C703="","","Exterior")</f>
        <v/>
      </c>
      <c r="C703" s="160" t="str">
        <f>IF('05 Stocks'!A206="","",'05 Stocks'!A206&amp;"")</f>
        <v/>
      </c>
      <c r="D703" s="160" t="str">
        <f>IF(C703="","",'05 Stocks'!B206&amp;"")</f>
        <v/>
      </c>
      <c r="E703" s="160" t="str">
        <f>IF(C703="","",'05 Stocks'!C206&amp;"")</f>
        <v/>
      </c>
      <c r="F703" s="160" t="str">
        <f>IF(C703="","",'05 Stocks'!AD206)</f>
        <v/>
      </c>
      <c r="G703" s="161" t="str">
        <f>IF(C703="","",'05 Stocks'!E206)</f>
        <v/>
      </c>
      <c r="H703" s="162" t="str">
        <f>IF(C703="","",'05 Stocks'!J206)</f>
        <v/>
      </c>
      <c r="I703" s="163" t="str">
        <f>IF(C703="","",'05 Stocks'!L206)</f>
        <v/>
      </c>
      <c r="J703" s="164" t="str">
        <f>IF(C703="","",'05 Stocks'!M206)</f>
        <v/>
      </c>
      <c r="K703" s="164" t="str">
        <f>IF(C703="","",'05 Stocks'!N206)</f>
        <v/>
      </c>
      <c r="L703" s="164" t="str">
        <f>IF(C703="","",'05 Stocks'!O206)</f>
        <v/>
      </c>
      <c r="M703" s="164" t="str">
        <f>IF(C703="","",'05 Stocks'!AJ206)</f>
        <v/>
      </c>
      <c r="N703" s="164" t="str">
        <f>IF(C703="","",'05 Stocks'!W206)</f>
        <v/>
      </c>
      <c r="O703" s="161" t="str">
        <f>IF(C703="","",'05 Stocks'!X206)</f>
        <v/>
      </c>
      <c r="P703" s="164" t="str">
        <f>IF(C703="","",'05 Stocks'!Y206)</f>
        <v/>
      </c>
      <c r="Q703" s="164" t="str">
        <f>IF(C703="","",'05 Stocks'!Z206)</f>
        <v/>
      </c>
      <c r="R703" s="165" t="str">
        <f>IF(C703="","",IF($J$3&gt;0,J703/$J$3,0))</f>
        <v/>
      </c>
      <c r="S703" s="166" t="str">
        <f>IF(C703="","",IF(N(J703)&gt;0,J703+ROW()/1E9,""))</f>
        <v/>
      </c>
      <c r="T703" s="166" t="str">
        <f>IF(C703="","",IF(N(P703)&gt;0,P703+ROW()/1E9,""))</f>
        <v/>
      </c>
    </row>
    <row r="704">
      <c r="A704" s="153" t="str">
        <f>IF(C704="","","Stocks")</f>
        <v/>
      </c>
      <c r="B704" s="153" t="str">
        <f>IF(C704="","","Exterior")</f>
        <v/>
      </c>
      <c r="C704" s="153" t="str">
        <f>IF('05 Stocks'!A207="","",'05 Stocks'!A207&amp;"")</f>
        <v/>
      </c>
      <c r="D704" s="153" t="str">
        <f>IF(C704="","",'05 Stocks'!B207&amp;"")</f>
        <v/>
      </c>
      <c r="E704" s="153" t="str">
        <f>IF(C704="","",'05 Stocks'!C207&amp;"")</f>
        <v/>
      </c>
      <c r="F704" s="153" t="str">
        <f>IF(C704="","",'05 Stocks'!AD207)</f>
        <v/>
      </c>
      <c r="G704" s="154" t="str">
        <f>IF(C704="","",'05 Stocks'!E207)</f>
        <v/>
      </c>
      <c r="H704" s="155" t="str">
        <f>IF(C704="","",'05 Stocks'!J207)</f>
        <v/>
      </c>
      <c r="I704" s="156" t="str">
        <f>IF(C704="","",'05 Stocks'!L207)</f>
        <v/>
      </c>
      <c r="J704" s="157" t="str">
        <f>IF(C704="","",'05 Stocks'!M207)</f>
        <v/>
      </c>
      <c r="K704" s="157" t="str">
        <f>IF(C704="","",'05 Stocks'!N207)</f>
        <v/>
      </c>
      <c r="L704" s="157" t="str">
        <f>IF(C704="","",'05 Stocks'!O207)</f>
        <v/>
      </c>
      <c r="M704" s="157" t="str">
        <f>IF(C704="","",'05 Stocks'!AJ207)</f>
        <v/>
      </c>
      <c r="N704" s="157" t="str">
        <f>IF(C704="","",'05 Stocks'!W207)</f>
        <v/>
      </c>
      <c r="O704" s="154" t="str">
        <f>IF(C704="","",'05 Stocks'!X207)</f>
        <v/>
      </c>
      <c r="P704" s="157" t="str">
        <f>IF(C704="","",'05 Stocks'!Y207)</f>
        <v/>
      </c>
      <c r="Q704" s="157" t="str">
        <f>IF(C704="","",'05 Stocks'!Z207)</f>
        <v/>
      </c>
      <c r="R704" s="158" t="str">
        <f>IF(C704="","",IF($J$3&gt;0,J704/$J$3,0))</f>
        <v/>
      </c>
      <c r="S704" s="159" t="str">
        <f>IF(C704="","",IF(N(J704)&gt;0,J704+ROW()/1E9,""))</f>
        <v/>
      </c>
      <c r="T704" s="159" t="str">
        <f>IF(C704="","",IF(N(P704)&gt;0,P704+ROW()/1E9,""))</f>
        <v/>
      </c>
    </row>
    <row r="705">
      <c r="A705" s="160" t="str">
        <f>IF(C705="","","Stocks")</f>
        <v/>
      </c>
      <c r="B705" s="160" t="str">
        <f>IF(C705="","","Exterior")</f>
        <v/>
      </c>
      <c r="C705" s="160" t="str">
        <f>IF('05 Stocks'!A208="","",'05 Stocks'!A208&amp;"")</f>
        <v/>
      </c>
      <c r="D705" s="160" t="str">
        <f>IF(C705="","",'05 Stocks'!B208&amp;"")</f>
        <v/>
      </c>
      <c r="E705" s="160" t="str">
        <f>IF(C705="","",'05 Stocks'!C208&amp;"")</f>
        <v/>
      </c>
      <c r="F705" s="160" t="str">
        <f>IF(C705="","",'05 Stocks'!AD208)</f>
        <v/>
      </c>
      <c r="G705" s="161" t="str">
        <f>IF(C705="","",'05 Stocks'!E208)</f>
        <v/>
      </c>
      <c r="H705" s="162" t="str">
        <f>IF(C705="","",'05 Stocks'!J208)</f>
        <v/>
      </c>
      <c r="I705" s="163" t="str">
        <f>IF(C705="","",'05 Stocks'!L208)</f>
        <v/>
      </c>
      <c r="J705" s="164" t="str">
        <f>IF(C705="","",'05 Stocks'!M208)</f>
        <v/>
      </c>
      <c r="K705" s="164" t="str">
        <f>IF(C705="","",'05 Stocks'!N208)</f>
        <v/>
      </c>
      <c r="L705" s="164" t="str">
        <f>IF(C705="","",'05 Stocks'!O208)</f>
        <v/>
      </c>
      <c r="M705" s="164" t="str">
        <f>IF(C705="","",'05 Stocks'!AJ208)</f>
        <v/>
      </c>
      <c r="N705" s="164" t="str">
        <f>IF(C705="","",'05 Stocks'!W208)</f>
        <v/>
      </c>
      <c r="O705" s="161" t="str">
        <f>IF(C705="","",'05 Stocks'!X208)</f>
        <v/>
      </c>
      <c r="P705" s="164" t="str">
        <f>IF(C705="","",'05 Stocks'!Y208)</f>
        <v/>
      </c>
      <c r="Q705" s="164" t="str">
        <f>IF(C705="","",'05 Stocks'!Z208)</f>
        <v/>
      </c>
      <c r="R705" s="165" t="str">
        <f>IF(C705="","",IF($J$3&gt;0,J705/$J$3,0))</f>
        <v/>
      </c>
      <c r="S705" s="166" t="str">
        <f>IF(C705="","",IF(N(J705)&gt;0,J705+ROW()/1E9,""))</f>
        <v/>
      </c>
      <c r="T705" s="166" t="str">
        <f>IF(C705="","",IF(N(P705)&gt;0,P705+ROW()/1E9,""))</f>
        <v/>
      </c>
    </row>
    <row r="706">
      <c r="A706" s="153" t="str">
        <f>IF(C706="","","REITs")</f>
        <v/>
      </c>
      <c r="B706" s="153" t="str">
        <f>IF(C706="","","Exterior")</f>
        <v/>
      </c>
      <c r="C706" s="153" t="str">
        <f>IF('06 REITs'!A9="","",'06 REITs'!A9&amp;"")</f>
        <v/>
      </c>
      <c r="D706" s="153" t="str">
        <f>IF(C706="","",'06 REITs'!B9&amp;"")</f>
        <v/>
      </c>
      <c r="E706" s="153" t="str">
        <f>IF(C706="","",'06 REITs'!C9&amp;"")</f>
        <v/>
      </c>
      <c r="F706" s="153" t="str">
        <f>IF(C706="","",'06 REITs'!AD9)</f>
        <v/>
      </c>
      <c r="G706" s="154" t="str">
        <f>IF(C706="","",'06 REITs'!E9)</f>
        <v/>
      </c>
      <c r="H706" s="155" t="str">
        <f>IF(C706="","",'06 REITs'!J9)</f>
        <v/>
      </c>
      <c r="I706" s="156" t="str">
        <f>IF(C706="","",'06 REITs'!L9)</f>
        <v/>
      </c>
      <c r="J706" s="157" t="str">
        <f>IF(C706="","",'06 REITs'!M9)</f>
        <v/>
      </c>
      <c r="K706" s="157" t="str">
        <f>IF(C706="","",'06 REITs'!N9)</f>
        <v/>
      </c>
      <c r="L706" s="157" t="str">
        <f>IF(C706="","",'06 REITs'!O9)</f>
        <v/>
      </c>
      <c r="M706" s="157" t="str">
        <f>IF(C706="","",'06 REITs'!AJ9)</f>
        <v/>
      </c>
      <c r="N706" s="157" t="str">
        <f>IF(C706="","",'06 REITs'!W9)</f>
        <v/>
      </c>
      <c r="O706" s="154" t="str">
        <f>IF(C706="","",'06 REITs'!X9)</f>
        <v/>
      </c>
      <c r="P706" s="157" t="str">
        <f>IF(C706="","",'06 REITs'!Y9)</f>
        <v/>
      </c>
      <c r="Q706" s="157" t="str">
        <f>IF(C706="","",'06 REITs'!Z9)</f>
        <v/>
      </c>
      <c r="R706" s="158" t="str">
        <f>IF(C706="","",IF($J$3&gt;0,J706/$J$3,0))</f>
        <v/>
      </c>
      <c r="S706" s="159" t="str">
        <f>IF(C706="","",IF(N(J706)&gt;0,J706+ROW()/1E9,""))</f>
        <v/>
      </c>
      <c r="T706" s="159" t="str">
        <f>IF(C706="","",IF(N(P706)&gt;0,P706+ROW()/1E9,""))</f>
        <v/>
      </c>
    </row>
    <row r="707">
      <c r="A707" s="160" t="str">
        <f>IF(C707="","","REITs")</f>
        <v/>
      </c>
      <c r="B707" s="160" t="str">
        <f>IF(C707="","","Exterior")</f>
        <v/>
      </c>
      <c r="C707" s="160" t="str">
        <f>IF('06 REITs'!A10="","",'06 REITs'!A10&amp;"")</f>
        <v/>
      </c>
      <c r="D707" s="160" t="str">
        <f>IF(C707="","",'06 REITs'!B10&amp;"")</f>
        <v/>
      </c>
      <c r="E707" s="160" t="str">
        <f>IF(C707="","",'06 REITs'!C10&amp;"")</f>
        <v/>
      </c>
      <c r="F707" s="160" t="str">
        <f>IF(C707="","",'06 REITs'!AD10)</f>
        <v/>
      </c>
      <c r="G707" s="161" t="str">
        <f>IF(C707="","",'06 REITs'!E10)</f>
        <v/>
      </c>
      <c r="H707" s="162" t="str">
        <f>IF(C707="","",'06 REITs'!J10)</f>
        <v/>
      </c>
      <c r="I707" s="163" t="str">
        <f>IF(C707="","",'06 REITs'!L10)</f>
        <v/>
      </c>
      <c r="J707" s="164" t="str">
        <f>IF(C707="","",'06 REITs'!M10)</f>
        <v/>
      </c>
      <c r="K707" s="164" t="str">
        <f>IF(C707="","",'06 REITs'!N10)</f>
        <v/>
      </c>
      <c r="L707" s="164" t="str">
        <f>IF(C707="","",'06 REITs'!O10)</f>
        <v/>
      </c>
      <c r="M707" s="164" t="str">
        <f>IF(C707="","",'06 REITs'!AJ10)</f>
        <v/>
      </c>
      <c r="N707" s="164" t="str">
        <f>IF(C707="","",'06 REITs'!W10)</f>
        <v/>
      </c>
      <c r="O707" s="161" t="str">
        <f>IF(C707="","",'06 REITs'!X10)</f>
        <v/>
      </c>
      <c r="P707" s="164" t="str">
        <f>IF(C707="","",'06 REITs'!Y10)</f>
        <v/>
      </c>
      <c r="Q707" s="164" t="str">
        <f>IF(C707="","",'06 REITs'!Z10)</f>
        <v/>
      </c>
      <c r="R707" s="165" t="str">
        <f>IF(C707="","",IF($J$3&gt;0,J707/$J$3,0))</f>
        <v/>
      </c>
      <c r="S707" s="166" t="str">
        <f>IF(C707="","",IF(N(J707)&gt;0,J707+ROW()/1E9,""))</f>
        <v/>
      </c>
      <c r="T707" s="166" t="str">
        <f>IF(C707="","",IF(N(P707)&gt;0,P707+ROW()/1E9,""))</f>
        <v/>
      </c>
    </row>
    <row r="708">
      <c r="A708" s="153" t="str">
        <f>IF(C708="","","REITs")</f>
        <v/>
      </c>
      <c r="B708" s="153" t="str">
        <f>IF(C708="","","Exterior")</f>
        <v/>
      </c>
      <c r="C708" s="153" t="str">
        <f>IF('06 REITs'!A11="","",'06 REITs'!A11&amp;"")</f>
        <v/>
      </c>
      <c r="D708" s="153" t="str">
        <f>IF(C708="","",'06 REITs'!B11&amp;"")</f>
        <v/>
      </c>
      <c r="E708" s="153" t="str">
        <f>IF(C708="","",'06 REITs'!C11&amp;"")</f>
        <v/>
      </c>
      <c r="F708" s="153" t="str">
        <f>IF(C708="","",'06 REITs'!AD11)</f>
        <v/>
      </c>
      <c r="G708" s="154" t="str">
        <f>IF(C708="","",'06 REITs'!E11)</f>
        <v/>
      </c>
      <c r="H708" s="155" t="str">
        <f>IF(C708="","",'06 REITs'!J11)</f>
        <v/>
      </c>
      <c r="I708" s="156" t="str">
        <f>IF(C708="","",'06 REITs'!L11)</f>
        <v/>
      </c>
      <c r="J708" s="157" t="str">
        <f>IF(C708="","",'06 REITs'!M11)</f>
        <v/>
      </c>
      <c r="K708" s="157" t="str">
        <f>IF(C708="","",'06 REITs'!N11)</f>
        <v/>
      </c>
      <c r="L708" s="157" t="str">
        <f>IF(C708="","",'06 REITs'!O11)</f>
        <v/>
      </c>
      <c r="M708" s="157" t="str">
        <f>IF(C708="","",'06 REITs'!AJ11)</f>
        <v/>
      </c>
      <c r="N708" s="157" t="str">
        <f>IF(C708="","",'06 REITs'!W11)</f>
        <v/>
      </c>
      <c r="O708" s="154" t="str">
        <f>IF(C708="","",'06 REITs'!X11)</f>
        <v/>
      </c>
      <c r="P708" s="157" t="str">
        <f>IF(C708="","",'06 REITs'!Y11)</f>
        <v/>
      </c>
      <c r="Q708" s="157" t="str">
        <f>IF(C708="","",'06 REITs'!Z11)</f>
        <v/>
      </c>
      <c r="R708" s="158" t="str">
        <f>IF(C708="","",IF($J$3&gt;0,J708/$J$3,0))</f>
        <v/>
      </c>
      <c r="S708" s="159" t="str">
        <f>IF(C708="","",IF(N(J708)&gt;0,J708+ROW()/1E9,""))</f>
        <v/>
      </c>
      <c r="T708" s="159" t="str">
        <f>IF(C708="","",IF(N(P708)&gt;0,P708+ROW()/1E9,""))</f>
        <v/>
      </c>
    </row>
    <row r="709">
      <c r="A709" s="160" t="str">
        <f>IF(C709="","","REITs")</f>
        <v/>
      </c>
      <c r="B709" s="160" t="str">
        <f>IF(C709="","","Exterior")</f>
        <v/>
      </c>
      <c r="C709" s="160" t="str">
        <f>IF('06 REITs'!A12="","",'06 REITs'!A12&amp;"")</f>
        <v/>
      </c>
      <c r="D709" s="160" t="str">
        <f>IF(C709="","",'06 REITs'!B12&amp;"")</f>
        <v/>
      </c>
      <c r="E709" s="160" t="str">
        <f>IF(C709="","",'06 REITs'!C12&amp;"")</f>
        <v/>
      </c>
      <c r="F709" s="160" t="str">
        <f>IF(C709="","",'06 REITs'!AD12)</f>
        <v/>
      </c>
      <c r="G709" s="161" t="str">
        <f>IF(C709="","",'06 REITs'!E12)</f>
        <v/>
      </c>
      <c r="H709" s="162" t="str">
        <f>IF(C709="","",'06 REITs'!J12)</f>
        <v/>
      </c>
      <c r="I709" s="163" t="str">
        <f>IF(C709="","",'06 REITs'!L12)</f>
        <v/>
      </c>
      <c r="J709" s="164" t="str">
        <f>IF(C709="","",'06 REITs'!M12)</f>
        <v/>
      </c>
      <c r="K709" s="164" t="str">
        <f>IF(C709="","",'06 REITs'!N12)</f>
        <v/>
      </c>
      <c r="L709" s="164" t="str">
        <f>IF(C709="","",'06 REITs'!O12)</f>
        <v/>
      </c>
      <c r="M709" s="164" t="str">
        <f>IF(C709="","",'06 REITs'!AJ12)</f>
        <v/>
      </c>
      <c r="N709" s="164" t="str">
        <f>IF(C709="","",'06 REITs'!W12)</f>
        <v/>
      </c>
      <c r="O709" s="161" t="str">
        <f>IF(C709="","",'06 REITs'!X12)</f>
        <v/>
      </c>
      <c r="P709" s="164" t="str">
        <f>IF(C709="","",'06 REITs'!Y12)</f>
        <v/>
      </c>
      <c r="Q709" s="164" t="str">
        <f>IF(C709="","",'06 REITs'!Z12)</f>
        <v/>
      </c>
      <c r="R709" s="165" t="str">
        <f>IF(C709="","",IF($J$3&gt;0,J709/$J$3,0))</f>
        <v/>
      </c>
      <c r="S709" s="166" t="str">
        <f>IF(C709="","",IF(N(J709)&gt;0,J709+ROW()/1E9,""))</f>
        <v/>
      </c>
      <c r="T709" s="166" t="str">
        <f>IF(C709="","",IF(N(P709)&gt;0,P709+ROW()/1E9,""))</f>
        <v/>
      </c>
    </row>
    <row r="710">
      <c r="A710" s="153" t="str">
        <f>IF(C710="","","REITs")</f>
        <v/>
      </c>
      <c r="B710" s="153" t="str">
        <f>IF(C710="","","Exterior")</f>
        <v/>
      </c>
      <c r="C710" s="153" t="str">
        <f>IF('06 REITs'!A13="","",'06 REITs'!A13&amp;"")</f>
        <v/>
      </c>
      <c r="D710" s="153" t="str">
        <f>IF(C710="","",'06 REITs'!B13&amp;"")</f>
        <v/>
      </c>
      <c r="E710" s="153" t="str">
        <f>IF(C710="","",'06 REITs'!C13&amp;"")</f>
        <v/>
      </c>
      <c r="F710" s="153" t="str">
        <f>IF(C710="","",'06 REITs'!AD13)</f>
        <v/>
      </c>
      <c r="G710" s="154" t="str">
        <f>IF(C710="","",'06 REITs'!E13)</f>
        <v/>
      </c>
      <c r="H710" s="155" t="str">
        <f>IF(C710="","",'06 REITs'!J13)</f>
        <v/>
      </c>
      <c r="I710" s="156" t="str">
        <f>IF(C710="","",'06 REITs'!L13)</f>
        <v/>
      </c>
      <c r="J710" s="157" t="str">
        <f>IF(C710="","",'06 REITs'!M13)</f>
        <v/>
      </c>
      <c r="K710" s="157" t="str">
        <f>IF(C710="","",'06 REITs'!N13)</f>
        <v/>
      </c>
      <c r="L710" s="157" t="str">
        <f>IF(C710="","",'06 REITs'!O13)</f>
        <v/>
      </c>
      <c r="M710" s="157" t="str">
        <f>IF(C710="","",'06 REITs'!AJ13)</f>
        <v/>
      </c>
      <c r="N710" s="157" t="str">
        <f>IF(C710="","",'06 REITs'!W13)</f>
        <v/>
      </c>
      <c r="O710" s="154" t="str">
        <f>IF(C710="","",'06 REITs'!X13)</f>
        <v/>
      </c>
      <c r="P710" s="157" t="str">
        <f>IF(C710="","",'06 REITs'!Y13)</f>
        <v/>
      </c>
      <c r="Q710" s="157" t="str">
        <f>IF(C710="","",'06 REITs'!Z13)</f>
        <v/>
      </c>
      <c r="R710" s="158" t="str">
        <f>IF(C710="","",IF($J$3&gt;0,J710/$J$3,0))</f>
        <v/>
      </c>
      <c r="S710" s="159" t="str">
        <f>IF(C710="","",IF(N(J710)&gt;0,J710+ROW()/1E9,""))</f>
        <v/>
      </c>
      <c r="T710" s="159" t="str">
        <f>IF(C710="","",IF(N(P710)&gt;0,P710+ROW()/1E9,""))</f>
        <v/>
      </c>
    </row>
    <row r="711">
      <c r="A711" s="160" t="str">
        <f>IF(C711="","","REITs")</f>
        <v/>
      </c>
      <c r="B711" s="160" t="str">
        <f>IF(C711="","","Exterior")</f>
        <v/>
      </c>
      <c r="C711" s="160" t="str">
        <f>IF('06 REITs'!A14="","",'06 REITs'!A14&amp;"")</f>
        <v/>
      </c>
      <c r="D711" s="160" t="str">
        <f>IF(C711="","",'06 REITs'!B14&amp;"")</f>
        <v/>
      </c>
      <c r="E711" s="160" t="str">
        <f>IF(C711="","",'06 REITs'!C14&amp;"")</f>
        <v/>
      </c>
      <c r="F711" s="160" t="str">
        <f>IF(C711="","",'06 REITs'!AD14)</f>
        <v/>
      </c>
      <c r="G711" s="161" t="str">
        <f>IF(C711="","",'06 REITs'!E14)</f>
        <v/>
      </c>
      <c r="H711" s="162" t="str">
        <f>IF(C711="","",'06 REITs'!J14)</f>
        <v/>
      </c>
      <c r="I711" s="163" t="str">
        <f>IF(C711="","",'06 REITs'!L14)</f>
        <v/>
      </c>
      <c r="J711" s="164" t="str">
        <f>IF(C711="","",'06 REITs'!M14)</f>
        <v/>
      </c>
      <c r="K711" s="164" t="str">
        <f>IF(C711="","",'06 REITs'!N14)</f>
        <v/>
      </c>
      <c r="L711" s="164" t="str">
        <f>IF(C711="","",'06 REITs'!O14)</f>
        <v/>
      </c>
      <c r="M711" s="164" t="str">
        <f>IF(C711="","",'06 REITs'!AJ14)</f>
        <v/>
      </c>
      <c r="N711" s="164" t="str">
        <f>IF(C711="","",'06 REITs'!W14)</f>
        <v/>
      </c>
      <c r="O711" s="161" t="str">
        <f>IF(C711="","",'06 REITs'!X14)</f>
        <v/>
      </c>
      <c r="P711" s="164" t="str">
        <f>IF(C711="","",'06 REITs'!Y14)</f>
        <v/>
      </c>
      <c r="Q711" s="164" t="str">
        <f>IF(C711="","",'06 REITs'!Z14)</f>
        <v/>
      </c>
      <c r="R711" s="165" t="str">
        <f>IF(C711="","",IF($J$3&gt;0,J711/$J$3,0))</f>
        <v/>
      </c>
      <c r="S711" s="166" t="str">
        <f>IF(C711="","",IF(N(J711)&gt;0,J711+ROW()/1E9,""))</f>
        <v/>
      </c>
      <c r="T711" s="166" t="str">
        <f>IF(C711="","",IF(N(P711)&gt;0,P711+ROW()/1E9,""))</f>
        <v/>
      </c>
    </row>
    <row r="712">
      <c r="A712" s="153" t="str">
        <f>IF(C712="","","REITs")</f>
        <v/>
      </c>
      <c r="B712" s="153" t="str">
        <f>IF(C712="","","Exterior")</f>
        <v/>
      </c>
      <c r="C712" s="153" t="str">
        <f>IF('06 REITs'!A15="","",'06 REITs'!A15&amp;"")</f>
        <v/>
      </c>
      <c r="D712" s="153" t="str">
        <f>IF(C712="","",'06 REITs'!B15&amp;"")</f>
        <v/>
      </c>
      <c r="E712" s="153" t="str">
        <f>IF(C712="","",'06 REITs'!C15&amp;"")</f>
        <v/>
      </c>
      <c r="F712" s="153" t="str">
        <f>IF(C712="","",'06 REITs'!AD15)</f>
        <v/>
      </c>
      <c r="G712" s="154" t="str">
        <f>IF(C712="","",'06 REITs'!E15)</f>
        <v/>
      </c>
      <c r="H712" s="155" t="str">
        <f>IF(C712="","",'06 REITs'!J15)</f>
        <v/>
      </c>
      <c r="I712" s="156" t="str">
        <f>IF(C712="","",'06 REITs'!L15)</f>
        <v/>
      </c>
      <c r="J712" s="157" t="str">
        <f>IF(C712="","",'06 REITs'!M15)</f>
        <v/>
      </c>
      <c r="K712" s="157" t="str">
        <f>IF(C712="","",'06 REITs'!N15)</f>
        <v/>
      </c>
      <c r="L712" s="157" t="str">
        <f>IF(C712="","",'06 REITs'!O15)</f>
        <v/>
      </c>
      <c r="M712" s="157" t="str">
        <f>IF(C712="","",'06 REITs'!AJ15)</f>
        <v/>
      </c>
      <c r="N712" s="157" t="str">
        <f>IF(C712="","",'06 REITs'!W15)</f>
        <v/>
      </c>
      <c r="O712" s="154" t="str">
        <f>IF(C712="","",'06 REITs'!X15)</f>
        <v/>
      </c>
      <c r="P712" s="157" t="str">
        <f>IF(C712="","",'06 REITs'!Y15)</f>
        <v/>
      </c>
      <c r="Q712" s="157" t="str">
        <f>IF(C712="","",'06 REITs'!Z15)</f>
        <v/>
      </c>
      <c r="R712" s="158" t="str">
        <f>IF(C712="","",IF($J$3&gt;0,J712/$J$3,0))</f>
        <v/>
      </c>
      <c r="S712" s="159" t="str">
        <f>IF(C712="","",IF(N(J712)&gt;0,J712+ROW()/1E9,""))</f>
        <v/>
      </c>
      <c r="T712" s="159" t="str">
        <f>IF(C712="","",IF(N(P712)&gt;0,P712+ROW()/1E9,""))</f>
        <v/>
      </c>
    </row>
    <row r="713">
      <c r="A713" s="160" t="str">
        <f>IF(C713="","","REITs")</f>
        <v/>
      </c>
      <c r="B713" s="160" t="str">
        <f>IF(C713="","","Exterior")</f>
        <v/>
      </c>
      <c r="C713" s="160" t="str">
        <f>IF('06 REITs'!A16="","",'06 REITs'!A16&amp;"")</f>
        <v/>
      </c>
      <c r="D713" s="160" t="str">
        <f>IF(C713="","",'06 REITs'!B16&amp;"")</f>
        <v/>
      </c>
      <c r="E713" s="160" t="str">
        <f>IF(C713="","",'06 REITs'!C16&amp;"")</f>
        <v/>
      </c>
      <c r="F713" s="160" t="str">
        <f>IF(C713="","",'06 REITs'!AD16)</f>
        <v/>
      </c>
      <c r="G713" s="161" t="str">
        <f>IF(C713="","",'06 REITs'!E16)</f>
        <v/>
      </c>
      <c r="H713" s="162" t="str">
        <f>IF(C713="","",'06 REITs'!J16)</f>
        <v/>
      </c>
      <c r="I713" s="163" t="str">
        <f>IF(C713="","",'06 REITs'!L16)</f>
        <v/>
      </c>
      <c r="J713" s="164" t="str">
        <f>IF(C713="","",'06 REITs'!M16)</f>
        <v/>
      </c>
      <c r="K713" s="164" t="str">
        <f>IF(C713="","",'06 REITs'!N16)</f>
        <v/>
      </c>
      <c r="L713" s="164" t="str">
        <f>IF(C713="","",'06 REITs'!O16)</f>
        <v/>
      </c>
      <c r="M713" s="164" t="str">
        <f>IF(C713="","",'06 REITs'!AJ16)</f>
        <v/>
      </c>
      <c r="N713" s="164" t="str">
        <f>IF(C713="","",'06 REITs'!W16)</f>
        <v/>
      </c>
      <c r="O713" s="161" t="str">
        <f>IF(C713="","",'06 REITs'!X16)</f>
        <v/>
      </c>
      <c r="P713" s="164" t="str">
        <f>IF(C713="","",'06 REITs'!Y16)</f>
        <v/>
      </c>
      <c r="Q713" s="164" t="str">
        <f>IF(C713="","",'06 REITs'!Z16)</f>
        <v/>
      </c>
      <c r="R713" s="165" t="str">
        <f>IF(C713="","",IF($J$3&gt;0,J713/$J$3,0))</f>
        <v/>
      </c>
      <c r="S713" s="166" t="str">
        <f>IF(C713="","",IF(N(J713)&gt;0,J713+ROW()/1E9,""))</f>
        <v/>
      </c>
      <c r="T713" s="166" t="str">
        <f>IF(C713="","",IF(N(P713)&gt;0,P713+ROW()/1E9,""))</f>
        <v/>
      </c>
    </row>
    <row r="714">
      <c r="A714" s="153" t="str">
        <f>IF(C714="","","REITs")</f>
        <v/>
      </c>
      <c r="B714" s="153" t="str">
        <f>IF(C714="","","Exterior")</f>
        <v/>
      </c>
      <c r="C714" s="153" t="str">
        <f>IF('06 REITs'!A17="","",'06 REITs'!A17&amp;"")</f>
        <v/>
      </c>
      <c r="D714" s="153" t="str">
        <f>IF(C714="","",'06 REITs'!B17&amp;"")</f>
        <v/>
      </c>
      <c r="E714" s="153" t="str">
        <f>IF(C714="","",'06 REITs'!C17&amp;"")</f>
        <v/>
      </c>
      <c r="F714" s="153" t="str">
        <f>IF(C714="","",'06 REITs'!AD17)</f>
        <v/>
      </c>
      <c r="G714" s="154" t="str">
        <f>IF(C714="","",'06 REITs'!E17)</f>
        <v/>
      </c>
      <c r="H714" s="155" t="str">
        <f>IF(C714="","",'06 REITs'!J17)</f>
        <v/>
      </c>
      <c r="I714" s="156" t="str">
        <f>IF(C714="","",'06 REITs'!L17)</f>
        <v/>
      </c>
      <c r="J714" s="157" t="str">
        <f>IF(C714="","",'06 REITs'!M17)</f>
        <v/>
      </c>
      <c r="K714" s="157" t="str">
        <f>IF(C714="","",'06 REITs'!N17)</f>
        <v/>
      </c>
      <c r="L714" s="157" t="str">
        <f>IF(C714="","",'06 REITs'!O17)</f>
        <v/>
      </c>
      <c r="M714" s="157" t="str">
        <f>IF(C714="","",'06 REITs'!AJ17)</f>
        <v/>
      </c>
      <c r="N714" s="157" t="str">
        <f>IF(C714="","",'06 REITs'!W17)</f>
        <v/>
      </c>
      <c r="O714" s="154" t="str">
        <f>IF(C714="","",'06 REITs'!X17)</f>
        <v/>
      </c>
      <c r="P714" s="157" t="str">
        <f>IF(C714="","",'06 REITs'!Y17)</f>
        <v/>
      </c>
      <c r="Q714" s="157" t="str">
        <f>IF(C714="","",'06 REITs'!Z17)</f>
        <v/>
      </c>
      <c r="R714" s="158" t="str">
        <f>IF(C714="","",IF($J$3&gt;0,J714/$J$3,0))</f>
        <v/>
      </c>
      <c r="S714" s="159" t="str">
        <f>IF(C714="","",IF(N(J714)&gt;0,J714+ROW()/1E9,""))</f>
        <v/>
      </c>
      <c r="T714" s="159" t="str">
        <f>IF(C714="","",IF(N(P714)&gt;0,P714+ROW()/1E9,""))</f>
        <v/>
      </c>
    </row>
    <row r="715">
      <c r="A715" s="160" t="str">
        <f>IF(C715="","","REITs")</f>
        <v/>
      </c>
      <c r="B715" s="160" t="str">
        <f>IF(C715="","","Exterior")</f>
        <v/>
      </c>
      <c r="C715" s="160" t="str">
        <f>IF('06 REITs'!A18="","",'06 REITs'!A18&amp;"")</f>
        <v/>
      </c>
      <c r="D715" s="160" t="str">
        <f>IF(C715="","",'06 REITs'!B18&amp;"")</f>
        <v/>
      </c>
      <c r="E715" s="160" t="str">
        <f>IF(C715="","",'06 REITs'!C18&amp;"")</f>
        <v/>
      </c>
      <c r="F715" s="160" t="str">
        <f>IF(C715="","",'06 REITs'!AD18)</f>
        <v/>
      </c>
      <c r="G715" s="161" t="str">
        <f>IF(C715="","",'06 REITs'!E18)</f>
        <v/>
      </c>
      <c r="H715" s="162" t="str">
        <f>IF(C715="","",'06 REITs'!J18)</f>
        <v/>
      </c>
      <c r="I715" s="163" t="str">
        <f>IF(C715="","",'06 REITs'!L18)</f>
        <v/>
      </c>
      <c r="J715" s="164" t="str">
        <f>IF(C715="","",'06 REITs'!M18)</f>
        <v/>
      </c>
      <c r="K715" s="164" t="str">
        <f>IF(C715="","",'06 REITs'!N18)</f>
        <v/>
      </c>
      <c r="L715" s="164" t="str">
        <f>IF(C715="","",'06 REITs'!O18)</f>
        <v/>
      </c>
      <c r="M715" s="164" t="str">
        <f>IF(C715="","",'06 REITs'!AJ18)</f>
        <v/>
      </c>
      <c r="N715" s="164" t="str">
        <f>IF(C715="","",'06 REITs'!W18)</f>
        <v/>
      </c>
      <c r="O715" s="161" t="str">
        <f>IF(C715="","",'06 REITs'!X18)</f>
        <v/>
      </c>
      <c r="P715" s="164" t="str">
        <f>IF(C715="","",'06 REITs'!Y18)</f>
        <v/>
      </c>
      <c r="Q715" s="164" t="str">
        <f>IF(C715="","",'06 REITs'!Z18)</f>
        <v/>
      </c>
      <c r="R715" s="165" t="str">
        <f>IF(C715="","",IF($J$3&gt;0,J715/$J$3,0))</f>
        <v/>
      </c>
      <c r="S715" s="166" t="str">
        <f>IF(C715="","",IF(N(J715)&gt;0,J715+ROW()/1E9,""))</f>
        <v/>
      </c>
      <c r="T715" s="166" t="str">
        <f>IF(C715="","",IF(N(P715)&gt;0,P715+ROW()/1E9,""))</f>
        <v/>
      </c>
    </row>
    <row r="716">
      <c r="A716" s="153" t="str">
        <f>IF(C716="","","REITs")</f>
        <v/>
      </c>
      <c r="B716" s="153" t="str">
        <f>IF(C716="","","Exterior")</f>
        <v/>
      </c>
      <c r="C716" s="153" t="str">
        <f>IF('06 REITs'!A19="","",'06 REITs'!A19&amp;"")</f>
        <v/>
      </c>
      <c r="D716" s="153" t="str">
        <f>IF(C716="","",'06 REITs'!B19&amp;"")</f>
        <v/>
      </c>
      <c r="E716" s="153" t="str">
        <f>IF(C716="","",'06 REITs'!C19&amp;"")</f>
        <v/>
      </c>
      <c r="F716" s="153" t="str">
        <f>IF(C716="","",'06 REITs'!AD19)</f>
        <v/>
      </c>
      <c r="G716" s="154" t="str">
        <f>IF(C716="","",'06 REITs'!E19)</f>
        <v/>
      </c>
      <c r="H716" s="155" t="str">
        <f>IF(C716="","",'06 REITs'!J19)</f>
        <v/>
      </c>
      <c r="I716" s="156" t="str">
        <f>IF(C716="","",'06 REITs'!L19)</f>
        <v/>
      </c>
      <c r="J716" s="157" t="str">
        <f>IF(C716="","",'06 REITs'!M19)</f>
        <v/>
      </c>
      <c r="K716" s="157" t="str">
        <f>IF(C716="","",'06 REITs'!N19)</f>
        <v/>
      </c>
      <c r="L716" s="157" t="str">
        <f>IF(C716="","",'06 REITs'!O19)</f>
        <v/>
      </c>
      <c r="M716" s="157" t="str">
        <f>IF(C716="","",'06 REITs'!AJ19)</f>
        <v/>
      </c>
      <c r="N716" s="157" t="str">
        <f>IF(C716="","",'06 REITs'!W19)</f>
        <v/>
      </c>
      <c r="O716" s="154" t="str">
        <f>IF(C716="","",'06 REITs'!X19)</f>
        <v/>
      </c>
      <c r="P716" s="157" t="str">
        <f>IF(C716="","",'06 REITs'!Y19)</f>
        <v/>
      </c>
      <c r="Q716" s="157" t="str">
        <f>IF(C716="","",'06 REITs'!Z19)</f>
        <v/>
      </c>
      <c r="R716" s="158" t="str">
        <f>IF(C716="","",IF($J$3&gt;0,J716/$J$3,0))</f>
        <v/>
      </c>
      <c r="S716" s="159" t="str">
        <f>IF(C716="","",IF(N(J716)&gt;0,J716+ROW()/1E9,""))</f>
        <v/>
      </c>
      <c r="T716" s="159" t="str">
        <f>IF(C716="","",IF(N(P716)&gt;0,P716+ROW()/1E9,""))</f>
        <v/>
      </c>
    </row>
    <row r="717">
      <c r="A717" s="160" t="str">
        <f>IF(C717="","","REITs")</f>
        <v/>
      </c>
      <c r="B717" s="160" t="str">
        <f>IF(C717="","","Exterior")</f>
        <v/>
      </c>
      <c r="C717" s="160" t="str">
        <f>IF('06 REITs'!A20="","",'06 REITs'!A20&amp;"")</f>
        <v/>
      </c>
      <c r="D717" s="160" t="str">
        <f>IF(C717="","",'06 REITs'!B20&amp;"")</f>
        <v/>
      </c>
      <c r="E717" s="160" t="str">
        <f>IF(C717="","",'06 REITs'!C20&amp;"")</f>
        <v/>
      </c>
      <c r="F717" s="160" t="str">
        <f>IF(C717="","",'06 REITs'!AD20)</f>
        <v/>
      </c>
      <c r="G717" s="161" t="str">
        <f>IF(C717="","",'06 REITs'!E20)</f>
        <v/>
      </c>
      <c r="H717" s="162" t="str">
        <f>IF(C717="","",'06 REITs'!J20)</f>
        <v/>
      </c>
      <c r="I717" s="163" t="str">
        <f>IF(C717="","",'06 REITs'!L20)</f>
        <v/>
      </c>
      <c r="J717" s="164" t="str">
        <f>IF(C717="","",'06 REITs'!M20)</f>
        <v/>
      </c>
      <c r="K717" s="164" t="str">
        <f>IF(C717="","",'06 REITs'!N20)</f>
        <v/>
      </c>
      <c r="L717" s="164" t="str">
        <f>IF(C717="","",'06 REITs'!O20)</f>
        <v/>
      </c>
      <c r="M717" s="164" t="str">
        <f>IF(C717="","",'06 REITs'!AJ20)</f>
        <v/>
      </c>
      <c r="N717" s="164" t="str">
        <f>IF(C717="","",'06 REITs'!W20)</f>
        <v/>
      </c>
      <c r="O717" s="161" t="str">
        <f>IF(C717="","",'06 REITs'!X20)</f>
        <v/>
      </c>
      <c r="P717" s="164" t="str">
        <f>IF(C717="","",'06 REITs'!Y20)</f>
        <v/>
      </c>
      <c r="Q717" s="164" t="str">
        <f>IF(C717="","",'06 REITs'!Z20)</f>
        <v/>
      </c>
      <c r="R717" s="165" t="str">
        <f>IF(C717="","",IF($J$3&gt;0,J717/$J$3,0))</f>
        <v/>
      </c>
      <c r="S717" s="166" t="str">
        <f>IF(C717="","",IF(N(J717)&gt;0,J717+ROW()/1E9,""))</f>
        <v/>
      </c>
      <c r="T717" s="166" t="str">
        <f>IF(C717="","",IF(N(P717)&gt;0,P717+ROW()/1E9,""))</f>
        <v/>
      </c>
    </row>
    <row r="718">
      <c r="A718" s="153" t="str">
        <f>IF(C718="","","REITs")</f>
        <v/>
      </c>
      <c r="B718" s="153" t="str">
        <f>IF(C718="","","Exterior")</f>
        <v/>
      </c>
      <c r="C718" s="153" t="str">
        <f>IF('06 REITs'!A21="","",'06 REITs'!A21&amp;"")</f>
        <v/>
      </c>
      <c r="D718" s="153" t="str">
        <f>IF(C718="","",'06 REITs'!B21&amp;"")</f>
        <v/>
      </c>
      <c r="E718" s="153" t="str">
        <f>IF(C718="","",'06 REITs'!C21&amp;"")</f>
        <v/>
      </c>
      <c r="F718" s="153" t="str">
        <f>IF(C718="","",'06 REITs'!AD21)</f>
        <v/>
      </c>
      <c r="G718" s="154" t="str">
        <f>IF(C718="","",'06 REITs'!E21)</f>
        <v/>
      </c>
      <c r="H718" s="155" t="str">
        <f>IF(C718="","",'06 REITs'!J21)</f>
        <v/>
      </c>
      <c r="I718" s="156" t="str">
        <f>IF(C718="","",'06 REITs'!L21)</f>
        <v/>
      </c>
      <c r="J718" s="157" t="str">
        <f>IF(C718="","",'06 REITs'!M21)</f>
        <v/>
      </c>
      <c r="K718" s="157" t="str">
        <f>IF(C718="","",'06 REITs'!N21)</f>
        <v/>
      </c>
      <c r="L718" s="157" t="str">
        <f>IF(C718="","",'06 REITs'!O21)</f>
        <v/>
      </c>
      <c r="M718" s="157" t="str">
        <f>IF(C718="","",'06 REITs'!AJ21)</f>
        <v/>
      </c>
      <c r="N718" s="157" t="str">
        <f>IF(C718="","",'06 REITs'!W21)</f>
        <v/>
      </c>
      <c r="O718" s="154" t="str">
        <f>IF(C718="","",'06 REITs'!X21)</f>
        <v/>
      </c>
      <c r="P718" s="157" t="str">
        <f>IF(C718="","",'06 REITs'!Y21)</f>
        <v/>
      </c>
      <c r="Q718" s="157" t="str">
        <f>IF(C718="","",'06 REITs'!Z21)</f>
        <v/>
      </c>
      <c r="R718" s="158" t="str">
        <f>IF(C718="","",IF($J$3&gt;0,J718/$J$3,0))</f>
        <v/>
      </c>
      <c r="S718" s="159" t="str">
        <f>IF(C718="","",IF(N(J718)&gt;0,J718+ROW()/1E9,""))</f>
        <v/>
      </c>
      <c r="T718" s="159" t="str">
        <f>IF(C718="","",IF(N(P718)&gt;0,P718+ROW()/1E9,""))</f>
        <v/>
      </c>
    </row>
    <row r="719">
      <c r="A719" s="160" t="str">
        <f>IF(C719="","","REITs")</f>
        <v/>
      </c>
      <c r="B719" s="160" t="str">
        <f>IF(C719="","","Exterior")</f>
        <v/>
      </c>
      <c r="C719" s="160" t="str">
        <f>IF('06 REITs'!A22="","",'06 REITs'!A22&amp;"")</f>
        <v/>
      </c>
      <c r="D719" s="160" t="str">
        <f>IF(C719="","",'06 REITs'!B22&amp;"")</f>
        <v/>
      </c>
      <c r="E719" s="160" t="str">
        <f>IF(C719="","",'06 REITs'!C22&amp;"")</f>
        <v/>
      </c>
      <c r="F719" s="160" t="str">
        <f>IF(C719="","",'06 REITs'!AD22)</f>
        <v/>
      </c>
      <c r="G719" s="161" t="str">
        <f>IF(C719="","",'06 REITs'!E22)</f>
        <v/>
      </c>
      <c r="H719" s="162" t="str">
        <f>IF(C719="","",'06 REITs'!J22)</f>
        <v/>
      </c>
      <c r="I719" s="163" t="str">
        <f>IF(C719="","",'06 REITs'!L22)</f>
        <v/>
      </c>
      <c r="J719" s="164" t="str">
        <f>IF(C719="","",'06 REITs'!M22)</f>
        <v/>
      </c>
      <c r="K719" s="164" t="str">
        <f>IF(C719="","",'06 REITs'!N22)</f>
        <v/>
      </c>
      <c r="L719" s="164" t="str">
        <f>IF(C719="","",'06 REITs'!O22)</f>
        <v/>
      </c>
      <c r="M719" s="164" t="str">
        <f>IF(C719="","",'06 REITs'!AJ22)</f>
        <v/>
      </c>
      <c r="N719" s="164" t="str">
        <f>IF(C719="","",'06 REITs'!W22)</f>
        <v/>
      </c>
      <c r="O719" s="161" t="str">
        <f>IF(C719="","",'06 REITs'!X22)</f>
        <v/>
      </c>
      <c r="P719" s="164" t="str">
        <f>IF(C719="","",'06 REITs'!Y22)</f>
        <v/>
      </c>
      <c r="Q719" s="164" t="str">
        <f>IF(C719="","",'06 REITs'!Z22)</f>
        <v/>
      </c>
      <c r="R719" s="165" t="str">
        <f>IF(C719="","",IF($J$3&gt;0,J719/$J$3,0))</f>
        <v/>
      </c>
      <c r="S719" s="166" t="str">
        <f>IF(C719="","",IF(N(J719)&gt;0,J719+ROW()/1E9,""))</f>
        <v/>
      </c>
      <c r="T719" s="166" t="str">
        <f>IF(C719="","",IF(N(P719)&gt;0,P719+ROW()/1E9,""))</f>
        <v/>
      </c>
    </row>
    <row r="720">
      <c r="A720" s="153" t="str">
        <f>IF(C720="","","REITs")</f>
        <v/>
      </c>
      <c r="B720" s="153" t="str">
        <f>IF(C720="","","Exterior")</f>
        <v/>
      </c>
      <c r="C720" s="153" t="str">
        <f>IF('06 REITs'!A23="","",'06 REITs'!A23&amp;"")</f>
        <v/>
      </c>
      <c r="D720" s="153" t="str">
        <f>IF(C720="","",'06 REITs'!B23&amp;"")</f>
        <v/>
      </c>
      <c r="E720" s="153" t="str">
        <f>IF(C720="","",'06 REITs'!C23&amp;"")</f>
        <v/>
      </c>
      <c r="F720" s="153" t="str">
        <f>IF(C720="","",'06 REITs'!AD23)</f>
        <v/>
      </c>
      <c r="G720" s="154" t="str">
        <f>IF(C720="","",'06 REITs'!E23)</f>
        <v/>
      </c>
      <c r="H720" s="155" t="str">
        <f>IF(C720="","",'06 REITs'!J23)</f>
        <v/>
      </c>
      <c r="I720" s="156" t="str">
        <f>IF(C720="","",'06 REITs'!L23)</f>
        <v/>
      </c>
      <c r="J720" s="157" t="str">
        <f>IF(C720="","",'06 REITs'!M23)</f>
        <v/>
      </c>
      <c r="K720" s="157" t="str">
        <f>IF(C720="","",'06 REITs'!N23)</f>
        <v/>
      </c>
      <c r="L720" s="157" t="str">
        <f>IF(C720="","",'06 REITs'!O23)</f>
        <v/>
      </c>
      <c r="M720" s="157" t="str">
        <f>IF(C720="","",'06 REITs'!AJ23)</f>
        <v/>
      </c>
      <c r="N720" s="157" t="str">
        <f>IF(C720="","",'06 REITs'!W23)</f>
        <v/>
      </c>
      <c r="O720" s="154" t="str">
        <f>IF(C720="","",'06 REITs'!X23)</f>
        <v/>
      </c>
      <c r="P720" s="157" t="str">
        <f>IF(C720="","",'06 REITs'!Y23)</f>
        <v/>
      </c>
      <c r="Q720" s="157" t="str">
        <f>IF(C720="","",'06 REITs'!Z23)</f>
        <v/>
      </c>
      <c r="R720" s="158" t="str">
        <f>IF(C720="","",IF($J$3&gt;0,J720/$J$3,0))</f>
        <v/>
      </c>
      <c r="S720" s="159" t="str">
        <f>IF(C720="","",IF(N(J720)&gt;0,J720+ROW()/1E9,""))</f>
        <v/>
      </c>
      <c r="T720" s="159" t="str">
        <f>IF(C720="","",IF(N(P720)&gt;0,P720+ROW()/1E9,""))</f>
        <v/>
      </c>
    </row>
    <row r="721">
      <c r="A721" s="160" t="str">
        <f>IF(C721="","","REITs")</f>
        <v/>
      </c>
      <c r="B721" s="160" t="str">
        <f>IF(C721="","","Exterior")</f>
        <v/>
      </c>
      <c r="C721" s="160" t="str">
        <f>IF('06 REITs'!A24="","",'06 REITs'!A24&amp;"")</f>
        <v/>
      </c>
      <c r="D721" s="160" t="str">
        <f>IF(C721="","",'06 REITs'!B24&amp;"")</f>
        <v/>
      </c>
      <c r="E721" s="160" t="str">
        <f>IF(C721="","",'06 REITs'!C24&amp;"")</f>
        <v/>
      </c>
      <c r="F721" s="160" t="str">
        <f>IF(C721="","",'06 REITs'!AD24)</f>
        <v/>
      </c>
      <c r="G721" s="161" t="str">
        <f>IF(C721="","",'06 REITs'!E24)</f>
        <v/>
      </c>
      <c r="H721" s="162" t="str">
        <f>IF(C721="","",'06 REITs'!J24)</f>
        <v/>
      </c>
      <c r="I721" s="163" t="str">
        <f>IF(C721="","",'06 REITs'!L24)</f>
        <v/>
      </c>
      <c r="J721" s="164" t="str">
        <f>IF(C721="","",'06 REITs'!M24)</f>
        <v/>
      </c>
      <c r="K721" s="164" t="str">
        <f>IF(C721="","",'06 REITs'!N24)</f>
        <v/>
      </c>
      <c r="L721" s="164" t="str">
        <f>IF(C721="","",'06 REITs'!O24)</f>
        <v/>
      </c>
      <c r="M721" s="164" t="str">
        <f>IF(C721="","",'06 REITs'!AJ24)</f>
        <v/>
      </c>
      <c r="N721" s="164" t="str">
        <f>IF(C721="","",'06 REITs'!W24)</f>
        <v/>
      </c>
      <c r="O721" s="161" t="str">
        <f>IF(C721="","",'06 REITs'!X24)</f>
        <v/>
      </c>
      <c r="P721" s="164" t="str">
        <f>IF(C721="","",'06 REITs'!Y24)</f>
        <v/>
      </c>
      <c r="Q721" s="164" t="str">
        <f>IF(C721="","",'06 REITs'!Z24)</f>
        <v/>
      </c>
      <c r="R721" s="165" t="str">
        <f>IF(C721="","",IF($J$3&gt;0,J721/$J$3,0))</f>
        <v/>
      </c>
      <c r="S721" s="166" t="str">
        <f>IF(C721="","",IF(N(J721)&gt;0,J721+ROW()/1E9,""))</f>
        <v/>
      </c>
      <c r="T721" s="166" t="str">
        <f>IF(C721="","",IF(N(P721)&gt;0,P721+ROW()/1E9,""))</f>
        <v/>
      </c>
    </row>
    <row r="722">
      <c r="A722" s="153" t="str">
        <f>IF(C722="","","REITs")</f>
        <v/>
      </c>
      <c r="B722" s="153" t="str">
        <f>IF(C722="","","Exterior")</f>
        <v/>
      </c>
      <c r="C722" s="153" t="str">
        <f>IF('06 REITs'!A25="","",'06 REITs'!A25&amp;"")</f>
        <v/>
      </c>
      <c r="D722" s="153" t="str">
        <f>IF(C722="","",'06 REITs'!B25&amp;"")</f>
        <v/>
      </c>
      <c r="E722" s="153" t="str">
        <f>IF(C722="","",'06 REITs'!C25&amp;"")</f>
        <v/>
      </c>
      <c r="F722" s="153" t="str">
        <f>IF(C722="","",'06 REITs'!AD25)</f>
        <v/>
      </c>
      <c r="G722" s="154" t="str">
        <f>IF(C722="","",'06 REITs'!E25)</f>
        <v/>
      </c>
      <c r="H722" s="155" t="str">
        <f>IF(C722="","",'06 REITs'!J25)</f>
        <v/>
      </c>
      <c r="I722" s="156" t="str">
        <f>IF(C722="","",'06 REITs'!L25)</f>
        <v/>
      </c>
      <c r="J722" s="157" t="str">
        <f>IF(C722="","",'06 REITs'!M25)</f>
        <v/>
      </c>
      <c r="K722" s="157" t="str">
        <f>IF(C722="","",'06 REITs'!N25)</f>
        <v/>
      </c>
      <c r="L722" s="157" t="str">
        <f>IF(C722="","",'06 REITs'!O25)</f>
        <v/>
      </c>
      <c r="M722" s="157" t="str">
        <f>IF(C722="","",'06 REITs'!AJ25)</f>
        <v/>
      </c>
      <c r="N722" s="157" t="str">
        <f>IF(C722="","",'06 REITs'!W25)</f>
        <v/>
      </c>
      <c r="O722" s="154" t="str">
        <f>IF(C722="","",'06 REITs'!X25)</f>
        <v/>
      </c>
      <c r="P722" s="157" t="str">
        <f>IF(C722="","",'06 REITs'!Y25)</f>
        <v/>
      </c>
      <c r="Q722" s="157" t="str">
        <f>IF(C722="","",'06 REITs'!Z25)</f>
        <v/>
      </c>
      <c r="R722" s="158" t="str">
        <f>IF(C722="","",IF($J$3&gt;0,J722/$J$3,0))</f>
        <v/>
      </c>
      <c r="S722" s="159" t="str">
        <f>IF(C722="","",IF(N(J722)&gt;0,J722+ROW()/1E9,""))</f>
        <v/>
      </c>
      <c r="T722" s="159" t="str">
        <f>IF(C722="","",IF(N(P722)&gt;0,P722+ROW()/1E9,""))</f>
        <v/>
      </c>
    </row>
    <row r="723">
      <c r="A723" s="160" t="str">
        <f>IF(C723="","","REITs")</f>
        <v/>
      </c>
      <c r="B723" s="160" t="str">
        <f>IF(C723="","","Exterior")</f>
        <v/>
      </c>
      <c r="C723" s="160" t="str">
        <f>IF('06 REITs'!A26="","",'06 REITs'!A26&amp;"")</f>
        <v/>
      </c>
      <c r="D723" s="160" t="str">
        <f>IF(C723="","",'06 REITs'!B26&amp;"")</f>
        <v/>
      </c>
      <c r="E723" s="160" t="str">
        <f>IF(C723="","",'06 REITs'!C26&amp;"")</f>
        <v/>
      </c>
      <c r="F723" s="160" t="str">
        <f>IF(C723="","",'06 REITs'!AD26)</f>
        <v/>
      </c>
      <c r="G723" s="161" t="str">
        <f>IF(C723="","",'06 REITs'!E26)</f>
        <v/>
      </c>
      <c r="H723" s="162" t="str">
        <f>IF(C723="","",'06 REITs'!J26)</f>
        <v/>
      </c>
      <c r="I723" s="163" t="str">
        <f>IF(C723="","",'06 REITs'!L26)</f>
        <v/>
      </c>
      <c r="J723" s="164" t="str">
        <f>IF(C723="","",'06 REITs'!M26)</f>
        <v/>
      </c>
      <c r="K723" s="164" t="str">
        <f>IF(C723="","",'06 REITs'!N26)</f>
        <v/>
      </c>
      <c r="L723" s="164" t="str">
        <f>IF(C723="","",'06 REITs'!O26)</f>
        <v/>
      </c>
      <c r="M723" s="164" t="str">
        <f>IF(C723="","",'06 REITs'!AJ26)</f>
        <v/>
      </c>
      <c r="N723" s="164" t="str">
        <f>IF(C723="","",'06 REITs'!W26)</f>
        <v/>
      </c>
      <c r="O723" s="161" t="str">
        <f>IF(C723="","",'06 REITs'!X26)</f>
        <v/>
      </c>
      <c r="P723" s="164" t="str">
        <f>IF(C723="","",'06 REITs'!Y26)</f>
        <v/>
      </c>
      <c r="Q723" s="164" t="str">
        <f>IF(C723="","",'06 REITs'!Z26)</f>
        <v/>
      </c>
      <c r="R723" s="165" t="str">
        <f>IF(C723="","",IF($J$3&gt;0,J723/$J$3,0))</f>
        <v/>
      </c>
      <c r="S723" s="166" t="str">
        <f>IF(C723="","",IF(N(J723)&gt;0,J723+ROW()/1E9,""))</f>
        <v/>
      </c>
      <c r="T723" s="166" t="str">
        <f>IF(C723="","",IF(N(P723)&gt;0,P723+ROW()/1E9,""))</f>
        <v/>
      </c>
    </row>
    <row r="724">
      <c r="A724" s="153" t="str">
        <f>IF(C724="","","REITs")</f>
        <v/>
      </c>
      <c r="B724" s="153" t="str">
        <f>IF(C724="","","Exterior")</f>
        <v/>
      </c>
      <c r="C724" s="153" t="str">
        <f>IF('06 REITs'!A27="","",'06 REITs'!A27&amp;"")</f>
        <v/>
      </c>
      <c r="D724" s="153" t="str">
        <f>IF(C724="","",'06 REITs'!B27&amp;"")</f>
        <v/>
      </c>
      <c r="E724" s="153" t="str">
        <f>IF(C724="","",'06 REITs'!C27&amp;"")</f>
        <v/>
      </c>
      <c r="F724" s="153" t="str">
        <f>IF(C724="","",'06 REITs'!AD27)</f>
        <v/>
      </c>
      <c r="G724" s="154" t="str">
        <f>IF(C724="","",'06 REITs'!E27)</f>
        <v/>
      </c>
      <c r="H724" s="155" t="str">
        <f>IF(C724="","",'06 REITs'!J27)</f>
        <v/>
      </c>
      <c r="I724" s="156" t="str">
        <f>IF(C724="","",'06 REITs'!L27)</f>
        <v/>
      </c>
      <c r="J724" s="157" t="str">
        <f>IF(C724="","",'06 REITs'!M27)</f>
        <v/>
      </c>
      <c r="K724" s="157" t="str">
        <f>IF(C724="","",'06 REITs'!N27)</f>
        <v/>
      </c>
      <c r="L724" s="157" t="str">
        <f>IF(C724="","",'06 REITs'!O27)</f>
        <v/>
      </c>
      <c r="M724" s="157" t="str">
        <f>IF(C724="","",'06 REITs'!AJ27)</f>
        <v/>
      </c>
      <c r="N724" s="157" t="str">
        <f>IF(C724="","",'06 REITs'!W27)</f>
        <v/>
      </c>
      <c r="O724" s="154" t="str">
        <f>IF(C724="","",'06 REITs'!X27)</f>
        <v/>
      </c>
      <c r="P724" s="157" t="str">
        <f>IF(C724="","",'06 REITs'!Y27)</f>
        <v/>
      </c>
      <c r="Q724" s="157" t="str">
        <f>IF(C724="","",'06 REITs'!Z27)</f>
        <v/>
      </c>
      <c r="R724" s="158" t="str">
        <f>IF(C724="","",IF($J$3&gt;0,J724/$J$3,0))</f>
        <v/>
      </c>
      <c r="S724" s="159" t="str">
        <f>IF(C724="","",IF(N(J724)&gt;0,J724+ROW()/1E9,""))</f>
        <v/>
      </c>
      <c r="T724" s="159" t="str">
        <f>IF(C724="","",IF(N(P724)&gt;0,P724+ROW()/1E9,""))</f>
        <v/>
      </c>
    </row>
    <row r="725">
      <c r="A725" s="160" t="str">
        <f>IF(C725="","","REITs")</f>
        <v/>
      </c>
      <c r="B725" s="160" t="str">
        <f>IF(C725="","","Exterior")</f>
        <v/>
      </c>
      <c r="C725" s="160" t="str">
        <f>IF('06 REITs'!A28="","",'06 REITs'!A28&amp;"")</f>
        <v/>
      </c>
      <c r="D725" s="160" t="str">
        <f>IF(C725="","",'06 REITs'!B28&amp;"")</f>
        <v/>
      </c>
      <c r="E725" s="160" t="str">
        <f>IF(C725="","",'06 REITs'!C28&amp;"")</f>
        <v/>
      </c>
      <c r="F725" s="160" t="str">
        <f>IF(C725="","",'06 REITs'!AD28)</f>
        <v/>
      </c>
      <c r="G725" s="161" t="str">
        <f>IF(C725="","",'06 REITs'!E28)</f>
        <v/>
      </c>
      <c r="H725" s="162" t="str">
        <f>IF(C725="","",'06 REITs'!J28)</f>
        <v/>
      </c>
      <c r="I725" s="163" t="str">
        <f>IF(C725="","",'06 REITs'!L28)</f>
        <v/>
      </c>
      <c r="J725" s="164" t="str">
        <f>IF(C725="","",'06 REITs'!M28)</f>
        <v/>
      </c>
      <c r="K725" s="164" t="str">
        <f>IF(C725="","",'06 REITs'!N28)</f>
        <v/>
      </c>
      <c r="L725" s="164" t="str">
        <f>IF(C725="","",'06 REITs'!O28)</f>
        <v/>
      </c>
      <c r="M725" s="164" t="str">
        <f>IF(C725="","",'06 REITs'!AJ28)</f>
        <v/>
      </c>
      <c r="N725" s="164" t="str">
        <f>IF(C725="","",'06 REITs'!W28)</f>
        <v/>
      </c>
      <c r="O725" s="161" t="str">
        <f>IF(C725="","",'06 REITs'!X28)</f>
        <v/>
      </c>
      <c r="P725" s="164" t="str">
        <f>IF(C725="","",'06 REITs'!Y28)</f>
        <v/>
      </c>
      <c r="Q725" s="164" t="str">
        <f>IF(C725="","",'06 REITs'!Z28)</f>
        <v/>
      </c>
      <c r="R725" s="165" t="str">
        <f>IF(C725="","",IF($J$3&gt;0,J725/$J$3,0))</f>
        <v/>
      </c>
      <c r="S725" s="166" t="str">
        <f>IF(C725="","",IF(N(J725)&gt;0,J725+ROW()/1E9,""))</f>
        <v/>
      </c>
      <c r="T725" s="166" t="str">
        <f>IF(C725="","",IF(N(P725)&gt;0,P725+ROW()/1E9,""))</f>
        <v/>
      </c>
    </row>
    <row r="726">
      <c r="A726" s="153" t="str">
        <f>IF(C726="","","REITs")</f>
        <v/>
      </c>
      <c r="B726" s="153" t="str">
        <f>IF(C726="","","Exterior")</f>
        <v/>
      </c>
      <c r="C726" s="153" t="str">
        <f>IF('06 REITs'!A29="","",'06 REITs'!A29&amp;"")</f>
        <v/>
      </c>
      <c r="D726" s="153" t="str">
        <f>IF(C726="","",'06 REITs'!B29&amp;"")</f>
        <v/>
      </c>
      <c r="E726" s="153" t="str">
        <f>IF(C726="","",'06 REITs'!C29&amp;"")</f>
        <v/>
      </c>
      <c r="F726" s="153" t="str">
        <f>IF(C726="","",'06 REITs'!AD29)</f>
        <v/>
      </c>
      <c r="G726" s="154" t="str">
        <f>IF(C726="","",'06 REITs'!E29)</f>
        <v/>
      </c>
      <c r="H726" s="155" t="str">
        <f>IF(C726="","",'06 REITs'!J29)</f>
        <v/>
      </c>
      <c r="I726" s="156" t="str">
        <f>IF(C726="","",'06 REITs'!L29)</f>
        <v/>
      </c>
      <c r="J726" s="157" t="str">
        <f>IF(C726="","",'06 REITs'!M29)</f>
        <v/>
      </c>
      <c r="K726" s="157" t="str">
        <f>IF(C726="","",'06 REITs'!N29)</f>
        <v/>
      </c>
      <c r="L726" s="157" t="str">
        <f>IF(C726="","",'06 REITs'!O29)</f>
        <v/>
      </c>
      <c r="M726" s="157" t="str">
        <f>IF(C726="","",'06 REITs'!AJ29)</f>
        <v/>
      </c>
      <c r="N726" s="157" t="str">
        <f>IF(C726="","",'06 REITs'!W29)</f>
        <v/>
      </c>
      <c r="O726" s="154" t="str">
        <f>IF(C726="","",'06 REITs'!X29)</f>
        <v/>
      </c>
      <c r="P726" s="157" t="str">
        <f>IF(C726="","",'06 REITs'!Y29)</f>
        <v/>
      </c>
      <c r="Q726" s="157" t="str">
        <f>IF(C726="","",'06 REITs'!Z29)</f>
        <v/>
      </c>
      <c r="R726" s="158" t="str">
        <f>IF(C726="","",IF($J$3&gt;0,J726/$J$3,0))</f>
        <v/>
      </c>
      <c r="S726" s="159" t="str">
        <f>IF(C726="","",IF(N(J726)&gt;0,J726+ROW()/1E9,""))</f>
        <v/>
      </c>
      <c r="T726" s="159" t="str">
        <f>IF(C726="","",IF(N(P726)&gt;0,P726+ROW()/1E9,""))</f>
        <v/>
      </c>
    </row>
    <row r="727">
      <c r="A727" s="160" t="str">
        <f>IF(C727="","","REITs")</f>
        <v/>
      </c>
      <c r="B727" s="160" t="str">
        <f>IF(C727="","","Exterior")</f>
        <v/>
      </c>
      <c r="C727" s="160" t="str">
        <f>IF('06 REITs'!A30="","",'06 REITs'!A30&amp;"")</f>
        <v/>
      </c>
      <c r="D727" s="160" t="str">
        <f>IF(C727="","",'06 REITs'!B30&amp;"")</f>
        <v/>
      </c>
      <c r="E727" s="160" t="str">
        <f>IF(C727="","",'06 REITs'!C30&amp;"")</f>
        <v/>
      </c>
      <c r="F727" s="160" t="str">
        <f>IF(C727="","",'06 REITs'!AD30)</f>
        <v/>
      </c>
      <c r="G727" s="161" t="str">
        <f>IF(C727="","",'06 REITs'!E30)</f>
        <v/>
      </c>
      <c r="H727" s="162" t="str">
        <f>IF(C727="","",'06 REITs'!J30)</f>
        <v/>
      </c>
      <c r="I727" s="163" t="str">
        <f>IF(C727="","",'06 REITs'!L30)</f>
        <v/>
      </c>
      <c r="J727" s="164" t="str">
        <f>IF(C727="","",'06 REITs'!M30)</f>
        <v/>
      </c>
      <c r="K727" s="164" t="str">
        <f>IF(C727="","",'06 REITs'!N30)</f>
        <v/>
      </c>
      <c r="L727" s="164" t="str">
        <f>IF(C727="","",'06 REITs'!O30)</f>
        <v/>
      </c>
      <c r="M727" s="164" t="str">
        <f>IF(C727="","",'06 REITs'!AJ30)</f>
        <v/>
      </c>
      <c r="N727" s="164" t="str">
        <f>IF(C727="","",'06 REITs'!W30)</f>
        <v/>
      </c>
      <c r="O727" s="161" t="str">
        <f>IF(C727="","",'06 REITs'!X30)</f>
        <v/>
      </c>
      <c r="P727" s="164" t="str">
        <f>IF(C727="","",'06 REITs'!Y30)</f>
        <v/>
      </c>
      <c r="Q727" s="164" t="str">
        <f>IF(C727="","",'06 REITs'!Z30)</f>
        <v/>
      </c>
      <c r="R727" s="165" t="str">
        <f>IF(C727="","",IF($J$3&gt;0,J727/$J$3,0))</f>
        <v/>
      </c>
      <c r="S727" s="166" t="str">
        <f>IF(C727="","",IF(N(J727)&gt;0,J727+ROW()/1E9,""))</f>
        <v/>
      </c>
      <c r="T727" s="166" t="str">
        <f>IF(C727="","",IF(N(P727)&gt;0,P727+ROW()/1E9,""))</f>
        <v/>
      </c>
    </row>
    <row r="728">
      <c r="A728" s="153" t="str">
        <f>IF(C728="","","REITs")</f>
        <v/>
      </c>
      <c r="B728" s="153" t="str">
        <f>IF(C728="","","Exterior")</f>
        <v/>
      </c>
      <c r="C728" s="153" t="str">
        <f>IF('06 REITs'!A31="","",'06 REITs'!A31&amp;"")</f>
        <v/>
      </c>
      <c r="D728" s="153" t="str">
        <f>IF(C728="","",'06 REITs'!B31&amp;"")</f>
        <v/>
      </c>
      <c r="E728" s="153" t="str">
        <f>IF(C728="","",'06 REITs'!C31&amp;"")</f>
        <v/>
      </c>
      <c r="F728" s="153" t="str">
        <f>IF(C728="","",'06 REITs'!AD31)</f>
        <v/>
      </c>
      <c r="G728" s="154" t="str">
        <f>IF(C728="","",'06 REITs'!E31)</f>
        <v/>
      </c>
      <c r="H728" s="155" t="str">
        <f>IF(C728="","",'06 REITs'!J31)</f>
        <v/>
      </c>
      <c r="I728" s="156" t="str">
        <f>IF(C728="","",'06 REITs'!L31)</f>
        <v/>
      </c>
      <c r="J728" s="157" t="str">
        <f>IF(C728="","",'06 REITs'!M31)</f>
        <v/>
      </c>
      <c r="K728" s="157" t="str">
        <f>IF(C728="","",'06 REITs'!N31)</f>
        <v/>
      </c>
      <c r="L728" s="157" t="str">
        <f>IF(C728="","",'06 REITs'!O31)</f>
        <v/>
      </c>
      <c r="M728" s="157" t="str">
        <f>IF(C728="","",'06 REITs'!AJ31)</f>
        <v/>
      </c>
      <c r="N728" s="157" t="str">
        <f>IF(C728="","",'06 REITs'!W31)</f>
        <v/>
      </c>
      <c r="O728" s="154" t="str">
        <f>IF(C728="","",'06 REITs'!X31)</f>
        <v/>
      </c>
      <c r="P728" s="157" t="str">
        <f>IF(C728="","",'06 REITs'!Y31)</f>
        <v/>
      </c>
      <c r="Q728" s="157" t="str">
        <f>IF(C728="","",'06 REITs'!Z31)</f>
        <v/>
      </c>
      <c r="R728" s="158" t="str">
        <f>IF(C728="","",IF($J$3&gt;0,J728/$J$3,0))</f>
        <v/>
      </c>
      <c r="S728" s="159" t="str">
        <f>IF(C728="","",IF(N(J728)&gt;0,J728+ROW()/1E9,""))</f>
        <v/>
      </c>
      <c r="T728" s="159" t="str">
        <f>IF(C728="","",IF(N(P728)&gt;0,P728+ROW()/1E9,""))</f>
        <v/>
      </c>
    </row>
    <row r="729">
      <c r="A729" s="160" t="str">
        <f>IF(C729="","","REITs")</f>
        <v/>
      </c>
      <c r="B729" s="160" t="str">
        <f>IF(C729="","","Exterior")</f>
        <v/>
      </c>
      <c r="C729" s="160" t="str">
        <f>IF('06 REITs'!A32="","",'06 REITs'!A32&amp;"")</f>
        <v/>
      </c>
      <c r="D729" s="160" t="str">
        <f>IF(C729="","",'06 REITs'!B32&amp;"")</f>
        <v/>
      </c>
      <c r="E729" s="160" t="str">
        <f>IF(C729="","",'06 REITs'!C32&amp;"")</f>
        <v/>
      </c>
      <c r="F729" s="160" t="str">
        <f>IF(C729="","",'06 REITs'!AD32)</f>
        <v/>
      </c>
      <c r="G729" s="161" t="str">
        <f>IF(C729="","",'06 REITs'!E32)</f>
        <v/>
      </c>
      <c r="H729" s="162" t="str">
        <f>IF(C729="","",'06 REITs'!J32)</f>
        <v/>
      </c>
      <c r="I729" s="163" t="str">
        <f>IF(C729="","",'06 REITs'!L32)</f>
        <v/>
      </c>
      <c r="J729" s="164" t="str">
        <f>IF(C729="","",'06 REITs'!M32)</f>
        <v/>
      </c>
      <c r="K729" s="164" t="str">
        <f>IF(C729="","",'06 REITs'!N32)</f>
        <v/>
      </c>
      <c r="L729" s="164" t="str">
        <f>IF(C729="","",'06 REITs'!O32)</f>
        <v/>
      </c>
      <c r="M729" s="164" t="str">
        <f>IF(C729="","",'06 REITs'!AJ32)</f>
        <v/>
      </c>
      <c r="N729" s="164" t="str">
        <f>IF(C729="","",'06 REITs'!W32)</f>
        <v/>
      </c>
      <c r="O729" s="161" t="str">
        <f>IF(C729="","",'06 REITs'!X32)</f>
        <v/>
      </c>
      <c r="P729" s="164" t="str">
        <f>IF(C729="","",'06 REITs'!Y32)</f>
        <v/>
      </c>
      <c r="Q729" s="164" t="str">
        <f>IF(C729="","",'06 REITs'!Z32)</f>
        <v/>
      </c>
      <c r="R729" s="165" t="str">
        <f>IF(C729="","",IF($J$3&gt;0,J729/$J$3,0))</f>
        <v/>
      </c>
      <c r="S729" s="166" t="str">
        <f>IF(C729="","",IF(N(J729)&gt;0,J729+ROW()/1E9,""))</f>
        <v/>
      </c>
      <c r="T729" s="166" t="str">
        <f>IF(C729="","",IF(N(P729)&gt;0,P729+ROW()/1E9,""))</f>
        <v/>
      </c>
    </row>
    <row r="730">
      <c r="A730" s="153" t="str">
        <f>IF(C730="","","REITs")</f>
        <v/>
      </c>
      <c r="B730" s="153" t="str">
        <f>IF(C730="","","Exterior")</f>
        <v/>
      </c>
      <c r="C730" s="153" t="str">
        <f>IF('06 REITs'!A33="","",'06 REITs'!A33&amp;"")</f>
        <v/>
      </c>
      <c r="D730" s="153" t="str">
        <f>IF(C730="","",'06 REITs'!B33&amp;"")</f>
        <v/>
      </c>
      <c r="E730" s="153" t="str">
        <f>IF(C730="","",'06 REITs'!C33&amp;"")</f>
        <v/>
      </c>
      <c r="F730" s="153" t="str">
        <f>IF(C730="","",'06 REITs'!AD33)</f>
        <v/>
      </c>
      <c r="G730" s="154" t="str">
        <f>IF(C730="","",'06 REITs'!E33)</f>
        <v/>
      </c>
      <c r="H730" s="155" t="str">
        <f>IF(C730="","",'06 REITs'!J33)</f>
        <v/>
      </c>
      <c r="I730" s="156" t="str">
        <f>IF(C730="","",'06 REITs'!L33)</f>
        <v/>
      </c>
      <c r="J730" s="157" t="str">
        <f>IF(C730="","",'06 REITs'!M33)</f>
        <v/>
      </c>
      <c r="K730" s="157" t="str">
        <f>IF(C730="","",'06 REITs'!N33)</f>
        <v/>
      </c>
      <c r="L730" s="157" t="str">
        <f>IF(C730="","",'06 REITs'!O33)</f>
        <v/>
      </c>
      <c r="M730" s="157" t="str">
        <f>IF(C730="","",'06 REITs'!AJ33)</f>
        <v/>
      </c>
      <c r="N730" s="157" t="str">
        <f>IF(C730="","",'06 REITs'!W33)</f>
        <v/>
      </c>
      <c r="O730" s="154" t="str">
        <f>IF(C730="","",'06 REITs'!X33)</f>
        <v/>
      </c>
      <c r="P730" s="157" t="str">
        <f>IF(C730="","",'06 REITs'!Y33)</f>
        <v/>
      </c>
      <c r="Q730" s="157" t="str">
        <f>IF(C730="","",'06 REITs'!Z33)</f>
        <v/>
      </c>
      <c r="R730" s="158" t="str">
        <f>IF(C730="","",IF($J$3&gt;0,J730/$J$3,0))</f>
        <v/>
      </c>
      <c r="S730" s="159" t="str">
        <f>IF(C730="","",IF(N(J730)&gt;0,J730+ROW()/1E9,""))</f>
        <v/>
      </c>
      <c r="T730" s="159" t="str">
        <f>IF(C730="","",IF(N(P730)&gt;0,P730+ROW()/1E9,""))</f>
        <v/>
      </c>
    </row>
    <row r="731">
      <c r="A731" s="160" t="str">
        <f>IF(C731="","","REITs")</f>
        <v/>
      </c>
      <c r="B731" s="160" t="str">
        <f>IF(C731="","","Exterior")</f>
        <v/>
      </c>
      <c r="C731" s="160" t="str">
        <f>IF('06 REITs'!A34="","",'06 REITs'!A34&amp;"")</f>
        <v/>
      </c>
      <c r="D731" s="160" t="str">
        <f>IF(C731="","",'06 REITs'!B34&amp;"")</f>
        <v/>
      </c>
      <c r="E731" s="160" t="str">
        <f>IF(C731="","",'06 REITs'!C34&amp;"")</f>
        <v/>
      </c>
      <c r="F731" s="160" t="str">
        <f>IF(C731="","",'06 REITs'!AD34)</f>
        <v/>
      </c>
      <c r="G731" s="161" t="str">
        <f>IF(C731="","",'06 REITs'!E34)</f>
        <v/>
      </c>
      <c r="H731" s="162" t="str">
        <f>IF(C731="","",'06 REITs'!J34)</f>
        <v/>
      </c>
      <c r="I731" s="163" t="str">
        <f>IF(C731="","",'06 REITs'!L34)</f>
        <v/>
      </c>
      <c r="J731" s="164" t="str">
        <f>IF(C731="","",'06 REITs'!M34)</f>
        <v/>
      </c>
      <c r="K731" s="164" t="str">
        <f>IF(C731="","",'06 REITs'!N34)</f>
        <v/>
      </c>
      <c r="L731" s="164" t="str">
        <f>IF(C731="","",'06 REITs'!O34)</f>
        <v/>
      </c>
      <c r="M731" s="164" t="str">
        <f>IF(C731="","",'06 REITs'!AJ34)</f>
        <v/>
      </c>
      <c r="N731" s="164" t="str">
        <f>IF(C731="","",'06 REITs'!W34)</f>
        <v/>
      </c>
      <c r="O731" s="161" t="str">
        <f>IF(C731="","",'06 REITs'!X34)</f>
        <v/>
      </c>
      <c r="P731" s="164" t="str">
        <f>IF(C731="","",'06 REITs'!Y34)</f>
        <v/>
      </c>
      <c r="Q731" s="164" t="str">
        <f>IF(C731="","",'06 REITs'!Z34)</f>
        <v/>
      </c>
      <c r="R731" s="165" t="str">
        <f>IF(C731="","",IF($J$3&gt;0,J731/$J$3,0))</f>
        <v/>
      </c>
      <c r="S731" s="166" t="str">
        <f>IF(C731="","",IF(N(J731)&gt;0,J731+ROW()/1E9,""))</f>
        <v/>
      </c>
      <c r="T731" s="166" t="str">
        <f>IF(C731="","",IF(N(P731)&gt;0,P731+ROW()/1E9,""))</f>
        <v/>
      </c>
    </row>
    <row r="732">
      <c r="A732" s="153" t="str">
        <f>IF(C732="","","REITs")</f>
        <v/>
      </c>
      <c r="B732" s="153" t="str">
        <f>IF(C732="","","Exterior")</f>
        <v/>
      </c>
      <c r="C732" s="153" t="str">
        <f>IF('06 REITs'!A35="","",'06 REITs'!A35&amp;"")</f>
        <v/>
      </c>
      <c r="D732" s="153" t="str">
        <f>IF(C732="","",'06 REITs'!B35&amp;"")</f>
        <v/>
      </c>
      <c r="E732" s="153" t="str">
        <f>IF(C732="","",'06 REITs'!C35&amp;"")</f>
        <v/>
      </c>
      <c r="F732" s="153" t="str">
        <f>IF(C732="","",'06 REITs'!AD35)</f>
        <v/>
      </c>
      <c r="G732" s="154" t="str">
        <f>IF(C732="","",'06 REITs'!E35)</f>
        <v/>
      </c>
      <c r="H732" s="155" t="str">
        <f>IF(C732="","",'06 REITs'!J35)</f>
        <v/>
      </c>
      <c r="I732" s="156" t="str">
        <f>IF(C732="","",'06 REITs'!L35)</f>
        <v/>
      </c>
      <c r="J732" s="157" t="str">
        <f>IF(C732="","",'06 REITs'!M35)</f>
        <v/>
      </c>
      <c r="K732" s="157" t="str">
        <f>IF(C732="","",'06 REITs'!N35)</f>
        <v/>
      </c>
      <c r="L732" s="157" t="str">
        <f>IF(C732="","",'06 REITs'!O35)</f>
        <v/>
      </c>
      <c r="M732" s="157" t="str">
        <f>IF(C732="","",'06 REITs'!AJ35)</f>
        <v/>
      </c>
      <c r="N732" s="157" t="str">
        <f>IF(C732="","",'06 REITs'!W35)</f>
        <v/>
      </c>
      <c r="O732" s="154" t="str">
        <f>IF(C732="","",'06 REITs'!X35)</f>
        <v/>
      </c>
      <c r="P732" s="157" t="str">
        <f>IF(C732="","",'06 REITs'!Y35)</f>
        <v/>
      </c>
      <c r="Q732" s="157" t="str">
        <f>IF(C732="","",'06 REITs'!Z35)</f>
        <v/>
      </c>
      <c r="R732" s="158" t="str">
        <f>IF(C732="","",IF($J$3&gt;0,J732/$J$3,0))</f>
        <v/>
      </c>
      <c r="S732" s="159" t="str">
        <f>IF(C732="","",IF(N(J732)&gt;0,J732+ROW()/1E9,""))</f>
        <v/>
      </c>
      <c r="T732" s="159" t="str">
        <f>IF(C732="","",IF(N(P732)&gt;0,P732+ROW()/1E9,""))</f>
        <v/>
      </c>
    </row>
    <row r="733">
      <c r="A733" s="160" t="str">
        <f>IF(C733="","","REITs")</f>
        <v/>
      </c>
      <c r="B733" s="160" t="str">
        <f>IF(C733="","","Exterior")</f>
        <v/>
      </c>
      <c r="C733" s="160" t="str">
        <f>IF('06 REITs'!A36="","",'06 REITs'!A36&amp;"")</f>
        <v/>
      </c>
      <c r="D733" s="160" t="str">
        <f>IF(C733="","",'06 REITs'!B36&amp;"")</f>
        <v/>
      </c>
      <c r="E733" s="160" t="str">
        <f>IF(C733="","",'06 REITs'!C36&amp;"")</f>
        <v/>
      </c>
      <c r="F733" s="160" t="str">
        <f>IF(C733="","",'06 REITs'!AD36)</f>
        <v/>
      </c>
      <c r="G733" s="161" t="str">
        <f>IF(C733="","",'06 REITs'!E36)</f>
        <v/>
      </c>
      <c r="H733" s="162" t="str">
        <f>IF(C733="","",'06 REITs'!J36)</f>
        <v/>
      </c>
      <c r="I733" s="163" t="str">
        <f>IF(C733="","",'06 REITs'!L36)</f>
        <v/>
      </c>
      <c r="J733" s="164" t="str">
        <f>IF(C733="","",'06 REITs'!M36)</f>
        <v/>
      </c>
      <c r="K733" s="164" t="str">
        <f>IF(C733="","",'06 REITs'!N36)</f>
        <v/>
      </c>
      <c r="L733" s="164" t="str">
        <f>IF(C733="","",'06 REITs'!O36)</f>
        <v/>
      </c>
      <c r="M733" s="164" t="str">
        <f>IF(C733="","",'06 REITs'!AJ36)</f>
        <v/>
      </c>
      <c r="N733" s="164" t="str">
        <f>IF(C733="","",'06 REITs'!W36)</f>
        <v/>
      </c>
      <c r="O733" s="161" t="str">
        <f>IF(C733="","",'06 REITs'!X36)</f>
        <v/>
      </c>
      <c r="P733" s="164" t="str">
        <f>IF(C733="","",'06 REITs'!Y36)</f>
        <v/>
      </c>
      <c r="Q733" s="164" t="str">
        <f>IF(C733="","",'06 REITs'!Z36)</f>
        <v/>
      </c>
      <c r="R733" s="165" t="str">
        <f>IF(C733="","",IF($J$3&gt;0,J733/$J$3,0))</f>
        <v/>
      </c>
      <c r="S733" s="166" t="str">
        <f>IF(C733="","",IF(N(J733)&gt;0,J733+ROW()/1E9,""))</f>
        <v/>
      </c>
      <c r="T733" s="166" t="str">
        <f>IF(C733="","",IF(N(P733)&gt;0,P733+ROW()/1E9,""))</f>
        <v/>
      </c>
    </row>
    <row r="734">
      <c r="A734" s="153" t="str">
        <f>IF(C734="","","REITs")</f>
        <v/>
      </c>
      <c r="B734" s="153" t="str">
        <f>IF(C734="","","Exterior")</f>
        <v/>
      </c>
      <c r="C734" s="153" t="str">
        <f>IF('06 REITs'!A37="","",'06 REITs'!A37&amp;"")</f>
        <v/>
      </c>
      <c r="D734" s="153" t="str">
        <f>IF(C734="","",'06 REITs'!B37&amp;"")</f>
        <v/>
      </c>
      <c r="E734" s="153" t="str">
        <f>IF(C734="","",'06 REITs'!C37&amp;"")</f>
        <v/>
      </c>
      <c r="F734" s="153" t="str">
        <f>IF(C734="","",'06 REITs'!AD37)</f>
        <v/>
      </c>
      <c r="G734" s="154" t="str">
        <f>IF(C734="","",'06 REITs'!E37)</f>
        <v/>
      </c>
      <c r="H734" s="155" t="str">
        <f>IF(C734="","",'06 REITs'!J37)</f>
        <v/>
      </c>
      <c r="I734" s="156" t="str">
        <f>IF(C734="","",'06 REITs'!L37)</f>
        <v/>
      </c>
      <c r="J734" s="157" t="str">
        <f>IF(C734="","",'06 REITs'!M37)</f>
        <v/>
      </c>
      <c r="K734" s="157" t="str">
        <f>IF(C734="","",'06 REITs'!N37)</f>
        <v/>
      </c>
      <c r="L734" s="157" t="str">
        <f>IF(C734="","",'06 REITs'!O37)</f>
        <v/>
      </c>
      <c r="M734" s="157" t="str">
        <f>IF(C734="","",'06 REITs'!AJ37)</f>
        <v/>
      </c>
      <c r="N734" s="157" t="str">
        <f>IF(C734="","",'06 REITs'!W37)</f>
        <v/>
      </c>
      <c r="O734" s="154" t="str">
        <f>IF(C734="","",'06 REITs'!X37)</f>
        <v/>
      </c>
      <c r="P734" s="157" t="str">
        <f>IF(C734="","",'06 REITs'!Y37)</f>
        <v/>
      </c>
      <c r="Q734" s="157" t="str">
        <f>IF(C734="","",'06 REITs'!Z37)</f>
        <v/>
      </c>
      <c r="R734" s="158" t="str">
        <f>IF(C734="","",IF($J$3&gt;0,J734/$J$3,0))</f>
        <v/>
      </c>
      <c r="S734" s="159" t="str">
        <f>IF(C734="","",IF(N(J734)&gt;0,J734+ROW()/1E9,""))</f>
        <v/>
      </c>
      <c r="T734" s="159" t="str">
        <f>IF(C734="","",IF(N(P734)&gt;0,P734+ROW()/1E9,""))</f>
        <v/>
      </c>
    </row>
    <row r="735">
      <c r="A735" s="160" t="str">
        <f>IF(C735="","","REITs")</f>
        <v/>
      </c>
      <c r="B735" s="160" t="str">
        <f>IF(C735="","","Exterior")</f>
        <v/>
      </c>
      <c r="C735" s="160" t="str">
        <f>IF('06 REITs'!A38="","",'06 REITs'!A38&amp;"")</f>
        <v/>
      </c>
      <c r="D735" s="160" t="str">
        <f>IF(C735="","",'06 REITs'!B38&amp;"")</f>
        <v/>
      </c>
      <c r="E735" s="160" t="str">
        <f>IF(C735="","",'06 REITs'!C38&amp;"")</f>
        <v/>
      </c>
      <c r="F735" s="160" t="str">
        <f>IF(C735="","",'06 REITs'!AD38)</f>
        <v/>
      </c>
      <c r="G735" s="161" t="str">
        <f>IF(C735="","",'06 REITs'!E38)</f>
        <v/>
      </c>
      <c r="H735" s="162" t="str">
        <f>IF(C735="","",'06 REITs'!J38)</f>
        <v/>
      </c>
      <c r="I735" s="163" t="str">
        <f>IF(C735="","",'06 REITs'!L38)</f>
        <v/>
      </c>
      <c r="J735" s="164" t="str">
        <f>IF(C735="","",'06 REITs'!M38)</f>
        <v/>
      </c>
      <c r="K735" s="164" t="str">
        <f>IF(C735="","",'06 REITs'!N38)</f>
        <v/>
      </c>
      <c r="L735" s="164" t="str">
        <f>IF(C735="","",'06 REITs'!O38)</f>
        <v/>
      </c>
      <c r="M735" s="164" t="str">
        <f>IF(C735="","",'06 REITs'!AJ38)</f>
        <v/>
      </c>
      <c r="N735" s="164" t="str">
        <f>IF(C735="","",'06 REITs'!W38)</f>
        <v/>
      </c>
      <c r="O735" s="161" t="str">
        <f>IF(C735="","",'06 REITs'!X38)</f>
        <v/>
      </c>
      <c r="P735" s="164" t="str">
        <f>IF(C735="","",'06 REITs'!Y38)</f>
        <v/>
      </c>
      <c r="Q735" s="164" t="str">
        <f>IF(C735="","",'06 REITs'!Z38)</f>
        <v/>
      </c>
      <c r="R735" s="165" t="str">
        <f>IF(C735="","",IF($J$3&gt;0,J735/$J$3,0))</f>
        <v/>
      </c>
      <c r="S735" s="166" t="str">
        <f>IF(C735="","",IF(N(J735)&gt;0,J735+ROW()/1E9,""))</f>
        <v/>
      </c>
      <c r="T735" s="166" t="str">
        <f>IF(C735="","",IF(N(P735)&gt;0,P735+ROW()/1E9,""))</f>
        <v/>
      </c>
    </row>
    <row r="736">
      <c r="A736" s="153" t="str">
        <f>IF(C736="","","REITs")</f>
        <v/>
      </c>
      <c r="B736" s="153" t="str">
        <f>IF(C736="","","Exterior")</f>
        <v/>
      </c>
      <c r="C736" s="153" t="str">
        <f>IF('06 REITs'!A39="","",'06 REITs'!A39&amp;"")</f>
        <v/>
      </c>
      <c r="D736" s="153" t="str">
        <f>IF(C736="","",'06 REITs'!B39&amp;"")</f>
        <v/>
      </c>
      <c r="E736" s="153" t="str">
        <f>IF(C736="","",'06 REITs'!C39&amp;"")</f>
        <v/>
      </c>
      <c r="F736" s="153" t="str">
        <f>IF(C736="","",'06 REITs'!AD39)</f>
        <v/>
      </c>
      <c r="G736" s="154" t="str">
        <f>IF(C736="","",'06 REITs'!E39)</f>
        <v/>
      </c>
      <c r="H736" s="155" t="str">
        <f>IF(C736="","",'06 REITs'!J39)</f>
        <v/>
      </c>
      <c r="I736" s="156" t="str">
        <f>IF(C736="","",'06 REITs'!L39)</f>
        <v/>
      </c>
      <c r="J736" s="157" t="str">
        <f>IF(C736="","",'06 REITs'!M39)</f>
        <v/>
      </c>
      <c r="K736" s="157" t="str">
        <f>IF(C736="","",'06 REITs'!N39)</f>
        <v/>
      </c>
      <c r="L736" s="157" t="str">
        <f>IF(C736="","",'06 REITs'!O39)</f>
        <v/>
      </c>
      <c r="M736" s="157" t="str">
        <f>IF(C736="","",'06 REITs'!AJ39)</f>
        <v/>
      </c>
      <c r="N736" s="157" t="str">
        <f>IF(C736="","",'06 REITs'!W39)</f>
        <v/>
      </c>
      <c r="O736" s="154" t="str">
        <f>IF(C736="","",'06 REITs'!X39)</f>
        <v/>
      </c>
      <c r="P736" s="157" t="str">
        <f>IF(C736="","",'06 REITs'!Y39)</f>
        <v/>
      </c>
      <c r="Q736" s="157" t="str">
        <f>IF(C736="","",'06 REITs'!Z39)</f>
        <v/>
      </c>
      <c r="R736" s="158" t="str">
        <f>IF(C736="","",IF($J$3&gt;0,J736/$J$3,0))</f>
        <v/>
      </c>
      <c r="S736" s="159" t="str">
        <f>IF(C736="","",IF(N(J736)&gt;0,J736+ROW()/1E9,""))</f>
        <v/>
      </c>
      <c r="T736" s="159" t="str">
        <f>IF(C736="","",IF(N(P736)&gt;0,P736+ROW()/1E9,""))</f>
        <v/>
      </c>
    </row>
    <row r="737">
      <c r="A737" s="160" t="str">
        <f>IF(C737="","","REITs")</f>
        <v/>
      </c>
      <c r="B737" s="160" t="str">
        <f>IF(C737="","","Exterior")</f>
        <v/>
      </c>
      <c r="C737" s="160" t="str">
        <f>IF('06 REITs'!A40="","",'06 REITs'!A40&amp;"")</f>
        <v/>
      </c>
      <c r="D737" s="160" t="str">
        <f>IF(C737="","",'06 REITs'!B40&amp;"")</f>
        <v/>
      </c>
      <c r="E737" s="160" t="str">
        <f>IF(C737="","",'06 REITs'!C40&amp;"")</f>
        <v/>
      </c>
      <c r="F737" s="160" t="str">
        <f>IF(C737="","",'06 REITs'!AD40)</f>
        <v/>
      </c>
      <c r="G737" s="161" t="str">
        <f>IF(C737="","",'06 REITs'!E40)</f>
        <v/>
      </c>
      <c r="H737" s="162" t="str">
        <f>IF(C737="","",'06 REITs'!J40)</f>
        <v/>
      </c>
      <c r="I737" s="163" t="str">
        <f>IF(C737="","",'06 REITs'!L40)</f>
        <v/>
      </c>
      <c r="J737" s="164" t="str">
        <f>IF(C737="","",'06 REITs'!M40)</f>
        <v/>
      </c>
      <c r="K737" s="164" t="str">
        <f>IF(C737="","",'06 REITs'!N40)</f>
        <v/>
      </c>
      <c r="L737" s="164" t="str">
        <f>IF(C737="","",'06 REITs'!O40)</f>
        <v/>
      </c>
      <c r="M737" s="164" t="str">
        <f>IF(C737="","",'06 REITs'!AJ40)</f>
        <v/>
      </c>
      <c r="N737" s="164" t="str">
        <f>IF(C737="","",'06 REITs'!W40)</f>
        <v/>
      </c>
      <c r="O737" s="161" t="str">
        <f>IF(C737="","",'06 REITs'!X40)</f>
        <v/>
      </c>
      <c r="P737" s="164" t="str">
        <f>IF(C737="","",'06 REITs'!Y40)</f>
        <v/>
      </c>
      <c r="Q737" s="164" t="str">
        <f>IF(C737="","",'06 REITs'!Z40)</f>
        <v/>
      </c>
      <c r="R737" s="165" t="str">
        <f>IF(C737="","",IF($J$3&gt;0,J737/$J$3,0))</f>
        <v/>
      </c>
      <c r="S737" s="166" t="str">
        <f>IF(C737="","",IF(N(J737)&gt;0,J737+ROW()/1E9,""))</f>
        <v/>
      </c>
      <c r="T737" s="166" t="str">
        <f>IF(C737="","",IF(N(P737)&gt;0,P737+ROW()/1E9,""))</f>
        <v/>
      </c>
    </row>
    <row r="738">
      <c r="A738" s="153" t="str">
        <f>IF(C738="","","REITs")</f>
        <v/>
      </c>
      <c r="B738" s="153" t="str">
        <f>IF(C738="","","Exterior")</f>
        <v/>
      </c>
      <c r="C738" s="153" t="str">
        <f>IF('06 REITs'!A41="","",'06 REITs'!A41&amp;"")</f>
        <v/>
      </c>
      <c r="D738" s="153" t="str">
        <f>IF(C738="","",'06 REITs'!B41&amp;"")</f>
        <v/>
      </c>
      <c r="E738" s="153" t="str">
        <f>IF(C738="","",'06 REITs'!C41&amp;"")</f>
        <v/>
      </c>
      <c r="F738" s="153" t="str">
        <f>IF(C738="","",'06 REITs'!AD41)</f>
        <v/>
      </c>
      <c r="G738" s="154" t="str">
        <f>IF(C738="","",'06 REITs'!E41)</f>
        <v/>
      </c>
      <c r="H738" s="155" t="str">
        <f>IF(C738="","",'06 REITs'!J41)</f>
        <v/>
      </c>
      <c r="I738" s="156" t="str">
        <f>IF(C738="","",'06 REITs'!L41)</f>
        <v/>
      </c>
      <c r="J738" s="157" t="str">
        <f>IF(C738="","",'06 REITs'!M41)</f>
        <v/>
      </c>
      <c r="K738" s="157" t="str">
        <f>IF(C738="","",'06 REITs'!N41)</f>
        <v/>
      </c>
      <c r="L738" s="157" t="str">
        <f>IF(C738="","",'06 REITs'!O41)</f>
        <v/>
      </c>
      <c r="M738" s="157" t="str">
        <f>IF(C738="","",'06 REITs'!AJ41)</f>
        <v/>
      </c>
      <c r="N738" s="157" t="str">
        <f>IF(C738="","",'06 REITs'!W41)</f>
        <v/>
      </c>
      <c r="O738" s="154" t="str">
        <f>IF(C738="","",'06 REITs'!X41)</f>
        <v/>
      </c>
      <c r="P738" s="157" t="str">
        <f>IF(C738="","",'06 REITs'!Y41)</f>
        <v/>
      </c>
      <c r="Q738" s="157" t="str">
        <f>IF(C738="","",'06 REITs'!Z41)</f>
        <v/>
      </c>
      <c r="R738" s="158" t="str">
        <f>IF(C738="","",IF($J$3&gt;0,J738/$J$3,0))</f>
        <v/>
      </c>
      <c r="S738" s="159" t="str">
        <f>IF(C738="","",IF(N(J738)&gt;0,J738+ROW()/1E9,""))</f>
        <v/>
      </c>
      <c r="T738" s="159" t="str">
        <f>IF(C738="","",IF(N(P738)&gt;0,P738+ROW()/1E9,""))</f>
        <v/>
      </c>
    </row>
    <row r="739">
      <c r="A739" s="160" t="str">
        <f>IF(C739="","","REITs")</f>
        <v/>
      </c>
      <c r="B739" s="160" t="str">
        <f>IF(C739="","","Exterior")</f>
        <v/>
      </c>
      <c r="C739" s="160" t="str">
        <f>IF('06 REITs'!A42="","",'06 REITs'!A42&amp;"")</f>
        <v/>
      </c>
      <c r="D739" s="160" t="str">
        <f>IF(C739="","",'06 REITs'!B42&amp;"")</f>
        <v/>
      </c>
      <c r="E739" s="160" t="str">
        <f>IF(C739="","",'06 REITs'!C42&amp;"")</f>
        <v/>
      </c>
      <c r="F739" s="160" t="str">
        <f>IF(C739="","",'06 REITs'!AD42)</f>
        <v/>
      </c>
      <c r="G739" s="161" t="str">
        <f>IF(C739="","",'06 REITs'!E42)</f>
        <v/>
      </c>
      <c r="H739" s="162" t="str">
        <f>IF(C739="","",'06 REITs'!J42)</f>
        <v/>
      </c>
      <c r="I739" s="163" t="str">
        <f>IF(C739="","",'06 REITs'!L42)</f>
        <v/>
      </c>
      <c r="J739" s="164" t="str">
        <f>IF(C739="","",'06 REITs'!M42)</f>
        <v/>
      </c>
      <c r="K739" s="164" t="str">
        <f>IF(C739="","",'06 REITs'!N42)</f>
        <v/>
      </c>
      <c r="L739" s="164" t="str">
        <f>IF(C739="","",'06 REITs'!O42)</f>
        <v/>
      </c>
      <c r="M739" s="164" t="str">
        <f>IF(C739="","",'06 REITs'!AJ42)</f>
        <v/>
      </c>
      <c r="N739" s="164" t="str">
        <f>IF(C739="","",'06 REITs'!W42)</f>
        <v/>
      </c>
      <c r="O739" s="161" t="str">
        <f>IF(C739="","",'06 REITs'!X42)</f>
        <v/>
      </c>
      <c r="P739" s="164" t="str">
        <f>IF(C739="","",'06 REITs'!Y42)</f>
        <v/>
      </c>
      <c r="Q739" s="164" t="str">
        <f>IF(C739="","",'06 REITs'!Z42)</f>
        <v/>
      </c>
      <c r="R739" s="165" t="str">
        <f>IF(C739="","",IF($J$3&gt;0,J739/$J$3,0))</f>
        <v/>
      </c>
      <c r="S739" s="166" t="str">
        <f>IF(C739="","",IF(N(J739)&gt;0,J739+ROW()/1E9,""))</f>
        <v/>
      </c>
      <c r="T739" s="166" t="str">
        <f>IF(C739="","",IF(N(P739)&gt;0,P739+ROW()/1E9,""))</f>
        <v/>
      </c>
    </row>
    <row r="740">
      <c r="A740" s="153" t="str">
        <f>IF(C740="","","REITs")</f>
        <v/>
      </c>
      <c r="B740" s="153" t="str">
        <f>IF(C740="","","Exterior")</f>
        <v/>
      </c>
      <c r="C740" s="153" t="str">
        <f>IF('06 REITs'!A43="","",'06 REITs'!A43&amp;"")</f>
        <v/>
      </c>
      <c r="D740" s="153" t="str">
        <f>IF(C740="","",'06 REITs'!B43&amp;"")</f>
        <v/>
      </c>
      <c r="E740" s="153" t="str">
        <f>IF(C740="","",'06 REITs'!C43&amp;"")</f>
        <v/>
      </c>
      <c r="F740" s="153" t="str">
        <f>IF(C740="","",'06 REITs'!AD43)</f>
        <v/>
      </c>
      <c r="G740" s="154" t="str">
        <f>IF(C740="","",'06 REITs'!E43)</f>
        <v/>
      </c>
      <c r="H740" s="155" t="str">
        <f>IF(C740="","",'06 REITs'!J43)</f>
        <v/>
      </c>
      <c r="I740" s="156" t="str">
        <f>IF(C740="","",'06 REITs'!L43)</f>
        <v/>
      </c>
      <c r="J740" s="157" t="str">
        <f>IF(C740="","",'06 REITs'!M43)</f>
        <v/>
      </c>
      <c r="K740" s="157" t="str">
        <f>IF(C740="","",'06 REITs'!N43)</f>
        <v/>
      </c>
      <c r="L740" s="157" t="str">
        <f>IF(C740="","",'06 REITs'!O43)</f>
        <v/>
      </c>
      <c r="M740" s="157" t="str">
        <f>IF(C740="","",'06 REITs'!AJ43)</f>
        <v/>
      </c>
      <c r="N740" s="157" t="str">
        <f>IF(C740="","",'06 REITs'!W43)</f>
        <v/>
      </c>
      <c r="O740" s="154" t="str">
        <f>IF(C740="","",'06 REITs'!X43)</f>
        <v/>
      </c>
      <c r="P740" s="157" t="str">
        <f>IF(C740="","",'06 REITs'!Y43)</f>
        <v/>
      </c>
      <c r="Q740" s="157" t="str">
        <f>IF(C740="","",'06 REITs'!Z43)</f>
        <v/>
      </c>
      <c r="R740" s="158" t="str">
        <f>IF(C740="","",IF($J$3&gt;0,J740/$J$3,0))</f>
        <v/>
      </c>
      <c r="S740" s="159" t="str">
        <f>IF(C740="","",IF(N(J740)&gt;0,J740+ROW()/1E9,""))</f>
        <v/>
      </c>
      <c r="T740" s="159" t="str">
        <f>IF(C740="","",IF(N(P740)&gt;0,P740+ROW()/1E9,""))</f>
        <v/>
      </c>
    </row>
    <row r="741">
      <c r="A741" s="160" t="str">
        <f>IF(C741="","","REITs")</f>
        <v/>
      </c>
      <c r="B741" s="160" t="str">
        <f>IF(C741="","","Exterior")</f>
        <v/>
      </c>
      <c r="C741" s="160" t="str">
        <f>IF('06 REITs'!A44="","",'06 REITs'!A44&amp;"")</f>
        <v/>
      </c>
      <c r="D741" s="160" t="str">
        <f>IF(C741="","",'06 REITs'!B44&amp;"")</f>
        <v/>
      </c>
      <c r="E741" s="160" t="str">
        <f>IF(C741="","",'06 REITs'!C44&amp;"")</f>
        <v/>
      </c>
      <c r="F741" s="160" t="str">
        <f>IF(C741="","",'06 REITs'!AD44)</f>
        <v/>
      </c>
      <c r="G741" s="161" t="str">
        <f>IF(C741="","",'06 REITs'!E44)</f>
        <v/>
      </c>
      <c r="H741" s="162" t="str">
        <f>IF(C741="","",'06 REITs'!J44)</f>
        <v/>
      </c>
      <c r="I741" s="163" t="str">
        <f>IF(C741="","",'06 REITs'!L44)</f>
        <v/>
      </c>
      <c r="J741" s="164" t="str">
        <f>IF(C741="","",'06 REITs'!M44)</f>
        <v/>
      </c>
      <c r="K741" s="164" t="str">
        <f>IF(C741="","",'06 REITs'!N44)</f>
        <v/>
      </c>
      <c r="L741" s="164" t="str">
        <f>IF(C741="","",'06 REITs'!O44)</f>
        <v/>
      </c>
      <c r="M741" s="164" t="str">
        <f>IF(C741="","",'06 REITs'!AJ44)</f>
        <v/>
      </c>
      <c r="N741" s="164" t="str">
        <f>IF(C741="","",'06 REITs'!W44)</f>
        <v/>
      </c>
      <c r="O741" s="161" t="str">
        <f>IF(C741="","",'06 REITs'!X44)</f>
        <v/>
      </c>
      <c r="P741" s="164" t="str">
        <f>IF(C741="","",'06 REITs'!Y44)</f>
        <v/>
      </c>
      <c r="Q741" s="164" t="str">
        <f>IF(C741="","",'06 REITs'!Z44)</f>
        <v/>
      </c>
      <c r="R741" s="165" t="str">
        <f>IF(C741="","",IF($J$3&gt;0,J741/$J$3,0))</f>
        <v/>
      </c>
      <c r="S741" s="166" t="str">
        <f>IF(C741="","",IF(N(J741)&gt;0,J741+ROW()/1E9,""))</f>
        <v/>
      </c>
      <c r="T741" s="166" t="str">
        <f>IF(C741="","",IF(N(P741)&gt;0,P741+ROW()/1E9,""))</f>
        <v/>
      </c>
    </row>
    <row r="742">
      <c r="A742" s="153" t="str">
        <f>IF(C742="","","REITs")</f>
        <v/>
      </c>
      <c r="B742" s="153" t="str">
        <f>IF(C742="","","Exterior")</f>
        <v/>
      </c>
      <c r="C742" s="153" t="str">
        <f>IF('06 REITs'!A45="","",'06 REITs'!A45&amp;"")</f>
        <v/>
      </c>
      <c r="D742" s="153" t="str">
        <f>IF(C742="","",'06 REITs'!B45&amp;"")</f>
        <v/>
      </c>
      <c r="E742" s="153" t="str">
        <f>IF(C742="","",'06 REITs'!C45&amp;"")</f>
        <v/>
      </c>
      <c r="F742" s="153" t="str">
        <f>IF(C742="","",'06 REITs'!AD45)</f>
        <v/>
      </c>
      <c r="G742" s="154" t="str">
        <f>IF(C742="","",'06 REITs'!E45)</f>
        <v/>
      </c>
      <c r="H742" s="155" t="str">
        <f>IF(C742="","",'06 REITs'!J45)</f>
        <v/>
      </c>
      <c r="I742" s="156" t="str">
        <f>IF(C742="","",'06 REITs'!L45)</f>
        <v/>
      </c>
      <c r="J742" s="157" t="str">
        <f>IF(C742="","",'06 REITs'!M45)</f>
        <v/>
      </c>
      <c r="K742" s="157" t="str">
        <f>IF(C742="","",'06 REITs'!N45)</f>
        <v/>
      </c>
      <c r="L742" s="157" t="str">
        <f>IF(C742="","",'06 REITs'!O45)</f>
        <v/>
      </c>
      <c r="M742" s="157" t="str">
        <f>IF(C742="","",'06 REITs'!AJ45)</f>
        <v/>
      </c>
      <c r="N742" s="157" t="str">
        <f>IF(C742="","",'06 REITs'!W45)</f>
        <v/>
      </c>
      <c r="O742" s="154" t="str">
        <f>IF(C742="","",'06 REITs'!X45)</f>
        <v/>
      </c>
      <c r="P742" s="157" t="str">
        <f>IF(C742="","",'06 REITs'!Y45)</f>
        <v/>
      </c>
      <c r="Q742" s="157" t="str">
        <f>IF(C742="","",'06 REITs'!Z45)</f>
        <v/>
      </c>
      <c r="R742" s="158" t="str">
        <f>IF(C742="","",IF($J$3&gt;0,J742/$J$3,0))</f>
        <v/>
      </c>
      <c r="S742" s="159" t="str">
        <f>IF(C742="","",IF(N(J742)&gt;0,J742+ROW()/1E9,""))</f>
        <v/>
      </c>
      <c r="T742" s="159" t="str">
        <f>IF(C742="","",IF(N(P742)&gt;0,P742+ROW()/1E9,""))</f>
        <v/>
      </c>
    </row>
    <row r="743">
      <c r="A743" s="160" t="str">
        <f>IF(C743="","","REITs")</f>
        <v/>
      </c>
      <c r="B743" s="160" t="str">
        <f>IF(C743="","","Exterior")</f>
        <v/>
      </c>
      <c r="C743" s="160" t="str">
        <f>IF('06 REITs'!A46="","",'06 REITs'!A46&amp;"")</f>
        <v/>
      </c>
      <c r="D743" s="160" t="str">
        <f>IF(C743="","",'06 REITs'!B46&amp;"")</f>
        <v/>
      </c>
      <c r="E743" s="160" t="str">
        <f>IF(C743="","",'06 REITs'!C46&amp;"")</f>
        <v/>
      </c>
      <c r="F743" s="160" t="str">
        <f>IF(C743="","",'06 REITs'!AD46)</f>
        <v/>
      </c>
      <c r="G743" s="161" t="str">
        <f>IF(C743="","",'06 REITs'!E46)</f>
        <v/>
      </c>
      <c r="H743" s="162" t="str">
        <f>IF(C743="","",'06 REITs'!J46)</f>
        <v/>
      </c>
      <c r="I743" s="163" t="str">
        <f>IF(C743="","",'06 REITs'!L46)</f>
        <v/>
      </c>
      <c r="J743" s="164" t="str">
        <f>IF(C743="","",'06 REITs'!M46)</f>
        <v/>
      </c>
      <c r="K743" s="164" t="str">
        <f>IF(C743="","",'06 REITs'!N46)</f>
        <v/>
      </c>
      <c r="L743" s="164" t="str">
        <f>IF(C743="","",'06 REITs'!O46)</f>
        <v/>
      </c>
      <c r="M743" s="164" t="str">
        <f>IF(C743="","",'06 REITs'!AJ46)</f>
        <v/>
      </c>
      <c r="N743" s="164" t="str">
        <f>IF(C743="","",'06 REITs'!W46)</f>
        <v/>
      </c>
      <c r="O743" s="161" t="str">
        <f>IF(C743="","",'06 REITs'!X46)</f>
        <v/>
      </c>
      <c r="P743" s="164" t="str">
        <f>IF(C743="","",'06 REITs'!Y46)</f>
        <v/>
      </c>
      <c r="Q743" s="164" t="str">
        <f>IF(C743="","",'06 REITs'!Z46)</f>
        <v/>
      </c>
      <c r="R743" s="165" t="str">
        <f>IF(C743="","",IF($J$3&gt;0,J743/$J$3,0))</f>
        <v/>
      </c>
      <c r="S743" s="166" t="str">
        <f>IF(C743="","",IF(N(J743)&gt;0,J743+ROW()/1E9,""))</f>
        <v/>
      </c>
      <c r="T743" s="166" t="str">
        <f>IF(C743="","",IF(N(P743)&gt;0,P743+ROW()/1E9,""))</f>
        <v/>
      </c>
    </row>
    <row r="744">
      <c r="A744" s="153" t="str">
        <f>IF(C744="","","REITs")</f>
        <v/>
      </c>
      <c r="B744" s="153" t="str">
        <f>IF(C744="","","Exterior")</f>
        <v/>
      </c>
      <c r="C744" s="153" t="str">
        <f>IF('06 REITs'!A47="","",'06 REITs'!A47&amp;"")</f>
        <v/>
      </c>
      <c r="D744" s="153" t="str">
        <f>IF(C744="","",'06 REITs'!B47&amp;"")</f>
        <v/>
      </c>
      <c r="E744" s="153" t="str">
        <f>IF(C744="","",'06 REITs'!C47&amp;"")</f>
        <v/>
      </c>
      <c r="F744" s="153" t="str">
        <f>IF(C744="","",'06 REITs'!AD47)</f>
        <v/>
      </c>
      <c r="G744" s="154" t="str">
        <f>IF(C744="","",'06 REITs'!E47)</f>
        <v/>
      </c>
      <c r="H744" s="155" t="str">
        <f>IF(C744="","",'06 REITs'!J47)</f>
        <v/>
      </c>
      <c r="I744" s="156" t="str">
        <f>IF(C744="","",'06 REITs'!L47)</f>
        <v/>
      </c>
      <c r="J744" s="157" t="str">
        <f>IF(C744="","",'06 REITs'!M47)</f>
        <v/>
      </c>
      <c r="K744" s="157" t="str">
        <f>IF(C744="","",'06 REITs'!N47)</f>
        <v/>
      </c>
      <c r="L744" s="157" t="str">
        <f>IF(C744="","",'06 REITs'!O47)</f>
        <v/>
      </c>
      <c r="M744" s="157" t="str">
        <f>IF(C744="","",'06 REITs'!AJ47)</f>
        <v/>
      </c>
      <c r="N744" s="157" t="str">
        <f>IF(C744="","",'06 REITs'!W47)</f>
        <v/>
      </c>
      <c r="O744" s="154" t="str">
        <f>IF(C744="","",'06 REITs'!X47)</f>
        <v/>
      </c>
      <c r="P744" s="157" t="str">
        <f>IF(C744="","",'06 REITs'!Y47)</f>
        <v/>
      </c>
      <c r="Q744" s="157" t="str">
        <f>IF(C744="","",'06 REITs'!Z47)</f>
        <v/>
      </c>
      <c r="R744" s="158" t="str">
        <f>IF(C744="","",IF($J$3&gt;0,J744/$J$3,0))</f>
        <v/>
      </c>
      <c r="S744" s="159" t="str">
        <f>IF(C744="","",IF(N(J744)&gt;0,J744+ROW()/1E9,""))</f>
        <v/>
      </c>
      <c r="T744" s="159" t="str">
        <f>IF(C744="","",IF(N(P744)&gt;0,P744+ROW()/1E9,""))</f>
        <v/>
      </c>
    </row>
    <row r="745">
      <c r="A745" s="160" t="str">
        <f>IF(C745="","","REITs")</f>
        <v/>
      </c>
      <c r="B745" s="160" t="str">
        <f>IF(C745="","","Exterior")</f>
        <v/>
      </c>
      <c r="C745" s="160" t="str">
        <f>IF('06 REITs'!A48="","",'06 REITs'!A48&amp;"")</f>
        <v/>
      </c>
      <c r="D745" s="160" t="str">
        <f>IF(C745="","",'06 REITs'!B48&amp;"")</f>
        <v/>
      </c>
      <c r="E745" s="160" t="str">
        <f>IF(C745="","",'06 REITs'!C48&amp;"")</f>
        <v/>
      </c>
      <c r="F745" s="160" t="str">
        <f>IF(C745="","",'06 REITs'!AD48)</f>
        <v/>
      </c>
      <c r="G745" s="161" t="str">
        <f>IF(C745="","",'06 REITs'!E48)</f>
        <v/>
      </c>
      <c r="H745" s="162" t="str">
        <f>IF(C745="","",'06 REITs'!J48)</f>
        <v/>
      </c>
      <c r="I745" s="163" t="str">
        <f>IF(C745="","",'06 REITs'!L48)</f>
        <v/>
      </c>
      <c r="J745" s="164" t="str">
        <f>IF(C745="","",'06 REITs'!M48)</f>
        <v/>
      </c>
      <c r="K745" s="164" t="str">
        <f>IF(C745="","",'06 REITs'!N48)</f>
        <v/>
      </c>
      <c r="L745" s="164" t="str">
        <f>IF(C745="","",'06 REITs'!O48)</f>
        <v/>
      </c>
      <c r="M745" s="164" t="str">
        <f>IF(C745="","",'06 REITs'!AJ48)</f>
        <v/>
      </c>
      <c r="N745" s="164" t="str">
        <f>IF(C745="","",'06 REITs'!W48)</f>
        <v/>
      </c>
      <c r="O745" s="161" t="str">
        <f>IF(C745="","",'06 REITs'!X48)</f>
        <v/>
      </c>
      <c r="P745" s="164" t="str">
        <f>IF(C745="","",'06 REITs'!Y48)</f>
        <v/>
      </c>
      <c r="Q745" s="164" t="str">
        <f>IF(C745="","",'06 REITs'!Z48)</f>
        <v/>
      </c>
      <c r="R745" s="165" t="str">
        <f>IF(C745="","",IF($J$3&gt;0,J745/$J$3,0))</f>
        <v/>
      </c>
      <c r="S745" s="166" t="str">
        <f>IF(C745="","",IF(N(J745)&gt;0,J745+ROW()/1E9,""))</f>
        <v/>
      </c>
      <c r="T745" s="166" t="str">
        <f>IF(C745="","",IF(N(P745)&gt;0,P745+ROW()/1E9,""))</f>
        <v/>
      </c>
    </row>
    <row r="746">
      <c r="A746" s="153" t="str">
        <f>IF(C746="","","REITs")</f>
        <v/>
      </c>
      <c r="B746" s="153" t="str">
        <f>IF(C746="","","Exterior")</f>
        <v/>
      </c>
      <c r="C746" s="153" t="str">
        <f>IF('06 REITs'!A49="","",'06 REITs'!A49&amp;"")</f>
        <v/>
      </c>
      <c r="D746" s="153" t="str">
        <f>IF(C746="","",'06 REITs'!B49&amp;"")</f>
        <v/>
      </c>
      <c r="E746" s="153" t="str">
        <f>IF(C746="","",'06 REITs'!C49&amp;"")</f>
        <v/>
      </c>
      <c r="F746" s="153" t="str">
        <f>IF(C746="","",'06 REITs'!AD49)</f>
        <v/>
      </c>
      <c r="G746" s="154" t="str">
        <f>IF(C746="","",'06 REITs'!E49)</f>
        <v/>
      </c>
      <c r="H746" s="155" t="str">
        <f>IF(C746="","",'06 REITs'!J49)</f>
        <v/>
      </c>
      <c r="I746" s="156" t="str">
        <f>IF(C746="","",'06 REITs'!L49)</f>
        <v/>
      </c>
      <c r="J746" s="157" t="str">
        <f>IF(C746="","",'06 REITs'!M49)</f>
        <v/>
      </c>
      <c r="K746" s="157" t="str">
        <f>IF(C746="","",'06 REITs'!N49)</f>
        <v/>
      </c>
      <c r="L746" s="157" t="str">
        <f>IF(C746="","",'06 REITs'!O49)</f>
        <v/>
      </c>
      <c r="M746" s="157" t="str">
        <f>IF(C746="","",'06 REITs'!AJ49)</f>
        <v/>
      </c>
      <c r="N746" s="157" t="str">
        <f>IF(C746="","",'06 REITs'!W49)</f>
        <v/>
      </c>
      <c r="O746" s="154" t="str">
        <f>IF(C746="","",'06 REITs'!X49)</f>
        <v/>
      </c>
      <c r="P746" s="157" t="str">
        <f>IF(C746="","",'06 REITs'!Y49)</f>
        <v/>
      </c>
      <c r="Q746" s="157" t="str">
        <f>IF(C746="","",'06 REITs'!Z49)</f>
        <v/>
      </c>
      <c r="R746" s="158" t="str">
        <f>IF(C746="","",IF($J$3&gt;0,J746/$J$3,0))</f>
        <v/>
      </c>
      <c r="S746" s="159" t="str">
        <f>IF(C746="","",IF(N(J746)&gt;0,J746+ROW()/1E9,""))</f>
        <v/>
      </c>
      <c r="T746" s="159" t="str">
        <f>IF(C746="","",IF(N(P746)&gt;0,P746+ROW()/1E9,""))</f>
        <v/>
      </c>
    </row>
    <row r="747">
      <c r="A747" s="160" t="str">
        <f>IF(C747="","","REITs")</f>
        <v/>
      </c>
      <c r="B747" s="160" t="str">
        <f>IF(C747="","","Exterior")</f>
        <v/>
      </c>
      <c r="C747" s="160" t="str">
        <f>IF('06 REITs'!A50="","",'06 REITs'!A50&amp;"")</f>
        <v/>
      </c>
      <c r="D747" s="160" t="str">
        <f>IF(C747="","",'06 REITs'!B50&amp;"")</f>
        <v/>
      </c>
      <c r="E747" s="160" t="str">
        <f>IF(C747="","",'06 REITs'!C50&amp;"")</f>
        <v/>
      </c>
      <c r="F747" s="160" t="str">
        <f>IF(C747="","",'06 REITs'!AD50)</f>
        <v/>
      </c>
      <c r="G747" s="161" t="str">
        <f>IF(C747="","",'06 REITs'!E50)</f>
        <v/>
      </c>
      <c r="H747" s="162" t="str">
        <f>IF(C747="","",'06 REITs'!J50)</f>
        <v/>
      </c>
      <c r="I747" s="163" t="str">
        <f>IF(C747="","",'06 REITs'!L50)</f>
        <v/>
      </c>
      <c r="J747" s="164" t="str">
        <f>IF(C747="","",'06 REITs'!M50)</f>
        <v/>
      </c>
      <c r="K747" s="164" t="str">
        <f>IF(C747="","",'06 REITs'!N50)</f>
        <v/>
      </c>
      <c r="L747" s="164" t="str">
        <f>IF(C747="","",'06 REITs'!O50)</f>
        <v/>
      </c>
      <c r="M747" s="164" t="str">
        <f>IF(C747="","",'06 REITs'!AJ50)</f>
        <v/>
      </c>
      <c r="N747" s="164" t="str">
        <f>IF(C747="","",'06 REITs'!W50)</f>
        <v/>
      </c>
      <c r="O747" s="161" t="str">
        <f>IF(C747="","",'06 REITs'!X50)</f>
        <v/>
      </c>
      <c r="P747" s="164" t="str">
        <f>IF(C747="","",'06 REITs'!Y50)</f>
        <v/>
      </c>
      <c r="Q747" s="164" t="str">
        <f>IF(C747="","",'06 REITs'!Z50)</f>
        <v/>
      </c>
      <c r="R747" s="165" t="str">
        <f>IF(C747="","",IF($J$3&gt;0,J747/$J$3,0))</f>
        <v/>
      </c>
      <c r="S747" s="166" t="str">
        <f>IF(C747="","",IF(N(J747)&gt;0,J747+ROW()/1E9,""))</f>
        <v/>
      </c>
      <c r="T747" s="166" t="str">
        <f>IF(C747="","",IF(N(P747)&gt;0,P747+ROW()/1E9,""))</f>
        <v/>
      </c>
    </row>
    <row r="748">
      <c r="A748" s="153" t="str">
        <f>IF(C748="","","REITs")</f>
        <v/>
      </c>
      <c r="B748" s="153" t="str">
        <f>IF(C748="","","Exterior")</f>
        <v/>
      </c>
      <c r="C748" s="153" t="str">
        <f>IF('06 REITs'!A51="","",'06 REITs'!A51&amp;"")</f>
        <v/>
      </c>
      <c r="D748" s="153" t="str">
        <f>IF(C748="","",'06 REITs'!B51&amp;"")</f>
        <v/>
      </c>
      <c r="E748" s="153" t="str">
        <f>IF(C748="","",'06 REITs'!C51&amp;"")</f>
        <v/>
      </c>
      <c r="F748" s="153" t="str">
        <f>IF(C748="","",'06 REITs'!AD51)</f>
        <v/>
      </c>
      <c r="G748" s="154" t="str">
        <f>IF(C748="","",'06 REITs'!E51)</f>
        <v/>
      </c>
      <c r="H748" s="155" t="str">
        <f>IF(C748="","",'06 REITs'!J51)</f>
        <v/>
      </c>
      <c r="I748" s="156" t="str">
        <f>IF(C748="","",'06 REITs'!L51)</f>
        <v/>
      </c>
      <c r="J748" s="157" t="str">
        <f>IF(C748="","",'06 REITs'!M51)</f>
        <v/>
      </c>
      <c r="K748" s="157" t="str">
        <f>IF(C748="","",'06 REITs'!N51)</f>
        <v/>
      </c>
      <c r="L748" s="157" t="str">
        <f>IF(C748="","",'06 REITs'!O51)</f>
        <v/>
      </c>
      <c r="M748" s="157" t="str">
        <f>IF(C748="","",'06 REITs'!AJ51)</f>
        <v/>
      </c>
      <c r="N748" s="157" t="str">
        <f>IF(C748="","",'06 REITs'!W51)</f>
        <v/>
      </c>
      <c r="O748" s="154" t="str">
        <f>IF(C748="","",'06 REITs'!X51)</f>
        <v/>
      </c>
      <c r="P748" s="157" t="str">
        <f>IF(C748="","",'06 REITs'!Y51)</f>
        <v/>
      </c>
      <c r="Q748" s="157" t="str">
        <f>IF(C748="","",'06 REITs'!Z51)</f>
        <v/>
      </c>
      <c r="R748" s="158" t="str">
        <f>IF(C748="","",IF($J$3&gt;0,J748/$J$3,0))</f>
        <v/>
      </c>
      <c r="S748" s="159" t="str">
        <f>IF(C748="","",IF(N(J748)&gt;0,J748+ROW()/1E9,""))</f>
        <v/>
      </c>
      <c r="T748" s="159" t="str">
        <f>IF(C748="","",IF(N(P748)&gt;0,P748+ROW()/1E9,""))</f>
        <v/>
      </c>
    </row>
    <row r="749">
      <c r="A749" s="160" t="str">
        <f>IF(C749="","","REITs")</f>
        <v/>
      </c>
      <c r="B749" s="160" t="str">
        <f>IF(C749="","","Exterior")</f>
        <v/>
      </c>
      <c r="C749" s="160" t="str">
        <f>IF('06 REITs'!A52="","",'06 REITs'!A52&amp;"")</f>
        <v/>
      </c>
      <c r="D749" s="160" t="str">
        <f>IF(C749="","",'06 REITs'!B52&amp;"")</f>
        <v/>
      </c>
      <c r="E749" s="160" t="str">
        <f>IF(C749="","",'06 REITs'!C52&amp;"")</f>
        <v/>
      </c>
      <c r="F749" s="160" t="str">
        <f>IF(C749="","",'06 REITs'!AD52)</f>
        <v/>
      </c>
      <c r="G749" s="161" t="str">
        <f>IF(C749="","",'06 REITs'!E52)</f>
        <v/>
      </c>
      <c r="H749" s="162" t="str">
        <f>IF(C749="","",'06 REITs'!J52)</f>
        <v/>
      </c>
      <c r="I749" s="163" t="str">
        <f>IF(C749="","",'06 REITs'!L52)</f>
        <v/>
      </c>
      <c r="J749" s="164" t="str">
        <f>IF(C749="","",'06 REITs'!M52)</f>
        <v/>
      </c>
      <c r="K749" s="164" t="str">
        <f>IF(C749="","",'06 REITs'!N52)</f>
        <v/>
      </c>
      <c r="L749" s="164" t="str">
        <f>IF(C749="","",'06 REITs'!O52)</f>
        <v/>
      </c>
      <c r="M749" s="164" t="str">
        <f>IF(C749="","",'06 REITs'!AJ52)</f>
        <v/>
      </c>
      <c r="N749" s="164" t="str">
        <f>IF(C749="","",'06 REITs'!W52)</f>
        <v/>
      </c>
      <c r="O749" s="161" t="str">
        <f>IF(C749="","",'06 REITs'!X52)</f>
        <v/>
      </c>
      <c r="P749" s="164" t="str">
        <f>IF(C749="","",'06 REITs'!Y52)</f>
        <v/>
      </c>
      <c r="Q749" s="164" t="str">
        <f>IF(C749="","",'06 REITs'!Z52)</f>
        <v/>
      </c>
      <c r="R749" s="165" t="str">
        <f>IF(C749="","",IF($J$3&gt;0,J749/$J$3,0))</f>
        <v/>
      </c>
      <c r="S749" s="166" t="str">
        <f>IF(C749="","",IF(N(J749)&gt;0,J749+ROW()/1E9,""))</f>
        <v/>
      </c>
      <c r="T749" s="166" t="str">
        <f>IF(C749="","",IF(N(P749)&gt;0,P749+ROW()/1E9,""))</f>
        <v/>
      </c>
    </row>
    <row r="750">
      <c r="A750" s="153" t="str">
        <f>IF(C750="","","REITs")</f>
        <v/>
      </c>
      <c r="B750" s="153" t="str">
        <f>IF(C750="","","Exterior")</f>
        <v/>
      </c>
      <c r="C750" s="153" t="str">
        <f>IF('06 REITs'!A53="","",'06 REITs'!A53&amp;"")</f>
        <v/>
      </c>
      <c r="D750" s="153" t="str">
        <f>IF(C750="","",'06 REITs'!B53&amp;"")</f>
        <v/>
      </c>
      <c r="E750" s="153" t="str">
        <f>IF(C750="","",'06 REITs'!C53&amp;"")</f>
        <v/>
      </c>
      <c r="F750" s="153" t="str">
        <f>IF(C750="","",'06 REITs'!AD53)</f>
        <v/>
      </c>
      <c r="G750" s="154" t="str">
        <f>IF(C750="","",'06 REITs'!E53)</f>
        <v/>
      </c>
      <c r="H750" s="155" t="str">
        <f>IF(C750="","",'06 REITs'!J53)</f>
        <v/>
      </c>
      <c r="I750" s="156" t="str">
        <f>IF(C750="","",'06 REITs'!L53)</f>
        <v/>
      </c>
      <c r="J750" s="157" t="str">
        <f>IF(C750="","",'06 REITs'!M53)</f>
        <v/>
      </c>
      <c r="K750" s="157" t="str">
        <f>IF(C750="","",'06 REITs'!N53)</f>
        <v/>
      </c>
      <c r="L750" s="157" t="str">
        <f>IF(C750="","",'06 REITs'!O53)</f>
        <v/>
      </c>
      <c r="M750" s="157" t="str">
        <f>IF(C750="","",'06 REITs'!AJ53)</f>
        <v/>
      </c>
      <c r="N750" s="157" t="str">
        <f>IF(C750="","",'06 REITs'!W53)</f>
        <v/>
      </c>
      <c r="O750" s="154" t="str">
        <f>IF(C750="","",'06 REITs'!X53)</f>
        <v/>
      </c>
      <c r="P750" s="157" t="str">
        <f>IF(C750="","",'06 REITs'!Y53)</f>
        <v/>
      </c>
      <c r="Q750" s="157" t="str">
        <f>IF(C750="","",'06 REITs'!Z53)</f>
        <v/>
      </c>
      <c r="R750" s="158" t="str">
        <f>IF(C750="","",IF($J$3&gt;0,J750/$J$3,0))</f>
        <v/>
      </c>
      <c r="S750" s="159" t="str">
        <f>IF(C750="","",IF(N(J750)&gt;0,J750+ROW()/1E9,""))</f>
        <v/>
      </c>
      <c r="T750" s="159" t="str">
        <f>IF(C750="","",IF(N(P750)&gt;0,P750+ROW()/1E9,""))</f>
        <v/>
      </c>
    </row>
    <row r="751">
      <c r="A751" s="160" t="str">
        <f>IF(C751="","","REITs")</f>
        <v/>
      </c>
      <c r="B751" s="160" t="str">
        <f>IF(C751="","","Exterior")</f>
        <v/>
      </c>
      <c r="C751" s="160" t="str">
        <f>IF('06 REITs'!A54="","",'06 REITs'!A54&amp;"")</f>
        <v/>
      </c>
      <c r="D751" s="160" t="str">
        <f>IF(C751="","",'06 REITs'!B54&amp;"")</f>
        <v/>
      </c>
      <c r="E751" s="160" t="str">
        <f>IF(C751="","",'06 REITs'!C54&amp;"")</f>
        <v/>
      </c>
      <c r="F751" s="160" t="str">
        <f>IF(C751="","",'06 REITs'!AD54)</f>
        <v/>
      </c>
      <c r="G751" s="161" t="str">
        <f>IF(C751="","",'06 REITs'!E54)</f>
        <v/>
      </c>
      <c r="H751" s="162" t="str">
        <f>IF(C751="","",'06 REITs'!J54)</f>
        <v/>
      </c>
      <c r="I751" s="163" t="str">
        <f>IF(C751="","",'06 REITs'!L54)</f>
        <v/>
      </c>
      <c r="J751" s="164" t="str">
        <f>IF(C751="","",'06 REITs'!M54)</f>
        <v/>
      </c>
      <c r="K751" s="164" t="str">
        <f>IF(C751="","",'06 REITs'!N54)</f>
        <v/>
      </c>
      <c r="L751" s="164" t="str">
        <f>IF(C751="","",'06 REITs'!O54)</f>
        <v/>
      </c>
      <c r="M751" s="164" t="str">
        <f>IF(C751="","",'06 REITs'!AJ54)</f>
        <v/>
      </c>
      <c r="N751" s="164" t="str">
        <f>IF(C751="","",'06 REITs'!W54)</f>
        <v/>
      </c>
      <c r="O751" s="161" t="str">
        <f>IF(C751="","",'06 REITs'!X54)</f>
        <v/>
      </c>
      <c r="P751" s="164" t="str">
        <f>IF(C751="","",'06 REITs'!Y54)</f>
        <v/>
      </c>
      <c r="Q751" s="164" t="str">
        <f>IF(C751="","",'06 REITs'!Z54)</f>
        <v/>
      </c>
      <c r="R751" s="165" t="str">
        <f>IF(C751="","",IF($J$3&gt;0,J751/$J$3,0))</f>
        <v/>
      </c>
      <c r="S751" s="166" t="str">
        <f>IF(C751="","",IF(N(J751)&gt;0,J751+ROW()/1E9,""))</f>
        <v/>
      </c>
      <c r="T751" s="166" t="str">
        <f>IF(C751="","",IF(N(P751)&gt;0,P751+ROW()/1E9,""))</f>
        <v/>
      </c>
    </row>
    <row r="752">
      <c r="A752" s="153" t="str">
        <f>IF(C752="","","REITs")</f>
        <v/>
      </c>
      <c r="B752" s="153" t="str">
        <f>IF(C752="","","Exterior")</f>
        <v/>
      </c>
      <c r="C752" s="153" t="str">
        <f>IF('06 REITs'!A55="","",'06 REITs'!A55&amp;"")</f>
        <v/>
      </c>
      <c r="D752" s="153" t="str">
        <f>IF(C752="","",'06 REITs'!B55&amp;"")</f>
        <v/>
      </c>
      <c r="E752" s="153" t="str">
        <f>IF(C752="","",'06 REITs'!C55&amp;"")</f>
        <v/>
      </c>
      <c r="F752" s="153" t="str">
        <f>IF(C752="","",'06 REITs'!AD55)</f>
        <v/>
      </c>
      <c r="G752" s="154" t="str">
        <f>IF(C752="","",'06 REITs'!E55)</f>
        <v/>
      </c>
      <c r="H752" s="155" t="str">
        <f>IF(C752="","",'06 REITs'!J55)</f>
        <v/>
      </c>
      <c r="I752" s="156" t="str">
        <f>IF(C752="","",'06 REITs'!L55)</f>
        <v/>
      </c>
      <c r="J752" s="157" t="str">
        <f>IF(C752="","",'06 REITs'!M55)</f>
        <v/>
      </c>
      <c r="K752" s="157" t="str">
        <f>IF(C752="","",'06 REITs'!N55)</f>
        <v/>
      </c>
      <c r="L752" s="157" t="str">
        <f>IF(C752="","",'06 REITs'!O55)</f>
        <v/>
      </c>
      <c r="M752" s="157" t="str">
        <f>IF(C752="","",'06 REITs'!AJ55)</f>
        <v/>
      </c>
      <c r="N752" s="157" t="str">
        <f>IF(C752="","",'06 REITs'!W55)</f>
        <v/>
      </c>
      <c r="O752" s="154" t="str">
        <f>IF(C752="","",'06 REITs'!X55)</f>
        <v/>
      </c>
      <c r="P752" s="157" t="str">
        <f>IF(C752="","",'06 REITs'!Y55)</f>
        <v/>
      </c>
      <c r="Q752" s="157" t="str">
        <f>IF(C752="","",'06 REITs'!Z55)</f>
        <v/>
      </c>
      <c r="R752" s="158" t="str">
        <f>IF(C752="","",IF($J$3&gt;0,J752/$J$3,0))</f>
        <v/>
      </c>
      <c r="S752" s="159" t="str">
        <f>IF(C752="","",IF(N(J752)&gt;0,J752+ROW()/1E9,""))</f>
        <v/>
      </c>
      <c r="T752" s="159" t="str">
        <f>IF(C752="","",IF(N(P752)&gt;0,P752+ROW()/1E9,""))</f>
        <v/>
      </c>
    </row>
    <row r="753">
      <c r="A753" s="160" t="str">
        <f>IF(C753="","","REITs")</f>
        <v/>
      </c>
      <c r="B753" s="160" t="str">
        <f>IF(C753="","","Exterior")</f>
        <v/>
      </c>
      <c r="C753" s="160" t="str">
        <f>IF('06 REITs'!A56="","",'06 REITs'!A56&amp;"")</f>
        <v/>
      </c>
      <c r="D753" s="160" t="str">
        <f>IF(C753="","",'06 REITs'!B56&amp;"")</f>
        <v/>
      </c>
      <c r="E753" s="160" t="str">
        <f>IF(C753="","",'06 REITs'!C56&amp;"")</f>
        <v/>
      </c>
      <c r="F753" s="160" t="str">
        <f>IF(C753="","",'06 REITs'!AD56)</f>
        <v/>
      </c>
      <c r="G753" s="161" t="str">
        <f>IF(C753="","",'06 REITs'!E56)</f>
        <v/>
      </c>
      <c r="H753" s="162" t="str">
        <f>IF(C753="","",'06 REITs'!J56)</f>
        <v/>
      </c>
      <c r="I753" s="163" t="str">
        <f>IF(C753="","",'06 REITs'!L56)</f>
        <v/>
      </c>
      <c r="J753" s="164" t="str">
        <f>IF(C753="","",'06 REITs'!M56)</f>
        <v/>
      </c>
      <c r="K753" s="164" t="str">
        <f>IF(C753="","",'06 REITs'!N56)</f>
        <v/>
      </c>
      <c r="L753" s="164" t="str">
        <f>IF(C753="","",'06 REITs'!O56)</f>
        <v/>
      </c>
      <c r="M753" s="164" t="str">
        <f>IF(C753="","",'06 REITs'!AJ56)</f>
        <v/>
      </c>
      <c r="N753" s="164" t="str">
        <f>IF(C753="","",'06 REITs'!W56)</f>
        <v/>
      </c>
      <c r="O753" s="161" t="str">
        <f>IF(C753="","",'06 REITs'!X56)</f>
        <v/>
      </c>
      <c r="P753" s="164" t="str">
        <f>IF(C753="","",'06 REITs'!Y56)</f>
        <v/>
      </c>
      <c r="Q753" s="164" t="str">
        <f>IF(C753="","",'06 REITs'!Z56)</f>
        <v/>
      </c>
      <c r="R753" s="165" t="str">
        <f>IF(C753="","",IF($J$3&gt;0,J753/$J$3,0))</f>
        <v/>
      </c>
      <c r="S753" s="166" t="str">
        <f>IF(C753="","",IF(N(J753)&gt;0,J753+ROW()/1E9,""))</f>
        <v/>
      </c>
      <c r="T753" s="166" t="str">
        <f>IF(C753="","",IF(N(P753)&gt;0,P753+ROW()/1E9,""))</f>
        <v/>
      </c>
    </row>
    <row r="754">
      <c r="A754" s="153" t="str">
        <f>IF(C754="","","REITs")</f>
        <v/>
      </c>
      <c r="B754" s="153" t="str">
        <f>IF(C754="","","Exterior")</f>
        <v/>
      </c>
      <c r="C754" s="153" t="str">
        <f>IF('06 REITs'!A57="","",'06 REITs'!A57&amp;"")</f>
        <v/>
      </c>
      <c r="D754" s="153" t="str">
        <f>IF(C754="","",'06 REITs'!B57&amp;"")</f>
        <v/>
      </c>
      <c r="E754" s="153" t="str">
        <f>IF(C754="","",'06 REITs'!C57&amp;"")</f>
        <v/>
      </c>
      <c r="F754" s="153" t="str">
        <f>IF(C754="","",'06 REITs'!AD57)</f>
        <v/>
      </c>
      <c r="G754" s="154" t="str">
        <f>IF(C754="","",'06 REITs'!E57)</f>
        <v/>
      </c>
      <c r="H754" s="155" t="str">
        <f>IF(C754="","",'06 REITs'!J57)</f>
        <v/>
      </c>
      <c r="I754" s="156" t="str">
        <f>IF(C754="","",'06 REITs'!L57)</f>
        <v/>
      </c>
      <c r="J754" s="157" t="str">
        <f>IF(C754="","",'06 REITs'!M57)</f>
        <v/>
      </c>
      <c r="K754" s="157" t="str">
        <f>IF(C754="","",'06 REITs'!N57)</f>
        <v/>
      </c>
      <c r="L754" s="157" t="str">
        <f>IF(C754="","",'06 REITs'!O57)</f>
        <v/>
      </c>
      <c r="M754" s="157" t="str">
        <f>IF(C754="","",'06 REITs'!AJ57)</f>
        <v/>
      </c>
      <c r="N754" s="157" t="str">
        <f>IF(C754="","",'06 REITs'!W57)</f>
        <v/>
      </c>
      <c r="O754" s="154" t="str">
        <f>IF(C754="","",'06 REITs'!X57)</f>
        <v/>
      </c>
      <c r="P754" s="157" t="str">
        <f>IF(C754="","",'06 REITs'!Y57)</f>
        <v/>
      </c>
      <c r="Q754" s="157" t="str">
        <f>IF(C754="","",'06 REITs'!Z57)</f>
        <v/>
      </c>
      <c r="R754" s="158" t="str">
        <f>IF(C754="","",IF($J$3&gt;0,J754/$J$3,0))</f>
        <v/>
      </c>
      <c r="S754" s="159" t="str">
        <f>IF(C754="","",IF(N(J754)&gt;0,J754+ROW()/1E9,""))</f>
        <v/>
      </c>
      <c r="T754" s="159" t="str">
        <f>IF(C754="","",IF(N(P754)&gt;0,P754+ROW()/1E9,""))</f>
        <v/>
      </c>
    </row>
    <row r="755">
      <c r="A755" s="160" t="str">
        <f>IF(C755="","","REITs")</f>
        <v/>
      </c>
      <c r="B755" s="160" t="str">
        <f>IF(C755="","","Exterior")</f>
        <v/>
      </c>
      <c r="C755" s="160" t="str">
        <f>IF('06 REITs'!A58="","",'06 REITs'!A58&amp;"")</f>
        <v/>
      </c>
      <c r="D755" s="160" t="str">
        <f>IF(C755="","",'06 REITs'!B58&amp;"")</f>
        <v/>
      </c>
      <c r="E755" s="160" t="str">
        <f>IF(C755="","",'06 REITs'!C58&amp;"")</f>
        <v/>
      </c>
      <c r="F755" s="160" t="str">
        <f>IF(C755="","",'06 REITs'!AD58)</f>
        <v/>
      </c>
      <c r="G755" s="161" t="str">
        <f>IF(C755="","",'06 REITs'!E58)</f>
        <v/>
      </c>
      <c r="H755" s="162" t="str">
        <f>IF(C755="","",'06 REITs'!J58)</f>
        <v/>
      </c>
      <c r="I755" s="163" t="str">
        <f>IF(C755="","",'06 REITs'!L58)</f>
        <v/>
      </c>
      <c r="J755" s="164" t="str">
        <f>IF(C755="","",'06 REITs'!M58)</f>
        <v/>
      </c>
      <c r="K755" s="164" t="str">
        <f>IF(C755="","",'06 REITs'!N58)</f>
        <v/>
      </c>
      <c r="L755" s="164" t="str">
        <f>IF(C755="","",'06 REITs'!O58)</f>
        <v/>
      </c>
      <c r="M755" s="164" t="str">
        <f>IF(C755="","",'06 REITs'!AJ58)</f>
        <v/>
      </c>
      <c r="N755" s="164" t="str">
        <f>IF(C755="","",'06 REITs'!W58)</f>
        <v/>
      </c>
      <c r="O755" s="161" t="str">
        <f>IF(C755="","",'06 REITs'!X58)</f>
        <v/>
      </c>
      <c r="P755" s="164" t="str">
        <f>IF(C755="","",'06 REITs'!Y58)</f>
        <v/>
      </c>
      <c r="Q755" s="164" t="str">
        <f>IF(C755="","",'06 REITs'!Z58)</f>
        <v/>
      </c>
      <c r="R755" s="165" t="str">
        <f>IF(C755="","",IF($J$3&gt;0,J755/$J$3,0))</f>
        <v/>
      </c>
      <c r="S755" s="166" t="str">
        <f>IF(C755="","",IF(N(J755)&gt;0,J755+ROW()/1E9,""))</f>
        <v/>
      </c>
      <c r="T755" s="166" t="str">
        <f>IF(C755="","",IF(N(P755)&gt;0,P755+ROW()/1E9,""))</f>
        <v/>
      </c>
    </row>
    <row r="756">
      <c r="A756" s="153" t="str">
        <f>IF(C756="","","REITs")</f>
        <v/>
      </c>
      <c r="B756" s="153" t="str">
        <f>IF(C756="","","Exterior")</f>
        <v/>
      </c>
      <c r="C756" s="153" t="str">
        <f>IF('06 REITs'!A59="","",'06 REITs'!A59&amp;"")</f>
        <v/>
      </c>
      <c r="D756" s="153" t="str">
        <f>IF(C756="","",'06 REITs'!B59&amp;"")</f>
        <v/>
      </c>
      <c r="E756" s="153" t="str">
        <f>IF(C756="","",'06 REITs'!C59&amp;"")</f>
        <v/>
      </c>
      <c r="F756" s="153" t="str">
        <f>IF(C756="","",'06 REITs'!AD59)</f>
        <v/>
      </c>
      <c r="G756" s="154" t="str">
        <f>IF(C756="","",'06 REITs'!E59)</f>
        <v/>
      </c>
      <c r="H756" s="155" t="str">
        <f>IF(C756="","",'06 REITs'!J59)</f>
        <v/>
      </c>
      <c r="I756" s="156" t="str">
        <f>IF(C756="","",'06 REITs'!L59)</f>
        <v/>
      </c>
      <c r="J756" s="157" t="str">
        <f>IF(C756="","",'06 REITs'!M59)</f>
        <v/>
      </c>
      <c r="K756" s="157" t="str">
        <f>IF(C756="","",'06 REITs'!N59)</f>
        <v/>
      </c>
      <c r="L756" s="157" t="str">
        <f>IF(C756="","",'06 REITs'!O59)</f>
        <v/>
      </c>
      <c r="M756" s="157" t="str">
        <f>IF(C756="","",'06 REITs'!AJ59)</f>
        <v/>
      </c>
      <c r="N756" s="157" t="str">
        <f>IF(C756="","",'06 REITs'!W59)</f>
        <v/>
      </c>
      <c r="O756" s="154" t="str">
        <f>IF(C756="","",'06 REITs'!X59)</f>
        <v/>
      </c>
      <c r="P756" s="157" t="str">
        <f>IF(C756="","",'06 REITs'!Y59)</f>
        <v/>
      </c>
      <c r="Q756" s="157" t="str">
        <f>IF(C756="","",'06 REITs'!Z59)</f>
        <v/>
      </c>
      <c r="R756" s="158" t="str">
        <f>IF(C756="","",IF($J$3&gt;0,J756/$J$3,0))</f>
        <v/>
      </c>
      <c r="S756" s="159" t="str">
        <f>IF(C756="","",IF(N(J756)&gt;0,J756+ROW()/1E9,""))</f>
        <v/>
      </c>
      <c r="T756" s="159" t="str">
        <f>IF(C756="","",IF(N(P756)&gt;0,P756+ROW()/1E9,""))</f>
        <v/>
      </c>
    </row>
    <row r="757">
      <c r="A757" s="160" t="str">
        <f>IF(C757="","","REITs")</f>
        <v/>
      </c>
      <c r="B757" s="160" t="str">
        <f>IF(C757="","","Exterior")</f>
        <v/>
      </c>
      <c r="C757" s="160" t="str">
        <f>IF('06 REITs'!A60="","",'06 REITs'!A60&amp;"")</f>
        <v/>
      </c>
      <c r="D757" s="160" t="str">
        <f>IF(C757="","",'06 REITs'!B60&amp;"")</f>
        <v/>
      </c>
      <c r="E757" s="160" t="str">
        <f>IF(C757="","",'06 REITs'!C60&amp;"")</f>
        <v/>
      </c>
      <c r="F757" s="160" t="str">
        <f>IF(C757="","",'06 REITs'!AD60)</f>
        <v/>
      </c>
      <c r="G757" s="161" t="str">
        <f>IF(C757="","",'06 REITs'!E60)</f>
        <v/>
      </c>
      <c r="H757" s="162" t="str">
        <f>IF(C757="","",'06 REITs'!J60)</f>
        <v/>
      </c>
      <c r="I757" s="163" t="str">
        <f>IF(C757="","",'06 REITs'!L60)</f>
        <v/>
      </c>
      <c r="J757" s="164" t="str">
        <f>IF(C757="","",'06 REITs'!M60)</f>
        <v/>
      </c>
      <c r="K757" s="164" t="str">
        <f>IF(C757="","",'06 REITs'!N60)</f>
        <v/>
      </c>
      <c r="L757" s="164" t="str">
        <f>IF(C757="","",'06 REITs'!O60)</f>
        <v/>
      </c>
      <c r="M757" s="164" t="str">
        <f>IF(C757="","",'06 REITs'!AJ60)</f>
        <v/>
      </c>
      <c r="N757" s="164" t="str">
        <f>IF(C757="","",'06 REITs'!W60)</f>
        <v/>
      </c>
      <c r="O757" s="161" t="str">
        <f>IF(C757="","",'06 REITs'!X60)</f>
        <v/>
      </c>
      <c r="P757" s="164" t="str">
        <f>IF(C757="","",'06 REITs'!Y60)</f>
        <v/>
      </c>
      <c r="Q757" s="164" t="str">
        <f>IF(C757="","",'06 REITs'!Z60)</f>
        <v/>
      </c>
      <c r="R757" s="165" t="str">
        <f>IF(C757="","",IF($J$3&gt;0,J757/$J$3,0))</f>
        <v/>
      </c>
      <c r="S757" s="166" t="str">
        <f>IF(C757="","",IF(N(J757)&gt;0,J757+ROW()/1E9,""))</f>
        <v/>
      </c>
      <c r="T757" s="166" t="str">
        <f>IF(C757="","",IF(N(P757)&gt;0,P757+ROW()/1E9,""))</f>
        <v/>
      </c>
    </row>
    <row r="758">
      <c r="A758" s="153" t="str">
        <f>IF(C758="","","REITs")</f>
        <v/>
      </c>
      <c r="B758" s="153" t="str">
        <f>IF(C758="","","Exterior")</f>
        <v/>
      </c>
      <c r="C758" s="153" t="str">
        <f>IF('06 REITs'!A61="","",'06 REITs'!A61&amp;"")</f>
        <v/>
      </c>
      <c r="D758" s="153" t="str">
        <f>IF(C758="","",'06 REITs'!B61&amp;"")</f>
        <v/>
      </c>
      <c r="E758" s="153" t="str">
        <f>IF(C758="","",'06 REITs'!C61&amp;"")</f>
        <v/>
      </c>
      <c r="F758" s="153" t="str">
        <f>IF(C758="","",'06 REITs'!AD61)</f>
        <v/>
      </c>
      <c r="G758" s="154" t="str">
        <f>IF(C758="","",'06 REITs'!E61)</f>
        <v/>
      </c>
      <c r="H758" s="155" t="str">
        <f>IF(C758="","",'06 REITs'!J61)</f>
        <v/>
      </c>
      <c r="I758" s="156" t="str">
        <f>IF(C758="","",'06 REITs'!L61)</f>
        <v/>
      </c>
      <c r="J758" s="157" t="str">
        <f>IF(C758="","",'06 REITs'!M61)</f>
        <v/>
      </c>
      <c r="K758" s="157" t="str">
        <f>IF(C758="","",'06 REITs'!N61)</f>
        <v/>
      </c>
      <c r="L758" s="157" t="str">
        <f>IF(C758="","",'06 REITs'!O61)</f>
        <v/>
      </c>
      <c r="M758" s="157" t="str">
        <f>IF(C758="","",'06 REITs'!AJ61)</f>
        <v/>
      </c>
      <c r="N758" s="157" t="str">
        <f>IF(C758="","",'06 REITs'!W61)</f>
        <v/>
      </c>
      <c r="O758" s="154" t="str">
        <f>IF(C758="","",'06 REITs'!X61)</f>
        <v/>
      </c>
      <c r="P758" s="157" t="str">
        <f>IF(C758="","",'06 REITs'!Y61)</f>
        <v/>
      </c>
      <c r="Q758" s="157" t="str">
        <f>IF(C758="","",'06 REITs'!Z61)</f>
        <v/>
      </c>
      <c r="R758" s="158" t="str">
        <f>IF(C758="","",IF($J$3&gt;0,J758/$J$3,0))</f>
        <v/>
      </c>
      <c r="S758" s="159" t="str">
        <f>IF(C758="","",IF(N(J758)&gt;0,J758+ROW()/1E9,""))</f>
        <v/>
      </c>
      <c r="T758" s="159" t="str">
        <f>IF(C758="","",IF(N(P758)&gt;0,P758+ROW()/1E9,""))</f>
        <v/>
      </c>
    </row>
    <row r="759">
      <c r="A759" s="160" t="str">
        <f>IF(C759="","","REITs")</f>
        <v/>
      </c>
      <c r="B759" s="160" t="str">
        <f>IF(C759="","","Exterior")</f>
        <v/>
      </c>
      <c r="C759" s="160" t="str">
        <f>IF('06 REITs'!A62="","",'06 REITs'!A62&amp;"")</f>
        <v/>
      </c>
      <c r="D759" s="160" t="str">
        <f>IF(C759="","",'06 REITs'!B62&amp;"")</f>
        <v/>
      </c>
      <c r="E759" s="160" t="str">
        <f>IF(C759="","",'06 REITs'!C62&amp;"")</f>
        <v/>
      </c>
      <c r="F759" s="160" t="str">
        <f>IF(C759="","",'06 REITs'!AD62)</f>
        <v/>
      </c>
      <c r="G759" s="161" t="str">
        <f>IF(C759="","",'06 REITs'!E62)</f>
        <v/>
      </c>
      <c r="H759" s="162" t="str">
        <f>IF(C759="","",'06 REITs'!J62)</f>
        <v/>
      </c>
      <c r="I759" s="163" t="str">
        <f>IF(C759="","",'06 REITs'!L62)</f>
        <v/>
      </c>
      <c r="J759" s="164" t="str">
        <f>IF(C759="","",'06 REITs'!M62)</f>
        <v/>
      </c>
      <c r="K759" s="164" t="str">
        <f>IF(C759="","",'06 REITs'!N62)</f>
        <v/>
      </c>
      <c r="L759" s="164" t="str">
        <f>IF(C759="","",'06 REITs'!O62)</f>
        <v/>
      </c>
      <c r="M759" s="164" t="str">
        <f>IF(C759="","",'06 REITs'!AJ62)</f>
        <v/>
      </c>
      <c r="N759" s="164" t="str">
        <f>IF(C759="","",'06 REITs'!W62)</f>
        <v/>
      </c>
      <c r="O759" s="161" t="str">
        <f>IF(C759="","",'06 REITs'!X62)</f>
        <v/>
      </c>
      <c r="P759" s="164" t="str">
        <f>IF(C759="","",'06 REITs'!Y62)</f>
        <v/>
      </c>
      <c r="Q759" s="164" t="str">
        <f>IF(C759="","",'06 REITs'!Z62)</f>
        <v/>
      </c>
      <c r="R759" s="165" t="str">
        <f>IF(C759="","",IF($J$3&gt;0,J759/$J$3,0))</f>
        <v/>
      </c>
      <c r="S759" s="166" t="str">
        <f>IF(C759="","",IF(N(J759)&gt;0,J759+ROW()/1E9,""))</f>
        <v/>
      </c>
      <c r="T759" s="166" t="str">
        <f>IF(C759="","",IF(N(P759)&gt;0,P759+ROW()/1E9,""))</f>
        <v/>
      </c>
    </row>
    <row r="760">
      <c r="A760" s="153" t="str">
        <f>IF(C760="","","REITs")</f>
        <v/>
      </c>
      <c r="B760" s="153" t="str">
        <f>IF(C760="","","Exterior")</f>
        <v/>
      </c>
      <c r="C760" s="153" t="str">
        <f>IF('06 REITs'!A63="","",'06 REITs'!A63&amp;"")</f>
        <v/>
      </c>
      <c r="D760" s="153" t="str">
        <f>IF(C760="","",'06 REITs'!B63&amp;"")</f>
        <v/>
      </c>
      <c r="E760" s="153" t="str">
        <f>IF(C760="","",'06 REITs'!C63&amp;"")</f>
        <v/>
      </c>
      <c r="F760" s="153" t="str">
        <f>IF(C760="","",'06 REITs'!AD63)</f>
        <v/>
      </c>
      <c r="G760" s="154" t="str">
        <f>IF(C760="","",'06 REITs'!E63)</f>
        <v/>
      </c>
      <c r="H760" s="155" t="str">
        <f>IF(C760="","",'06 REITs'!J63)</f>
        <v/>
      </c>
      <c r="I760" s="156" t="str">
        <f>IF(C760="","",'06 REITs'!L63)</f>
        <v/>
      </c>
      <c r="J760" s="157" t="str">
        <f>IF(C760="","",'06 REITs'!M63)</f>
        <v/>
      </c>
      <c r="K760" s="157" t="str">
        <f>IF(C760="","",'06 REITs'!N63)</f>
        <v/>
      </c>
      <c r="L760" s="157" t="str">
        <f>IF(C760="","",'06 REITs'!O63)</f>
        <v/>
      </c>
      <c r="M760" s="157" t="str">
        <f>IF(C760="","",'06 REITs'!AJ63)</f>
        <v/>
      </c>
      <c r="N760" s="157" t="str">
        <f>IF(C760="","",'06 REITs'!W63)</f>
        <v/>
      </c>
      <c r="O760" s="154" t="str">
        <f>IF(C760="","",'06 REITs'!X63)</f>
        <v/>
      </c>
      <c r="P760" s="157" t="str">
        <f>IF(C760="","",'06 REITs'!Y63)</f>
        <v/>
      </c>
      <c r="Q760" s="157" t="str">
        <f>IF(C760="","",'06 REITs'!Z63)</f>
        <v/>
      </c>
      <c r="R760" s="158" t="str">
        <f>IF(C760="","",IF($J$3&gt;0,J760/$J$3,0))</f>
        <v/>
      </c>
      <c r="S760" s="159" t="str">
        <f>IF(C760="","",IF(N(J760)&gt;0,J760+ROW()/1E9,""))</f>
        <v/>
      </c>
      <c r="T760" s="159" t="str">
        <f>IF(C760="","",IF(N(P760)&gt;0,P760+ROW()/1E9,""))</f>
        <v/>
      </c>
    </row>
    <row r="761">
      <c r="A761" s="160" t="str">
        <f>IF(C761="","","REITs")</f>
        <v/>
      </c>
      <c r="B761" s="160" t="str">
        <f>IF(C761="","","Exterior")</f>
        <v/>
      </c>
      <c r="C761" s="160" t="str">
        <f>IF('06 REITs'!A64="","",'06 REITs'!A64&amp;"")</f>
        <v/>
      </c>
      <c r="D761" s="160" t="str">
        <f>IF(C761="","",'06 REITs'!B64&amp;"")</f>
        <v/>
      </c>
      <c r="E761" s="160" t="str">
        <f>IF(C761="","",'06 REITs'!C64&amp;"")</f>
        <v/>
      </c>
      <c r="F761" s="160" t="str">
        <f>IF(C761="","",'06 REITs'!AD64)</f>
        <v/>
      </c>
      <c r="G761" s="161" t="str">
        <f>IF(C761="","",'06 REITs'!E64)</f>
        <v/>
      </c>
      <c r="H761" s="162" t="str">
        <f>IF(C761="","",'06 REITs'!J64)</f>
        <v/>
      </c>
      <c r="I761" s="163" t="str">
        <f>IF(C761="","",'06 REITs'!L64)</f>
        <v/>
      </c>
      <c r="J761" s="164" t="str">
        <f>IF(C761="","",'06 REITs'!M64)</f>
        <v/>
      </c>
      <c r="K761" s="164" t="str">
        <f>IF(C761="","",'06 REITs'!N64)</f>
        <v/>
      </c>
      <c r="L761" s="164" t="str">
        <f>IF(C761="","",'06 REITs'!O64)</f>
        <v/>
      </c>
      <c r="M761" s="164" t="str">
        <f>IF(C761="","",'06 REITs'!AJ64)</f>
        <v/>
      </c>
      <c r="N761" s="164" t="str">
        <f>IF(C761="","",'06 REITs'!W64)</f>
        <v/>
      </c>
      <c r="O761" s="161" t="str">
        <f>IF(C761="","",'06 REITs'!X64)</f>
        <v/>
      </c>
      <c r="P761" s="164" t="str">
        <f>IF(C761="","",'06 REITs'!Y64)</f>
        <v/>
      </c>
      <c r="Q761" s="164" t="str">
        <f>IF(C761="","",'06 REITs'!Z64)</f>
        <v/>
      </c>
      <c r="R761" s="165" t="str">
        <f>IF(C761="","",IF($J$3&gt;0,J761/$J$3,0))</f>
        <v/>
      </c>
      <c r="S761" s="166" t="str">
        <f>IF(C761="","",IF(N(J761)&gt;0,J761+ROW()/1E9,""))</f>
        <v/>
      </c>
      <c r="T761" s="166" t="str">
        <f>IF(C761="","",IF(N(P761)&gt;0,P761+ROW()/1E9,""))</f>
        <v/>
      </c>
    </row>
    <row r="762">
      <c r="A762" s="153" t="str">
        <f>IF(C762="","","REITs")</f>
        <v/>
      </c>
      <c r="B762" s="153" t="str">
        <f>IF(C762="","","Exterior")</f>
        <v/>
      </c>
      <c r="C762" s="153" t="str">
        <f>IF('06 REITs'!A65="","",'06 REITs'!A65&amp;"")</f>
        <v/>
      </c>
      <c r="D762" s="153" t="str">
        <f>IF(C762="","",'06 REITs'!B65&amp;"")</f>
        <v/>
      </c>
      <c r="E762" s="153" t="str">
        <f>IF(C762="","",'06 REITs'!C65&amp;"")</f>
        <v/>
      </c>
      <c r="F762" s="153" t="str">
        <f>IF(C762="","",'06 REITs'!AD65)</f>
        <v/>
      </c>
      <c r="G762" s="154" t="str">
        <f>IF(C762="","",'06 REITs'!E65)</f>
        <v/>
      </c>
      <c r="H762" s="155" t="str">
        <f>IF(C762="","",'06 REITs'!J65)</f>
        <v/>
      </c>
      <c r="I762" s="156" t="str">
        <f>IF(C762="","",'06 REITs'!L65)</f>
        <v/>
      </c>
      <c r="J762" s="157" t="str">
        <f>IF(C762="","",'06 REITs'!M65)</f>
        <v/>
      </c>
      <c r="K762" s="157" t="str">
        <f>IF(C762="","",'06 REITs'!N65)</f>
        <v/>
      </c>
      <c r="L762" s="157" t="str">
        <f>IF(C762="","",'06 REITs'!O65)</f>
        <v/>
      </c>
      <c r="M762" s="157" t="str">
        <f>IF(C762="","",'06 REITs'!AJ65)</f>
        <v/>
      </c>
      <c r="N762" s="157" t="str">
        <f>IF(C762="","",'06 REITs'!W65)</f>
        <v/>
      </c>
      <c r="O762" s="154" t="str">
        <f>IF(C762="","",'06 REITs'!X65)</f>
        <v/>
      </c>
      <c r="P762" s="157" t="str">
        <f>IF(C762="","",'06 REITs'!Y65)</f>
        <v/>
      </c>
      <c r="Q762" s="157" t="str">
        <f>IF(C762="","",'06 REITs'!Z65)</f>
        <v/>
      </c>
      <c r="R762" s="158" t="str">
        <f>IF(C762="","",IF($J$3&gt;0,J762/$J$3,0))</f>
        <v/>
      </c>
      <c r="S762" s="159" t="str">
        <f>IF(C762="","",IF(N(J762)&gt;0,J762+ROW()/1E9,""))</f>
        <v/>
      </c>
      <c r="T762" s="159" t="str">
        <f>IF(C762="","",IF(N(P762)&gt;0,P762+ROW()/1E9,""))</f>
        <v/>
      </c>
    </row>
    <row r="763">
      <c r="A763" s="160" t="str">
        <f>IF(C763="","","REITs")</f>
        <v/>
      </c>
      <c r="B763" s="160" t="str">
        <f>IF(C763="","","Exterior")</f>
        <v/>
      </c>
      <c r="C763" s="160" t="str">
        <f>IF('06 REITs'!A66="","",'06 REITs'!A66&amp;"")</f>
        <v/>
      </c>
      <c r="D763" s="160" t="str">
        <f>IF(C763="","",'06 REITs'!B66&amp;"")</f>
        <v/>
      </c>
      <c r="E763" s="160" t="str">
        <f>IF(C763="","",'06 REITs'!C66&amp;"")</f>
        <v/>
      </c>
      <c r="F763" s="160" t="str">
        <f>IF(C763="","",'06 REITs'!AD66)</f>
        <v/>
      </c>
      <c r="G763" s="161" t="str">
        <f>IF(C763="","",'06 REITs'!E66)</f>
        <v/>
      </c>
      <c r="H763" s="162" t="str">
        <f>IF(C763="","",'06 REITs'!J66)</f>
        <v/>
      </c>
      <c r="I763" s="163" t="str">
        <f>IF(C763="","",'06 REITs'!L66)</f>
        <v/>
      </c>
      <c r="J763" s="164" t="str">
        <f>IF(C763="","",'06 REITs'!M66)</f>
        <v/>
      </c>
      <c r="K763" s="164" t="str">
        <f>IF(C763="","",'06 REITs'!N66)</f>
        <v/>
      </c>
      <c r="L763" s="164" t="str">
        <f>IF(C763="","",'06 REITs'!O66)</f>
        <v/>
      </c>
      <c r="M763" s="164" t="str">
        <f>IF(C763="","",'06 REITs'!AJ66)</f>
        <v/>
      </c>
      <c r="N763" s="164" t="str">
        <f>IF(C763="","",'06 REITs'!W66)</f>
        <v/>
      </c>
      <c r="O763" s="161" t="str">
        <f>IF(C763="","",'06 REITs'!X66)</f>
        <v/>
      </c>
      <c r="P763" s="164" t="str">
        <f>IF(C763="","",'06 REITs'!Y66)</f>
        <v/>
      </c>
      <c r="Q763" s="164" t="str">
        <f>IF(C763="","",'06 REITs'!Z66)</f>
        <v/>
      </c>
      <c r="R763" s="165" t="str">
        <f>IF(C763="","",IF($J$3&gt;0,J763/$J$3,0))</f>
        <v/>
      </c>
      <c r="S763" s="166" t="str">
        <f>IF(C763="","",IF(N(J763)&gt;0,J763+ROW()/1E9,""))</f>
        <v/>
      </c>
      <c r="T763" s="166" t="str">
        <f>IF(C763="","",IF(N(P763)&gt;0,P763+ROW()/1E9,""))</f>
        <v/>
      </c>
    </row>
    <row r="764">
      <c r="A764" s="153" t="str">
        <f>IF(C764="","","REITs")</f>
        <v/>
      </c>
      <c r="B764" s="153" t="str">
        <f>IF(C764="","","Exterior")</f>
        <v/>
      </c>
      <c r="C764" s="153" t="str">
        <f>IF('06 REITs'!A67="","",'06 REITs'!A67&amp;"")</f>
        <v/>
      </c>
      <c r="D764" s="153" t="str">
        <f>IF(C764="","",'06 REITs'!B67&amp;"")</f>
        <v/>
      </c>
      <c r="E764" s="153" t="str">
        <f>IF(C764="","",'06 REITs'!C67&amp;"")</f>
        <v/>
      </c>
      <c r="F764" s="153" t="str">
        <f>IF(C764="","",'06 REITs'!AD67)</f>
        <v/>
      </c>
      <c r="G764" s="154" t="str">
        <f>IF(C764="","",'06 REITs'!E67)</f>
        <v/>
      </c>
      <c r="H764" s="155" t="str">
        <f>IF(C764="","",'06 REITs'!J67)</f>
        <v/>
      </c>
      <c r="I764" s="156" t="str">
        <f>IF(C764="","",'06 REITs'!L67)</f>
        <v/>
      </c>
      <c r="J764" s="157" t="str">
        <f>IF(C764="","",'06 REITs'!M67)</f>
        <v/>
      </c>
      <c r="K764" s="157" t="str">
        <f>IF(C764="","",'06 REITs'!N67)</f>
        <v/>
      </c>
      <c r="L764" s="157" t="str">
        <f>IF(C764="","",'06 REITs'!O67)</f>
        <v/>
      </c>
      <c r="M764" s="157" t="str">
        <f>IF(C764="","",'06 REITs'!AJ67)</f>
        <v/>
      </c>
      <c r="N764" s="157" t="str">
        <f>IF(C764="","",'06 REITs'!W67)</f>
        <v/>
      </c>
      <c r="O764" s="154" t="str">
        <f>IF(C764="","",'06 REITs'!X67)</f>
        <v/>
      </c>
      <c r="P764" s="157" t="str">
        <f>IF(C764="","",'06 REITs'!Y67)</f>
        <v/>
      </c>
      <c r="Q764" s="157" t="str">
        <f>IF(C764="","",'06 REITs'!Z67)</f>
        <v/>
      </c>
      <c r="R764" s="158" t="str">
        <f>IF(C764="","",IF($J$3&gt;0,J764/$J$3,0))</f>
        <v/>
      </c>
      <c r="S764" s="159" t="str">
        <f>IF(C764="","",IF(N(J764)&gt;0,J764+ROW()/1E9,""))</f>
        <v/>
      </c>
      <c r="T764" s="159" t="str">
        <f>IF(C764="","",IF(N(P764)&gt;0,P764+ROW()/1E9,""))</f>
        <v/>
      </c>
    </row>
    <row r="765">
      <c r="A765" s="160" t="str">
        <f>IF(C765="","","REITs")</f>
        <v/>
      </c>
      <c r="B765" s="160" t="str">
        <f>IF(C765="","","Exterior")</f>
        <v/>
      </c>
      <c r="C765" s="160" t="str">
        <f>IF('06 REITs'!A68="","",'06 REITs'!A68&amp;"")</f>
        <v/>
      </c>
      <c r="D765" s="160" t="str">
        <f>IF(C765="","",'06 REITs'!B68&amp;"")</f>
        <v/>
      </c>
      <c r="E765" s="160" t="str">
        <f>IF(C765="","",'06 REITs'!C68&amp;"")</f>
        <v/>
      </c>
      <c r="F765" s="160" t="str">
        <f>IF(C765="","",'06 REITs'!AD68)</f>
        <v/>
      </c>
      <c r="G765" s="161" t="str">
        <f>IF(C765="","",'06 REITs'!E68)</f>
        <v/>
      </c>
      <c r="H765" s="162" t="str">
        <f>IF(C765="","",'06 REITs'!J68)</f>
        <v/>
      </c>
      <c r="I765" s="163" t="str">
        <f>IF(C765="","",'06 REITs'!L68)</f>
        <v/>
      </c>
      <c r="J765" s="164" t="str">
        <f>IF(C765="","",'06 REITs'!M68)</f>
        <v/>
      </c>
      <c r="K765" s="164" t="str">
        <f>IF(C765="","",'06 REITs'!N68)</f>
        <v/>
      </c>
      <c r="L765" s="164" t="str">
        <f>IF(C765="","",'06 REITs'!O68)</f>
        <v/>
      </c>
      <c r="M765" s="164" t="str">
        <f>IF(C765="","",'06 REITs'!AJ68)</f>
        <v/>
      </c>
      <c r="N765" s="164" t="str">
        <f>IF(C765="","",'06 REITs'!W68)</f>
        <v/>
      </c>
      <c r="O765" s="161" t="str">
        <f>IF(C765="","",'06 REITs'!X68)</f>
        <v/>
      </c>
      <c r="P765" s="164" t="str">
        <f>IF(C765="","",'06 REITs'!Y68)</f>
        <v/>
      </c>
      <c r="Q765" s="164" t="str">
        <f>IF(C765="","",'06 REITs'!Z68)</f>
        <v/>
      </c>
      <c r="R765" s="165" t="str">
        <f>IF(C765="","",IF($J$3&gt;0,J765/$J$3,0))</f>
        <v/>
      </c>
      <c r="S765" s="166" t="str">
        <f>IF(C765="","",IF(N(J765)&gt;0,J765+ROW()/1E9,""))</f>
        <v/>
      </c>
      <c r="T765" s="166" t="str">
        <f>IF(C765="","",IF(N(P765)&gt;0,P765+ROW()/1E9,""))</f>
        <v/>
      </c>
    </row>
    <row r="766">
      <c r="A766" s="153" t="str">
        <f>IF(C766="","","REITs")</f>
        <v/>
      </c>
      <c r="B766" s="153" t="str">
        <f>IF(C766="","","Exterior")</f>
        <v/>
      </c>
      <c r="C766" s="153" t="str">
        <f>IF('06 REITs'!A69="","",'06 REITs'!A69&amp;"")</f>
        <v/>
      </c>
      <c r="D766" s="153" t="str">
        <f>IF(C766="","",'06 REITs'!B69&amp;"")</f>
        <v/>
      </c>
      <c r="E766" s="153" t="str">
        <f>IF(C766="","",'06 REITs'!C69&amp;"")</f>
        <v/>
      </c>
      <c r="F766" s="153" t="str">
        <f>IF(C766="","",'06 REITs'!AD69)</f>
        <v/>
      </c>
      <c r="G766" s="154" t="str">
        <f>IF(C766="","",'06 REITs'!E69)</f>
        <v/>
      </c>
      <c r="H766" s="155" t="str">
        <f>IF(C766="","",'06 REITs'!J69)</f>
        <v/>
      </c>
      <c r="I766" s="156" t="str">
        <f>IF(C766="","",'06 REITs'!L69)</f>
        <v/>
      </c>
      <c r="J766" s="157" t="str">
        <f>IF(C766="","",'06 REITs'!M69)</f>
        <v/>
      </c>
      <c r="K766" s="157" t="str">
        <f>IF(C766="","",'06 REITs'!N69)</f>
        <v/>
      </c>
      <c r="L766" s="157" t="str">
        <f>IF(C766="","",'06 REITs'!O69)</f>
        <v/>
      </c>
      <c r="M766" s="157" t="str">
        <f>IF(C766="","",'06 REITs'!AJ69)</f>
        <v/>
      </c>
      <c r="N766" s="157" t="str">
        <f>IF(C766="","",'06 REITs'!W69)</f>
        <v/>
      </c>
      <c r="O766" s="154" t="str">
        <f>IF(C766="","",'06 REITs'!X69)</f>
        <v/>
      </c>
      <c r="P766" s="157" t="str">
        <f>IF(C766="","",'06 REITs'!Y69)</f>
        <v/>
      </c>
      <c r="Q766" s="157" t="str">
        <f>IF(C766="","",'06 REITs'!Z69)</f>
        <v/>
      </c>
      <c r="R766" s="158" t="str">
        <f>IF(C766="","",IF($J$3&gt;0,J766/$J$3,0))</f>
        <v/>
      </c>
      <c r="S766" s="159" t="str">
        <f>IF(C766="","",IF(N(J766)&gt;0,J766+ROW()/1E9,""))</f>
        <v/>
      </c>
      <c r="T766" s="159" t="str">
        <f>IF(C766="","",IF(N(P766)&gt;0,P766+ROW()/1E9,""))</f>
        <v/>
      </c>
    </row>
    <row r="767">
      <c r="A767" s="160" t="str">
        <f>IF(C767="","","REITs")</f>
        <v/>
      </c>
      <c r="B767" s="160" t="str">
        <f>IF(C767="","","Exterior")</f>
        <v/>
      </c>
      <c r="C767" s="160" t="str">
        <f>IF('06 REITs'!A70="","",'06 REITs'!A70&amp;"")</f>
        <v/>
      </c>
      <c r="D767" s="160" t="str">
        <f>IF(C767="","",'06 REITs'!B70&amp;"")</f>
        <v/>
      </c>
      <c r="E767" s="160" t="str">
        <f>IF(C767="","",'06 REITs'!C70&amp;"")</f>
        <v/>
      </c>
      <c r="F767" s="160" t="str">
        <f>IF(C767="","",'06 REITs'!AD70)</f>
        <v/>
      </c>
      <c r="G767" s="161" t="str">
        <f>IF(C767="","",'06 REITs'!E70)</f>
        <v/>
      </c>
      <c r="H767" s="162" t="str">
        <f>IF(C767="","",'06 REITs'!J70)</f>
        <v/>
      </c>
      <c r="I767" s="163" t="str">
        <f>IF(C767="","",'06 REITs'!L70)</f>
        <v/>
      </c>
      <c r="J767" s="164" t="str">
        <f>IF(C767="","",'06 REITs'!M70)</f>
        <v/>
      </c>
      <c r="K767" s="164" t="str">
        <f>IF(C767="","",'06 REITs'!N70)</f>
        <v/>
      </c>
      <c r="L767" s="164" t="str">
        <f>IF(C767="","",'06 REITs'!O70)</f>
        <v/>
      </c>
      <c r="M767" s="164" t="str">
        <f>IF(C767="","",'06 REITs'!AJ70)</f>
        <v/>
      </c>
      <c r="N767" s="164" t="str">
        <f>IF(C767="","",'06 REITs'!W70)</f>
        <v/>
      </c>
      <c r="O767" s="161" t="str">
        <f>IF(C767="","",'06 REITs'!X70)</f>
        <v/>
      </c>
      <c r="P767" s="164" t="str">
        <f>IF(C767="","",'06 REITs'!Y70)</f>
        <v/>
      </c>
      <c r="Q767" s="164" t="str">
        <f>IF(C767="","",'06 REITs'!Z70)</f>
        <v/>
      </c>
      <c r="R767" s="165" t="str">
        <f>IF(C767="","",IF($J$3&gt;0,J767/$J$3,0))</f>
        <v/>
      </c>
      <c r="S767" s="166" t="str">
        <f>IF(C767="","",IF(N(J767)&gt;0,J767+ROW()/1E9,""))</f>
        <v/>
      </c>
      <c r="T767" s="166" t="str">
        <f>IF(C767="","",IF(N(P767)&gt;0,P767+ROW()/1E9,""))</f>
        <v/>
      </c>
    </row>
    <row r="768">
      <c r="A768" s="153" t="str">
        <f>IF(C768="","","REITs")</f>
        <v/>
      </c>
      <c r="B768" s="153" t="str">
        <f>IF(C768="","","Exterior")</f>
        <v/>
      </c>
      <c r="C768" s="153" t="str">
        <f>IF('06 REITs'!A71="","",'06 REITs'!A71&amp;"")</f>
        <v/>
      </c>
      <c r="D768" s="153" t="str">
        <f>IF(C768="","",'06 REITs'!B71&amp;"")</f>
        <v/>
      </c>
      <c r="E768" s="153" t="str">
        <f>IF(C768="","",'06 REITs'!C71&amp;"")</f>
        <v/>
      </c>
      <c r="F768" s="153" t="str">
        <f>IF(C768="","",'06 REITs'!AD71)</f>
        <v/>
      </c>
      <c r="G768" s="154" t="str">
        <f>IF(C768="","",'06 REITs'!E71)</f>
        <v/>
      </c>
      <c r="H768" s="155" t="str">
        <f>IF(C768="","",'06 REITs'!J71)</f>
        <v/>
      </c>
      <c r="I768" s="156" t="str">
        <f>IF(C768="","",'06 REITs'!L71)</f>
        <v/>
      </c>
      <c r="J768" s="157" t="str">
        <f>IF(C768="","",'06 REITs'!M71)</f>
        <v/>
      </c>
      <c r="K768" s="157" t="str">
        <f>IF(C768="","",'06 REITs'!N71)</f>
        <v/>
      </c>
      <c r="L768" s="157" t="str">
        <f>IF(C768="","",'06 REITs'!O71)</f>
        <v/>
      </c>
      <c r="M768" s="157" t="str">
        <f>IF(C768="","",'06 REITs'!AJ71)</f>
        <v/>
      </c>
      <c r="N768" s="157" t="str">
        <f>IF(C768="","",'06 REITs'!W71)</f>
        <v/>
      </c>
      <c r="O768" s="154" t="str">
        <f>IF(C768="","",'06 REITs'!X71)</f>
        <v/>
      </c>
      <c r="P768" s="157" t="str">
        <f>IF(C768="","",'06 REITs'!Y71)</f>
        <v/>
      </c>
      <c r="Q768" s="157" t="str">
        <f>IF(C768="","",'06 REITs'!Z71)</f>
        <v/>
      </c>
      <c r="R768" s="158" t="str">
        <f>IF(C768="","",IF($J$3&gt;0,J768/$J$3,0))</f>
        <v/>
      </c>
      <c r="S768" s="159" t="str">
        <f>IF(C768="","",IF(N(J768)&gt;0,J768+ROW()/1E9,""))</f>
        <v/>
      </c>
      <c r="T768" s="159" t="str">
        <f>IF(C768="","",IF(N(P768)&gt;0,P768+ROW()/1E9,""))</f>
        <v/>
      </c>
    </row>
    <row r="769">
      <c r="A769" s="160" t="str">
        <f>IF(C769="","","REITs")</f>
        <v/>
      </c>
      <c r="B769" s="160" t="str">
        <f>IF(C769="","","Exterior")</f>
        <v/>
      </c>
      <c r="C769" s="160" t="str">
        <f>IF('06 REITs'!A72="","",'06 REITs'!A72&amp;"")</f>
        <v/>
      </c>
      <c r="D769" s="160" t="str">
        <f>IF(C769="","",'06 REITs'!B72&amp;"")</f>
        <v/>
      </c>
      <c r="E769" s="160" t="str">
        <f>IF(C769="","",'06 REITs'!C72&amp;"")</f>
        <v/>
      </c>
      <c r="F769" s="160" t="str">
        <f>IF(C769="","",'06 REITs'!AD72)</f>
        <v/>
      </c>
      <c r="G769" s="161" t="str">
        <f>IF(C769="","",'06 REITs'!E72)</f>
        <v/>
      </c>
      <c r="H769" s="162" t="str">
        <f>IF(C769="","",'06 REITs'!J72)</f>
        <v/>
      </c>
      <c r="I769" s="163" t="str">
        <f>IF(C769="","",'06 REITs'!L72)</f>
        <v/>
      </c>
      <c r="J769" s="164" t="str">
        <f>IF(C769="","",'06 REITs'!M72)</f>
        <v/>
      </c>
      <c r="K769" s="164" t="str">
        <f>IF(C769="","",'06 REITs'!N72)</f>
        <v/>
      </c>
      <c r="L769" s="164" t="str">
        <f>IF(C769="","",'06 REITs'!O72)</f>
        <v/>
      </c>
      <c r="M769" s="164" t="str">
        <f>IF(C769="","",'06 REITs'!AJ72)</f>
        <v/>
      </c>
      <c r="N769" s="164" t="str">
        <f>IF(C769="","",'06 REITs'!W72)</f>
        <v/>
      </c>
      <c r="O769" s="161" t="str">
        <f>IF(C769="","",'06 REITs'!X72)</f>
        <v/>
      </c>
      <c r="P769" s="164" t="str">
        <f>IF(C769="","",'06 REITs'!Y72)</f>
        <v/>
      </c>
      <c r="Q769" s="164" t="str">
        <f>IF(C769="","",'06 REITs'!Z72)</f>
        <v/>
      </c>
      <c r="R769" s="165" t="str">
        <f>IF(C769="","",IF($J$3&gt;0,J769/$J$3,0))</f>
        <v/>
      </c>
      <c r="S769" s="166" t="str">
        <f>IF(C769="","",IF(N(J769)&gt;0,J769+ROW()/1E9,""))</f>
        <v/>
      </c>
      <c r="T769" s="166" t="str">
        <f>IF(C769="","",IF(N(P769)&gt;0,P769+ROW()/1E9,""))</f>
        <v/>
      </c>
    </row>
    <row r="770">
      <c r="A770" s="153" t="str">
        <f>IF(C770="","","REITs")</f>
        <v/>
      </c>
      <c r="B770" s="153" t="str">
        <f>IF(C770="","","Exterior")</f>
        <v/>
      </c>
      <c r="C770" s="153" t="str">
        <f>IF('06 REITs'!A73="","",'06 REITs'!A73&amp;"")</f>
        <v/>
      </c>
      <c r="D770" s="153" t="str">
        <f>IF(C770="","",'06 REITs'!B73&amp;"")</f>
        <v/>
      </c>
      <c r="E770" s="153" t="str">
        <f>IF(C770="","",'06 REITs'!C73&amp;"")</f>
        <v/>
      </c>
      <c r="F770" s="153" t="str">
        <f>IF(C770="","",'06 REITs'!AD73)</f>
        <v/>
      </c>
      <c r="G770" s="154" t="str">
        <f>IF(C770="","",'06 REITs'!E73)</f>
        <v/>
      </c>
      <c r="H770" s="155" t="str">
        <f>IF(C770="","",'06 REITs'!J73)</f>
        <v/>
      </c>
      <c r="I770" s="156" t="str">
        <f>IF(C770="","",'06 REITs'!L73)</f>
        <v/>
      </c>
      <c r="J770" s="157" t="str">
        <f>IF(C770="","",'06 REITs'!M73)</f>
        <v/>
      </c>
      <c r="K770" s="157" t="str">
        <f>IF(C770="","",'06 REITs'!N73)</f>
        <v/>
      </c>
      <c r="L770" s="157" t="str">
        <f>IF(C770="","",'06 REITs'!O73)</f>
        <v/>
      </c>
      <c r="M770" s="157" t="str">
        <f>IF(C770="","",'06 REITs'!AJ73)</f>
        <v/>
      </c>
      <c r="N770" s="157" t="str">
        <f>IF(C770="","",'06 REITs'!W73)</f>
        <v/>
      </c>
      <c r="O770" s="154" t="str">
        <f>IF(C770="","",'06 REITs'!X73)</f>
        <v/>
      </c>
      <c r="P770" s="157" t="str">
        <f>IF(C770="","",'06 REITs'!Y73)</f>
        <v/>
      </c>
      <c r="Q770" s="157" t="str">
        <f>IF(C770="","",'06 REITs'!Z73)</f>
        <v/>
      </c>
      <c r="R770" s="158" t="str">
        <f>IF(C770="","",IF($J$3&gt;0,J770/$J$3,0))</f>
        <v/>
      </c>
      <c r="S770" s="159" t="str">
        <f>IF(C770="","",IF(N(J770)&gt;0,J770+ROW()/1E9,""))</f>
        <v/>
      </c>
      <c r="T770" s="159" t="str">
        <f>IF(C770="","",IF(N(P770)&gt;0,P770+ROW()/1E9,""))</f>
        <v/>
      </c>
    </row>
    <row r="771">
      <c r="A771" s="160" t="str">
        <f>IF(C771="","","REITs")</f>
        <v/>
      </c>
      <c r="B771" s="160" t="str">
        <f>IF(C771="","","Exterior")</f>
        <v/>
      </c>
      <c r="C771" s="160" t="str">
        <f>IF('06 REITs'!A74="","",'06 REITs'!A74&amp;"")</f>
        <v/>
      </c>
      <c r="D771" s="160" t="str">
        <f>IF(C771="","",'06 REITs'!B74&amp;"")</f>
        <v/>
      </c>
      <c r="E771" s="160" t="str">
        <f>IF(C771="","",'06 REITs'!C74&amp;"")</f>
        <v/>
      </c>
      <c r="F771" s="160" t="str">
        <f>IF(C771="","",'06 REITs'!AD74)</f>
        <v/>
      </c>
      <c r="G771" s="161" t="str">
        <f>IF(C771="","",'06 REITs'!E74)</f>
        <v/>
      </c>
      <c r="H771" s="162" t="str">
        <f>IF(C771="","",'06 REITs'!J74)</f>
        <v/>
      </c>
      <c r="I771" s="163" t="str">
        <f>IF(C771="","",'06 REITs'!L74)</f>
        <v/>
      </c>
      <c r="J771" s="164" t="str">
        <f>IF(C771="","",'06 REITs'!M74)</f>
        <v/>
      </c>
      <c r="K771" s="164" t="str">
        <f>IF(C771="","",'06 REITs'!N74)</f>
        <v/>
      </c>
      <c r="L771" s="164" t="str">
        <f>IF(C771="","",'06 REITs'!O74)</f>
        <v/>
      </c>
      <c r="M771" s="164" t="str">
        <f>IF(C771="","",'06 REITs'!AJ74)</f>
        <v/>
      </c>
      <c r="N771" s="164" t="str">
        <f>IF(C771="","",'06 REITs'!W74)</f>
        <v/>
      </c>
      <c r="O771" s="161" t="str">
        <f>IF(C771="","",'06 REITs'!X74)</f>
        <v/>
      </c>
      <c r="P771" s="164" t="str">
        <f>IF(C771="","",'06 REITs'!Y74)</f>
        <v/>
      </c>
      <c r="Q771" s="164" t="str">
        <f>IF(C771="","",'06 REITs'!Z74)</f>
        <v/>
      </c>
      <c r="R771" s="165" t="str">
        <f>IF(C771="","",IF($J$3&gt;0,J771/$J$3,0))</f>
        <v/>
      </c>
      <c r="S771" s="166" t="str">
        <f>IF(C771="","",IF(N(J771)&gt;0,J771+ROW()/1E9,""))</f>
        <v/>
      </c>
      <c r="T771" s="166" t="str">
        <f>IF(C771="","",IF(N(P771)&gt;0,P771+ROW()/1E9,""))</f>
        <v/>
      </c>
    </row>
    <row r="772">
      <c r="A772" s="153" t="str">
        <f>IF(C772="","","REITs")</f>
        <v/>
      </c>
      <c r="B772" s="153" t="str">
        <f>IF(C772="","","Exterior")</f>
        <v/>
      </c>
      <c r="C772" s="153" t="str">
        <f>IF('06 REITs'!A75="","",'06 REITs'!A75&amp;"")</f>
        <v/>
      </c>
      <c r="D772" s="153" t="str">
        <f>IF(C772="","",'06 REITs'!B75&amp;"")</f>
        <v/>
      </c>
      <c r="E772" s="153" t="str">
        <f>IF(C772="","",'06 REITs'!C75&amp;"")</f>
        <v/>
      </c>
      <c r="F772" s="153" t="str">
        <f>IF(C772="","",'06 REITs'!AD75)</f>
        <v/>
      </c>
      <c r="G772" s="154" t="str">
        <f>IF(C772="","",'06 REITs'!E75)</f>
        <v/>
      </c>
      <c r="H772" s="155" t="str">
        <f>IF(C772="","",'06 REITs'!J75)</f>
        <v/>
      </c>
      <c r="I772" s="156" t="str">
        <f>IF(C772="","",'06 REITs'!L75)</f>
        <v/>
      </c>
      <c r="J772" s="157" t="str">
        <f>IF(C772="","",'06 REITs'!M75)</f>
        <v/>
      </c>
      <c r="K772" s="157" t="str">
        <f>IF(C772="","",'06 REITs'!N75)</f>
        <v/>
      </c>
      <c r="L772" s="157" t="str">
        <f>IF(C772="","",'06 REITs'!O75)</f>
        <v/>
      </c>
      <c r="M772" s="157" t="str">
        <f>IF(C772="","",'06 REITs'!AJ75)</f>
        <v/>
      </c>
      <c r="N772" s="157" t="str">
        <f>IF(C772="","",'06 REITs'!W75)</f>
        <v/>
      </c>
      <c r="O772" s="154" t="str">
        <f>IF(C772="","",'06 REITs'!X75)</f>
        <v/>
      </c>
      <c r="P772" s="157" t="str">
        <f>IF(C772="","",'06 REITs'!Y75)</f>
        <v/>
      </c>
      <c r="Q772" s="157" t="str">
        <f>IF(C772="","",'06 REITs'!Z75)</f>
        <v/>
      </c>
      <c r="R772" s="158" t="str">
        <f>IF(C772="","",IF($J$3&gt;0,J772/$J$3,0))</f>
        <v/>
      </c>
      <c r="S772" s="159" t="str">
        <f>IF(C772="","",IF(N(J772)&gt;0,J772+ROW()/1E9,""))</f>
        <v/>
      </c>
      <c r="T772" s="159" t="str">
        <f>IF(C772="","",IF(N(P772)&gt;0,P772+ROW()/1E9,""))</f>
        <v/>
      </c>
    </row>
    <row r="773">
      <c r="A773" s="160" t="str">
        <f>IF(C773="","","REITs")</f>
        <v/>
      </c>
      <c r="B773" s="160" t="str">
        <f>IF(C773="","","Exterior")</f>
        <v/>
      </c>
      <c r="C773" s="160" t="str">
        <f>IF('06 REITs'!A76="","",'06 REITs'!A76&amp;"")</f>
        <v/>
      </c>
      <c r="D773" s="160" t="str">
        <f>IF(C773="","",'06 REITs'!B76&amp;"")</f>
        <v/>
      </c>
      <c r="E773" s="160" t="str">
        <f>IF(C773="","",'06 REITs'!C76&amp;"")</f>
        <v/>
      </c>
      <c r="F773" s="160" t="str">
        <f>IF(C773="","",'06 REITs'!AD76)</f>
        <v/>
      </c>
      <c r="G773" s="161" t="str">
        <f>IF(C773="","",'06 REITs'!E76)</f>
        <v/>
      </c>
      <c r="H773" s="162" t="str">
        <f>IF(C773="","",'06 REITs'!J76)</f>
        <v/>
      </c>
      <c r="I773" s="163" t="str">
        <f>IF(C773="","",'06 REITs'!L76)</f>
        <v/>
      </c>
      <c r="J773" s="164" t="str">
        <f>IF(C773="","",'06 REITs'!M76)</f>
        <v/>
      </c>
      <c r="K773" s="164" t="str">
        <f>IF(C773="","",'06 REITs'!N76)</f>
        <v/>
      </c>
      <c r="L773" s="164" t="str">
        <f>IF(C773="","",'06 REITs'!O76)</f>
        <v/>
      </c>
      <c r="M773" s="164" t="str">
        <f>IF(C773="","",'06 REITs'!AJ76)</f>
        <v/>
      </c>
      <c r="N773" s="164" t="str">
        <f>IF(C773="","",'06 REITs'!W76)</f>
        <v/>
      </c>
      <c r="O773" s="161" t="str">
        <f>IF(C773="","",'06 REITs'!X76)</f>
        <v/>
      </c>
      <c r="P773" s="164" t="str">
        <f>IF(C773="","",'06 REITs'!Y76)</f>
        <v/>
      </c>
      <c r="Q773" s="164" t="str">
        <f>IF(C773="","",'06 REITs'!Z76)</f>
        <v/>
      </c>
      <c r="R773" s="165" t="str">
        <f>IF(C773="","",IF($J$3&gt;0,J773/$J$3,0))</f>
        <v/>
      </c>
      <c r="S773" s="166" t="str">
        <f>IF(C773="","",IF(N(J773)&gt;0,J773+ROW()/1E9,""))</f>
        <v/>
      </c>
      <c r="T773" s="166" t="str">
        <f>IF(C773="","",IF(N(P773)&gt;0,P773+ROW()/1E9,""))</f>
        <v/>
      </c>
    </row>
    <row r="774">
      <c r="A774" s="153" t="str">
        <f>IF(C774="","","REITs")</f>
        <v/>
      </c>
      <c r="B774" s="153" t="str">
        <f>IF(C774="","","Exterior")</f>
        <v/>
      </c>
      <c r="C774" s="153" t="str">
        <f>IF('06 REITs'!A77="","",'06 REITs'!A77&amp;"")</f>
        <v/>
      </c>
      <c r="D774" s="153" t="str">
        <f>IF(C774="","",'06 REITs'!B77&amp;"")</f>
        <v/>
      </c>
      <c r="E774" s="153" t="str">
        <f>IF(C774="","",'06 REITs'!C77&amp;"")</f>
        <v/>
      </c>
      <c r="F774" s="153" t="str">
        <f>IF(C774="","",'06 REITs'!AD77)</f>
        <v/>
      </c>
      <c r="G774" s="154" t="str">
        <f>IF(C774="","",'06 REITs'!E77)</f>
        <v/>
      </c>
      <c r="H774" s="155" t="str">
        <f>IF(C774="","",'06 REITs'!J77)</f>
        <v/>
      </c>
      <c r="I774" s="156" t="str">
        <f>IF(C774="","",'06 REITs'!L77)</f>
        <v/>
      </c>
      <c r="J774" s="157" t="str">
        <f>IF(C774="","",'06 REITs'!M77)</f>
        <v/>
      </c>
      <c r="K774" s="157" t="str">
        <f>IF(C774="","",'06 REITs'!N77)</f>
        <v/>
      </c>
      <c r="L774" s="157" t="str">
        <f>IF(C774="","",'06 REITs'!O77)</f>
        <v/>
      </c>
      <c r="M774" s="157" t="str">
        <f>IF(C774="","",'06 REITs'!AJ77)</f>
        <v/>
      </c>
      <c r="N774" s="157" t="str">
        <f>IF(C774="","",'06 REITs'!W77)</f>
        <v/>
      </c>
      <c r="O774" s="154" t="str">
        <f>IF(C774="","",'06 REITs'!X77)</f>
        <v/>
      </c>
      <c r="P774" s="157" t="str">
        <f>IF(C774="","",'06 REITs'!Y77)</f>
        <v/>
      </c>
      <c r="Q774" s="157" t="str">
        <f>IF(C774="","",'06 REITs'!Z77)</f>
        <v/>
      </c>
      <c r="R774" s="158" t="str">
        <f>IF(C774="","",IF($J$3&gt;0,J774/$J$3,0))</f>
        <v/>
      </c>
      <c r="S774" s="159" t="str">
        <f>IF(C774="","",IF(N(J774)&gt;0,J774+ROW()/1E9,""))</f>
        <v/>
      </c>
      <c r="T774" s="159" t="str">
        <f>IF(C774="","",IF(N(P774)&gt;0,P774+ROW()/1E9,""))</f>
        <v/>
      </c>
    </row>
    <row r="775">
      <c r="A775" s="160" t="str">
        <f>IF(C775="","","REITs")</f>
        <v/>
      </c>
      <c r="B775" s="160" t="str">
        <f>IF(C775="","","Exterior")</f>
        <v/>
      </c>
      <c r="C775" s="160" t="str">
        <f>IF('06 REITs'!A78="","",'06 REITs'!A78&amp;"")</f>
        <v/>
      </c>
      <c r="D775" s="160" t="str">
        <f>IF(C775="","",'06 REITs'!B78&amp;"")</f>
        <v/>
      </c>
      <c r="E775" s="160" t="str">
        <f>IF(C775="","",'06 REITs'!C78&amp;"")</f>
        <v/>
      </c>
      <c r="F775" s="160" t="str">
        <f>IF(C775="","",'06 REITs'!AD78)</f>
        <v/>
      </c>
      <c r="G775" s="161" t="str">
        <f>IF(C775="","",'06 REITs'!E78)</f>
        <v/>
      </c>
      <c r="H775" s="162" t="str">
        <f>IF(C775="","",'06 REITs'!J78)</f>
        <v/>
      </c>
      <c r="I775" s="163" t="str">
        <f>IF(C775="","",'06 REITs'!L78)</f>
        <v/>
      </c>
      <c r="J775" s="164" t="str">
        <f>IF(C775="","",'06 REITs'!M78)</f>
        <v/>
      </c>
      <c r="K775" s="164" t="str">
        <f>IF(C775="","",'06 REITs'!N78)</f>
        <v/>
      </c>
      <c r="L775" s="164" t="str">
        <f>IF(C775="","",'06 REITs'!O78)</f>
        <v/>
      </c>
      <c r="M775" s="164" t="str">
        <f>IF(C775="","",'06 REITs'!AJ78)</f>
        <v/>
      </c>
      <c r="N775" s="164" t="str">
        <f>IF(C775="","",'06 REITs'!W78)</f>
        <v/>
      </c>
      <c r="O775" s="161" t="str">
        <f>IF(C775="","",'06 REITs'!X78)</f>
        <v/>
      </c>
      <c r="P775" s="164" t="str">
        <f>IF(C775="","",'06 REITs'!Y78)</f>
        <v/>
      </c>
      <c r="Q775" s="164" t="str">
        <f>IF(C775="","",'06 REITs'!Z78)</f>
        <v/>
      </c>
      <c r="R775" s="165" t="str">
        <f>IF(C775="","",IF($J$3&gt;0,J775/$J$3,0))</f>
        <v/>
      </c>
      <c r="S775" s="166" t="str">
        <f>IF(C775="","",IF(N(J775)&gt;0,J775+ROW()/1E9,""))</f>
        <v/>
      </c>
      <c r="T775" s="166" t="str">
        <f>IF(C775="","",IF(N(P775)&gt;0,P775+ROW()/1E9,""))</f>
        <v/>
      </c>
    </row>
    <row r="776">
      <c r="A776" s="153" t="str">
        <f>IF(C776="","","REITs")</f>
        <v/>
      </c>
      <c r="B776" s="153" t="str">
        <f>IF(C776="","","Exterior")</f>
        <v/>
      </c>
      <c r="C776" s="153" t="str">
        <f>IF('06 REITs'!A79="","",'06 REITs'!A79&amp;"")</f>
        <v/>
      </c>
      <c r="D776" s="153" t="str">
        <f>IF(C776="","",'06 REITs'!B79&amp;"")</f>
        <v/>
      </c>
      <c r="E776" s="153" t="str">
        <f>IF(C776="","",'06 REITs'!C79&amp;"")</f>
        <v/>
      </c>
      <c r="F776" s="153" t="str">
        <f>IF(C776="","",'06 REITs'!AD79)</f>
        <v/>
      </c>
      <c r="G776" s="154" t="str">
        <f>IF(C776="","",'06 REITs'!E79)</f>
        <v/>
      </c>
      <c r="H776" s="155" t="str">
        <f>IF(C776="","",'06 REITs'!J79)</f>
        <v/>
      </c>
      <c r="I776" s="156" t="str">
        <f>IF(C776="","",'06 REITs'!L79)</f>
        <v/>
      </c>
      <c r="J776" s="157" t="str">
        <f>IF(C776="","",'06 REITs'!M79)</f>
        <v/>
      </c>
      <c r="K776" s="157" t="str">
        <f>IF(C776="","",'06 REITs'!N79)</f>
        <v/>
      </c>
      <c r="L776" s="157" t="str">
        <f>IF(C776="","",'06 REITs'!O79)</f>
        <v/>
      </c>
      <c r="M776" s="157" t="str">
        <f>IF(C776="","",'06 REITs'!AJ79)</f>
        <v/>
      </c>
      <c r="N776" s="157" t="str">
        <f>IF(C776="","",'06 REITs'!W79)</f>
        <v/>
      </c>
      <c r="O776" s="154" t="str">
        <f>IF(C776="","",'06 REITs'!X79)</f>
        <v/>
      </c>
      <c r="P776" s="157" t="str">
        <f>IF(C776="","",'06 REITs'!Y79)</f>
        <v/>
      </c>
      <c r="Q776" s="157" t="str">
        <f>IF(C776="","",'06 REITs'!Z79)</f>
        <v/>
      </c>
      <c r="R776" s="158" t="str">
        <f>IF(C776="","",IF($J$3&gt;0,J776/$J$3,0))</f>
        <v/>
      </c>
      <c r="S776" s="159" t="str">
        <f>IF(C776="","",IF(N(J776)&gt;0,J776+ROW()/1E9,""))</f>
        <v/>
      </c>
      <c r="T776" s="159" t="str">
        <f>IF(C776="","",IF(N(P776)&gt;0,P776+ROW()/1E9,""))</f>
        <v/>
      </c>
    </row>
    <row r="777">
      <c r="A777" s="160" t="str">
        <f>IF(C777="","","REITs")</f>
        <v/>
      </c>
      <c r="B777" s="160" t="str">
        <f>IF(C777="","","Exterior")</f>
        <v/>
      </c>
      <c r="C777" s="160" t="str">
        <f>IF('06 REITs'!A80="","",'06 REITs'!A80&amp;"")</f>
        <v/>
      </c>
      <c r="D777" s="160" t="str">
        <f>IF(C777="","",'06 REITs'!B80&amp;"")</f>
        <v/>
      </c>
      <c r="E777" s="160" t="str">
        <f>IF(C777="","",'06 REITs'!C80&amp;"")</f>
        <v/>
      </c>
      <c r="F777" s="160" t="str">
        <f>IF(C777="","",'06 REITs'!AD80)</f>
        <v/>
      </c>
      <c r="G777" s="161" t="str">
        <f>IF(C777="","",'06 REITs'!E80)</f>
        <v/>
      </c>
      <c r="H777" s="162" t="str">
        <f>IF(C777="","",'06 REITs'!J80)</f>
        <v/>
      </c>
      <c r="I777" s="163" t="str">
        <f>IF(C777="","",'06 REITs'!L80)</f>
        <v/>
      </c>
      <c r="J777" s="164" t="str">
        <f>IF(C777="","",'06 REITs'!M80)</f>
        <v/>
      </c>
      <c r="K777" s="164" t="str">
        <f>IF(C777="","",'06 REITs'!N80)</f>
        <v/>
      </c>
      <c r="L777" s="164" t="str">
        <f>IF(C777="","",'06 REITs'!O80)</f>
        <v/>
      </c>
      <c r="M777" s="164" t="str">
        <f>IF(C777="","",'06 REITs'!AJ80)</f>
        <v/>
      </c>
      <c r="N777" s="164" t="str">
        <f>IF(C777="","",'06 REITs'!W80)</f>
        <v/>
      </c>
      <c r="O777" s="161" t="str">
        <f>IF(C777="","",'06 REITs'!X80)</f>
        <v/>
      </c>
      <c r="P777" s="164" t="str">
        <f>IF(C777="","",'06 REITs'!Y80)</f>
        <v/>
      </c>
      <c r="Q777" s="164" t="str">
        <f>IF(C777="","",'06 REITs'!Z80)</f>
        <v/>
      </c>
      <c r="R777" s="165" t="str">
        <f>IF(C777="","",IF($J$3&gt;0,J777/$J$3,0))</f>
        <v/>
      </c>
      <c r="S777" s="166" t="str">
        <f>IF(C777="","",IF(N(J777)&gt;0,J777+ROW()/1E9,""))</f>
        <v/>
      </c>
      <c r="T777" s="166" t="str">
        <f>IF(C777="","",IF(N(P777)&gt;0,P777+ROW()/1E9,""))</f>
        <v/>
      </c>
    </row>
    <row r="778">
      <c r="A778" s="153" t="str">
        <f>IF(C778="","","REITs")</f>
        <v/>
      </c>
      <c r="B778" s="153" t="str">
        <f>IF(C778="","","Exterior")</f>
        <v/>
      </c>
      <c r="C778" s="153" t="str">
        <f>IF('06 REITs'!A81="","",'06 REITs'!A81&amp;"")</f>
        <v/>
      </c>
      <c r="D778" s="153" t="str">
        <f>IF(C778="","",'06 REITs'!B81&amp;"")</f>
        <v/>
      </c>
      <c r="E778" s="153" t="str">
        <f>IF(C778="","",'06 REITs'!C81&amp;"")</f>
        <v/>
      </c>
      <c r="F778" s="153" t="str">
        <f>IF(C778="","",'06 REITs'!AD81)</f>
        <v/>
      </c>
      <c r="G778" s="154" t="str">
        <f>IF(C778="","",'06 REITs'!E81)</f>
        <v/>
      </c>
      <c r="H778" s="155" t="str">
        <f>IF(C778="","",'06 REITs'!J81)</f>
        <v/>
      </c>
      <c r="I778" s="156" t="str">
        <f>IF(C778="","",'06 REITs'!L81)</f>
        <v/>
      </c>
      <c r="J778" s="157" t="str">
        <f>IF(C778="","",'06 REITs'!M81)</f>
        <v/>
      </c>
      <c r="K778" s="157" t="str">
        <f>IF(C778="","",'06 REITs'!N81)</f>
        <v/>
      </c>
      <c r="L778" s="157" t="str">
        <f>IF(C778="","",'06 REITs'!O81)</f>
        <v/>
      </c>
      <c r="M778" s="157" t="str">
        <f>IF(C778="","",'06 REITs'!AJ81)</f>
        <v/>
      </c>
      <c r="N778" s="157" t="str">
        <f>IF(C778="","",'06 REITs'!W81)</f>
        <v/>
      </c>
      <c r="O778" s="154" t="str">
        <f>IF(C778="","",'06 REITs'!X81)</f>
        <v/>
      </c>
      <c r="P778" s="157" t="str">
        <f>IF(C778="","",'06 REITs'!Y81)</f>
        <v/>
      </c>
      <c r="Q778" s="157" t="str">
        <f>IF(C778="","",'06 REITs'!Z81)</f>
        <v/>
      </c>
      <c r="R778" s="158" t="str">
        <f>IF(C778="","",IF($J$3&gt;0,J778/$J$3,0))</f>
        <v/>
      </c>
      <c r="S778" s="159" t="str">
        <f>IF(C778="","",IF(N(J778)&gt;0,J778+ROW()/1E9,""))</f>
        <v/>
      </c>
      <c r="T778" s="159" t="str">
        <f>IF(C778="","",IF(N(P778)&gt;0,P778+ROW()/1E9,""))</f>
        <v/>
      </c>
    </row>
    <row r="779">
      <c r="A779" s="160" t="str">
        <f>IF(C779="","","REITs")</f>
        <v/>
      </c>
      <c r="B779" s="160" t="str">
        <f>IF(C779="","","Exterior")</f>
        <v/>
      </c>
      <c r="C779" s="160" t="str">
        <f>IF('06 REITs'!A82="","",'06 REITs'!A82&amp;"")</f>
        <v/>
      </c>
      <c r="D779" s="160" t="str">
        <f>IF(C779="","",'06 REITs'!B82&amp;"")</f>
        <v/>
      </c>
      <c r="E779" s="160" t="str">
        <f>IF(C779="","",'06 REITs'!C82&amp;"")</f>
        <v/>
      </c>
      <c r="F779" s="160" t="str">
        <f>IF(C779="","",'06 REITs'!AD82)</f>
        <v/>
      </c>
      <c r="G779" s="161" t="str">
        <f>IF(C779="","",'06 REITs'!E82)</f>
        <v/>
      </c>
      <c r="H779" s="162" t="str">
        <f>IF(C779="","",'06 REITs'!J82)</f>
        <v/>
      </c>
      <c r="I779" s="163" t="str">
        <f>IF(C779="","",'06 REITs'!L82)</f>
        <v/>
      </c>
      <c r="J779" s="164" t="str">
        <f>IF(C779="","",'06 REITs'!M82)</f>
        <v/>
      </c>
      <c r="K779" s="164" t="str">
        <f>IF(C779="","",'06 REITs'!N82)</f>
        <v/>
      </c>
      <c r="L779" s="164" t="str">
        <f>IF(C779="","",'06 REITs'!O82)</f>
        <v/>
      </c>
      <c r="M779" s="164" t="str">
        <f>IF(C779="","",'06 REITs'!AJ82)</f>
        <v/>
      </c>
      <c r="N779" s="164" t="str">
        <f>IF(C779="","",'06 REITs'!W82)</f>
        <v/>
      </c>
      <c r="O779" s="161" t="str">
        <f>IF(C779="","",'06 REITs'!X82)</f>
        <v/>
      </c>
      <c r="P779" s="164" t="str">
        <f>IF(C779="","",'06 REITs'!Y82)</f>
        <v/>
      </c>
      <c r="Q779" s="164" t="str">
        <f>IF(C779="","",'06 REITs'!Z82)</f>
        <v/>
      </c>
      <c r="R779" s="165" t="str">
        <f>IF(C779="","",IF($J$3&gt;0,J779/$J$3,0))</f>
        <v/>
      </c>
      <c r="S779" s="166" t="str">
        <f>IF(C779="","",IF(N(J779)&gt;0,J779+ROW()/1E9,""))</f>
        <v/>
      </c>
      <c r="T779" s="166" t="str">
        <f>IF(C779="","",IF(N(P779)&gt;0,P779+ROW()/1E9,""))</f>
        <v/>
      </c>
    </row>
    <row r="780">
      <c r="A780" s="153" t="str">
        <f>IF(C780="","","REITs")</f>
        <v/>
      </c>
      <c r="B780" s="153" t="str">
        <f>IF(C780="","","Exterior")</f>
        <v/>
      </c>
      <c r="C780" s="153" t="str">
        <f>IF('06 REITs'!A83="","",'06 REITs'!A83&amp;"")</f>
        <v/>
      </c>
      <c r="D780" s="153" t="str">
        <f>IF(C780="","",'06 REITs'!B83&amp;"")</f>
        <v/>
      </c>
      <c r="E780" s="153" t="str">
        <f>IF(C780="","",'06 REITs'!C83&amp;"")</f>
        <v/>
      </c>
      <c r="F780" s="153" t="str">
        <f>IF(C780="","",'06 REITs'!AD83)</f>
        <v/>
      </c>
      <c r="G780" s="154" t="str">
        <f>IF(C780="","",'06 REITs'!E83)</f>
        <v/>
      </c>
      <c r="H780" s="155" t="str">
        <f>IF(C780="","",'06 REITs'!J83)</f>
        <v/>
      </c>
      <c r="I780" s="156" t="str">
        <f>IF(C780="","",'06 REITs'!L83)</f>
        <v/>
      </c>
      <c r="J780" s="157" t="str">
        <f>IF(C780="","",'06 REITs'!M83)</f>
        <v/>
      </c>
      <c r="K780" s="157" t="str">
        <f>IF(C780="","",'06 REITs'!N83)</f>
        <v/>
      </c>
      <c r="L780" s="157" t="str">
        <f>IF(C780="","",'06 REITs'!O83)</f>
        <v/>
      </c>
      <c r="M780" s="157" t="str">
        <f>IF(C780="","",'06 REITs'!AJ83)</f>
        <v/>
      </c>
      <c r="N780" s="157" t="str">
        <f>IF(C780="","",'06 REITs'!W83)</f>
        <v/>
      </c>
      <c r="O780" s="154" t="str">
        <f>IF(C780="","",'06 REITs'!X83)</f>
        <v/>
      </c>
      <c r="P780" s="157" t="str">
        <f>IF(C780="","",'06 REITs'!Y83)</f>
        <v/>
      </c>
      <c r="Q780" s="157" t="str">
        <f>IF(C780="","",'06 REITs'!Z83)</f>
        <v/>
      </c>
      <c r="R780" s="158" t="str">
        <f>IF(C780="","",IF($J$3&gt;0,J780/$J$3,0))</f>
        <v/>
      </c>
      <c r="S780" s="159" t="str">
        <f>IF(C780="","",IF(N(J780)&gt;0,J780+ROW()/1E9,""))</f>
        <v/>
      </c>
      <c r="T780" s="159" t="str">
        <f>IF(C780="","",IF(N(P780)&gt;0,P780+ROW()/1E9,""))</f>
        <v/>
      </c>
    </row>
    <row r="781">
      <c r="A781" s="160" t="str">
        <f>IF(C781="","","REITs")</f>
        <v/>
      </c>
      <c r="B781" s="160" t="str">
        <f>IF(C781="","","Exterior")</f>
        <v/>
      </c>
      <c r="C781" s="160" t="str">
        <f>IF('06 REITs'!A84="","",'06 REITs'!A84&amp;"")</f>
        <v/>
      </c>
      <c r="D781" s="160" t="str">
        <f>IF(C781="","",'06 REITs'!B84&amp;"")</f>
        <v/>
      </c>
      <c r="E781" s="160" t="str">
        <f>IF(C781="","",'06 REITs'!C84&amp;"")</f>
        <v/>
      </c>
      <c r="F781" s="160" t="str">
        <f>IF(C781="","",'06 REITs'!AD84)</f>
        <v/>
      </c>
      <c r="G781" s="161" t="str">
        <f>IF(C781="","",'06 REITs'!E84)</f>
        <v/>
      </c>
      <c r="H781" s="162" t="str">
        <f>IF(C781="","",'06 REITs'!J84)</f>
        <v/>
      </c>
      <c r="I781" s="163" t="str">
        <f>IF(C781="","",'06 REITs'!L84)</f>
        <v/>
      </c>
      <c r="J781" s="164" t="str">
        <f>IF(C781="","",'06 REITs'!M84)</f>
        <v/>
      </c>
      <c r="K781" s="164" t="str">
        <f>IF(C781="","",'06 REITs'!N84)</f>
        <v/>
      </c>
      <c r="L781" s="164" t="str">
        <f>IF(C781="","",'06 REITs'!O84)</f>
        <v/>
      </c>
      <c r="M781" s="164" t="str">
        <f>IF(C781="","",'06 REITs'!AJ84)</f>
        <v/>
      </c>
      <c r="N781" s="164" t="str">
        <f>IF(C781="","",'06 REITs'!W84)</f>
        <v/>
      </c>
      <c r="O781" s="161" t="str">
        <f>IF(C781="","",'06 REITs'!X84)</f>
        <v/>
      </c>
      <c r="P781" s="164" t="str">
        <f>IF(C781="","",'06 REITs'!Y84)</f>
        <v/>
      </c>
      <c r="Q781" s="164" t="str">
        <f>IF(C781="","",'06 REITs'!Z84)</f>
        <v/>
      </c>
      <c r="R781" s="165" t="str">
        <f>IF(C781="","",IF($J$3&gt;0,J781/$J$3,0))</f>
        <v/>
      </c>
      <c r="S781" s="166" t="str">
        <f>IF(C781="","",IF(N(J781)&gt;0,J781+ROW()/1E9,""))</f>
        <v/>
      </c>
      <c r="T781" s="166" t="str">
        <f>IF(C781="","",IF(N(P781)&gt;0,P781+ROW()/1E9,""))</f>
        <v/>
      </c>
    </row>
    <row r="782">
      <c r="A782" s="153" t="str">
        <f>IF(C782="","","REITs")</f>
        <v/>
      </c>
      <c r="B782" s="153" t="str">
        <f>IF(C782="","","Exterior")</f>
        <v/>
      </c>
      <c r="C782" s="153" t="str">
        <f>IF('06 REITs'!A85="","",'06 REITs'!A85&amp;"")</f>
        <v/>
      </c>
      <c r="D782" s="153" t="str">
        <f>IF(C782="","",'06 REITs'!B85&amp;"")</f>
        <v/>
      </c>
      <c r="E782" s="153" t="str">
        <f>IF(C782="","",'06 REITs'!C85&amp;"")</f>
        <v/>
      </c>
      <c r="F782" s="153" t="str">
        <f>IF(C782="","",'06 REITs'!AD85)</f>
        <v/>
      </c>
      <c r="G782" s="154" t="str">
        <f>IF(C782="","",'06 REITs'!E85)</f>
        <v/>
      </c>
      <c r="H782" s="155" t="str">
        <f>IF(C782="","",'06 REITs'!J85)</f>
        <v/>
      </c>
      <c r="I782" s="156" t="str">
        <f>IF(C782="","",'06 REITs'!L85)</f>
        <v/>
      </c>
      <c r="J782" s="157" t="str">
        <f>IF(C782="","",'06 REITs'!M85)</f>
        <v/>
      </c>
      <c r="K782" s="157" t="str">
        <f>IF(C782="","",'06 REITs'!N85)</f>
        <v/>
      </c>
      <c r="L782" s="157" t="str">
        <f>IF(C782="","",'06 REITs'!O85)</f>
        <v/>
      </c>
      <c r="M782" s="157" t="str">
        <f>IF(C782="","",'06 REITs'!AJ85)</f>
        <v/>
      </c>
      <c r="N782" s="157" t="str">
        <f>IF(C782="","",'06 REITs'!W85)</f>
        <v/>
      </c>
      <c r="O782" s="154" t="str">
        <f>IF(C782="","",'06 REITs'!X85)</f>
        <v/>
      </c>
      <c r="P782" s="157" t="str">
        <f>IF(C782="","",'06 REITs'!Y85)</f>
        <v/>
      </c>
      <c r="Q782" s="157" t="str">
        <f>IF(C782="","",'06 REITs'!Z85)</f>
        <v/>
      </c>
      <c r="R782" s="158" t="str">
        <f>IF(C782="","",IF($J$3&gt;0,J782/$J$3,0))</f>
        <v/>
      </c>
      <c r="S782" s="159" t="str">
        <f>IF(C782="","",IF(N(J782)&gt;0,J782+ROW()/1E9,""))</f>
        <v/>
      </c>
      <c r="T782" s="159" t="str">
        <f>IF(C782="","",IF(N(P782)&gt;0,P782+ROW()/1E9,""))</f>
        <v/>
      </c>
    </row>
    <row r="783">
      <c r="A783" s="160" t="str">
        <f>IF(C783="","","REITs")</f>
        <v/>
      </c>
      <c r="B783" s="160" t="str">
        <f>IF(C783="","","Exterior")</f>
        <v/>
      </c>
      <c r="C783" s="160" t="str">
        <f>IF('06 REITs'!A86="","",'06 REITs'!A86&amp;"")</f>
        <v/>
      </c>
      <c r="D783" s="160" t="str">
        <f>IF(C783="","",'06 REITs'!B86&amp;"")</f>
        <v/>
      </c>
      <c r="E783" s="160" t="str">
        <f>IF(C783="","",'06 REITs'!C86&amp;"")</f>
        <v/>
      </c>
      <c r="F783" s="160" t="str">
        <f>IF(C783="","",'06 REITs'!AD86)</f>
        <v/>
      </c>
      <c r="G783" s="161" t="str">
        <f>IF(C783="","",'06 REITs'!E86)</f>
        <v/>
      </c>
      <c r="H783" s="162" t="str">
        <f>IF(C783="","",'06 REITs'!J86)</f>
        <v/>
      </c>
      <c r="I783" s="163" t="str">
        <f>IF(C783="","",'06 REITs'!L86)</f>
        <v/>
      </c>
      <c r="J783" s="164" t="str">
        <f>IF(C783="","",'06 REITs'!M86)</f>
        <v/>
      </c>
      <c r="K783" s="164" t="str">
        <f>IF(C783="","",'06 REITs'!N86)</f>
        <v/>
      </c>
      <c r="L783" s="164" t="str">
        <f>IF(C783="","",'06 REITs'!O86)</f>
        <v/>
      </c>
      <c r="M783" s="164" t="str">
        <f>IF(C783="","",'06 REITs'!AJ86)</f>
        <v/>
      </c>
      <c r="N783" s="164" t="str">
        <f>IF(C783="","",'06 REITs'!W86)</f>
        <v/>
      </c>
      <c r="O783" s="161" t="str">
        <f>IF(C783="","",'06 REITs'!X86)</f>
        <v/>
      </c>
      <c r="P783" s="164" t="str">
        <f>IF(C783="","",'06 REITs'!Y86)</f>
        <v/>
      </c>
      <c r="Q783" s="164" t="str">
        <f>IF(C783="","",'06 REITs'!Z86)</f>
        <v/>
      </c>
      <c r="R783" s="165" t="str">
        <f>IF(C783="","",IF($J$3&gt;0,J783/$J$3,0))</f>
        <v/>
      </c>
      <c r="S783" s="166" t="str">
        <f>IF(C783="","",IF(N(J783)&gt;0,J783+ROW()/1E9,""))</f>
        <v/>
      </c>
      <c r="T783" s="166" t="str">
        <f>IF(C783="","",IF(N(P783)&gt;0,P783+ROW()/1E9,""))</f>
        <v/>
      </c>
    </row>
    <row r="784">
      <c r="A784" s="153" t="str">
        <f>IF(C784="","","REITs")</f>
        <v/>
      </c>
      <c r="B784" s="153" t="str">
        <f>IF(C784="","","Exterior")</f>
        <v/>
      </c>
      <c r="C784" s="153" t="str">
        <f>IF('06 REITs'!A87="","",'06 REITs'!A87&amp;"")</f>
        <v/>
      </c>
      <c r="D784" s="153" t="str">
        <f>IF(C784="","",'06 REITs'!B87&amp;"")</f>
        <v/>
      </c>
      <c r="E784" s="153" t="str">
        <f>IF(C784="","",'06 REITs'!C87&amp;"")</f>
        <v/>
      </c>
      <c r="F784" s="153" t="str">
        <f>IF(C784="","",'06 REITs'!AD87)</f>
        <v/>
      </c>
      <c r="G784" s="154" t="str">
        <f>IF(C784="","",'06 REITs'!E87)</f>
        <v/>
      </c>
      <c r="H784" s="155" t="str">
        <f>IF(C784="","",'06 REITs'!J87)</f>
        <v/>
      </c>
      <c r="I784" s="156" t="str">
        <f>IF(C784="","",'06 REITs'!L87)</f>
        <v/>
      </c>
      <c r="J784" s="157" t="str">
        <f>IF(C784="","",'06 REITs'!M87)</f>
        <v/>
      </c>
      <c r="K784" s="157" t="str">
        <f>IF(C784="","",'06 REITs'!N87)</f>
        <v/>
      </c>
      <c r="L784" s="157" t="str">
        <f>IF(C784="","",'06 REITs'!O87)</f>
        <v/>
      </c>
      <c r="M784" s="157" t="str">
        <f>IF(C784="","",'06 REITs'!AJ87)</f>
        <v/>
      </c>
      <c r="N784" s="157" t="str">
        <f>IF(C784="","",'06 REITs'!W87)</f>
        <v/>
      </c>
      <c r="O784" s="154" t="str">
        <f>IF(C784="","",'06 REITs'!X87)</f>
        <v/>
      </c>
      <c r="P784" s="157" t="str">
        <f>IF(C784="","",'06 REITs'!Y87)</f>
        <v/>
      </c>
      <c r="Q784" s="157" t="str">
        <f>IF(C784="","",'06 REITs'!Z87)</f>
        <v/>
      </c>
      <c r="R784" s="158" t="str">
        <f>IF(C784="","",IF($J$3&gt;0,J784/$J$3,0))</f>
        <v/>
      </c>
      <c r="S784" s="159" t="str">
        <f>IF(C784="","",IF(N(J784)&gt;0,J784+ROW()/1E9,""))</f>
        <v/>
      </c>
      <c r="T784" s="159" t="str">
        <f>IF(C784="","",IF(N(P784)&gt;0,P784+ROW()/1E9,""))</f>
        <v/>
      </c>
    </row>
    <row r="785">
      <c r="A785" s="160" t="str">
        <f>IF(C785="","","REITs")</f>
        <v/>
      </c>
      <c r="B785" s="160" t="str">
        <f>IF(C785="","","Exterior")</f>
        <v/>
      </c>
      <c r="C785" s="160" t="str">
        <f>IF('06 REITs'!A88="","",'06 REITs'!A88&amp;"")</f>
        <v/>
      </c>
      <c r="D785" s="160" t="str">
        <f>IF(C785="","",'06 REITs'!B88&amp;"")</f>
        <v/>
      </c>
      <c r="E785" s="160" t="str">
        <f>IF(C785="","",'06 REITs'!C88&amp;"")</f>
        <v/>
      </c>
      <c r="F785" s="160" t="str">
        <f>IF(C785="","",'06 REITs'!AD88)</f>
        <v/>
      </c>
      <c r="G785" s="161" t="str">
        <f>IF(C785="","",'06 REITs'!E88)</f>
        <v/>
      </c>
      <c r="H785" s="162" t="str">
        <f>IF(C785="","",'06 REITs'!J88)</f>
        <v/>
      </c>
      <c r="I785" s="163" t="str">
        <f>IF(C785="","",'06 REITs'!L88)</f>
        <v/>
      </c>
      <c r="J785" s="164" t="str">
        <f>IF(C785="","",'06 REITs'!M88)</f>
        <v/>
      </c>
      <c r="K785" s="164" t="str">
        <f>IF(C785="","",'06 REITs'!N88)</f>
        <v/>
      </c>
      <c r="L785" s="164" t="str">
        <f>IF(C785="","",'06 REITs'!O88)</f>
        <v/>
      </c>
      <c r="M785" s="164" t="str">
        <f>IF(C785="","",'06 REITs'!AJ88)</f>
        <v/>
      </c>
      <c r="N785" s="164" t="str">
        <f>IF(C785="","",'06 REITs'!W88)</f>
        <v/>
      </c>
      <c r="O785" s="161" t="str">
        <f>IF(C785="","",'06 REITs'!X88)</f>
        <v/>
      </c>
      <c r="P785" s="164" t="str">
        <f>IF(C785="","",'06 REITs'!Y88)</f>
        <v/>
      </c>
      <c r="Q785" s="164" t="str">
        <f>IF(C785="","",'06 REITs'!Z88)</f>
        <v/>
      </c>
      <c r="R785" s="165" t="str">
        <f>IF(C785="","",IF($J$3&gt;0,J785/$J$3,0))</f>
        <v/>
      </c>
      <c r="S785" s="166" t="str">
        <f>IF(C785="","",IF(N(J785)&gt;0,J785+ROW()/1E9,""))</f>
        <v/>
      </c>
      <c r="T785" s="166" t="str">
        <f>IF(C785="","",IF(N(P785)&gt;0,P785+ROW()/1E9,""))</f>
        <v/>
      </c>
    </row>
    <row r="786">
      <c r="A786" s="153" t="str">
        <f>IF(C786="","","REITs")</f>
        <v/>
      </c>
      <c r="B786" s="153" t="str">
        <f>IF(C786="","","Exterior")</f>
        <v/>
      </c>
      <c r="C786" s="153" t="str">
        <f>IF('06 REITs'!A89="","",'06 REITs'!A89&amp;"")</f>
        <v/>
      </c>
      <c r="D786" s="153" t="str">
        <f>IF(C786="","",'06 REITs'!B89&amp;"")</f>
        <v/>
      </c>
      <c r="E786" s="153" t="str">
        <f>IF(C786="","",'06 REITs'!C89&amp;"")</f>
        <v/>
      </c>
      <c r="F786" s="153" t="str">
        <f>IF(C786="","",'06 REITs'!AD89)</f>
        <v/>
      </c>
      <c r="G786" s="154" t="str">
        <f>IF(C786="","",'06 REITs'!E89)</f>
        <v/>
      </c>
      <c r="H786" s="155" t="str">
        <f>IF(C786="","",'06 REITs'!J89)</f>
        <v/>
      </c>
      <c r="I786" s="156" t="str">
        <f>IF(C786="","",'06 REITs'!L89)</f>
        <v/>
      </c>
      <c r="J786" s="157" t="str">
        <f>IF(C786="","",'06 REITs'!M89)</f>
        <v/>
      </c>
      <c r="K786" s="157" t="str">
        <f>IF(C786="","",'06 REITs'!N89)</f>
        <v/>
      </c>
      <c r="L786" s="157" t="str">
        <f>IF(C786="","",'06 REITs'!O89)</f>
        <v/>
      </c>
      <c r="M786" s="157" t="str">
        <f>IF(C786="","",'06 REITs'!AJ89)</f>
        <v/>
      </c>
      <c r="N786" s="157" t="str">
        <f>IF(C786="","",'06 REITs'!W89)</f>
        <v/>
      </c>
      <c r="O786" s="154" t="str">
        <f>IF(C786="","",'06 REITs'!X89)</f>
        <v/>
      </c>
      <c r="P786" s="157" t="str">
        <f>IF(C786="","",'06 REITs'!Y89)</f>
        <v/>
      </c>
      <c r="Q786" s="157" t="str">
        <f>IF(C786="","",'06 REITs'!Z89)</f>
        <v/>
      </c>
      <c r="R786" s="158" t="str">
        <f>IF(C786="","",IF($J$3&gt;0,J786/$J$3,0))</f>
        <v/>
      </c>
      <c r="S786" s="159" t="str">
        <f>IF(C786="","",IF(N(J786)&gt;0,J786+ROW()/1E9,""))</f>
        <v/>
      </c>
      <c r="T786" s="159" t="str">
        <f>IF(C786="","",IF(N(P786)&gt;0,P786+ROW()/1E9,""))</f>
        <v/>
      </c>
    </row>
    <row r="787">
      <c r="A787" s="160" t="str">
        <f>IF(C787="","","REITs")</f>
        <v/>
      </c>
      <c r="B787" s="160" t="str">
        <f>IF(C787="","","Exterior")</f>
        <v/>
      </c>
      <c r="C787" s="160" t="str">
        <f>IF('06 REITs'!A90="","",'06 REITs'!A90&amp;"")</f>
        <v/>
      </c>
      <c r="D787" s="160" t="str">
        <f>IF(C787="","",'06 REITs'!B90&amp;"")</f>
        <v/>
      </c>
      <c r="E787" s="160" t="str">
        <f>IF(C787="","",'06 REITs'!C90&amp;"")</f>
        <v/>
      </c>
      <c r="F787" s="160" t="str">
        <f>IF(C787="","",'06 REITs'!AD90)</f>
        <v/>
      </c>
      <c r="G787" s="161" t="str">
        <f>IF(C787="","",'06 REITs'!E90)</f>
        <v/>
      </c>
      <c r="H787" s="162" t="str">
        <f>IF(C787="","",'06 REITs'!J90)</f>
        <v/>
      </c>
      <c r="I787" s="163" t="str">
        <f>IF(C787="","",'06 REITs'!L90)</f>
        <v/>
      </c>
      <c r="J787" s="164" t="str">
        <f>IF(C787="","",'06 REITs'!M90)</f>
        <v/>
      </c>
      <c r="K787" s="164" t="str">
        <f>IF(C787="","",'06 REITs'!N90)</f>
        <v/>
      </c>
      <c r="L787" s="164" t="str">
        <f>IF(C787="","",'06 REITs'!O90)</f>
        <v/>
      </c>
      <c r="M787" s="164" t="str">
        <f>IF(C787="","",'06 REITs'!AJ90)</f>
        <v/>
      </c>
      <c r="N787" s="164" t="str">
        <f>IF(C787="","",'06 REITs'!W90)</f>
        <v/>
      </c>
      <c r="O787" s="161" t="str">
        <f>IF(C787="","",'06 REITs'!X90)</f>
        <v/>
      </c>
      <c r="P787" s="164" t="str">
        <f>IF(C787="","",'06 REITs'!Y90)</f>
        <v/>
      </c>
      <c r="Q787" s="164" t="str">
        <f>IF(C787="","",'06 REITs'!Z90)</f>
        <v/>
      </c>
      <c r="R787" s="165" t="str">
        <f>IF(C787="","",IF($J$3&gt;0,J787/$J$3,0))</f>
        <v/>
      </c>
      <c r="S787" s="166" t="str">
        <f>IF(C787="","",IF(N(J787)&gt;0,J787+ROW()/1E9,""))</f>
        <v/>
      </c>
      <c r="T787" s="166" t="str">
        <f>IF(C787="","",IF(N(P787)&gt;0,P787+ROW()/1E9,""))</f>
        <v/>
      </c>
    </row>
    <row r="788">
      <c r="A788" s="153" t="str">
        <f>IF(C788="","","REITs")</f>
        <v/>
      </c>
      <c r="B788" s="153" t="str">
        <f>IF(C788="","","Exterior")</f>
        <v/>
      </c>
      <c r="C788" s="153" t="str">
        <f>IF('06 REITs'!A91="","",'06 REITs'!A91&amp;"")</f>
        <v/>
      </c>
      <c r="D788" s="153" t="str">
        <f>IF(C788="","",'06 REITs'!B91&amp;"")</f>
        <v/>
      </c>
      <c r="E788" s="153" t="str">
        <f>IF(C788="","",'06 REITs'!C91&amp;"")</f>
        <v/>
      </c>
      <c r="F788" s="153" t="str">
        <f>IF(C788="","",'06 REITs'!AD91)</f>
        <v/>
      </c>
      <c r="G788" s="154" t="str">
        <f>IF(C788="","",'06 REITs'!E91)</f>
        <v/>
      </c>
      <c r="H788" s="155" t="str">
        <f>IF(C788="","",'06 REITs'!J91)</f>
        <v/>
      </c>
      <c r="I788" s="156" t="str">
        <f>IF(C788="","",'06 REITs'!L91)</f>
        <v/>
      </c>
      <c r="J788" s="157" t="str">
        <f>IF(C788="","",'06 REITs'!M91)</f>
        <v/>
      </c>
      <c r="K788" s="157" t="str">
        <f>IF(C788="","",'06 REITs'!N91)</f>
        <v/>
      </c>
      <c r="L788" s="157" t="str">
        <f>IF(C788="","",'06 REITs'!O91)</f>
        <v/>
      </c>
      <c r="M788" s="157" t="str">
        <f>IF(C788="","",'06 REITs'!AJ91)</f>
        <v/>
      </c>
      <c r="N788" s="157" t="str">
        <f>IF(C788="","",'06 REITs'!W91)</f>
        <v/>
      </c>
      <c r="O788" s="154" t="str">
        <f>IF(C788="","",'06 REITs'!X91)</f>
        <v/>
      </c>
      <c r="P788" s="157" t="str">
        <f>IF(C788="","",'06 REITs'!Y91)</f>
        <v/>
      </c>
      <c r="Q788" s="157" t="str">
        <f>IF(C788="","",'06 REITs'!Z91)</f>
        <v/>
      </c>
      <c r="R788" s="158" t="str">
        <f>IF(C788="","",IF($J$3&gt;0,J788/$J$3,0))</f>
        <v/>
      </c>
      <c r="S788" s="159" t="str">
        <f>IF(C788="","",IF(N(J788)&gt;0,J788+ROW()/1E9,""))</f>
        <v/>
      </c>
      <c r="T788" s="159" t="str">
        <f>IF(C788="","",IF(N(P788)&gt;0,P788+ROW()/1E9,""))</f>
        <v/>
      </c>
    </row>
    <row r="789">
      <c r="A789" s="160" t="str">
        <f>IF(C789="","","REITs")</f>
        <v/>
      </c>
      <c r="B789" s="160" t="str">
        <f>IF(C789="","","Exterior")</f>
        <v/>
      </c>
      <c r="C789" s="160" t="str">
        <f>IF('06 REITs'!A92="","",'06 REITs'!A92&amp;"")</f>
        <v/>
      </c>
      <c r="D789" s="160" t="str">
        <f>IF(C789="","",'06 REITs'!B92&amp;"")</f>
        <v/>
      </c>
      <c r="E789" s="160" t="str">
        <f>IF(C789="","",'06 REITs'!C92&amp;"")</f>
        <v/>
      </c>
      <c r="F789" s="160" t="str">
        <f>IF(C789="","",'06 REITs'!AD92)</f>
        <v/>
      </c>
      <c r="G789" s="161" t="str">
        <f>IF(C789="","",'06 REITs'!E92)</f>
        <v/>
      </c>
      <c r="H789" s="162" t="str">
        <f>IF(C789="","",'06 REITs'!J92)</f>
        <v/>
      </c>
      <c r="I789" s="163" t="str">
        <f>IF(C789="","",'06 REITs'!L92)</f>
        <v/>
      </c>
      <c r="J789" s="164" t="str">
        <f>IF(C789="","",'06 REITs'!M92)</f>
        <v/>
      </c>
      <c r="K789" s="164" t="str">
        <f>IF(C789="","",'06 REITs'!N92)</f>
        <v/>
      </c>
      <c r="L789" s="164" t="str">
        <f>IF(C789="","",'06 REITs'!O92)</f>
        <v/>
      </c>
      <c r="M789" s="164" t="str">
        <f>IF(C789="","",'06 REITs'!AJ92)</f>
        <v/>
      </c>
      <c r="N789" s="164" t="str">
        <f>IF(C789="","",'06 REITs'!W92)</f>
        <v/>
      </c>
      <c r="O789" s="161" t="str">
        <f>IF(C789="","",'06 REITs'!X92)</f>
        <v/>
      </c>
      <c r="P789" s="164" t="str">
        <f>IF(C789="","",'06 REITs'!Y92)</f>
        <v/>
      </c>
      <c r="Q789" s="164" t="str">
        <f>IF(C789="","",'06 REITs'!Z92)</f>
        <v/>
      </c>
      <c r="R789" s="165" t="str">
        <f>IF(C789="","",IF($J$3&gt;0,J789/$J$3,0))</f>
        <v/>
      </c>
      <c r="S789" s="166" t="str">
        <f>IF(C789="","",IF(N(J789)&gt;0,J789+ROW()/1E9,""))</f>
        <v/>
      </c>
      <c r="T789" s="166" t="str">
        <f>IF(C789="","",IF(N(P789)&gt;0,P789+ROW()/1E9,""))</f>
        <v/>
      </c>
    </row>
    <row r="790">
      <c r="A790" s="153" t="str">
        <f>IF(C790="","","REITs")</f>
        <v/>
      </c>
      <c r="B790" s="153" t="str">
        <f>IF(C790="","","Exterior")</f>
        <v/>
      </c>
      <c r="C790" s="153" t="str">
        <f>IF('06 REITs'!A93="","",'06 REITs'!A93&amp;"")</f>
        <v/>
      </c>
      <c r="D790" s="153" t="str">
        <f>IF(C790="","",'06 REITs'!B93&amp;"")</f>
        <v/>
      </c>
      <c r="E790" s="153" t="str">
        <f>IF(C790="","",'06 REITs'!C93&amp;"")</f>
        <v/>
      </c>
      <c r="F790" s="153" t="str">
        <f>IF(C790="","",'06 REITs'!AD93)</f>
        <v/>
      </c>
      <c r="G790" s="154" t="str">
        <f>IF(C790="","",'06 REITs'!E93)</f>
        <v/>
      </c>
      <c r="H790" s="155" t="str">
        <f>IF(C790="","",'06 REITs'!J93)</f>
        <v/>
      </c>
      <c r="I790" s="156" t="str">
        <f>IF(C790="","",'06 REITs'!L93)</f>
        <v/>
      </c>
      <c r="J790" s="157" t="str">
        <f>IF(C790="","",'06 REITs'!M93)</f>
        <v/>
      </c>
      <c r="K790" s="157" t="str">
        <f>IF(C790="","",'06 REITs'!N93)</f>
        <v/>
      </c>
      <c r="L790" s="157" t="str">
        <f>IF(C790="","",'06 REITs'!O93)</f>
        <v/>
      </c>
      <c r="M790" s="157" t="str">
        <f>IF(C790="","",'06 REITs'!AJ93)</f>
        <v/>
      </c>
      <c r="N790" s="157" t="str">
        <f>IF(C790="","",'06 REITs'!W93)</f>
        <v/>
      </c>
      <c r="O790" s="154" t="str">
        <f>IF(C790="","",'06 REITs'!X93)</f>
        <v/>
      </c>
      <c r="P790" s="157" t="str">
        <f>IF(C790="","",'06 REITs'!Y93)</f>
        <v/>
      </c>
      <c r="Q790" s="157" t="str">
        <f>IF(C790="","",'06 REITs'!Z93)</f>
        <v/>
      </c>
      <c r="R790" s="158" t="str">
        <f>IF(C790="","",IF($J$3&gt;0,J790/$J$3,0))</f>
        <v/>
      </c>
      <c r="S790" s="159" t="str">
        <f>IF(C790="","",IF(N(J790)&gt;0,J790+ROW()/1E9,""))</f>
        <v/>
      </c>
      <c r="T790" s="159" t="str">
        <f>IF(C790="","",IF(N(P790)&gt;0,P790+ROW()/1E9,""))</f>
        <v/>
      </c>
    </row>
    <row r="791">
      <c r="A791" s="160" t="str">
        <f>IF(C791="","","REITs")</f>
        <v/>
      </c>
      <c r="B791" s="160" t="str">
        <f>IF(C791="","","Exterior")</f>
        <v/>
      </c>
      <c r="C791" s="160" t="str">
        <f>IF('06 REITs'!A94="","",'06 REITs'!A94&amp;"")</f>
        <v/>
      </c>
      <c r="D791" s="160" t="str">
        <f>IF(C791="","",'06 REITs'!B94&amp;"")</f>
        <v/>
      </c>
      <c r="E791" s="160" t="str">
        <f>IF(C791="","",'06 REITs'!C94&amp;"")</f>
        <v/>
      </c>
      <c r="F791" s="160" t="str">
        <f>IF(C791="","",'06 REITs'!AD94)</f>
        <v/>
      </c>
      <c r="G791" s="161" t="str">
        <f>IF(C791="","",'06 REITs'!E94)</f>
        <v/>
      </c>
      <c r="H791" s="162" t="str">
        <f>IF(C791="","",'06 REITs'!J94)</f>
        <v/>
      </c>
      <c r="I791" s="163" t="str">
        <f>IF(C791="","",'06 REITs'!L94)</f>
        <v/>
      </c>
      <c r="J791" s="164" t="str">
        <f>IF(C791="","",'06 REITs'!M94)</f>
        <v/>
      </c>
      <c r="K791" s="164" t="str">
        <f>IF(C791="","",'06 REITs'!N94)</f>
        <v/>
      </c>
      <c r="L791" s="164" t="str">
        <f>IF(C791="","",'06 REITs'!O94)</f>
        <v/>
      </c>
      <c r="M791" s="164" t="str">
        <f>IF(C791="","",'06 REITs'!AJ94)</f>
        <v/>
      </c>
      <c r="N791" s="164" t="str">
        <f>IF(C791="","",'06 REITs'!W94)</f>
        <v/>
      </c>
      <c r="O791" s="161" t="str">
        <f>IF(C791="","",'06 REITs'!X94)</f>
        <v/>
      </c>
      <c r="P791" s="164" t="str">
        <f>IF(C791="","",'06 REITs'!Y94)</f>
        <v/>
      </c>
      <c r="Q791" s="164" t="str">
        <f>IF(C791="","",'06 REITs'!Z94)</f>
        <v/>
      </c>
      <c r="R791" s="165" t="str">
        <f>IF(C791="","",IF($J$3&gt;0,J791/$J$3,0))</f>
        <v/>
      </c>
      <c r="S791" s="166" t="str">
        <f>IF(C791="","",IF(N(J791)&gt;0,J791+ROW()/1E9,""))</f>
        <v/>
      </c>
      <c r="T791" s="166" t="str">
        <f>IF(C791="","",IF(N(P791)&gt;0,P791+ROW()/1E9,""))</f>
        <v/>
      </c>
    </row>
    <row r="792">
      <c r="A792" s="153" t="str">
        <f>IF(C792="","","REITs")</f>
        <v/>
      </c>
      <c r="B792" s="153" t="str">
        <f>IF(C792="","","Exterior")</f>
        <v/>
      </c>
      <c r="C792" s="153" t="str">
        <f>IF('06 REITs'!A95="","",'06 REITs'!A95&amp;"")</f>
        <v/>
      </c>
      <c r="D792" s="153" t="str">
        <f>IF(C792="","",'06 REITs'!B95&amp;"")</f>
        <v/>
      </c>
      <c r="E792" s="153" t="str">
        <f>IF(C792="","",'06 REITs'!C95&amp;"")</f>
        <v/>
      </c>
      <c r="F792" s="153" t="str">
        <f>IF(C792="","",'06 REITs'!AD95)</f>
        <v/>
      </c>
      <c r="G792" s="154" t="str">
        <f>IF(C792="","",'06 REITs'!E95)</f>
        <v/>
      </c>
      <c r="H792" s="155" t="str">
        <f>IF(C792="","",'06 REITs'!J95)</f>
        <v/>
      </c>
      <c r="I792" s="156" t="str">
        <f>IF(C792="","",'06 REITs'!L95)</f>
        <v/>
      </c>
      <c r="J792" s="157" t="str">
        <f>IF(C792="","",'06 REITs'!M95)</f>
        <v/>
      </c>
      <c r="K792" s="157" t="str">
        <f>IF(C792="","",'06 REITs'!N95)</f>
        <v/>
      </c>
      <c r="L792" s="157" t="str">
        <f>IF(C792="","",'06 REITs'!O95)</f>
        <v/>
      </c>
      <c r="M792" s="157" t="str">
        <f>IF(C792="","",'06 REITs'!AJ95)</f>
        <v/>
      </c>
      <c r="N792" s="157" t="str">
        <f>IF(C792="","",'06 REITs'!W95)</f>
        <v/>
      </c>
      <c r="O792" s="154" t="str">
        <f>IF(C792="","",'06 REITs'!X95)</f>
        <v/>
      </c>
      <c r="P792" s="157" t="str">
        <f>IF(C792="","",'06 REITs'!Y95)</f>
        <v/>
      </c>
      <c r="Q792" s="157" t="str">
        <f>IF(C792="","",'06 REITs'!Z95)</f>
        <v/>
      </c>
      <c r="R792" s="158" t="str">
        <f>IF(C792="","",IF($J$3&gt;0,J792/$J$3,0))</f>
        <v/>
      </c>
      <c r="S792" s="159" t="str">
        <f>IF(C792="","",IF(N(J792)&gt;0,J792+ROW()/1E9,""))</f>
        <v/>
      </c>
      <c r="T792" s="159" t="str">
        <f>IF(C792="","",IF(N(P792)&gt;0,P792+ROW()/1E9,""))</f>
        <v/>
      </c>
    </row>
    <row r="793">
      <c r="A793" s="160" t="str">
        <f>IF(C793="","","REITs")</f>
        <v/>
      </c>
      <c r="B793" s="160" t="str">
        <f>IF(C793="","","Exterior")</f>
        <v/>
      </c>
      <c r="C793" s="160" t="str">
        <f>IF('06 REITs'!A96="","",'06 REITs'!A96&amp;"")</f>
        <v/>
      </c>
      <c r="D793" s="160" t="str">
        <f>IF(C793="","",'06 REITs'!B96&amp;"")</f>
        <v/>
      </c>
      <c r="E793" s="160" t="str">
        <f>IF(C793="","",'06 REITs'!C96&amp;"")</f>
        <v/>
      </c>
      <c r="F793" s="160" t="str">
        <f>IF(C793="","",'06 REITs'!AD96)</f>
        <v/>
      </c>
      <c r="G793" s="161" t="str">
        <f>IF(C793="","",'06 REITs'!E96)</f>
        <v/>
      </c>
      <c r="H793" s="162" t="str">
        <f>IF(C793="","",'06 REITs'!J96)</f>
        <v/>
      </c>
      <c r="I793" s="163" t="str">
        <f>IF(C793="","",'06 REITs'!L96)</f>
        <v/>
      </c>
      <c r="J793" s="164" t="str">
        <f>IF(C793="","",'06 REITs'!M96)</f>
        <v/>
      </c>
      <c r="K793" s="164" t="str">
        <f>IF(C793="","",'06 REITs'!N96)</f>
        <v/>
      </c>
      <c r="L793" s="164" t="str">
        <f>IF(C793="","",'06 REITs'!O96)</f>
        <v/>
      </c>
      <c r="M793" s="164" t="str">
        <f>IF(C793="","",'06 REITs'!AJ96)</f>
        <v/>
      </c>
      <c r="N793" s="164" t="str">
        <f>IF(C793="","",'06 REITs'!W96)</f>
        <v/>
      </c>
      <c r="O793" s="161" t="str">
        <f>IF(C793="","",'06 REITs'!X96)</f>
        <v/>
      </c>
      <c r="P793" s="164" t="str">
        <f>IF(C793="","",'06 REITs'!Y96)</f>
        <v/>
      </c>
      <c r="Q793" s="164" t="str">
        <f>IF(C793="","",'06 REITs'!Z96)</f>
        <v/>
      </c>
      <c r="R793" s="165" t="str">
        <f>IF(C793="","",IF($J$3&gt;0,J793/$J$3,0))</f>
        <v/>
      </c>
      <c r="S793" s="166" t="str">
        <f>IF(C793="","",IF(N(J793)&gt;0,J793+ROW()/1E9,""))</f>
        <v/>
      </c>
      <c r="T793" s="166" t="str">
        <f>IF(C793="","",IF(N(P793)&gt;0,P793+ROW()/1E9,""))</f>
        <v/>
      </c>
    </row>
    <row r="794">
      <c r="A794" s="153" t="str">
        <f>IF(C794="","","REITs")</f>
        <v/>
      </c>
      <c r="B794" s="153" t="str">
        <f>IF(C794="","","Exterior")</f>
        <v/>
      </c>
      <c r="C794" s="153" t="str">
        <f>IF('06 REITs'!A97="","",'06 REITs'!A97&amp;"")</f>
        <v/>
      </c>
      <c r="D794" s="153" t="str">
        <f>IF(C794="","",'06 REITs'!B97&amp;"")</f>
        <v/>
      </c>
      <c r="E794" s="153" t="str">
        <f>IF(C794="","",'06 REITs'!C97&amp;"")</f>
        <v/>
      </c>
      <c r="F794" s="153" t="str">
        <f>IF(C794="","",'06 REITs'!AD97)</f>
        <v/>
      </c>
      <c r="G794" s="154" t="str">
        <f>IF(C794="","",'06 REITs'!E97)</f>
        <v/>
      </c>
      <c r="H794" s="155" t="str">
        <f>IF(C794="","",'06 REITs'!J97)</f>
        <v/>
      </c>
      <c r="I794" s="156" t="str">
        <f>IF(C794="","",'06 REITs'!L97)</f>
        <v/>
      </c>
      <c r="J794" s="157" t="str">
        <f>IF(C794="","",'06 REITs'!M97)</f>
        <v/>
      </c>
      <c r="K794" s="157" t="str">
        <f>IF(C794="","",'06 REITs'!N97)</f>
        <v/>
      </c>
      <c r="L794" s="157" t="str">
        <f>IF(C794="","",'06 REITs'!O97)</f>
        <v/>
      </c>
      <c r="M794" s="157" t="str">
        <f>IF(C794="","",'06 REITs'!AJ97)</f>
        <v/>
      </c>
      <c r="N794" s="157" t="str">
        <f>IF(C794="","",'06 REITs'!W97)</f>
        <v/>
      </c>
      <c r="O794" s="154" t="str">
        <f>IF(C794="","",'06 REITs'!X97)</f>
        <v/>
      </c>
      <c r="P794" s="157" t="str">
        <f>IF(C794="","",'06 REITs'!Y97)</f>
        <v/>
      </c>
      <c r="Q794" s="157" t="str">
        <f>IF(C794="","",'06 REITs'!Z97)</f>
        <v/>
      </c>
      <c r="R794" s="158" t="str">
        <f>IF(C794="","",IF($J$3&gt;0,J794/$J$3,0))</f>
        <v/>
      </c>
      <c r="S794" s="159" t="str">
        <f>IF(C794="","",IF(N(J794)&gt;0,J794+ROW()/1E9,""))</f>
        <v/>
      </c>
      <c r="T794" s="159" t="str">
        <f>IF(C794="","",IF(N(P794)&gt;0,P794+ROW()/1E9,""))</f>
        <v/>
      </c>
    </row>
    <row r="795">
      <c r="A795" s="160" t="str">
        <f>IF(C795="","","REITs")</f>
        <v/>
      </c>
      <c r="B795" s="160" t="str">
        <f>IF(C795="","","Exterior")</f>
        <v/>
      </c>
      <c r="C795" s="160" t="str">
        <f>IF('06 REITs'!A98="","",'06 REITs'!A98&amp;"")</f>
        <v/>
      </c>
      <c r="D795" s="160" t="str">
        <f>IF(C795="","",'06 REITs'!B98&amp;"")</f>
        <v/>
      </c>
      <c r="E795" s="160" t="str">
        <f>IF(C795="","",'06 REITs'!C98&amp;"")</f>
        <v/>
      </c>
      <c r="F795" s="160" t="str">
        <f>IF(C795="","",'06 REITs'!AD98)</f>
        <v/>
      </c>
      <c r="G795" s="161" t="str">
        <f>IF(C795="","",'06 REITs'!E98)</f>
        <v/>
      </c>
      <c r="H795" s="162" t="str">
        <f>IF(C795="","",'06 REITs'!J98)</f>
        <v/>
      </c>
      <c r="I795" s="163" t="str">
        <f>IF(C795="","",'06 REITs'!L98)</f>
        <v/>
      </c>
      <c r="J795" s="164" t="str">
        <f>IF(C795="","",'06 REITs'!M98)</f>
        <v/>
      </c>
      <c r="K795" s="164" t="str">
        <f>IF(C795="","",'06 REITs'!N98)</f>
        <v/>
      </c>
      <c r="L795" s="164" t="str">
        <f>IF(C795="","",'06 REITs'!O98)</f>
        <v/>
      </c>
      <c r="M795" s="164" t="str">
        <f>IF(C795="","",'06 REITs'!AJ98)</f>
        <v/>
      </c>
      <c r="N795" s="164" t="str">
        <f>IF(C795="","",'06 REITs'!W98)</f>
        <v/>
      </c>
      <c r="O795" s="161" t="str">
        <f>IF(C795="","",'06 REITs'!X98)</f>
        <v/>
      </c>
      <c r="P795" s="164" t="str">
        <f>IF(C795="","",'06 REITs'!Y98)</f>
        <v/>
      </c>
      <c r="Q795" s="164" t="str">
        <f>IF(C795="","",'06 REITs'!Z98)</f>
        <v/>
      </c>
      <c r="R795" s="165" t="str">
        <f>IF(C795="","",IF($J$3&gt;0,J795/$J$3,0))</f>
        <v/>
      </c>
      <c r="S795" s="166" t="str">
        <f>IF(C795="","",IF(N(J795)&gt;0,J795+ROW()/1E9,""))</f>
        <v/>
      </c>
      <c r="T795" s="166" t="str">
        <f>IF(C795="","",IF(N(P795)&gt;0,P795+ROW()/1E9,""))</f>
        <v/>
      </c>
    </row>
    <row r="796">
      <c r="A796" s="153" t="str">
        <f>IF(C796="","","REITs")</f>
        <v/>
      </c>
      <c r="B796" s="153" t="str">
        <f>IF(C796="","","Exterior")</f>
        <v/>
      </c>
      <c r="C796" s="153" t="str">
        <f>IF('06 REITs'!A99="","",'06 REITs'!A99&amp;"")</f>
        <v/>
      </c>
      <c r="D796" s="153" t="str">
        <f>IF(C796="","",'06 REITs'!B99&amp;"")</f>
        <v/>
      </c>
      <c r="E796" s="153" t="str">
        <f>IF(C796="","",'06 REITs'!C99&amp;"")</f>
        <v/>
      </c>
      <c r="F796" s="153" t="str">
        <f>IF(C796="","",'06 REITs'!AD99)</f>
        <v/>
      </c>
      <c r="G796" s="154" t="str">
        <f>IF(C796="","",'06 REITs'!E99)</f>
        <v/>
      </c>
      <c r="H796" s="155" t="str">
        <f>IF(C796="","",'06 REITs'!J99)</f>
        <v/>
      </c>
      <c r="I796" s="156" t="str">
        <f>IF(C796="","",'06 REITs'!L99)</f>
        <v/>
      </c>
      <c r="J796" s="157" t="str">
        <f>IF(C796="","",'06 REITs'!M99)</f>
        <v/>
      </c>
      <c r="K796" s="157" t="str">
        <f>IF(C796="","",'06 REITs'!N99)</f>
        <v/>
      </c>
      <c r="L796" s="157" t="str">
        <f>IF(C796="","",'06 REITs'!O99)</f>
        <v/>
      </c>
      <c r="M796" s="157" t="str">
        <f>IF(C796="","",'06 REITs'!AJ99)</f>
        <v/>
      </c>
      <c r="N796" s="157" t="str">
        <f>IF(C796="","",'06 REITs'!W99)</f>
        <v/>
      </c>
      <c r="O796" s="154" t="str">
        <f>IF(C796="","",'06 REITs'!X99)</f>
        <v/>
      </c>
      <c r="P796" s="157" t="str">
        <f>IF(C796="","",'06 REITs'!Y99)</f>
        <v/>
      </c>
      <c r="Q796" s="157" t="str">
        <f>IF(C796="","",'06 REITs'!Z99)</f>
        <v/>
      </c>
      <c r="R796" s="158" t="str">
        <f>IF(C796="","",IF($J$3&gt;0,J796/$J$3,0))</f>
        <v/>
      </c>
      <c r="S796" s="159" t="str">
        <f>IF(C796="","",IF(N(J796)&gt;0,J796+ROW()/1E9,""))</f>
        <v/>
      </c>
      <c r="T796" s="159" t="str">
        <f>IF(C796="","",IF(N(P796)&gt;0,P796+ROW()/1E9,""))</f>
        <v/>
      </c>
    </row>
    <row r="797">
      <c r="A797" s="160" t="str">
        <f>IF(C797="","","REITs")</f>
        <v/>
      </c>
      <c r="B797" s="160" t="str">
        <f>IF(C797="","","Exterior")</f>
        <v/>
      </c>
      <c r="C797" s="160" t="str">
        <f>IF('06 REITs'!A100="","",'06 REITs'!A100&amp;"")</f>
        <v/>
      </c>
      <c r="D797" s="160" t="str">
        <f>IF(C797="","",'06 REITs'!B100&amp;"")</f>
        <v/>
      </c>
      <c r="E797" s="160" t="str">
        <f>IF(C797="","",'06 REITs'!C100&amp;"")</f>
        <v/>
      </c>
      <c r="F797" s="160" t="str">
        <f>IF(C797="","",'06 REITs'!AD100)</f>
        <v/>
      </c>
      <c r="G797" s="161" t="str">
        <f>IF(C797="","",'06 REITs'!E100)</f>
        <v/>
      </c>
      <c r="H797" s="162" t="str">
        <f>IF(C797="","",'06 REITs'!J100)</f>
        <v/>
      </c>
      <c r="I797" s="163" t="str">
        <f>IF(C797="","",'06 REITs'!L100)</f>
        <v/>
      </c>
      <c r="J797" s="164" t="str">
        <f>IF(C797="","",'06 REITs'!M100)</f>
        <v/>
      </c>
      <c r="K797" s="164" t="str">
        <f>IF(C797="","",'06 REITs'!N100)</f>
        <v/>
      </c>
      <c r="L797" s="164" t="str">
        <f>IF(C797="","",'06 REITs'!O100)</f>
        <v/>
      </c>
      <c r="M797" s="164" t="str">
        <f>IF(C797="","",'06 REITs'!AJ100)</f>
        <v/>
      </c>
      <c r="N797" s="164" t="str">
        <f>IF(C797="","",'06 REITs'!W100)</f>
        <v/>
      </c>
      <c r="O797" s="161" t="str">
        <f>IF(C797="","",'06 REITs'!X100)</f>
        <v/>
      </c>
      <c r="P797" s="164" t="str">
        <f>IF(C797="","",'06 REITs'!Y100)</f>
        <v/>
      </c>
      <c r="Q797" s="164" t="str">
        <f>IF(C797="","",'06 REITs'!Z100)</f>
        <v/>
      </c>
      <c r="R797" s="165" t="str">
        <f>IF(C797="","",IF($J$3&gt;0,J797/$J$3,0))</f>
        <v/>
      </c>
      <c r="S797" s="166" t="str">
        <f>IF(C797="","",IF(N(J797)&gt;0,J797+ROW()/1E9,""))</f>
        <v/>
      </c>
      <c r="T797" s="166" t="str">
        <f>IF(C797="","",IF(N(P797)&gt;0,P797+ROW()/1E9,""))</f>
        <v/>
      </c>
    </row>
    <row r="798">
      <c r="A798" s="153" t="str">
        <f>IF(C798="","","REITs")</f>
        <v/>
      </c>
      <c r="B798" s="153" t="str">
        <f>IF(C798="","","Exterior")</f>
        <v/>
      </c>
      <c r="C798" s="153" t="str">
        <f>IF('06 REITs'!A101="","",'06 REITs'!A101&amp;"")</f>
        <v/>
      </c>
      <c r="D798" s="153" t="str">
        <f>IF(C798="","",'06 REITs'!B101&amp;"")</f>
        <v/>
      </c>
      <c r="E798" s="153" t="str">
        <f>IF(C798="","",'06 REITs'!C101&amp;"")</f>
        <v/>
      </c>
      <c r="F798" s="153" t="str">
        <f>IF(C798="","",'06 REITs'!AD101)</f>
        <v/>
      </c>
      <c r="G798" s="154" t="str">
        <f>IF(C798="","",'06 REITs'!E101)</f>
        <v/>
      </c>
      <c r="H798" s="155" t="str">
        <f>IF(C798="","",'06 REITs'!J101)</f>
        <v/>
      </c>
      <c r="I798" s="156" t="str">
        <f>IF(C798="","",'06 REITs'!L101)</f>
        <v/>
      </c>
      <c r="J798" s="157" t="str">
        <f>IF(C798="","",'06 REITs'!M101)</f>
        <v/>
      </c>
      <c r="K798" s="157" t="str">
        <f>IF(C798="","",'06 REITs'!N101)</f>
        <v/>
      </c>
      <c r="L798" s="157" t="str">
        <f>IF(C798="","",'06 REITs'!O101)</f>
        <v/>
      </c>
      <c r="M798" s="157" t="str">
        <f>IF(C798="","",'06 REITs'!AJ101)</f>
        <v/>
      </c>
      <c r="N798" s="157" t="str">
        <f>IF(C798="","",'06 REITs'!W101)</f>
        <v/>
      </c>
      <c r="O798" s="154" t="str">
        <f>IF(C798="","",'06 REITs'!X101)</f>
        <v/>
      </c>
      <c r="P798" s="157" t="str">
        <f>IF(C798="","",'06 REITs'!Y101)</f>
        <v/>
      </c>
      <c r="Q798" s="157" t="str">
        <f>IF(C798="","",'06 REITs'!Z101)</f>
        <v/>
      </c>
      <c r="R798" s="158" t="str">
        <f>IF(C798="","",IF($J$3&gt;0,J798/$J$3,0))</f>
        <v/>
      </c>
      <c r="S798" s="159" t="str">
        <f>IF(C798="","",IF(N(J798)&gt;0,J798+ROW()/1E9,""))</f>
        <v/>
      </c>
      <c r="T798" s="159" t="str">
        <f>IF(C798="","",IF(N(P798)&gt;0,P798+ROW()/1E9,""))</f>
        <v/>
      </c>
    </row>
    <row r="799">
      <c r="A799" s="160" t="str">
        <f>IF(C799="","","REITs")</f>
        <v/>
      </c>
      <c r="B799" s="160" t="str">
        <f>IF(C799="","","Exterior")</f>
        <v/>
      </c>
      <c r="C799" s="160" t="str">
        <f>IF('06 REITs'!A102="","",'06 REITs'!A102&amp;"")</f>
        <v/>
      </c>
      <c r="D799" s="160" t="str">
        <f>IF(C799="","",'06 REITs'!B102&amp;"")</f>
        <v/>
      </c>
      <c r="E799" s="160" t="str">
        <f>IF(C799="","",'06 REITs'!C102&amp;"")</f>
        <v/>
      </c>
      <c r="F799" s="160" t="str">
        <f>IF(C799="","",'06 REITs'!AD102)</f>
        <v/>
      </c>
      <c r="G799" s="161" t="str">
        <f>IF(C799="","",'06 REITs'!E102)</f>
        <v/>
      </c>
      <c r="H799" s="162" t="str">
        <f>IF(C799="","",'06 REITs'!J102)</f>
        <v/>
      </c>
      <c r="I799" s="163" t="str">
        <f>IF(C799="","",'06 REITs'!L102)</f>
        <v/>
      </c>
      <c r="J799" s="164" t="str">
        <f>IF(C799="","",'06 REITs'!M102)</f>
        <v/>
      </c>
      <c r="K799" s="164" t="str">
        <f>IF(C799="","",'06 REITs'!N102)</f>
        <v/>
      </c>
      <c r="L799" s="164" t="str">
        <f>IF(C799="","",'06 REITs'!O102)</f>
        <v/>
      </c>
      <c r="M799" s="164" t="str">
        <f>IF(C799="","",'06 REITs'!AJ102)</f>
        <v/>
      </c>
      <c r="N799" s="164" t="str">
        <f>IF(C799="","",'06 REITs'!W102)</f>
        <v/>
      </c>
      <c r="O799" s="161" t="str">
        <f>IF(C799="","",'06 REITs'!X102)</f>
        <v/>
      </c>
      <c r="P799" s="164" t="str">
        <f>IF(C799="","",'06 REITs'!Y102)</f>
        <v/>
      </c>
      <c r="Q799" s="164" t="str">
        <f>IF(C799="","",'06 REITs'!Z102)</f>
        <v/>
      </c>
      <c r="R799" s="165" t="str">
        <f>IF(C799="","",IF($J$3&gt;0,J799/$J$3,0))</f>
        <v/>
      </c>
      <c r="S799" s="166" t="str">
        <f>IF(C799="","",IF(N(J799)&gt;0,J799+ROW()/1E9,""))</f>
        <v/>
      </c>
      <c r="T799" s="166" t="str">
        <f>IF(C799="","",IF(N(P799)&gt;0,P799+ROW()/1E9,""))</f>
        <v/>
      </c>
    </row>
    <row r="800">
      <c r="A800" s="153" t="str">
        <f>IF(C800="","","REITs")</f>
        <v/>
      </c>
      <c r="B800" s="153" t="str">
        <f>IF(C800="","","Exterior")</f>
        <v/>
      </c>
      <c r="C800" s="153" t="str">
        <f>IF('06 REITs'!A103="","",'06 REITs'!A103&amp;"")</f>
        <v/>
      </c>
      <c r="D800" s="153" t="str">
        <f>IF(C800="","",'06 REITs'!B103&amp;"")</f>
        <v/>
      </c>
      <c r="E800" s="153" t="str">
        <f>IF(C800="","",'06 REITs'!C103&amp;"")</f>
        <v/>
      </c>
      <c r="F800" s="153" t="str">
        <f>IF(C800="","",'06 REITs'!AD103)</f>
        <v/>
      </c>
      <c r="G800" s="154" t="str">
        <f>IF(C800="","",'06 REITs'!E103)</f>
        <v/>
      </c>
      <c r="H800" s="155" t="str">
        <f>IF(C800="","",'06 REITs'!J103)</f>
        <v/>
      </c>
      <c r="I800" s="156" t="str">
        <f>IF(C800="","",'06 REITs'!L103)</f>
        <v/>
      </c>
      <c r="J800" s="157" t="str">
        <f>IF(C800="","",'06 REITs'!M103)</f>
        <v/>
      </c>
      <c r="K800" s="157" t="str">
        <f>IF(C800="","",'06 REITs'!N103)</f>
        <v/>
      </c>
      <c r="L800" s="157" t="str">
        <f>IF(C800="","",'06 REITs'!O103)</f>
        <v/>
      </c>
      <c r="M800" s="157" t="str">
        <f>IF(C800="","",'06 REITs'!AJ103)</f>
        <v/>
      </c>
      <c r="N800" s="157" t="str">
        <f>IF(C800="","",'06 REITs'!W103)</f>
        <v/>
      </c>
      <c r="O800" s="154" t="str">
        <f>IF(C800="","",'06 REITs'!X103)</f>
        <v/>
      </c>
      <c r="P800" s="157" t="str">
        <f>IF(C800="","",'06 REITs'!Y103)</f>
        <v/>
      </c>
      <c r="Q800" s="157" t="str">
        <f>IF(C800="","",'06 REITs'!Z103)</f>
        <v/>
      </c>
      <c r="R800" s="158" t="str">
        <f>IF(C800="","",IF($J$3&gt;0,J800/$J$3,0))</f>
        <v/>
      </c>
      <c r="S800" s="159" t="str">
        <f>IF(C800="","",IF(N(J800)&gt;0,J800+ROW()/1E9,""))</f>
        <v/>
      </c>
      <c r="T800" s="159" t="str">
        <f>IF(C800="","",IF(N(P800)&gt;0,P800+ROW()/1E9,""))</f>
        <v/>
      </c>
    </row>
    <row r="801">
      <c r="A801" s="160" t="str">
        <f>IF(C801="","","REITs")</f>
        <v/>
      </c>
      <c r="B801" s="160" t="str">
        <f>IF(C801="","","Exterior")</f>
        <v/>
      </c>
      <c r="C801" s="160" t="str">
        <f>IF('06 REITs'!A104="","",'06 REITs'!A104&amp;"")</f>
        <v/>
      </c>
      <c r="D801" s="160" t="str">
        <f>IF(C801="","",'06 REITs'!B104&amp;"")</f>
        <v/>
      </c>
      <c r="E801" s="160" t="str">
        <f>IF(C801="","",'06 REITs'!C104&amp;"")</f>
        <v/>
      </c>
      <c r="F801" s="160" t="str">
        <f>IF(C801="","",'06 REITs'!AD104)</f>
        <v/>
      </c>
      <c r="G801" s="161" t="str">
        <f>IF(C801="","",'06 REITs'!E104)</f>
        <v/>
      </c>
      <c r="H801" s="162" t="str">
        <f>IF(C801="","",'06 REITs'!J104)</f>
        <v/>
      </c>
      <c r="I801" s="163" t="str">
        <f>IF(C801="","",'06 REITs'!L104)</f>
        <v/>
      </c>
      <c r="J801" s="164" t="str">
        <f>IF(C801="","",'06 REITs'!M104)</f>
        <v/>
      </c>
      <c r="K801" s="164" t="str">
        <f>IF(C801="","",'06 REITs'!N104)</f>
        <v/>
      </c>
      <c r="L801" s="164" t="str">
        <f>IF(C801="","",'06 REITs'!O104)</f>
        <v/>
      </c>
      <c r="M801" s="164" t="str">
        <f>IF(C801="","",'06 REITs'!AJ104)</f>
        <v/>
      </c>
      <c r="N801" s="164" t="str">
        <f>IF(C801="","",'06 REITs'!W104)</f>
        <v/>
      </c>
      <c r="O801" s="161" t="str">
        <f>IF(C801="","",'06 REITs'!X104)</f>
        <v/>
      </c>
      <c r="P801" s="164" t="str">
        <f>IF(C801="","",'06 REITs'!Y104)</f>
        <v/>
      </c>
      <c r="Q801" s="164" t="str">
        <f>IF(C801="","",'06 REITs'!Z104)</f>
        <v/>
      </c>
      <c r="R801" s="165" t="str">
        <f>IF(C801="","",IF($J$3&gt;0,J801/$J$3,0))</f>
        <v/>
      </c>
      <c r="S801" s="166" t="str">
        <f>IF(C801="","",IF(N(J801)&gt;0,J801+ROW()/1E9,""))</f>
        <v/>
      </c>
      <c r="T801" s="166" t="str">
        <f>IF(C801="","",IF(N(P801)&gt;0,P801+ROW()/1E9,""))</f>
        <v/>
      </c>
    </row>
    <row r="802">
      <c r="A802" s="153" t="str">
        <f>IF(C802="","","REITs")</f>
        <v/>
      </c>
      <c r="B802" s="153" t="str">
        <f>IF(C802="","","Exterior")</f>
        <v/>
      </c>
      <c r="C802" s="153" t="str">
        <f>IF('06 REITs'!A105="","",'06 REITs'!A105&amp;"")</f>
        <v/>
      </c>
      <c r="D802" s="153" t="str">
        <f>IF(C802="","",'06 REITs'!B105&amp;"")</f>
        <v/>
      </c>
      <c r="E802" s="153" t="str">
        <f>IF(C802="","",'06 REITs'!C105&amp;"")</f>
        <v/>
      </c>
      <c r="F802" s="153" t="str">
        <f>IF(C802="","",'06 REITs'!AD105)</f>
        <v/>
      </c>
      <c r="G802" s="154" t="str">
        <f>IF(C802="","",'06 REITs'!E105)</f>
        <v/>
      </c>
      <c r="H802" s="155" t="str">
        <f>IF(C802="","",'06 REITs'!J105)</f>
        <v/>
      </c>
      <c r="I802" s="156" t="str">
        <f>IF(C802="","",'06 REITs'!L105)</f>
        <v/>
      </c>
      <c r="J802" s="157" t="str">
        <f>IF(C802="","",'06 REITs'!M105)</f>
        <v/>
      </c>
      <c r="K802" s="157" t="str">
        <f>IF(C802="","",'06 REITs'!N105)</f>
        <v/>
      </c>
      <c r="L802" s="157" t="str">
        <f>IF(C802="","",'06 REITs'!O105)</f>
        <v/>
      </c>
      <c r="M802" s="157" t="str">
        <f>IF(C802="","",'06 REITs'!AJ105)</f>
        <v/>
      </c>
      <c r="N802" s="157" t="str">
        <f>IF(C802="","",'06 REITs'!W105)</f>
        <v/>
      </c>
      <c r="O802" s="154" t="str">
        <f>IF(C802="","",'06 REITs'!X105)</f>
        <v/>
      </c>
      <c r="P802" s="157" t="str">
        <f>IF(C802="","",'06 REITs'!Y105)</f>
        <v/>
      </c>
      <c r="Q802" s="157" t="str">
        <f>IF(C802="","",'06 REITs'!Z105)</f>
        <v/>
      </c>
      <c r="R802" s="158" t="str">
        <f>IF(C802="","",IF($J$3&gt;0,J802/$J$3,0))</f>
        <v/>
      </c>
      <c r="S802" s="159" t="str">
        <f>IF(C802="","",IF(N(J802)&gt;0,J802+ROW()/1E9,""))</f>
        <v/>
      </c>
      <c r="T802" s="159" t="str">
        <f>IF(C802="","",IF(N(P802)&gt;0,P802+ROW()/1E9,""))</f>
        <v/>
      </c>
    </row>
    <row r="803">
      <c r="A803" s="160" t="str">
        <f>IF(C803="","","REITs")</f>
        <v/>
      </c>
      <c r="B803" s="160" t="str">
        <f>IF(C803="","","Exterior")</f>
        <v/>
      </c>
      <c r="C803" s="160" t="str">
        <f>IF('06 REITs'!A106="","",'06 REITs'!A106&amp;"")</f>
        <v/>
      </c>
      <c r="D803" s="160" t="str">
        <f>IF(C803="","",'06 REITs'!B106&amp;"")</f>
        <v/>
      </c>
      <c r="E803" s="160" t="str">
        <f>IF(C803="","",'06 REITs'!C106&amp;"")</f>
        <v/>
      </c>
      <c r="F803" s="160" t="str">
        <f>IF(C803="","",'06 REITs'!AD106)</f>
        <v/>
      </c>
      <c r="G803" s="161" t="str">
        <f>IF(C803="","",'06 REITs'!E106)</f>
        <v/>
      </c>
      <c r="H803" s="162" t="str">
        <f>IF(C803="","",'06 REITs'!J106)</f>
        <v/>
      </c>
      <c r="I803" s="163" t="str">
        <f>IF(C803="","",'06 REITs'!L106)</f>
        <v/>
      </c>
      <c r="J803" s="164" t="str">
        <f>IF(C803="","",'06 REITs'!M106)</f>
        <v/>
      </c>
      <c r="K803" s="164" t="str">
        <f>IF(C803="","",'06 REITs'!N106)</f>
        <v/>
      </c>
      <c r="L803" s="164" t="str">
        <f>IF(C803="","",'06 REITs'!O106)</f>
        <v/>
      </c>
      <c r="M803" s="164" t="str">
        <f>IF(C803="","",'06 REITs'!AJ106)</f>
        <v/>
      </c>
      <c r="N803" s="164" t="str">
        <f>IF(C803="","",'06 REITs'!W106)</f>
        <v/>
      </c>
      <c r="O803" s="161" t="str">
        <f>IF(C803="","",'06 REITs'!X106)</f>
        <v/>
      </c>
      <c r="P803" s="164" t="str">
        <f>IF(C803="","",'06 REITs'!Y106)</f>
        <v/>
      </c>
      <c r="Q803" s="164" t="str">
        <f>IF(C803="","",'06 REITs'!Z106)</f>
        <v/>
      </c>
      <c r="R803" s="165" t="str">
        <f>IF(C803="","",IF($J$3&gt;0,J803/$J$3,0))</f>
        <v/>
      </c>
      <c r="S803" s="166" t="str">
        <f>IF(C803="","",IF(N(J803)&gt;0,J803+ROW()/1E9,""))</f>
        <v/>
      </c>
      <c r="T803" s="166" t="str">
        <f>IF(C803="","",IF(N(P803)&gt;0,P803+ROW()/1E9,""))</f>
        <v/>
      </c>
    </row>
    <row r="804">
      <c r="A804" s="153" t="str">
        <f>IF(C804="","","REITs")</f>
        <v/>
      </c>
      <c r="B804" s="153" t="str">
        <f>IF(C804="","","Exterior")</f>
        <v/>
      </c>
      <c r="C804" s="153" t="str">
        <f>IF('06 REITs'!A107="","",'06 REITs'!A107&amp;"")</f>
        <v/>
      </c>
      <c r="D804" s="153" t="str">
        <f>IF(C804="","",'06 REITs'!B107&amp;"")</f>
        <v/>
      </c>
      <c r="E804" s="153" t="str">
        <f>IF(C804="","",'06 REITs'!C107&amp;"")</f>
        <v/>
      </c>
      <c r="F804" s="153" t="str">
        <f>IF(C804="","",'06 REITs'!AD107)</f>
        <v/>
      </c>
      <c r="G804" s="154" t="str">
        <f>IF(C804="","",'06 REITs'!E107)</f>
        <v/>
      </c>
      <c r="H804" s="155" t="str">
        <f>IF(C804="","",'06 REITs'!J107)</f>
        <v/>
      </c>
      <c r="I804" s="156" t="str">
        <f>IF(C804="","",'06 REITs'!L107)</f>
        <v/>
      </c>
      <c r="J804" s="157" t="str">
        <f>IF(C804="","",'06 REITs'!M107)</f>
        <v/>
      </c>
      <c r="K804" s="157" t="str">
        <f>IF(C804="","",'06 REITs'!N107)</f>
        <v/>
      </c>
      <c r="L804" s="157" t="str">
        <f>IF(C804="","",'06 REITs'!O107)</f>
        <v/>
      </c>
      <c r="M804" s="157" t="str">
        <f>IF(C804="","",'06 REITs'!AJ107)</f>
        <v/>
      </c>
      <c r="N804" s="157" t="str">
        <f>IF(C804="","",'06 REITs'!W107)</f>
        <v/>
      </c>
      <c r="O804" s="154" t="str">
        <f>IF(C804="","",'06 REITs'!X107)</f>
        <v/>
      </c>
      <c r="P804" s="157" t="str">
        <f>IF(C804="","",'06 REITs'!Y107)</f>
        <v/>
      </c>
      <c r="Q804" s="157" t="str">
        <f>IF(C804="","",'06 REITs'!Z107)</f>
        <v/>
      </c>
      <c r="R804" s="158" t="str">
        <f>IF(C804="","",IF($J$3&gt;0,J804/$J$3,0))</f>
        <v/>
      </c>
      <c r="S804" s="159" t="str">
        <f>IF(C804="","",IF(N(J804)&gt;0,J804+ROW()/1E9,""))</f>
        <v/>
      </c>
      <c r="T804" s="159" t="str">
        <f>IF(C804="","",IF(N(P804)&gt;0,P804+ROW()/1E9,""))</f>
        <v/>
      </c>
    </row>
    <row r="805">
      <c r="A805" s="160" t="str">
        <f>IF(C805="","","REITs")</f>
        <v/>
      </c>
      <c r="B805" s="160" t="str">
        <f>IF(C805="","","Exterior")</f>
        <v/>
      </c>
      <c r="C805" s="160" t="str">
        <f>IF('06 REITs'!A108="","",'06 REITs'!A108&amp;"")</f>
        <v/>
      </c>
      <c r="D805" s="160" t="str">
        <f>IF(C805="","",'06 REITs'!B108&amp;"")</f>
        <v/>
      </c>
      <c r="E805" s="160" t="str">
        <f>IF(C805="","",'06 REITs'!C108&amp;"")</f>
        <v/>
      </c>
      <c r="F805" s="160" t="str">
        <f>IF(C805="","",'06 REITs'!AD108)</f>
        <v/>
      </c>
      <c r="G805" s="161" t="str">
        <f>IF(C805="","",'06 REITs'!E108)</f>
        <v/>
      </c>
      <c r="H805" s="162" t="str">
        <f>IF(C805="","",'06 REITs'!J108)</f>
        <v/>
      </c>
      <c r="I805" s="163" t="str">
        <f>IF(C805="","",'06 REITs'!L108)</f>
        <v/>
      </c>
      <c r="J805" s="164" t="str">
        <f>IF(C805="","",'06 REITs'!M108)</f>
        <v/>
      </c>
      <c r="K805" s="164" t="str">
        <f>IF(C805="","",'06 REITs'!N108)</f>
        <v/>
      </c>
      <c r="L805" s="164" t="str">
        <f>IF(C805="","",'06 REITs'!O108)</f>
        <v/>
      </c>
      <c r="M805" s="164" t="str">
        <f>IF(C805="","",'06 REITs'!AJ108)</f>
        <v/>
      </c>
      <c r="N805" s="164" t="str">
        <f>IF(C805="","",'06 REITs'!W108)</f>
        <v/>
      </c>
      <c r="O805" s="161" t="str">
        <f>IF(C805="","",'06 REITs'!X108)</f>
        <v/>
      </c>
      <c r="P805" s="164" t="str">
        <f>IF(C805="","",'06 REITs'!Y108)</f>
        <v/>
      </c>
      <c r="Q805" s="164" t="str">
        <f>IF(C805="","",'06 REITs'!Z108)</f>
        <v/>
      </c>
      <c r="R805" s="165" t="str">
        <f>IF(C805="","",IF($J$3&gt;0,J805/$J$3,0))</f>
        <v/>
      </c>
      <c r="S805" s="166" t="str">
        <f>IF(C805="","",IF(N(J805)&gt;0,J805+ROW()/1E9,""))</f>
        <v/>
      </c>
      <c r="T805" s="166" t="str">
        <f>IF(C805="","",IF(N(P805)&gt;0,P805+ROW()/1E9,""))</f>
        <v/>
      </c>
    </row>
    <row r="806">
      <c r="A806" s="153" t="str">
        <f>IF(C806="","","Criptomoedas")</f>
        <v/>
      </c>
      <c r="B806" s="153" t="str">
        <f>IF(C806="","","Alternativos")</f>
        <v/>
      </c>
      <c r="C806" s="153" t="str">
        <f>IF('08 Criptomoedas'!A9="","",'08 Criptomoedas'!A9&amp;"")</f>
        <v/>
      </c>
      <c r="D806" s="153" t="str">
        <f>IF(C806="","",'08 Criptomoedas'!B9&amp;"")</f>
        <v/>
      </c>
      <c r="E806" s="153" t="str">
        <f>IF(C806="","",'08 Criptomoedas'!C9&amp;"")</f>
        <v/>
      </c>
      <c r="F806" s="153" t="str">
        <f>IF(C806="","",'08 Criptomoedas'!AE9)</f>
        <v/>
      </c>
      <c r="G806" s="154" t="str">
        <f>IF(C806="","",'08 Criptomoedas'!F9)</f>
        <v/>
      </c>
      <c r="H806" s="155" t="str">
        <f>IF(C806="","",'08 Criptomoedas'!K9)</f>
        <v/>
      </c>
      <c r="I806" s="156" t="str">
        <f>IF(C806="","",'08 Criptomoedas'!M9)</f>
        <v/>
      </c>
      <c r="J806" s="157" t="str">
        <f>IF(C806="","",'08 Criptomoedas'!N9)</f>
        <v/>
      </c>
      <c r="K806" s="157" t="str">
        <f>IF(C806="","",'08 Criptomoedas'!O9)</f>
        <v/>
      </c>
      <c r="L806" s="157" t="str">
        <f>IF(C806="","",'08 Criptomoedas'!P9)</f>
        <v/>
      </c>
      <c r="M806" s="157" t="str">
        <f>IF(C806="","",'08 Criptomoedas'!AK9)</f>
        <v/>
      </c>
      <c r="N806" s="157" t="str">
        <f>IF(C806="","",'08 Criptomoedas'!X9)</f>
        <v/>
      </c>
      <c r="O806" s="154" t="str">
        <f>IF(C806="","",'08 Criptomoedas'!Y9)</f>
        <v/>
      </c>
      <c r="P806" s="157" t="str">
        <f>IF(C806="","",'08 Criptomoedas'!Z9)</f>
        <v/>
      </c>
      <c r="Q806" s="157" t="str">
        <f>IF(C806="","",'08 Criptomoedas'!AA9)</f>
        <v/>
      </c>
      <c r="R806" s="158" t="str">
        <f>IF(C806="","",IF($J$3&gt;0,J806/$J$3,0))</f>
        <v/>
      </c>
      <c r="S806" s="159" t="str">
        <f>IF(C806="","",IF(N(J806)&gt;0,J806+ROW()/1E9,""))</f>
        <v/>
      </c>
      <c r="T806" s="159" t="str">
        <f>IF(C806="","",IF(N(P806)&gt;0,P806+ROW()/1E9,""))</f>
        <v/>
      </c>
    </row>
    <row r="807">
      <c r="A807" s="160" t="str">
        <f>IF(C807="","","Criptomoedas")</f>
        <v/>
      </c>
      <c r="B807" s="160" t="str">
        <f>IF(C807="","","Alternativos")</f>
        <v/>
      </c>
      <c r="C807" s="160" t="str">
        <f>IF('08 Criptomoedas'!A10="","",'08 Criptomoedas'!A10&amp;"")</f>
        <v/>
      </c>
      <c r="D807" s="160" t="str">
        <f>IF(C807="","",'08 Criptomoedas'!B10&amp;"")</f>
        <v/>
      </c>
      <c r="E807" s="160" t="str">
        <f>IF(C807="","",'08 Criptomoedas'!C10&amp;"")</f>
        <v/>
      </c>
      <c r="F807" s="160" t="str">
        <f>IF(C807="","",'08 Criptomoedas'!AE10)</f>
        <v/>
      </c>
      <c r="G807" s="161" t="str">
        <f>IF(C807="","",'08 Criptomoedas'!F10)</f>
        <v/>
      </c>
      <c r="H807" s="162" t="str">
        <f>IF(C807="","",'08 Criptomoedas'!K10)</f>
        <v/>
      </c>
      <c r="I807" s="163" t="str">
        <f>IF(C807="","",'08 Criptomoedas'!M10)</f>
        <v/>
      </c>
      <c r="J807" s="164" t="str">
        <f>IF(C807="","",'08 Criptomoedas'!N10)</f>
        <v/>
      </c>
      <c r="K807" s="164" t="str">
        <f>IF(C807="","",'08 Criptomoedas'!O10)</f>
        <v/>
      </c>
      <c r="L807" s="164" t="str">
        <f>IF(C807="","",'08 Criptomoedas'!P10)</f>
        <v/>
      </c>
      <c r="M807" s="164" t="str">
        <f>IF(C807="","",'08 Criptomoedas'!AK10)</f>
        <v/>
      </c>
      <c r="N807" s="164" t="str">
        <f>IF(C807="","",'08 Criptomoedas'!X10)</f>
        <v/>
      </c>
      <c r="O807" s="161" t="str">
        <f>IF(C807="","",'08 Criptomoedas'!Y10)</f>
        <v/>
      </c>
      <c r="P807" s="164" t="str">
        <f>IF(C807="","",'08 Criptomoedas'!Z10)</f>
        <v/>
      </c>
      <c r="Q807" s="164" t="str">
        <f>IF(C807="","",'08 Criptomoedas'!AA10)</f>
        <v/>
      </c>
      <c r="R807" s="165" t="str">
        <f>IF(C807="","",IF($J$3&gt;0,J807/$J$3,0))</f>
        <v/>
      </c>
      <c r="S807" s="166" t="str">
        <f>IF(C807="","",IF(N(J807)&gt;0,J807+ROW()/1E9,""))</f>
        <v/>
      </c>
      <c r="T807" s="166" t="str">
        <f>IF(C807="","",IF(N(P807)&gt;0,P807+ROW()/1E9,""))</f>
        <v/>
      </c>
    </row>
    <row r="808">
      <c r="A808" s="153" t="str">
        <f>IF(C808="","","Criptomoedas")</f>
        <v/>
      </c>
      <c r="B808" s="153" t="str">
        <f>IF(C808="","","Alternativos")</f>
        <v/>
      </c>
      <c r="C808" s="153" t="str">
        <f>IF('08 Criptomoedas'!A11="","",'08 Criptomoedas'!A11&amp;"")</f>
        <v/>
      </c>
      <c r="D808" s="153" t="str">
        <f>IF(C808="","",'08 Criptomoedas'!B11&amp;"")</f>
        <v/>
      </c>
      <c r="E808" s="153" t="str">
        <f>IF(C808="","",'08 Criptomoedas'!C11&amp;"")</f>
        <v/>
      </c>
      <c r="F808" s="153" t="str">
        <f>IF(C808="","",'08 Criptomoedas'!AE11)</f>
        <v/>
      </c>
      <c r="G808" s="154" t="str">
        <f>IF(C808="","",'08 Criptomoedas'!F11)</f>
        <v/>
      </c>
      <c r="H808" s="155" t="str">
        <f>IF(C808="","",'08 Criptomoedas'!K11)</f>
        <v/>
      </c>
      <c r="I808" s="156" t="str">
        <f>IF(C808="","",'08 Criptomoedas'!M11)</f>
        <v/>
      </c>
      <c r="J808" s="157" t="str">
        <f>IF(C808="","",'08 Criptomoedas'!N11)</f>
        <v/>
      </c>
      <c r="K808" s="157" t="str">
        <f>IF(C808="","",'08 Criptomoedas'!O11)</f>
        <v/>
      </c>
      <c r="L808" s="157" t="str">
        <f>IF(C808="","",'08 Criptomoedas'!P11)</f>
        <v/>
      </c>
      <c r="M808" s="157" t="str">
        <f>IF(C808="","",'08 Criptomoedas'!AK11)</f>
        <v/>
      </c>
      <c r="N808" s="157" t="str">
        <f>IF(C808="","",'08 Criptomoedas'!X11)</f>
        <v/>
      </c>
      <c r="O808" s="154" t="str">
        <f>IF(C808="","",'08 Criptomoedas'!Y11)</f>
        <v/>
      </c>
      <c r="P808" s="157" t="str">
        <f>IF(C808="","",'08 Criptomoedas'!Z11)</f>
        <v/>
      </c>
      <c r="Q808" s="157" t="str">
        <f>IF(C808="","",'08 Criptomoedas'!AA11)</f>
        <v/>
      </c>
      <c r="R808" s="158" t="str">
        <f>IF(C808="","",IF($J$3&gt;0,J808/$J$3,0))</f>
        <v/>
      </c>
      <c r="S808" s="159" t="str">
        <f>IF(C808="","",IF(N(J808)&gt;0,J808+ROW()/1E9,""))</f>
        <v/>
      </c>
      <c r="T808" s="159" t="str">
        <f>IF(C808="","",IF(N(P808)&gt;0,P808+ROW()/1E9,""))</f>
        <v/>
      </c>
    </row>
    <row r="809">
      <c r="A809" s="160" t="str">
        <f>IF(C809="","","Criptomoedas")</f>
        <v/>
      </c>
      <c r="B809" s="160" t="str">
        <f>IF(C809="","","Alternativos")</f>
        <v/>
      </c>
      <c r="C809" s="160" t="str">
        <f>IF('08 Criptomoedas'!A12="","",'08 Criptomoedas'!A12&amp;"")</f>
        <v/>
      </c>
      <c r="D809" s="160" t="str">
        <f>IF(C809="","",'08 Criptomoedas'!B12&amp;"")</f>
        <v/>
      </c>
      <c r="E809" s="160" t="str">
        <f>IF(C809="","",'08 Criptomoedas'!C12&amp;"")</f>
        <v/>
      </c>
      <c r="F809" s="160" t="str">
        <f>IF(C809="","",'08 Criptomoedas'!AE12)</f>
        <v/>
      </c>
      <c r="G809" s="161" t="str">
        <f>IF(C809="","",'08 Criptomoedas'!F12)</f>
        <v/>
      </c>
      <c r="H809" s="162" t="str">
        <f>IF(C809="","",'08 Criptomoedas'!K12)</f>
        <v/>
      </c>
      <c r="I809" s="163" t="str">
        <f>IF(C809="","",'08 Criptomoedas'!M12)</f>
        <v/>
      </c>
      <c r="J809" s="164" t="str">
        <f>IF(C809="","",'08 Criptomoedas'!N12)</f>
        <v/>
      </c>
      <c r="K809" s="164" t="str">
        <f>IF(C809="","",'08 Criptomoedas'!O12)</f>
        <v/>
      </c>
      <c r="L809" s="164" t="str">
        <f>IF(C809="","",'08 Criptomoedas'!P12)</f>
        <v/>
      </c>
      <c r="M809" s="164" t="str">
        <f>IF(C809="","",'08 Criptomoedas'!AK12)</f>
        <v/>
      </c>
      <c r="N809" s="164" t="str">
        <f>IF(C809="","",'08 Criptomoedas'!X12)</f>
        <v/>
      </c>
      <c r="O809" s="161" t="str">
        <f>IF(C809="","",'08 Criptomoedas'!Y12)</f>
        <v/>
      </c>
      <c r="P809" s="164" t="str">
        <f>IF(C809="","",'08 Criptomoedas'!Z12)</f>
        <v/>
      </c>
      <c r="Q809" s="164" t="str">
        <f>IF(C809="","",'08 Criptomoedas'!AA12)</f>
        <v/>
      </c>
      <c r="R809" s="165" t="str">
        <f>IF(C809="","",IF($J$3&gt;0,J809/$J$3,0))</f>
        <v/>
      </c>
      <c r="S809" s="166" t="str">
        <f>IF(C809="","",IF(N(J809)&gt;0,J809+ROW()/1E9,""))</f>
        <v/>
      </c>
      <c r="T809" s="166" t="str">
        <f>IF(C809="","",IF(N(P809)&gt;0,P809+ROW()/1E9,""))</f>
        <v/>
      </c>
    </row>
    <row r="810">
      <c r="A810" s="153" t="str">
        <f>IF(C810="","","Criptomoedas")</f>
        <v/>
      </c>
      <c r="B810" s="153" t="str">
        <f>IF(C810="","","Alternativos")</f>
        <v/>
      </c>
      <c r="C810" s="153" t="str">
        <f>IF('08 Criptomoedas'!A13="","",'08 Criptomoedas'!A13&amp;"")</f>
        <v/>
      </c>
      <c r="D810" s="153" t="str">
        <f>IF(C810="","",'08 Criptomoedas'!B13&amp;"")</f>
        <v/>
      </c>
      <c r="E810" s="153" t="str">
        <f>IF(C810="","",'08 Criptomoedas'!C13&amp;"")</f>
        <v/>
      </c>
      <c r="F810" s="153" t="str">
        <f>IF(C810="","",'08 Criptomoedas'!AE13)</f>
        <v/>
      </c>
      <c r="G810" s="154" t="str">
        <f>IF(C810="","",'08 Criptomoedas'!F13)</f>
        <v/>
      </c>
      <c r="H810" s="155" t="str">
        <f>IF(C810="","",'08 Criptomoedas'!K13)</f>
        <v/>
      </c>
      <c r="I810" s="156" t="str">
        <f>IF(C810="","",'08 Criptomoedas'!M13)</f>
        <v/>
      </c>
      <c r="J810" s="157" t="str">
        <f>IF(C810="","",'08 Criptomoedas'!N13)</f>
        <v/>
      </c>
      <c r="K810" s="157" t="str">
        <f>IF(C810="","",'08 Criptomoedas'!O13)</f>
        <v/>
      </c>
      <c r="L810" s="157" t="str">
        <f>IF(C810="","",'08 Criptomoedas'!P13)</f>
        <v/>
      </c>
      <c r="M810" s="157" t="str">
        <f>IF(C810="","",'08 Criptomoedas'!AK13)</f>
        <v/>
      </c>
      <c r="N810" s="157" t="str">
        <f>IF(C810="","",'08 Criptomoedas'!X13)</f>
        <v/>
      </c>
      <c r="O810" s="154" t="str">
        <f>IF(C810="","",'08 Criptomoedas'!Y13)</f>
        <v/>
      </c>
      <c r="P810" s="157" t="str">
        <f>IF(C810="","",'08 Criptomoedas'!Z13)</f>
        <v/>
      </c>
      <c r="Q810" s="157" t="str">
        <f>IF(C810="","",'08 Criptomoedas'!AA13)</f>
        <v/>
      </c>
      <c r="R810" s="158" t="str">
        <f>IF(C810="","",IF($J$3&gt;0,J810/$J$3,0))</f>
        <v/>
      </c>
      <c r="S810" s="159" t="str">
        <f>IF(C810="","",IF(N(J810)&gt;0,J810+ROW()/1E9,""))</f>
        <v/>
      </c>
      <c r="T810" s="159" t="str">
        <f>IF(C810="","",IF(N(P810)&gt;0,P810+ROW()/1E9,""))</f>
        <v/>
      </c>
    </row>
    <row r="811">
      <c r="A811" s="160" t="str">
        <f>IF(C811="","","Criptomoedas")</f>
        <v/>
      </c>
      <c r="B811" s="160" t="str">
        <f>IF(C811="","","Alternativos")</f>
        <v/>
      </c>
      <c r="C811" s="160" t="str">
        <f>IF('08 Criptomoedas'!A14="","",'08 Criptomoedas'!A14&amp;"")</f>
        <v/>
      </c>
      <c r="D811" s="160" t="str">
        <f>IF(C811="","",'08 Criptomoedas'!B14&amp;"")</f>
        <v/>
      </c>
      <c r="E811" s="160" t="str">
        <f>IF(C811="","",'08 Criptomoedas'!C14&amp;"")</f>
        <v/>
      </c>
      <c r="F811" s="160" t="str">
        <f>IF(C811="","",'08 Criptomoedas'!AE14)</f>
        <v/>
      </c>
      <c r="G811" s="161" t="str">
        <f>IF(C811="","",'08 Criptomoedas'!F14)</f>
        <v/>
      </c>
      <c r="H811" s="162" t="str">
        <f>IF(C811="","",'08 Criptomoedas'!K14)</f>
        <v/>
      </c>
      <c r="I811" s="163" t="str">
        <f>IF(C811="","",'08 Criptomoedas'!M14)</f>
        <v/>
      </c>
      <c r="J811" s="164" t="str">
        <f>IF(C811="","",'08 Criptomoedas'!N14)</f>
        <v/>
      </c>
      <c r="K811" s="164" t="str">
        <f>IF(C811="","",'08 Criptomoedas'!O14)</f>
        <v/>
      </c>
      <c r="L811" s="164" t="str">
        <f>IF(C811="","",'08 Criptomoedas'!P14)</f>
        <v/>
      </c>
      <c r="M811" s="164" t="str">
        <f>IF(C811="","",'08 Criptomoedas'!AK14)</f>
        <v/>
      </c>
      <c r="N811" s="164" t="str">
        <f>IF(C811="","",'08 Criptomoedas'!X14)</f>
        <v/>
      </c>
      <c r="O811" s="161" t="str">
        <f>IF(C811="","",'08 Criptomoedas'!Y14)</f>
        <v/>
      </c>
      <c r="P811" s="164" t="str">
        <f>IF(C811="","",'08 Criptomoedas'!Z14)</f>
        <v/>
      </c>
      <c r="Q811" s="164" t="str">
        <f>IF(C811="","",'08 Criptomoedas'!AA14)</f>
        <v/>
      </c>
      <c r="R811" s="165" t="str">
        <f>IF(C811="","",IF($J$3&gt;0,J811/$J$3,0))</f>
        <v/>
      </c>
      <c r="S811" s="166" t="str">
        <f>IF(C811="","",IF(N(J811)&gt;0,J811+ROW()/1E9,""))</f>
        <v/>
      </c>
      <c r="T811" s="166" t="str">
        <f>IF(C811="","",IF(N(P811)&gt;0,P811+ROW()/1E9,""))</f>
        <v/>
      </c>
    </row>
    <row r="812">
      <c r="A812" s="153" t="str">
        <f>IF(C812="","","Criptomoedas")</f>
        <v/>
      </c>
      <c r="B812" s="153" t="str">
        <f>IF(C812="","","Alternativos")</f>
        <v/>
      </c>
      <c r="C812" s="153" t="str">
        <f>IF('08 Criptomoedas'!A15="","",'08 Criptomoedas'!A15&amp;"")</f>
        <v/>
      </c>
      <c r="D812" s="153" t="str">
        <f>IF(C812="","",'08 Criptomoedas'!B15&amp;"")</f>
        <v/>
      </c>
      <c r="E812" s="153" t="str">
        <f>IF(C812="","",'08 Criptomoedas'!C15&amp;"")</f>
        <v/>
      </c>
      <c r="F812" s="153" t="str">
        <f>IF(C812="","",'08 Criptomoedas'!AE15)</f>
        <v/>
      </c>
      <c r="G812" s="154" t="str">
        <f>IF(C812="","",'08 Criptomoedas'!F15)</f>
        <v/>
      </c>
      <c r="H812" s="155" t="str">
        <f>IF(C812="","",'08 Criptomoedas'!K15)</f>
        <v/>
      </c>
      <c r="I812" s="156" t="str">
        <f>IF(C812="","",'08 Criptomoedas'!M15)</f>
        <v/>
      </c>
      <c r="J812" s="157" t="str">
        <f>IF(C812="","",'08 Criptomoedas'!N15)</f>
        <v/>
      </c>
      <c r="K812" s="157" t="str">
        <f>IF(C812="","",'08 Criptomoedas'!O15)</f>
        <v/>
      </c>
      <c r="L812" s="157" t="str">
        <f>IF(C812="","",'08 Criptomoedas'!P15)</f>
        <v/>
      </c>
      <c r="M812" s="157" t="str">
        <f>IF(C812="","",'08 Criptomoedas'!AK15)</f>
        <v/>
      </c>
      <c r="N812" s="157" t="str">
        <f>IF(C812="","",'08 Criptomoedas'!X15)</f>
        <v/>
      </c>
      <c r="O812" s="154" t="str">
        <f>IF(C812="","",'08 Criptomoedas'!Y15)</f>
        <v/>
      </c>
      <c r="P812" s="157" t="str">
        <f>IF(C812="","",'08 Criptomoedas'!Z15)</f>
        <v/>
      </c>
      <c r="Q812" s="157" t="str">
        <f>IF(C812="","",'08 Criptomoedas'!AA15)</f>
        <v/>
      </c>
      <c r="R812" s="158" t="str">
        <f>IF(C812="","",IF($J$3&gt;0,J812/$J$3,0))</f>
        <v/>
      </c>
      <c r="S812" s="159" t="str">
        <f>IF(C812="","",IF(N(J812)&gt;0,J812+ROW()/1E9,""))</f>
        <v/>
      </c>
      <c r="T812" s="159" t="str">
        <f>IF(C812="","",IF(N(P812)&gt;0,P812+ROW()/1E9,""))</f>
        <v/>
      </c>
    </row>
    <row r="813">
      <c r="A813" s="160" t="str">
        <f>IF(C813="","","Criptomoedas")</f>
        <v/>
      </c>
      <c r="B813" s="160" t="str">
        <f>IF(C813="","","Alternativos")</f>
        <v/>
      </c>
      <c r="C813" s="160" t="str">
        <f>IF('08 Criptomoedas'!A16="","",'08 Criptomoedas'!A16&amp;"")</f>
        <v/>
      </c>
      <c r="D813" s="160" t="str">
        <f>IF(C813="","",'08 Criptomoedas'!B16&amp;"")</f>
        <v/>
      </c>
      <c r="E813" s="160" t="str">
        <f>IF(C813="","",'08 Criptomoedas'!C16&amp;"")</f>
        <v/>
      </c>
      <c r="F813" s="160" t="str">
        <f>IF(C813="","",'08 Criptomoedas'!AE16)</f>
        <v/>
      </c>
      <c r="G813" s="161" t="str">
        <f>IF(C813="","",'08 Criptomoedas'!F16)</f>
        <v/>
      </c>
      <c r="H813" s="162" t="str">
        <f>IF(C813="","",'08 Criptomoedas'!K16)</f>
        <v/>
      </c>
      <c r="I813" s="163" t="str">
        <f>IF(C813="","",'08 Criptomoedas'!M16)</f>
        <v/>
      </c>
      <c r="J813" s="164" t="str">
        <f>IF(C813="","",'08 Criptomoedas'!N16)</f>
        <v/>
      </c>
      <c r="K813" s="164" t="str">
        <f>IF(C813="","",'08 Criptomoedas'!O16)</f>
        <v/>
      </c>
      <c r="L813" s="164" t="str">
        <f>IF(C813="","",'08 Criptomoedas'!P16)</f>
        <v/>
      </c>
      <c r="M813" s="164" t="str">
        <f>IF(C813="","",'08 Criptomoedas'!AK16)</f>
        <v/>
      </c>
      <c r="N813" s="164" t="str">
        <f>IF(C813="","",'08 Criptomoedas'!X16)</f>
        <v/>
      </c>
      <c r="O813" s="161" t="str">
        <f>IF(C813="","",'08 Criptomoedas'!Y16)</f>
        <v/>
      </c>
      <c r="P813" s="164" t="str">
        <f>IF(C813="","",'08 Criptomoedas'!Z16)</f>
        <v/>
      </c>
      <c r="Q813" s="164" t="str">
        <f>IF(C813="","",'08 Criptomoedas'!AA16)</f>
        <v/>
      </c>
      <c r="R813" s="165" t="str">
        <f>IF(C813="","",IF($J$3&gt;0,J813/$J$3,0))</f>
        <v/>
      </c>
      <c r="S813" s="166" t="str">
        <f>IF(C813="","",IF(N(J813)&gt;0,J813+ROW()/1E9,""))</f>
        <v/>
      </c>
      <c r="T813" s="166" t="str">
        <f>IF(C813="","",IF(N(P813)&gt;0,P813+ROW()/1E9,""))</f>
        <v/>
      </c>
    </row>
    <row r="814">
      <c r="A814" s="153" t="str">
        <f>IF(C814="","","Criptomoedas")</f>
        <v/>
      </c>
      <c r="B814" s="153" t="str">
        <f>IF(C814="","","Alternativos")</f>
        <v/>
      </c>
      <c r="C814" s="153" t="str">
        <f>IF('08 Criptomoedas'!A17="","",'08 Criptomoedas'!A17&amp;"")</f>
        <v/>
      </c>
      <c r="D814" s="153" t="str">
        <f>IF(C814="","",'08 Criptomoedas'!B17&amp;"")</f>
        <v/>
      </c>
      <c r="E814" s="153" t="str">
        <f>IF(C814="","",'08 Criptomoedas'!C17&amp;"")</f>
        <v/>
      </c>
      <c r="F814" s="153" t="str">
        <f>IF(C814="","",'08 Criptomoedas'!AE17)</f>
        <v/>
      </c>
      <c r="G814" s="154" t="str">
        <f>IF(C814="","",'08 Criptomoedas'!F17)</f>
        <v/>
      </c>
      <c r="H814" s="155" t="str">
        <f>IF(C814="","",'08 Criptomoedas'!K17)</f>
        <v/>
      </c>
      <c r="I814" s="156" t="str">
        <f>IF(C814="","",'08 Criptomoedas'!M17)</f>
        <v/>
      </c>
      <c r="J814" s="157" t="str">
        <f>IF(C814="","",'08 Criptomoedas'!N17)</f>
        <v/>
      </c>
      <c r="K814" s="157" t="str">
        <f>IF(C814="","",'08 Criptomoedas'!O17)</f>
        <v/>
      </c>
      <c r="L814" s="157" t="str">
        <f>IF(C814="","",'08 Criptomoedas'!P17)</f>
        <v/>
      </c>
      <c r="M814" s="157" t="str">
        <f>IF(C814="","",'08 Criptomoedas'!AK17)</f>
        <v/>
      </c>
      <c r="N814" s="157" t="str">
        <f>IF(C814="","",'08 Criptomoedas'!X17)</f>
        <v/>
      </c>
      <c r="O814" s="154" t="str">
        <f>IF(C814="","",'08 Criptomoedas'!Y17)</f>
        <v/>
      </c>
      <c r="P814" s="157" t="str">
        <f>IF(C814="","",'08 Criptomoedas'!Z17)</f>
        <v/>
      </c>
      <c r="Q814" s="157" t="str">
        <f>IF(C814="","",'08 Criptomoedas'!AA17)</f>
        <v/>
      </c>
      <c r="R814" s="158" t="str">
        <f>IF(C814="","",IF($J$3&gt;0,J814/$J$3,0))</f>
        <v/>
      </c>
      <c r="S814" s="159" t="str">
        <f>IF(C814="","",IF(N(J814)&gt;0,J814+ROW()/1E9,""))</f>
        <v/>
      </c>
      <c r="T814" s="159" t="str">
        <f>IF(C814="","",IF(N(P814)&gt;0,P814+ROW()/1E9,""))</f>
        <v/>
      </c>
    </row>
    <row r="815">
      <c r="A815" s="160" t="str">
        <f>IF(C815="","","Criptomoedas")</f>
        <v/>
      </c>
      <c r="B815" s="160" t="str">
        <f>IF(C815="","","Alternativos")</f>
        <v/>
      </c>
      <c r="C815" s="160" t="str">
        <f>IF('08 Criptomoedas'!A18="","",'08 Criptomoedas'!A18&amp;"")</f>
        <v/>
      </c>
      <c r="D815" s="160" t="str">
        <f>IF(C815="","",'08 Criptomoedas'!B18&amp;"")</f>
        <v/>
      </c>
      <c r="E815" s="160" t="str">
        <f>IF(C815="","",'08 Criptomoedas'!C18&amp;"")</f>
        <v/>
      </c>
      <c r="F815" s="160" t="str">
        <f>IF(C815="","",'08 Criptomoedas'!AE18)</f>
        <v/>
      </c>
      <c r="G815" s="161" t="str">
        <f>IF(C815="","",'08 Criptomoedas'!F18)</f>
        <v/>
      </c>
      <c r="H815" s="162" t="str">
        <f>IF(C815="","",'08 Criptomoedas'!K18)</f>
        <v/>
      </c>
      <c r="I815" s="163" t="str">
        <f>IF(C815="","",'08 Criptomoedas'!M18)</f>
        <v/>
      </c>
      <c r="J815" s="164" t="str">
        <f>IF(C815="","",'08 Criptomoedas'!N18)</f>
        <v/>
      </c>
      <c r="K815" s="164" t="str">
        <f>IF(C815="","",'08 Criptomoedas'!O18)</f>
        <v/>
      </c>
      <c r="L815" s="164" t="str">
        <f>IF(C815="","",'08 Criptomoedas'!P18)</f>
        <v/>
      </c>
      <c r="M815" s="164" t="str">
        <f>IF(C815="","",'08 Criptomoedas'!AK18)</f>
        <v/>
      </c>
      <c r="N815" s="164" t="str">
        <f>IF(C815="","",'08 Criptomoedas'!X18)</f>
        <v/>
      </c>
      <c r="O815" s="161" t="str">
        <f>IF(C815="","",'08 Criptomoedas'!Y18)</f>
        <v/>
      </c>
      <c r="P815" s="164" t="str">
        <f>IF(C815="","",'08 Criptomoedas'!Z18)</f>
        <v/>
      </c>
      <c r="Q815" s="164" t="str">
        <f>IF(C815="","",'08 Criptomoedas'!AA18)</f>
        <v/>
      </c>
      <c r="R815" s="165" t="str">
        <f>IF(C815="","",IF($J$3&gt;0,J815/$J$3,0))</f>
        <v/>
      </c>
      <c r="S815" s="166" t="str">
        <f>IF(C815="","",IF(N(J815)&gt;0,J815+ROW()/1E9,""))</f>
        <v/>
      </c>
      <c r="T815" s="166" t="str">
        <f>IF(C815="","",IF(N(P815)&gt;0,P815+ROW()/1E9,""))</f>
        <v/>
      </c>
    </row>
    <row r="816">
      <c r="A816" s="153" t="str">
        <f>IF(C816="","","Criptomoedas")</f>
        <v/>
      </c>
      <c r="B816" s="153" t="str">
        <f>IF(C816="","","Alternativos")</f>
        <v/>
      </c>
      <c r="C816" s="153" t="str">
        <f>IF('08 Criptomoedas'!A19="","",'08 Criptomoedas'!A19&amp;"")</f>
        <v/>
      </c>
      <c r="D816" s="153" t="str">
        <f>IF(C816="","",'08 Criptomoedas'!B19&amp;"")</f>
        <v/>
      </c>
      <c r="E816" s="153" t="str">
        <f>IF(C816="","",'08 Criptomoedas'!C19&amp;"")</f>
        <v/>
      </c>
      <c r="F816" s="153" t="str">
        <f>IF(C816="","",'08 Criptomoedas'!AE19)</f>
        <v/>
      </c>
      <c r="G816" s="154" t="str">
        <f>IF(C816="","",'08 Criptomoedas'!F19)</f>
        <v/>
      </c>
      <c r="H816" s="155" t="str">
        <f>IF(C816="","",'08 Criptomoedas'!K19)</f>
        <v/>
      </c>
      <c r="I816" s="156" t="str">
        <f>IF(C816="","",'08 Criptomoedas'!M19)</f>
        <v/>
      </c>
      <c r="J816" s="157" t="str">
        <f>IF(C816="","",'08 Criptomoedas'!N19)</f>
        <v/>
      </c>
      <c r="K816" s="157" t="str">
        <f>IF(C816="","",'08 Criptomoedas'!O19)</f>
        <v/>
      </c>
      <c r="L816" s="157" t="str">
        <f>IF(C816="","",'08 Criptomoedas'!P19)</f>
        <v/>
      </c>
      <c r="M816" s="157" t="str">
        <f>IF(C816="","",'08 Criptomoedas'!AK19)</f>
        <v/>
      </c>
      <c r="N816" s="157" t="str">
        <f>IF(C816="","",'08 Criptomoedas'!X19)</f>
        <v/>
      </c>
      <c r="O816" s="154" t="str">
        <f>IF(C816="","",'08 Criptomoedas'!Y19)</f>
        <v/>
      </c>
      <c r="P816" s="157" t="str">
        <f>IF(C816="","",'08 Criptomoedas'!Z19)</f>
        <v/>
      </c>
      <c r="Q816" s="157" t="str">
        <f>IF(C816="","",'08 Criptomoedas'!AA19)</f>
        <v/>
      </c>
      <c r="R816" s="158" t="str">
        <f>IF(C816="","",IF($J$3&gt;0,J816/$J$3,0))</f>
        <v/>
      </c>
      <c r="S816" s="159" t="str">
        <f>IF(C816="","",IF(N(J816)&gt;0,J816+ROW()/1E9,""))</f>
        <v/>
      </c>
      <c r="T816" s="159" t="str">
        <f>IF(C816="","",IF(N(P816)&gt;0,P816+ROW()/1E9,""))</f>
        <v/>
      </c>
    </row>
    <row r="817">
      <c r="A817" s="160" t="str">
        <f>IF(C817="","","Criptomoedas")</f>
        <v/>
      </c>
      <c r="B817" s="160" t="str">
        <f>IF(C817="","","Alternativos")</f>
        <v/>
      </c>
      <c r="C817" s="160" t="str">
        <f>IF('08 Criptomoedas'!A20="","",'08 Criptomoedas'!A20&amp;"")</f>
        <v/>
      </c>
      <c r="D817" s="160" t="str">
        <f>IF(C817="","",'08 Criptomoedas'!B20&amp;"")</f>
        <v/>
      </c>
      <c r="E817" s="160" t="str">
        <f>IF(C817="","",'08 Criptomoedas'!C20&amp;"")</f>
        <v/>
      </c>
      <c r="F817" s="160" t="str">
        <f>IF(C817="","",'08 Criptomoedas'!AE20)</f>
        <v/>
      </c>
      <c r="G817" s="161" t="str">
        <f>IF(C817="","",'08 Criptomoedas'!F20)</f>
        <v/>
      </c>
      <c r="H817" s="162" t="str">
        <f>IF(C817="","",'08 Criptomoedas'!K20)</f>
        <v/>
      </c>
      <c r="I817" s="163" t="str">
        <f>IF(C817="","",'08 Criptomoedas'!M20)</f>
        <v/>
      </c>
      <c r="J817" s="164" t="str">
        <f>IF(C817="","",'08 Criptomoedas'!N20)</f>
        <v/>
      </c>
      <c r="K817" s="164" t="str">
        <f>IF(C817="","",'08 Criptomoedas'!O20)</f>
        <v/>
      </c>
      <c r="L817" s="164" t="str">
        <f>IF(C817="","",'08 Criptomoedas'!P20)</f>
        <v/>
      </c>
      <c r="M817" s="164" t="str">
        <f>IF(C817="","",'08 Criptomoedas'!AK20)</f>
        <v/>
      </c>
      <c r="N817" s="164" t="str">
        <f>IF(C817="","",'08 Criptomoedas'!X20)</f>
        <v/>
      </c>
      <c r="O817" s="161" t="str">
        <f>IF(C817="","",'08 Criptomoedas'!Y20)</f>
        <v/>
      </c>
      <c r="P817" s="164" t="str">
        <f>IF(C817="","",'08 Criptomoedas'!Z20)</f>
        <v/>
      </c>
      <c r="Q817" s="164" t="str">
        <f>IF(C817="","",'08 Criptomoedas'!AA20)</f>
        <v/>
      </c>
      <c r="R817" s="165" t="str">
        <f>IF(C817="","",IF($J$3&gt;0,J817/$J$3,0))</f>
        <v/>
      </c>
      <c r="S817" s="166" t="str">
        <f>IF(C817="","",IF(N(J817)&gt;0,J817+ROW()/1E9,""))</f>
        <v/>
      </c>
      <c r="T817" s="166" t="str">
        <f>IF(C817="","",IF(N(P817)&gt;0,P817+ROW()/1E9,""))</f>
        <v/>
      </c>
    </row>
    <row r="818">
      <c r="A818" s="153" t="str">
        <f>IF(C818="","","Criptomoedas")</f>
        <v/>
      </c>
      <c r="B818" s="153" t="str">
        <f>IF(C818="","","Alternativos")</f>
        <v/>
      </c>
      <c r="C818" s="153" t="str">
        <f>IF('08 Criptomoedas'!A21="","",'08 Criptomoedas'!A21&amp;"")</f>
        <v/>
      </c>
      <c r="D818" s="153" t="str">
        <f>IF(C818="","",'08 Criptomoedas'!B21&amp;"")</f>
        <v/>
      </c>
      <c r="E818" s="153" t="str">
        <f>IF(C818="","",'08 Criptomoedas'!C21&amp;"")</f>
        <v/>
      </c>
      <c r="F818" s="153" t="str">
        <f>IF(C818="","",'08 Criptomoedas'!AE21)</f>
        <v/>
      </c>
      <c r="G818" s="154" t="str">
        <f>IF(C818="","",'08 Criptomoedas'!F21)</f>
        <v/>
      </c>
      <c r="H818" s="155" t="str">
        <f>IF(C818="","",'08 Criptomoedas'!K21)</f>
        <v/>
      </c>
      <c r="I818" s="156" t="str">
        <f>IF(C818="","",'08 Criptomoedas'!M21)</f>
        <v/>
      </c>
      <c r="J818" s="157" t="str">
        <f>IF(C818="","",'08 Criptomoedas'!N21)</f>
        <v/>
      </c>
      <c r="K818" s="157" t="str">
        <f>IF(C818="","",'08 Criptomoedas'!O21)</f>
        <v/>
      </c>
      <c r="L818" s="157" t="str">
        <f>IF(C818="","",'08 Criptomoedas'!P21)</f>
        <v/>
      </c>
      <c r="M818" s="157" t="str">
        <f>IF(C818="","",'08 Criptomoedas'!AK21)</f>
        <v/>
      </c>
      <c r="N818" s="157" t="str">
        <f>IF(C818="","",'08 Criptomoedas'!X21)</f>
        <v/>
      </c>
      <c r="O818" s="154" t="str">
        <f>IF(C818="","",'08 Criptomoedas'!Y21)</f>
        <v/>
      </c>
      <c r="P818" s="157" t="str">
        <f>IF(C818="","",'08 Criptomoedas'!Z21)</f>
        <v/>
      </c>
      <c r="Q818" s="157" t="str">
        <f>IF(C818="","",'08 Criptomoedas'!AA21)</f>
        <v/>
      </c>
      <c r="R818" s="158" t="str">
        <f>IF(C818="","",IF($J$3&gt;0,J818/$J$3,0))</f>
        <v/>
      </c>
      <c r="S818" s="159" t="str">
        <f>IF(C818="","",IF(N(J818)&gt;0,J818+ROW()/1E9,""))</f>
        <v/>
      </c>
      <c r="T818" s="159" t="str">
        <f>IF(C818="","",IF(N(P818)&gt;0,P818+ROW()/1E9,""))</f>
        <v/>
      </c>
    </row>
    <row r="819">
      <c r="A819" s="160" t="str">
        <f>IF(C819="","","Criptomoedas")</f>
        <v/>
      </c>
      <c r="B819" s="160" t="str">
        <f>IF(C819="","","Alternativos")</f>
        <v/>
      </c>
      <c r="C819" s="160" t="str">
        <f>IF('08 Criptomoedas'!A22="","",'08 Criptomoedas'!A22&amp;"")</f>
        <v/>
      </c>
      <c r="D819" s="160" t="str">
        <f>IF(C819="","",'08 Criptomoedas'!B22&amp;"")</f>
        <v/>
      </c>
      <c r="E819" s="160" t="str">
        <f>IF(C819="","",'08 Criptomoedas'!C22&amp;"")</f>
        <v/>
      </c>
      <c r="F819" s="160" t="str">
        <f>IF(C819="","",'08 Criptomoedas'!AE22)</f>
        <v/>
      </c>
      <c r="G819" s="161" t="str">
        <f>IF(C819="","",'08 Criptomoedas'!F22)</f>
        <v/>
      </c>
      <c r="H819" s="162" t="str">
        <f>IF(C819="","",'08 Criptomoedas'!K22)</f>
        <v/>
      </c>
      <c r="I819" s="163" t="str">
        <f>IF(C819="","",'08 Criptomoedas'!M22)</f>
        <v/>
      </c>
      <c r="J819" s="164" t="str">
        <f>IF(C819="","",'08 Criptomoedas'!N22)</f>
        <v/>
      </c>
      <c r="K819" s="164" t="str">
        <f>IF(C819="","",'08 Criptomoedas'!O22)</f>
        <v/>
      </c>
      <c r="L819" s="164" t="str">
        <f>IF(C819="","",'08 Criptomoedas'!P22)</f>
        <v/>
      </c>
      <c r="M819" s="164" t="str">
        <f>IF(C819="","",'08 Criptomoedas'!AK22)</f>
        <v/>
      </c>
      <c r="N819" s="164" t="str">
        <f>IF(C819="","",'08 Criptomoedas'!X22)</f>
        <v/>
      </c>
      <c r="O819" s="161" t="str">
        <f>IF(C819="","",'08 Criptomoedas'!Y22)</f>
        <v/>
      </c>
      <c r="P819" s="164" t="str">
        <f>IF(C819="","",'08 Criptomoedas'!Z22)</f>
        <v/>
      </c>
      <c r="Q819" s="164" t="str">
        <f>IF(C819="","",'08 Criptomoedas'!AA22)</f>
        <v/>
      </c>
      <c r="R819" s="165" t="str">
        <f>IF(C819="","",IF($J$3&gt;0,J819/$J$3,0))</f>
        <v/>
      </c>
      <c r="S819" s="166" t="str">
        <f>IF(C819="","",IF(N(J819)&gt;0,J819+ROW()/1E9,""))</f>
        <v/>
      </c>
      <c r="T819" s="166" t="str">
        <f>IF(C819="","",IF(N(P819)&gt;0,P819+ROW()/1E9,""))</f>
        <v/>
      </c>
    </row>
    <row r="820">
      <c r="A820" s="153" t="str">
        <f>IF(C820="","","Criptomoedas")</f>
        <v/>
      </c>
      <c r="B820" s="153" t="str">
        <f>IF(C820="","","Alternativos")</f>
        <v/>
      </c>
      <c r="C820" s="153" t="str">
        <f>IF('08 Criptomoedas'!A23="","",'08 Criptomoedas'!A23&amp;"")</f>
        <v/>
      </c>
      <c r="D820" s="153" t="str">
        <f>IF(C820="","",'08 Criptomoedas'!B23&amp;"")</f>
        <v/>
      </c>
      <c r="E820" s="153" t="str">
        <f>IF(C820="","",'08 Criptomoedas'!C23&amp;"")</f>
        <v/>
      </c>
      <c r="F820" s="153" t="str">
        <f>IF(C820="","",'08 Criptomoedas'!AE23)</f>
        <v/>
      </c>
      <c r="G820" s="154" t="str">
        <f>IF(C820="","",'08 Criptomoedas'!F23)</f>
        <v/>
      </c>
      <c r="H820" s="155" t="str">
        <f>IF(C820="","",'08 Criptomoedas'!K23)</f>
        <v/>
      </c>
      <c r="I820" s="156" t="str">
        <f>IF(C820="","",'08 Criptomoedas'!M23)</f>
        <v/>
      </c>
      <c r="J820" s="157" t="str">
        <f>IF(C820="","",'08 Criptomoedas'!N23)</f>
        <v/>
      </c>
      <c r="K820" s="157" t="str">
        <f>IF(C820="","",'08 Criptomoedas'!O23)</f>
        <v/>
      </c>
      <c r="L820" s="157" t="str">
        <f>IF(C820="","",'08 Criptomoedas'!P23)</f>
        <v/>
      </c>
      <c r="M820" s="157" t="str">
        <f>IF(C820="","",'08 Criptomoedas'!AK23)</f>
        <v/>
      </c>
      <c r="N820" s="157" t="str">
        <f>IF(C820="","",'08 Criptomoedas'!X23)</f>
        <v/>
      </c>
      <c r="O820" s="154" t="str">
        <f>IF(C820="","",'08 Criptomoedas'!Y23)</f>
        <v/>
      </c>
      <c r="P820" s="157" t="str">
        <f>IF(C820="","",'08 Criptomoedas'!Z23)</f>
        <v/>
      </c>
      <c r="Q820" s="157" t="str">
        <f>IF(C820="","",'08 Criptomoedas'!AA23)</f>
        <v/>
      </c>
      <c r="R820" s="158" t="str">
        <f>IF(C820="","",IF($J$3&gt;0,J820/$J$3,0))</f>
        <v/>
      </c>
      <c r="S820" s="159" t="str">
        <f>IF(C820="","",IF(N(J820)&gt;0,J820+ROW()/1E9,""))</f>
        <v/>
      </c>
      <c r="T820" s="159" t="str">
        <f>IF(C820="","",IF(N(P820)&gt;0,P820+ROW()/1E9,""))</f>
        <v/>
      </c>
    </row>
    <row r="821">
      <c r="A821" s="160" t="str">
        <f>IF(C821="","","Criptomoedas")</f>
        <v/>
      </c>
      <c r="B821" s="160" t="str">
        <f>IF(C821="","","Alternativos")</f>
        <v/>
      </c>
      <c r="C821" s="160" t="str">
        <f>IF('08 Criptomoedas'!A24="","",'08 Criptomoedas'!A24&amp;"")</f>
        <v/>
      </c>
      <c r="D821" s="160" t="str">
        <f>IF(C821="","",'08 Criptomoedas'!B24&amp;"")</f>
        <v/>
      </c>
      <c r="E821" s="160" t="str">
        <f>IF(C821="","",'08 Criptomoedas'!C24&amp;"")</f>
        <v/>
      </c>
      <c r="F821" s="160" t="str">
        <f>IF(C821="","",'08 Criptomoedas'!AE24)</f>
        <v/>
      </c>
      <c r="G821" s="161" t="str">
        <f>IF(C821="","",'08 Criptomoedas'!F24)</f>
        <v/>
      </c>
      <c r="H821" s="162" t="str">
        <f>IF(C821="","",'08 Criptomoedas'!K24)</f>
        <v/>
      </c>
      <c r="I821" s="163" t="str">
        <f>IF(C821="","",'08 Criptomoedas'!M24)</f>
        <v/>
      </c>
      <c r="J821" s="164" t="str">
        <f>IF(C821="","",'08 Criptomoedas'!N24)</f>
        <v/>
      </c>
      <c r="K821" s="164" t="str">
        <f>IF(C821="","",'08 Criptomoedas'!O24)</f>
        <v/>
      </c>
      <c r="L821" s="164" t="str">
        <f>IF(C821="","",'08 Criptomoedas'!P24)</f>
        <v/>
      </c>
      <c r="M821" s="164" t="str">
        <f>IF(C821="","",'08 Criptomoedas'!AK24)</f>
        <v/>
      </c>
      <c r="N821" s="164" t="str">
        <f>IF(C821="","",'08 Criptomoedas'!X24)</f>
        <v/>
      </c>
      <c r="O821" s="161" t="str">
        <f>IF(C821="","",'08 Criptomoedas'!Y24)</f>
        <v/>
      </c>
      <c r="P821" s="164" t="str">
        <f>IF(C821="","",'08 Criptomoedas'!Z24)</f>
        <v/>
      </c>
      <c r="Q821" s="164" t="str">
        <f>IF(C821="","",'08 Criptomoedas'!AA24)</f>
        <v/>
      </c>
      <c r="R821" s="165" t="str">
        <f>IF(C821="","",IF($J$3&gt;0,J821/$J$3,0))</f>
        <v/>
      </c>
      <c r="S821" s="166" t="str">
        <f>IF(C821="","",IF(N(J821)&gt;0,J821+ROW()/1E9,""))</f>
        <v/>
      </c>
      <c r="T821" s="166" t="str">
        <f>IF(C821="","",IF(N(P821)&gt;0,P821+ROW()/1E9,""))</f>
        <v/>
      </c>
    </row>
    <row r="822">
      <c r="A822" s="153" t="str">
        <f>IF(C822="","","Criptomoedas")</f>
        <v/>
      </c>
      <c r="B822" s="153" t="str">
        <f>IF(C822="","","Alternativos")</f>
        <v/>
      </c>
      <c r="C822" s="153" t="str">
        <f>IF('08 Criptomoedas'!A25="","",'08 Criptomoedas'!A25&amp;"")</f>
        <v/>
      </c>
      <c r="D822" s="153" t="str">
        <f>IF(C822="","",'08 Criptomoedas'!B25&amp;"")</f>
        <v/>
      </c>
      <c r="E822" s="153" t="str">
        <f>IF(C822="","",'08 Criptomoedas'!C25&amp;"")</f>
        <v/>
      </c>
      <c r="F822" s="153" t="str">
        <f>IF(C822="","",'08 Criptomoedas'!AE25)</f>
        <v/>
      </c>
      <c r="G822" s="154" t="str">
        <f>IF(C822="","",'08 Criptomoedas'!F25)</f>
        <v/>
      </c>
      <c r="H822" s="155" t="str">
        <f>IF(C822="","",'08 Criptomoedas'!K25)</f>
        <v/>
      </c>
      <c r="I822" s="156" t="str">
        <f>IF(C822="","",'08 Criptomoedas'!M25)</f>
        <v/>
      </c>
      <c r="J822" s="157" t="str">
        <f>IF(C822="","",'08 Criptomoedas'!N25)</f>
        <v/>
      </c>
      <c r="K822" s="157" t="str">
        <f>IF(C822="","",'08 Criptomoedas'!O25)</f>
        <v/>
      </c>
      <c r="L822" s="157" t="str">
        <f>IF(C822="","",'08 Criptomoedas'!P25)</f>
        <v/>
      </c>
      <c r="M822" s="157" t="str">
        <f>IF(C822="","",'08 Criptomoedas'!AK25)</f>
        <v/>
      </c>
      <c r="N822" s="157" t="str">
        <f>IF(C822="","",'08 Criptomoedas'!X25)</f>
        <v/>
      </c>
      <c r="O822" s="154" t="str">
        <f>IF(C822="","",'08 Criptomoedas'!Y25)</f>
        <v/>
      </c>
      <c r="P822" s="157" t="str">
        <f>IF(C822="","",'08 Criptomoedas'!Z25)</f>
        <v/>
      </c>
      <c r="Q822" s="157" t="str">
        <f>IF(C822="","",'08 Criptomoedas'!AA25)</f>
        <v/>
      </c>
      <c r="R822" s="158" t="str">
        <f>IF(C822="","",IF($J$3&gt;0,J822/$J$3,0))</f>
        <v/>
      </c>
      <c r="S822" s="159" t="str">
        <f>IF(C822="","",IF(N(J822)&gt;0,J822+ROW()/1E9,""))</f>
        <v/>
      </c>
      <c r="T822" s="159" t="str">
        <f>IF(C822="","",IF(N(P822)&gt;0,P822+ROW()/1E9,""))</f>
        <v/>
      </c>
    </row>
    <row r="823">
      <c r="A823" s="160" t="str">
        <f>IF(C823="","","Criptomoedas")</f>
        <v/>
      </c>
      <c r="B823" s="160" t="str">
        <f>IF(C823="","","Alternativos")</f>
        <v/>
      </c>
      <c r="C823" s="160" t="str">
        <f>IF('08 Criptomoedas'!A26="","",'08 Criptomoedas'!A26&amp;"")</f>
        <v/>
      </c>
      <c r="D823" s="160" t="str">
        <f>IF(C823="","",'08 Criptomoedas'!B26&amp;"")</f>
        <v/>
      </c>
      <c r="E823" s="160" t="str">
        <f>IF(C823="","",'08 Criptomoedas'!C26&amp;"")</f>
        <v/>
      </c>
      <c r="F823" s="160" t="str">
        <f>IF(C823="","",'08 Criptomoedas'!AE26)</f>
        <v/>
      </c>
      <c r="G823" s="161" t="str">
        <f>IF(C823="","",'08 Criptomoedas'!F26)</f>
        <v/>
      </c>
      <c r="H823" s="162" t="str">
        <f>IF(C823="","",'08 Criptomoedas'!K26)</f>
        <v/>
      </c>
      <c r="I823" s="163" t="str">
        <f>IF(C823="","",'08 Criptomoedas'!M26)</f>
        <v/>
      </c>
      <c r="J823" s="164" t="str">
        <f>IF(C823="","",'08 Criptomoedas'!N26)</f>
        <v/>
      </c>
      <c r="K823" s="164" t="str">
        <f>IF(C823="","",'08 Criptomoedas'!O26)</f>
        <v/>
      </c>
      <c r="L823" s="164" t="str">
        <f>IF(C823="","",'08 Criptomoedas'!P26)</f>
        <v/>
      </c>
      <c r="M823" s="164" t="str">
        <f>IF(C823="","",'08 Criptomoedas'!AK26)</f>
        <v/>
      </c>
      <c r="N823" s="164" t="str">
        <f>IF(C823="","",'08 Criptomoedas'!X26)</f>
        <v/>
      </c>
      <c r="O823" s="161" t="str">
        <f>IF(C823="","",'08 Criptomoedas'!Y26)</f>
        <v/>
      </c>
      <c r="P823" s="164" t="str">
        <f>IF(C823="","",'08 Criptomoedas'!Z26)</f>
        <v/>
      </c>
      <c r="Q823" s="164" t="str">
        <f>IF(C823="","",'08 Criptomoedas'!AA26)</f>
        <v/>
      </c>
      <c r="R823" s="165" t="str">
        <f>IF(C823="","",IF($J$3&gt;0,J823/$J$3,0))</f>
        <v/>
      </c>
      <c r="S823" s="166" t="str">
        <f>IF(C823="","",IF(N(J823)&gt;0,J823+ROW()/1E9,""))</f>
        <v/>
      </c>
      <c r="T823" s="166" t="str">
        <f>IF(C823="","",IF(N(P823)&gt;0,P823+ROW()/1E9,""))</f>
        <v/>
      </c>
    </row>
    <row r="824">
      <c r="A824" s="153" t="str">
        <f>IF(C824="","","Criptomoedas")</f>
        <v/>
      </c>
      <c r="B824" s="153" t="str">
        <f>IF(C824="","","Alternativos")</f>
        <v/>
      </c>
      <c r="C824" s="153" t="str">
        <f>IF('08 Criptomoedas'!A27="","",'08 Criptomoedas'!A27&amp;"")</f>
        <v/>
      </c>
      <c r="D824" s="153" t="str">
        <f>IF(C824="","",'08 Criptomoedas'!B27&amp;"")</f>
        <v/>
      </c>
      <c r="E824" s="153" t="str">
        <f>IF(C824="","",'08 Criptomoedas'!C27&amp;"")</f>
        <v/>
      </c>
      <c r="F824" s="153" t="str">
        <f>IF(C824="","",'08 Criptomoedas'!AE27)</f>
        <v/>
      </c>
      <c r="G824" s="154" t="str">
        <f>IF(C824="","",'08 Criptomoedas'!F27)</f>
        <v/>
      </c>
      <c r="H824" s="155" t="str">
        <f>IF(C824="","",'08 Criptomoedas'!K27)</f>
        <v/>
      </c>
      <c r="I824" s="156" t="str">
        <f>IF(C824="","",'08 Criptomoedas'!M27)</f>
        <v/>
      </c>
      <c r="J824" s="157" t="str">
        <f>IF(C824="","",'08 Criptomoedas'!N27)</f>
        <v/>
      </c>
      <c r="K824" s="157" t="str">
        <f>IF(C824="","",'08 Criptomoedas'!O27)</f>
        <v/>
      </c>
      <c r="L824" s="157" t="str">
        <f>IF(C824="","",'08 Criptomoedas'!P27)</f>
        <v/>
      </c>
      <c r="M824" s="157" t="str">
        <f>IF(C824="","",'08 Criptomoedas'!AK27)</f>
        <v/>
      </c>
      <c r="N824" s="157" t="str">
        <f>IF(C824="","",'08 Criptomoedas'!X27)</f>
        <v/>
      </c>
      <c r="O824" s="154" t="str">
        <f>IF(C824="","",'08 Criptomoedas'!Y27)</f>
        <v/>
      </c>
      <c r="P824" s="157" t="str">
        <f>IF(C824="","",'08 Criptomoedas'!Z27)</f>
        <v/>
      </c>
      <c r="Q824" s="157" t="str">
        <f>IF(C824="","",'08 Criptomoedas'!AA27)</f>
        <v/>
      </c>
      <c r="R824" s="158" t="str">
        <f>IF(C824="","",IF($J$3&gt;0,J824/$J$3,0))</f>
        <v/>
      </c>
      <c r="S824" s="159" t="str">
        <f>IF(C824="","",IF(N(J824)&gt;0,J824+ROW()/1E9,""))</f>
        <v/>
      </c>
      <c r="T824" s="159" t="str">
        <f>IF(C824="","",IF(N(P824)&gt;0,P824+ROW()/1E9,""))</f>
        <v/>
      </c>
    </row>
    <row r="825">
      <c r="A825" s="160" t="str">
        <f>IF(C825="","","Criptomoedas")</f>
        <v/>
      </c>
      <c r="B825" s="160" t="str">
        <f>IF(C825="","","Alternativos")</f>
        <v/>
      </c>
      <c r="C825" s="160" t="str">
        <f>IF('08 Criptomoedas'!A28="","",'08 Criptomoedas'!A28&amp;"")</f>
        <v/>
      </c>
      <c r="D825" s="160" t="str">
        <f>IF(C825="","",'08 Criptomoedas'!B28&amp;"")</f>
        <v/>
      </c>
      <c r="E825" s="160" t="str">
        <f>IF(C825="","",'08 Criptomoedas'!C28&amp;"")</f>
        <v/>
      </c>
      <c r="F825" s="160" t="str">
        <f>IF(C825="","",'08 Criptomoedas'!AE28)</f>
        <v/>
      </c>
      <c r="G825" s="161" t="str">
        <f>IF(C825="","",'08 Criptomoedas'!F28)</f>
        <v/>
      </c>
      <c r="H825" s="162" t="str">
        <f>IF(C825="","",'08 Criptomoedas'!K28)</f>
        <v/>
      </c>
      <c r="I825" s="163" t="str">
        <f>IF(C825="","",'08 Criptomoedas'!M28)</f>
        <v/>
      </c>
      <c r="J825" s="164" t="str">
        <f>IF(C825="","",'08 Criptomoedas'!N28)</f>
        <v/>
      </c>
      <c r="K825" s="164" t="str">
        <f>IF(C825="","",'08 Criptomoedas'!O28)</f>
        <v/>
      </c>
      <c r="L825" s="164" t="str">
        <f>IF(C825="","",'08 Criptomoedas'!P28)</f>
        <v/>
      </c>
      <c r="M825" s="164" t="str">
        <f>IF(C825="","",'08 Criptomoedas'!AK28)</f>
        <v/>
      </c>
      <c r="N825" s="164" t="str">
        <f>IF(C825="","",'08 Criptomoedas'!X28)</f>
        <v/>
      </c>
      <c r="O825" s="161" t="str">
        <f>IF(C825="","",'08 Criptomoedas'!Y28)</f>
        <v/>
      </c>
      <c r="P825" s="164" t="str">
        <f>IF(C825="","",'08 Criptomoedas'!Z28)</f>
        <v/>
      </c>
      <c r="Q825" s="164" t="str">
        <f>IF(C825="","",'08 Criptomoedas'!AA28)</f>
        <v/>
      </c>
      <c r="R825" s="165" t="str">
        <f>IF(C825="","",IF($J$3&gt;0,J825/$J$3,0))</f>
        <v/>
      </c>
      <c r="S825" s="166" t="str">
        <f>IF(C825="","",IF(N(J825)&gt;0,J825+ROW()/1E9,""))</f>
        <v/>
      </c>
      <c r="T825" s="166" t="str">
        <f>IF(C825="","",IF(N(P825)&gt;0,P825+ROW()/1E9,""))</f>
        <v/>
      </c>
    </row>
    <row r="826">
      <c r="A826" s="153" t="str">
        <f>IF(C826="","","Criptomoedas")</f>
        <v/>
      </c>
      <c r="B826" s="153" t="str">
        <f>IF(C826="","","Alternativos")</f>
        <v/>
      </c>
      <c r="C826" s="153" t="str">
        <f>IF('08 Criptomoedas'!A29="","",'08 Criptomoedas'!A29&amp;"")</f>
        <v/>
      </c>
      <c r="D826" s="153" t="str">
        <f>IF(C826="","",'08 Criptomoedas'!B29&amp;"")</f>
        <v/>
      </c>
      <c r="E826" s="153" t="str">
        <f>IF(C826="","",'08 Criptomoedas'!C29&amp;"")</f>
        <v/>
      </c>
      <c r="F826" s="153" t="str">
        <f>IF(C826="","",'08 Criptomoedas'!AE29)</f>
        <v/>
      </c>
      <c r="G826" s="154" t="str">
        <f>IF(C826="","",'08 Criptomoedas'!F29)</f>
        <v/>
      </c>
      <c r="H826" s="155" t="str">
        <f>IF(C826="","",'08 Criptomoedas'!K29)</f>
        <v/>
      </c>
      <c r="I826" s="156" t="str">
        <f>IF(C826="","",'08 Criptomoedas'!M29)</f>
        <v/>
      </c>
      <c r="J826" s="157" t="str">
        <f>IF(C826="","",'08 Criptomoedas'!N29)</f>
        <v/>
      </c>
      <c r="K826" s="157" t="str">
        <f>IF(C826="","",'08 Criptomoedas'!O29)</f>
        <v/>
      </c>
      <c r="L826" s="157" t="str">
        <f>IF(C826="","",'08 Criptomoedas'!P29)</f>
        <v/>
      </c>
      <c r="M826" s="157" t="str">
        <f>IF(C826="","",'08 Criptomoedas'!AK29)</f>
        <v/>
      </c>
      <c r="N826" s="157" t="str">
        <f>IF(C826="","",'08 Criptomoedas'!X29)</f>
        <v/>
      </c>
      <c r="O826" s="154" t="str">
        <f>IF(C826="","",'08 Criptomoedas'!Y29)</f>
        <v/>
      </c>
      <c r="P826" s="157" t="str">
        <f>IF(C826="","",'08 Criptomoedas'!Z29)</f>
        <v/>
      </c>
      <c r="Q826" s="157" t="str">
        <f>IF(C826="","",'08 Criptomoedas'!AA29)</f>
        <v/>
      </c>
      <c r="R826" s="158" t="str">
        <f>IF(C826="","",IF($J$3&gt;0,J826/$J$3,0))</f>
        <v/>
      </c>
      <c r="S826" s="159" t="str">
        <f>IF(C826="","",IF(N(J826)&gt;0,J826+ROW()/1E9,""))</f>
        <v/>
      </c>
      <c r="T826" s="159" t="str">
        <f>IF(C826="","",IF(N(P826)&gt;0,P826+ROW()/1E9,""))</f>
        <v/>
      </c>
    </row>
    <row r="827">
      <c r="A827" s="160" t="str">
        <f>IF(C827="","","Criptomoedas")</f>
        <v/>
      </c>
      <c r="B827" s="160" t="str">
        <f>IF(C827="","","Alternativos")</f>
        <v/>
      </c>
      <c r="C827" s="160" t="str">
        <f>IF('08 Criptomoedas'!A30="","",'08 Criptomoedas'!A30&amp;"")</f>
        <v/>
      </c>
      <c r="D827" s="160" t="str">
        <f>IF(C827="","",'08 Criptomoedas'!B30&amp;"")</f>
        <v/>
      </c>
      <c r="E827" s="160" t="str">
        <f>IF(C827="","",'08 Criptomoedas'!C30&amp;"")</f>
        <v/>
      </c>
      <c r="F827" s="160" t="str">
        <f>IF(C827="","",'08 Criptomoedas'!AE30)</f>
        <v/>
      </c>
      <c r="G827" s="161" t="str">
        <f>IF(C827="","",'08 Criptomoedas'!F30)</f>
        <v/>
      </c>
      <c r="H827" s="162" t="str">
        <f>IF(C827="","",'08 Criptomoedas'!K30)</f>
        <v/>
      </c>
      <c r="I827" s="163" t="str">
        <f>IF(C827="","",'08 Criptomoedas'!M30)</f>
        <v/>
      </c>
      <c r="J827" s="164" t="str">
        <f>IF(C827="","",'08 Criptomoedas'!N30)</f>
        <v/>
      </c>
      <c r="K827" s="164" t="str">
        <f>IF(C827="","",'08 Criptomoedas'!O30)</f>
        <v/>
      </c>
      <c r="L827" s="164" t="str">
        <f>IF(C827="","",'08 Criptomoedas'!P30)</f>
        <v/>
      </c>
      <c r="M827" s="164" t="str">
        <f>IF(C827="","",'08 Criptomoedas'!AK30)</f>
        <v/>
      </c>
      <c r="N827" s="164" t="str">
        <f>IF(C827="","",'08 Criptomoedas'!X30)</f>
        <v/>
      </c>
      <c r="O827" s="161" t="str">
        <f>IF(C827="","",'08 Criptomoedas'!Y30)</f>
        <v/>
      </c>
      <c r="P827" s="164" t="str">
        <f>IF(C827="","",'08 Criptomoedas'!Z30)</f>
        <v/>
      </c>
      <c r="Q827" s="164" t="str">
        <f>IF(C827="","",'08 Criptomoedas'!AA30)</f>
        <v/>
      </c>
      <c r="R827" s="165" t="str">
        <f>IF(C827="","",IF($J$3&gt;0,J827/$J$3,0))</f>
        <v/>
      </c>
      <c r="S827" s="166" t="str">
        <f>IF(C827="","",IF(N(J827)&gt;0,J827+ROW()/1E9,""))</f>
        <v/>
      </c>
      <c r="T827" s="166" t="str">
        <f>IF(C827="","",IF(N(P827)&gt;0,P827+ROW()/1E9,""))</f>
        <v/>
      </c>
    </row>
    <row r="828">
      <c r="A828" s="153" t="str">
        <f>IF(C828="","","Criptomoedas")</f>
        <v/>
      </c>
      <c r="B828" s="153" t="str">
        <f>IF(C828="","","Alternativos")</f>
        <v/>
      </c>
      <c r="C828" s="153" t="str">
        <f>IF('08 Criptomoedas'!A31="","",'08 Criptomoedas'!A31&amp;"")</f>
        <v/>
      </c>
      <c r="D828" s="153" t="str">
        <f>IF(C828="","",'08 Criptomoedas'!B31&amp;"")</f>
        <v/>
      </c>
      <c r="E828" s="153" t="str">
        <f>IF(C828="","",'08 Criptomoedas'!C31&amp;"")</f>
        <v/>
      </c>
      <c r="F828" s="153" t="str">
        <f>IF(C828="","",'08 Criptomoedas'!AE31)</f>
        <v/>
      </c>
      <c r="G828" s="154" t="str">
        <f>IF(C828="","",'08 Criptomoedas'!F31)</f>
        <v/>
      </c>
      <c r="H828" s="155" t="str">
        <f>IF(C828="","",'08 Criptomoedas'!K31)</f>
        <v/>
      </c>
      <c r="I828" s="156" t="str">
        <f>IF(C828="","",'08 Criptomoedas'!M31)</f>
        <v/>
      </c>
      <c r="J828" s="157" t="str">
        <f>IF(C828="","",'08 Criptomoedas'!N31)</f>
        <v/>
      </c>
      <c r="K828" s="157" t="str">
        <f>IF(C828="","",'08 Criptomoedas'!O31)</f>
        <v/>
      </c>
      <c r="L828" s="157" t="str">
        <f>IF(C828="","",'08 Criptomoedas'!P31)</f>
        <v/>
      </c>
      <c r="M828" s="157" t="str">
        <f>IF(C828="","",'08 Criptomoedas'!AK31)</f>
        <v/>
      </c>
      <c r="N828" s="157" t="str">
        <f>IF(C828="","",'08 Criptomoedas'!X31)</f>
        <v/>
      </c>
      <c r="O828" s="154" t="str">
        <f>IF(C828="","",'08 Criptomoedas'!Y31)</f>
        <v/>
      </c>
      <c r="P828" s="157" t="str">
        <f>IF(C828="","",'08 Criptomoedas'!Z31)</f>
        <v/>
      </c>
      <c r="Q828" s="157" t="str">
        <f>IF(C828="","",'08 Criptomoedas'!AA31)</f>
        <v/>
      </c>
      <c r="R828" s="158" t="str">
        <f>IF(C828="","",IF($J$3&gt;0,J828/$J$3,0))</f>
        <v/>
      </c>
      <c r="S828" s="159" t="str">
        <f>IF(C828="","",IF(N(J828)&gt;0,J828+ROW()/1E9,""))</f>
        <v/>
      </c>
      <c r="T828" s="159" t="str">
        <f>IF(C828="","",IF(N(P828)&gt;0,P828+ROW()/1E9,""))</f>
        <v/>
      </c>
    </row>
    <row r="829">
      <c r="A829" s="160" t="str">
        <f>IF(C829="","","Criptomoedas")</f>
        <v/>
      </c>
      <c r="B829" s="160" t="str">
        <f>IF(C829="","","Alternativos")</f>
        <v/>
      </c>
      <c r="C829" s="160" t="str">
        <f>IF('08 Criptomoedas'!A32="","",'08 Criptomoedas'!A32&amp;"")</f>
        <v/>
      </c>
      <c r="D829" s="160" t="str">
        <f>IF(C829="","",'08 Criptomoedas'!B32&amp;"")</f>
        <v/>
      </c>
      <c r="E829" s="160" t="str">
        <f>IF(C829="","",'08 Criptomoedas'!C32&amp;"")</f>
        <v/>
      </c>
      <c r="F829" s="160" t="str">
        <f>IF(C829="","",'08 Criptomoedas'!AE32)</f>
        <v/>
      </c>
      <c r="G829" s="161" t="str">
        <f>IF(C829="","",'08 Criptomoedas'!F32)</f>
        <v/>
      </c>
      <c r="H829" s="162" t="str">
        <f>IF(C829="","",'08 Criptomoedas'!K32)</f>
        <v/>
      </c>
      <c r="I829" s="163" t="str">
        <f>IF(C829="","",'08 Criptomoedas'!M32)</f>
        <v/>
      </c>
      <c r="J829" s="164" t="str">
        <f>IF(C829="","",'08 Criptomoedas'!N32)</f>
        <v/>
      </c>
      <c r="K829" s="164" t="str">
        <f>IF(C829="","",'08 Criptomoedas'!O32)</f>
        <v/>
      </c>
      <c r="L829" s="164" t="str">
        <f>IF(C829="","",'08 Criptomoedas'!P32)</f>
        <v/>
      </c>
      <c r="M829" s="164" t="str">
        <f>IF(C829="","",'08 Criptomoedas'!AK32)</f>
        <v/>
      </c>
      <c r="N829" s="164" t="str">
        <f>IF(C829="","",'08 Criptomoedas'!X32)</f>
        <v/>
      </c>
      <c r="O829" s="161" t="str">
        <f>IF(C829="","",'08 Criptomoedas'!Y32)</f>
        <v/>
      </c>
      <c r="P829" s="164" t="str">
        <f>IF(C829="","",'08 Criptomoedas'!Z32)</f>
        <v/>
      </c>
      <c r="Q829" s="164" t="str">
        <f>IF(C829="","",'08 Criptomoedas'!AA32)</f>
        <v/>
      </c>
      <c r="R829" s="165" t="str">
        <f>IF(C829="","",IF($J$3&gt;0,J829/$J$3,0))</f>
        <v/>
      </c>
      <c r="S829" s="166" t="str">
        <f>IF(C829="","",IF(N(J829)&gt;0,J829+ROW()/1E9,""))</f>
        <v/>
      </c>
      <c r="T829" s="166" t="str">
        <f>IF(C829="","",IF(N(P829)&gt;0,P829+ROW()/1E9,""))</f>
        <v/>
      </c>
    </row>
    <row r="830">
      <c r="A830" s="153" t="str">
        <f>IF(C830="","","Criptomoedas")</f>
        <v/>
      </c>
      <c r="B830" s="153" t="str">
        <f>IF(C830="","","Alternativos")</f>
        <v/>
      </c>
      <c r="C830" s="153" t="str">
        <f>IF('08 Criptomoedas'!A33="","",'08 Criptomoedas'!A33&amp;"")</f>
        <v/>
      </c>
      <c r="D830" s="153" t="str">
        <f>IF(C830="","",'08 Criptomoedas'!B33&amp;"")</f>
        <v/>
      </c>
      <c r="E830" s="153" t="str">
        <f>IF(C830="","",'08 Criptomoedas'!C33&amp;"")</f>
        <v/>
      </c>
      <c r="F830" s="153" t="str">
        <f>IF(C830="","",'08 Criptomoedas'!AE33)</f>
        <v/>
      </c>
      <c r="G830" s="154" t="str">
        <f>IF(C830="","",'08 Criptomoedas'!F33)</f>
        <v/>
      </c>
      <c r="H830" s="155" t="str">
        <f>IF(C830="","",'08 Criptomoedas'!K33)</f>
        <v/>
      </c>
      <c r="I830" s="156" t="str">
        <f>IF(C830="","",'08 Criptomoedas'!M33)</f>
        <v/>
      </c>
      <c r="J830" s="157" t="str">
        <f>IF(C830="","",'08 Criptomoedas'!N33)</f>
        <v/>
      </c>
      <c r="K830" s="157" t="str">
        <f>IF(C830="","",'08 Criptomoedas'!O33)</f>
        <v/>
      </c>
      <c r="L830" s="157" t="str">
        <f>IF(C830="","",'08 Criptomoedas'!P33)</f>
        <v/>
      </c>
      <c r="M830" s="157" t="str">
        <f>IF(C830="","",'08 Criptomoedas'!AK33)</f>
        <v/>
      </c>
      <c r="N830" s="157" t="str">
        <f>IF(C830="","",'08 Criptomoedas'!X33)</f>
        <v/>
      </c>
      <c r="O830" s="154" t="str">
        <f>IF(C830="","",'08 Criptomoedas'!Y33)</f>
        <v/>
      </c>
      <c r="P830" s="157" t="str">
        <f>IF(C830="","",'08 Criptomoedas'!Z33)</f>
        <v/>
      </c>
      <c r="Q830" s="157" t="str">
        <f>IF(C830="","",'08 Criptomoedas'!AA33)</f>
        <v/>
      </c>
      <c r="R830" s="158" t="str">
        <f>IF(C830="","",IF($J$3&gt;0,J830/$J$3,0))</f>
        <v/>
      </c>
      <c r="S830" s="159" t="str">
        <f>IF(C830="","",IF(N(J830)&gt;0,J830+ROW()/1E9,""))</f>
        <v/>
      </c>
      <c r="T830" s="159" t="str">
        <f>IF(C830="","",IF(N(P830)&gt;0,P830+ROW()/1E9,""))</f>
        <v/>
      </c>
    </row>
    <row r="831">
      <c r="A831" s="160" t="str">
        <f>IF(C831="","","Criptomoedas")</f>
        <v/>
      </c>
      <c r="B831" s="160" t="str">
        <f>IF(C831="","","Alternativos")</f>
        <v/>
      </c>
      <c r="C831" s="160" t="str">
        <f>IF('08 Criptomoedas'!A34="","",'08 Criptomoedas'!A34&amp;"")</f>
        <v/>
      </c>
      <c r="D831" s="160" t="str">
        <f>IF(C831="","",'08 Criptomoedas'!B34&amp;"")</f>
        <v/>
      </c>
      <c r="E831" s="160" t="str">
        <f>IF(C831="","",'08 Criptomoedas'!C34&amp;"")</f>
        <v/>
      </c>
      <c r="F831" s="160" t="str">
        <f>IF(C831="","",'08 Criptomoedas'!AE34)</f>
        <v/>
      </c>
      <c r="G831" s="161" t="str">
        <f>IF(C831="","",'08 Criptomoedas'!F34)</f>
        <v/>
      </c>
      <c r="H831" s="162" t="str">
        <f>IF(C831="","",'08 Criptomoedas'!K34)</f>
        <v/>
      </c>
      <c r="I831" s="163" t="str">
        <f>IF(C831="","",'08 Criptomoedas'!M34)</f>
        <v/>
      </c>
      <c r="J831" s="164" t="str">
        <f>IF(C831="","",'08 Criptomoedas'!N34)</f>
        <v/>
      </c>
      <c r="K831" s="164" t="str">
        <f>IF(C831="","",'08 Criptomoedas'!O34)</f>
        <v/>
      </c>
      <c r="L831" s="164" t="str">
        <f>IF(C831="","",'08 Criptomoedas'!P34)</f>
        <v/>
      </c>
      <c r="M831" s="164" t="str">
        <f>IF(C831="","",'08 Criptomoedas'!AK34)</f>
        <v/>
      </c>
      <c r="N831" s="164" t="str">
        <f>IF(C831="","",'08 Criptomoedas'!X34)</f>
        <v/>
      </c>
      <c r="O831" s="161" t="str">
        <f>IF(C831="","",'08 Criptomoedas'!Y34)</f>
        <v/>
      </c>
      <c r="P831" s="164" t="str">
        <f>IF(C831="","",'08 Criptomoedas'!Z34)</f>
        <v/>
      </c>
      <c r="Q831" s="164" t="str">
        <f>IF(C831="","",'08 Criptomoedas'!AA34)</f>
        <v/>
      </c>
      <c r="R831" s="165" t="str">
        <f>IF(C831="","",IF($J$3&gt;0,J831/$J$3,0))</f>
        <v/>
      </c>
      <c r="S831" s="166" t="str">
        <f>IF(C831="","",IF(N(J831)&gt;0,J831+ROW()/1E9,""))</f>
        <v/>
      </c>
      <c r="T831" s="166" t="str">
        <f>IF(C831="","",IF(N(P831)&gt;0,P831+ROW()/1E9,""))</f>
        <v/>
      </c>
    </row>
    <row r="832">
      <c r="A832" s="153" t="str">
        <f>IF(C832="","","Criptomoedas")</f>
        <v/>
      </c>
      <c r="B832" s="153" t="str">
        <f>IF(C832="","","Alternativos")</f>
        <v/>
      </c>
      <c r="C832" s="153" t="str">
        <f>IF('08 Criptomoedas'!A35="","",'08 Criptomoedas'!A35&amp;"")</f>
        <v/>
      </c>
      <c r="D832" s="153" t="str">
        <f>IF(C832="","",'08 Criptomoedas'!B35&amp;"")</f>
        <v/>
      </c>
      <c r="E832" s="153" t="str">
        <f>IF(C832="","",'08 Criptomoedas'!C35&amp;"")</f>
        <v/>
      </c>
      <c r="F832" s="153" t="str">
        <f>IF(C832="","",'08 Criptomoedas'!AE35)</f>
        <v/>
      </c>
      <c r="G832" s="154" t="str">
        <f>IF(C832="","",'08 Criptomoedas'!F35)</f>
        <v/>
      </c>
      <c r="H832" s="155" t="str">
        <f>IF(C832="","",'08 Criptomoedas'!K35)</f>
        <v/>
      </c>
      <c r="I832" s="156" t="str">
        <f>IF(C832="","",'08 Criptomoedas'!M35)</f>
        <v/>
      </c>
      <c r="J832" s="157" t="str">
        <f>IF(C832="","",'08 Criptomoedas'!N35)</f>
        <v/>
      </c>
      <c r="K832" s="157" t="str">
        <f>IF(C832="","",'08 Criptomoedas'!O35)</f>
        <v/>
      </c>
      <c r="L832" s="157" t="str">
        <f>IF(C832="","",'08 Criptomoedas'!P35)</f>
        <v/>
      </c>
      <c r="M832" s="157" t="str">
        <f>IF(C832="","",'08 Criptomoedas'!AK35)</f>
        <v/>
      </c>
      <c r="N832" s="157" t="str">
        <f>IF(C832="","",'08 Criptomoedas'!X35)</f>
        <v/>
      </c>
      <c r="O832" s="154" t="str">
        <f>IF(C832="","",'08 Criptomoedas'!Y35)</f>
        <v/>
      </c>
      <c r="P832" s="157" t="str">
        <f>IF(C832="","",'08 Criptomoedas'!Z35)</f>
        <v/>
      </c>
      <c r="Q832" s="157" t="str">
        <f>IF(C832="","",'08 Criptomoedas'!AA35)</f>
        <v/>
      </c>
      <c r="R832" s="158" t="str">
        <f>IF(C832="","",IF($J$3&gt;0,J832/$J$3,0))</f>
        <v/>
      </c>
      <c r="S832" s="159" t="str">
        <f>IF(C832="","",IF(N(J832)&gt;0,J832+ROW()/1E9,""))</f>
        <v/>
      </c>
      <c r="T832" s="159" t="str">
        <f>IF(C832="","",IF(N(P832)&gt;0,P832+ROW()/1E9,""))</f>
        <v/>
      </c>
    </row>
    <row r="833">
      <c r="A833" s="160" t="str">
        <f>IF(C833="","","Criptomoedas")</f>
        <v/>
      </c>
      <c r="B833" s="160" t="str">
        <f>IF(C833="","","Alternativos")</f>
        <v/>
      </c>
      <c r="C833" s="160" t="str">
        <f>IF('08 Criptomoedas'!A36="","",'08 Criptomoedas'!A36&amp;"")</f>
        <v/>
      </c>
      <c r="D833" s="160" t="str">
        <f>IF(C833="","",'08 Criptomoedas'!B36&amp;"")</f>
        <v/>
      </c>
      <c r="E833" s="160" t="str">
        <f>IF(C833="","",'08 Criptomoedas'!C36&amp;"")</f>
        <v/>
      </c>
      <c r="F833" s="160" t="str">
        <f>IF(C833="","",'08 Criptomoedas'!AE36)</f>
        <v/>
      </c>
      <c r="G833" s="161" t="str">
        <f>IF(C833="","",'08 Criptomoedas'!F36)</f>
        <v/>
      </c>
      <c r="H833" s="162" t="str">
        <f>IF(C833="","",'08 Criptomoedas'!K36)</f>
        <v/>
      </c>
      <c r="I833" s="163" t="str">
        <f>IF(C833="","",'08 Criptomoedas'!M36)</f>
        <v/>
      </c>
      <c r="J833" s="164" t="str">
        <f>IF(C833="","",'08 Criptomoedas'!N36)</f>
        <v/>
      </c>
      <c r="K833" s="164" t="str">
        <f>IF(C833="","",'08 Criptomoedas'!O36)</f>
        <v/>
      </c>
      <c r="L833" s="164" t="str">
        <f>IF(C833="","",'08 Criptomoedas'!P36)</f>
        <v/>
      </c>
      <c r="M833" s="164" t="str">
        <f>IF(C833="","",'08 Criptomoedas'!AK36)</f>
        <v/>
      </c>
      <c r="N833" s="164" t="str">
        <f>IF(C833="","",'08 Criptomoedas'!X36)</f>
        <v/>
      </c>
      <c r="O833" s="161" t="str">
        <f>IF(C833="","",'08 Criptomoedas'!Y36)</f>
        <v/>
      </c>
      <c r="P833" s="164" t="str">
        <f>IF(C833="","",'08 Criptomoedas'!Z36)</f>
        <v/>
      </c>
      <c r="Q833" s="164" t="str">
        <f>IF(C833="","",'08 Criptomoedas'!AA36)</f>
        <v/>
      </c>
      <c r="R833" s="165" t="str">
        <f>IF(C833="","",IF($J$3&gt;0,J833/$J$3,0))</f>
        <v/>
      </c>
      <c r="S833" s="166" t="str">
        <f>IF(C833="","",IF(N(J833)&gt;0,J833+ROW()/1E9,""))</f>
        <v/>
      </c>
      <c r="T833" s="166" t="str">
        <f>IF(C833="","",IF(N(P833)&gt;0,P833+ROW()/1E9,""))</f>
        <v/>
      </c>
    </row>
    <row r="834">
      <c r="A834" s="153" t="str">
        <f>IF(C834="","","Criptomoedas")</f>
        <v/>
      </c>
      <c r="B834" s="153" t="str">
        <f>IF(C834="","","Alternativos")</f>
        <v/>
      </c>
      <c r="C834" s="153" t="str">
        <f>IF('08 Criptomoedas'!A37="","",'08 Criptomoedas'!A37&amp;"")</f>
        <v/>
      </c>
      <c r="D834" s="153" t="str">
        <f>IF(C834="","",'08 Criptomoedas'!B37&amp;"")</f>
        <v/>
      </c>
      <c r="E834" s="153" t="str">
        <f>IF(C834="","",'08 Criptomoedas'!C37&amp;"")</f>
        <v/>
      </c>
      <c r="F834" s="153" t="str">
        <f>IF(C834="","",'08 Criptomoedas'!AE37)</f>
        <v/>
      </c>
      <c r="G834" s="154" t="str">
        <f>IF(C834="","",'08 Criptomoedas'!F37)</f>
        <v/>
      </c>
      <c r="H834" s="155" t="str">
        <f>IF(C834="","",'08 Criptomoedas'!K37)</f>
        <v/>
      </c>
      <c r="I834" s="156" t="str">
        <f>IF(C834="","",'08 Criptomoedas'!M37)</f>
        <v/>
      </c>
      <c r="J834" s="157" t="str">
        <f>IF(C834="","",'08 Criptomoedas'!N37)</f>
        <v/>
      </c>
      <c r="K834" s="157" t="str">
        <f>IF(C834="","",'08 Criptomoedas'!O37)</f>
        <v/>
      </c>
      <c r="L834" s="157" t="str">
        <f>IF(C834="","",'08 Criptomoedas'!P37)</f>
        <v/>
      </c>
      <c r="M834" s="157" t="str">
        <f>IF(C834="","",'08 Criptomoedas'!AK37)</f>
        <v/>
      </c>
      <c r="N834" s="157" t="str">
        <f>IF(C834="","",'08 Criptomoedas'!X37)</f>
        <v/>
      </c>
      <c r="O834" s="154" t="str">
        <f>IF(C834="","",'08 Criptomoedas'!Y37)</f>
        <v/>
      </c>
      <c r="P834" s="157" t="str">
        <f>IF(C834="","",'08 Criptomoedas'!Z37)</f>
        <v/>
      </c>
      <c r="Q834" s="157" t="str">
        <f>IF(C834="","",'08 Criptomoedas'!AA37)</f>
        <v/>
      </c>
      <c r="R834" s="158" t="str">
        <f>IF(C834="","",IF($J$3&gt;0,J834/$J$3,0))</f>
        <v/>
      </c>
      <c r="S834" s="159" t="str">
        <f>IF(C834="","",IF(N(J834)&gt;0,J834+ROW()/1E9,""))</f>
        <v/>
      </c>
      <c r="T834" s="159" t="str">
        <f>IF(C834="","",IF(N(P834)&gt;0,P834+ROW()/1E9,""))</f>
        <v/>
      </c>
    </row>
    <row r="835">
      <c r="A835" s="160" t="str">
        <f>IF(C835="","","Criptomoedas")</f>
        <v/>
      </c>
      <c r="B835" s="160" t="str">
        <f>IF(C835="","","Alternativos")</f>
        <v/>
      </c>
      <c r="C835" s="160" t="str">
        <f>IF('08 Criptomoedas'!A38="","",'08 Criptomoedas'!A38&amp;"")</f>
        <v/>
      </c>
      <c r="D835" s="160" t="str">
        <f>IF(C835="","",'08 Criptomoedas'!B38&amp;"")</f>
        <v/>
      </c>
      <c r="E835" s="160" t="str">
        <f>IF(C835="","",'08 Criptomoedas'!C38&amp;"")</f>
        <v/>
      </c>
      <c r="F835" s="160" t="str">
        <f>IF(C835="","",'08 Criptomoedas'!AE38)</f>
        <v/>
      </c>
      <c r="G835" s="161" t="str">
        <f>IF(C835="","",'08 Criptomoedas'!F38)</f>
        <v/>
      </c>
      <c r="H835" s="162" t="str">
        <f>IF(C835="","",'08 Criptomoedas'!K38)</f>
        <v/>
      </c>
      <c r="I835" s="163" t="str">
        <f>IF(C835="","",'08 Criptomoedas'!M38)</f>
        <v/>
      </c>
      <c r="J835" s="164" t="str">
        <f>IF(C835="","",'08 Criptomoedas'!N38)</f>
        <v/>
      </c>
      <c r="K835" s="164" t="str">
        <f>IF(C835="","",'08 Criptomoedas'!O38)</f>
        <v/>
      </c>
      <c r="L835" s="164" t="str">
        <f>IF(C835="","",'08 Criptomoedas'!P38)</f>
        <v/>
      </c>
      <c r="M835" s="164" t="str">
        <f>IF(C835="","",'08 Criptomoedas'!AK38)</f>
        <v/>
      </c>
      <c r="N835" s="164" t="str">
        <f>IF(C835="","",'08 Criptomoedas'!X38)</f>
        <v/>
      </c>
      <c r="O835" s="161" t="str">
        <f>IF(C835="","",'08 Criptomoedas'!Y38)</f>
        <v/>
      </c>
      <c r="P835" s="164" t="str">
        <f>IF(C835="","",'08 Criptomoedas'!Z38)</f>
        <v/>
      </c>
      <c r="Q835" s="164" t="str">
        <f>IF(C835="","",'08 Criptomoedas'!AA38)</f>
        <v/>
      </c>
      <c r="R835" s="165" t="str">
        <f>IF(C835="","",IF($J$3&gt;0,J835/$J$3,0))</f>
        <v/>
      </c>
      <c r="S835" s="166" t="str">
        <f>IF(C835="","",IF(N(J835)&gt;0,J835+ROW()/1E9,""))</f>
        <v/>
      </c>
      <c r="T835" s="166" t="str">
        <f>IF(C835="","",IF(N(P835)&gt;0,P835+ROW()/1E9,""))</f>
        <v/>
      </c>
    </row>
    <row r="836">
      <c r="A836" s="153" t="str">
        <f>IF(C836="","","Criptomoedas")</f>
        <v/>
      </c>
      <c r="B836" s="153" t="str">
        <f>IF(C836="","","Alternativos")</f>
        <v/>
      </c>
      <c r="C836" s="153" t="str">
        <f>IF('08 Criptomoedas'!A39="","",'08 Criptomoedas'!A39&amp;"")</f>
        <v/>
      </c>
      <c r="D836" s="153" t="str">
        <f>IF(C836="","",'08 Criptomoedas'!B39&amp;"")</f>
        <v/>
      </c>
      <c r="E836" s="153" t="str">
        <f>IF(C836="","",'08 Criptomoedas'!C39&amp;"")</f>
        <v/>
      </c>
      <c r="F836" s="153" t="str">
        <f>IF(C836="","",'08 Criptomoedas'!AE39)</f>
        <v/>
      </c>
      <c r="G836" s="154" t="str">
        <f>IF(C836="","",'08 Criptomoedas'!F39)</f>
        <v/>
      </c>
      <c r="H836" s="155" t="str">
        <f>IF(C836="","",'08 Criptomoedas'!K39)</f>
        <v/>
      </c>
      <c r="I836" s="156" t="str">
        <f>IF(C836="","",'08 Criptomoedas'!M39)</f>
        <v/>
      </c>
      <c r="J836" s="157" t="str">
        <f>IF(C836="","",'08 Criptomoedas'!N39)</f>
        <v/>
      </c>
      <c r="K836" s="157" t="str">
        <f>IF(C836="","",'08 Criptomoedas'!O39)</f>
        <v/>
      </c>
      <c r="L836" s="157" t="str">
        <f>IF(C836="","",'08 Criptomoedas'!P39)</f>
        <v/>
      </c>
      <c r="M836" s="157" t="str">
        <f>IF(C836="","",'08 Criptomoedas'!AK39)</f>
        <v/>
      </c>
      <c r="N836" s="157" t="str">
        <f>IF(C836="","",'08 Criptomoedas'!X39)</f>
        <v/>
      </c>
      <c r="O836" s="154" t="str">
        <f>IF(C836="","",'08 Criptomoedas'!Y39)</f>
        <v/>
      </c>
      <c r="P836" s="157" t="str">
        <f>IF(C836="","",'08 Criptomoedas'!Z39)</f>
        <v/>
      </c>
      <c r="Q836" s="157" t="str">
        <f>IF(C836="","",'08 Criptomoedas'!AA39)</f>
        <v/>
      </c>
      <c r="R836" s="158" t="str">
        <f>IF(C836="","",IF($J$3&gt;0,J836/$J$3,0))</f>
        <v/>
      </c>
      <c r="S836" s="159" t="str">
        <f>IF(C836="","",IF(N(J836)&gt;0,J836+ROW()/1E9,""))</f>
        <v/>
      </c>
      <c r="T836" s="159" t="str">
        <f>IF(C836="","",IF(N(P836)&gt;0,P836+ROW()/1E9,""))</f>
        <v/>
      </c>
    </row>
    <row r="837">
      <c r="A837" s="160" t="str">
        <f>IF(C837="","","Criptomoedas")</f>
        <v/>
      </c>
      <c r="B837" s="160" t="str">
        <f>IF(C837="","","Alternativos")</f>
        <v/>
      </c>
      <c r="C837" s="160" t="str">
        <f>IF('08 Criptomoedas'!A40="","",'08 Criptomoedas'!A40&amp;"")</f>
        <v/>
      </c>
      <c r="D837" s="160" t="str">
        <f>IF(C837="","",'08 Criptomoedas'!B40&amp;"")</f>
        <v/>
      </c>
      <c r="E837" s="160" t="str">
        <f>IF(C837="","",'08 Criptomoedas'!C40&amp;"")</f>
        <v/>
      </c>
      <c r="F837" s="160" t="str">
        <f>IF(C837="","",'08 Criptomoedas'!AE40)</f>
        <v/>
      </c>
      <c r="G837" s="161" t="str">
        <f>IF(C837="","",'08 Criptomoedas'!F40)</f>
        <v/>
      </c>
      <c r="H837" s="162" t="str">
        <f>IF(C837="","",'08 Criptomoedas'!K40)</f>
        <v/>
      </c>
      <c r="I837" s="163" t="str">
        <f>IF(C837="","",'08 Criptomoedas'!M40)</f>
        <v/>
      </c>
      <c r="J837" s="164" t="str">
        <f>IF(C837="","",'08 Criptomoedas'!N40)</f>
        <v/>
      </c>
      <c r="K837" s="164" t="str">
        <f>IF(C837="","",'08 Criptomoedas'!O40)</f>
        <v/>
      </c>
      <c r="L837" s="164" t="str">
        <f>IF(C837="","",'08 Criptomoedas'!P40)</f>
        <v/>
      </c>
      <c r="M837" s="164" t="str">
        <f>IF(C837="","",'08 Criptomoedas'!AK40)</f>
        <v/>
      </c>
      <c r="N837" s="164" t="str">
        <f>IF(C837="","",'08 Criptomoedas'!X40)</f>
        <v/>
      </c>
      <c r="O837" s="161" t="str">
        <f>IF(C837="","",'08 Criptomoedas'!Y40)</f>
        <v/>
      </c>
      <c r="P837" s="164" t="str">
        <f>IF(C837="","",'08 Criptomoedas'!Z40)</f>
        <v/>
      </c>
      <c r="Q837" s="164" t="str">
        <f>IF(C837="","",'08 Criptomoedas'!AA40)</f>
        <v/>
      </c>
      <c r="R837" s="165" t="str">
        <f>IF(C837="","",IF($J$3&gt;0,J837/$J$3,0))</f>
        <v/>
      </c>
      <c r="S837" s="166" t="str">
        <f>IF(C837="","",IF(N(J837)&gt;0,J837+ROW()/1E9,""))</f>
        <v/>
      </c>
      <c r="T837" s="166" t="str">
        <f>IF(C837="","",IF(N(P837)&gt;0,P837+ROW()/1E9,""))</f>
        <v/>
      </c>
    </row>
    <row r="838">
      <c r="A838" s="153" t="str">
        <f>IF(C838="","","Criptomoedas")</f>
        <v/>
      </c>
      <c r="B838" s="153" t="str">
        <f>IF(C838="","","Alternativos")</f>
        <v/>
      </c>
      <c r="C838" s="153" t="str">
        <f>IF('08 Criptomoedas'!A41="","",'08 Criptomoedas'!A41&amp;"")</f>
        <v/>
      </c>
      <c r="D838" s="153" t="str">
        <f>IF(C838="","",'08 Criptomoedas'!B41&amp;"")</f>
        <v/>
      </c>
      <c r="E838" s="153" t="str">
        <f>IF(C838="","",'08 Criptomoedas'!C41&amp;"")</f>
        <v/>
      </c>
      <c r="F838" s="153" t="str">
        <f>IF(C838="","",'08 Criptomoedas'!AE41)</f>
        <v/>
      </c>
      <c r="G838" s="154" t="str">
        <f>IF(C838="","",'08 Criptomoedas'!F41)</f>
        <v/>
      </c>
      <c r="H838" s="155" t="str">
        <f>IF(C838="","",'08 Criptomoedas'!K41)</f>
        <v/>
      </c>
      <c r="I838" s="156" t="str">
        <f>IF(C838="","",'08 Criptomoedas'!M41)</f>
        <v/>
      </c>
      <c r="J838" s="157" t="str">
        <f>IF(C838="","",'08 Criptomoedas'!N41)</f>
        <v/>
      </c>
      <c r="K838" s="157" t="str">
        <f>IF(C838="","",'08 Criptomoedas'!O41)</f>
        <v/>
      </c>
      <c r="L838" s="157" t="str">
        <f>IF(C838="","",'08 Criptomoedas'!P41)</f>
        <v/>
      </c>
      <c r="M838" s="157" t="str">
        <f>IF(C838="","",'08 Criptomoedas'!AK41)</f>
        <v/>
      </c>
      <c r="N838" s="157" t="str">
        <f>IF(C838="","",'08 Criptomoedas'!X41)</f>
        <v/>
      </c>
      <c r="O838" s="154" t="str">
        <f>IF(C838="","",'08 Criptomoedas'!Y41)</f>
        <v/>
      </c>
      <c r="P838" s="157" t="str">
        <f>IF(C838="","",'08 Criptomoedas'!Z41)</f>
        <v/>
      </c>
      <c r="Q838" s="157" t="str">
        <f>IF(C838="","",'08 Criptomoedas'!AA41)</f>
        <v/>
      </c>
      <c r="R838" s="158" t="str">
        <f>IF(C838="","",IF($J$3&gt;0,J838/$J$3,0))</f>
        <v/>
      </c>
      <c r="S838" s="159" t="str">
        <f>IF(C838="","",IF(N(J838)&gt;0,J838+ROW()/1E9,""))</f>
        <v/>
      </c>
      <c r="T838" s="159" t="str">
        <f>IF(C838="","",IF(N(P838)&gt;0,P838+ROW()/1E9,""))</f>
        <v/>
      </c>
    </row>
    <row r="839">
      <c r="A839" s="160" t="str">
        <f>IF(C839="","","Criptomoedas")</f>
        <v/>
      </c>
      <c r="B839" s="160" t="str">
        <f>IF(C839="","","Alternativos")</f>
        <v/>
      </c>
      <c r="C839" s="160" t="str">
        <f>IF('08 Criptomoedas'!A42="","",'08 Criptomoedas'!A42&amp;"")</f>
        <v/>
      </c>
      <c r="D839" s="160" t="str">
        <f>IF(C839="","",'08 Criptomoedas'!B42&amp;"")</f>
        <v/>
      </c>
      <c r="E839" s="160" t="str">
        <f>IF(C839="","",'08 Criptomoedas'!C42&amp;"")</f>
        <v/>
      </c>
      <c r="F839" s="160" t="str">
        <f>IF(C839="","",'08 Criptomoedas'!AE42)</f>
        <v/>
      </c>
      <c r="G839" s="161" t="str">
        <f>IF(C839="","",'08 Criptomoedas'!F42)</f>
        <v/>
      </c>
      <c r="H839" s="162" t="str">
        <f>IF(C839="","",'08 Criptomoedas'!K42)</f>
        <v/>
      </c>
      <c r="I839" s="163" t="str">
        <f>IF(C839="","",'08 Criptomoedas'!M42)</f>
        <v/>
      </c>
      <c r="J839" s="164" t="str">
        <f>IF(C839="","",'08 Criptomoedas'!N42)</f>
        <v/>
      </c>
      <c r="K839" s="164" t="str">
        <f>IF(C839="","",'08 Criptomoedas'!O42)</f>
        <v/>
      </c>
      <c r="L839" s="164" t="str">
        <f>IF(C839="","",'08 Criptomoedas'!P42)</f>
        <v/>
      </c>
      <c r="M839" s="164" t="str">
        <f>IF(C839="","",'08 Criptomoedas'!AK42)</f>
        <v/>
      </c>
      <c r="N839" s="164" t="str">
        <f>IF(C839="","",'08 Criptomoedas'!X42)</f>
        <v/>
      </c>
      <c r="O839" s="161" t="str">
        <f>IF(C839="","",'08 Criptomoedas'!Y42)</f>
        <v/>
      </c>
      <c r="P839" s="164" t="str">
        <f>IF(C839="","",'08 Criptomoedas'!Z42)</f>
        <v/>
      </c>
      <c r="Q839" s="164" t="str">
        <f>IF(C839="","",'08 Criptomoedas'!AA42)</f>
        <v/>
      </c>
      <c r="R839" s="165" t="str">
        <f>IF(C839="","",IF($J$3&gt;0,J839/$J$3,0))</f>
        <v/>
      </c>
      <c r="S839" s="166" t="str">
        <f>IF(C839="","",IF(N(J839)&gt;0,J839+ROW()/1E9,""))</f>
        <v/>
      </c>
      <c r="T839" s="166" t="str">
        <f>IF(C839="","",IF(N(P839)&gt;0,P839+ROW()/1E9,""))</f>
        <v/>
      </c>
    </row>
    <row r="840">
      <c r="A840" s="153" t="str">
        <f>IF(C840="","","Criptomoedas")</f>
        <v/>
      </c>
      <c r="B840" s="153" t="str">
        <f>IF(C840="","","Alternativos")</f>
        <v/>
      </c>
      <c r="C840" s="153" t="str">
        <f>IF('08 Criptomoedas'!A43="","",'08 Criptomoedas'!A43&amp;"")</f>
        <v/>
      </c>
      <c r="D840" s="153" t="str">
        <f>IF(C840="","",'08 Criptomoedas'!B43&amp;"")</f>
        <v/>
      </c>
      <c r="E840" s="153" t="str">
        <f>IF(C840="","",'08 Criptomoedas'!C43&amp;"")</f>
        <v/>
      </c>
      <c r="F840" s="153" t="str">
        <f>IF(C840="","",'08 Criptomoedas'!AE43)</f>
        <v/>
      </c>
      <c r="G840" s="154" t="str">
        <f>IF(C840="","",'08 Criptomoedas'!F43)</f>
        <v/>
      </c>
      <c r="H840" s="155" t="str">
        <f>IF(C840="","",'08 Criptomoedas'!K43)</f>
        <v/>
      </c>
      <c r="I840" s="156" t="str">
        <f>IF(C840="","",'08 Criptomoedas'!M43)</f>
        <v/>
      </c>
      <c r="J840" s="157" t="str">
        <f>IF(C840="","",'08 Criptomoedas'!N43)</f>
        <v/>
      </c>
      <c r="K840" s="157" t="str">
        <f>IF(C840="","",'08 Criptomoedas'!O43)</f>
        <v/>
      </c>
      <c r="L840" s="157" t="str">
        <f>IF(C840="","",'08 Criptomoedas'!P43)</f>
        <v/>
      </c>
      <c r="M840" s="157" t="str">
        <f>IF(C840="","",'08 Criptomoedas'!AK43)</f>
        <v/>
      </c>
      <c r="N840" s="157" t="str">
        <f>IF(C840="","",'08 Criptomoedas'!X43)</f>
        <v/>
      </c>
      <c r="O840" s="154" t="str">
        <f>IF(C840="","",'08 Criptomoedas'!Y43)</f>
        <v/>
      </c>
      <c r="P840" s="157" t="str">
        <f>IF(C840="","",'08 Criptomoedas'!Z43)</f>
        <v/>
      </c>
      <c r="Q840" s="157" t="str">
        <f>IF(C840="","",'08 Criptomoedas'!AA43)</f>
        <v/>
      </c>
      <c r="R840" s="158" t="str">
        <f>IF(C840="","",IF($J$3&gt;0,J840/$J$3,0))</f>
        <v/>
      </c>
      <c r="S840" s="159" t="str">
        <f>IF(C840="","",IF(N(J840)&gt;0,J840+ROW()/1E9,""))</f>
        <v/>
      </c>
      <c r="T840" s="159" t="str">
        <f>IF(C840="","",IF(N(P840)&gt;0,P840+ROW()/1E9,""))</f>
        <v/>
      </c>
    </row>
    <row r="841">
      <c r="A841" s="160" t="str">
        <f>IF(C841="","","Criptomoedas")</f>
        <v/>
      </c>
      <c r="B841" s="160" t="str">
        <f>IF(C841="","","Alternativos")</f>
        <v/>
      </c>
      <c r="C841" s="160" t="str">
        <f>IF('08 Criptomoedas'!A44="","",'08 Criptomoedas'!A44&amp;"")</f>
        <v/>
      </c>
      <c r="D841" s="160" t="str">
        <f>IF(C841="","",'08 Criptomoedas'!B44&amp;"")</f>
        <v/>
      </c>
      <c r="E841" s="160" t="str">
        <f>IF(C841="","",'08 Criptomoedas'!C44&amp;"")</f>
        <v/>
      </c>
      <c r="F841" s="160" t="str">
        <f>IF(C841="","",'08 Criptomoedas'!AE44)</f>
        <v/>
      </c>
      <c r="G841" s="161" t="str">
        <f>IF(C841="","",'08 Criptomoedas'!F44)</f>
        <v/>
      </c>
      <c r="H841" s="162" t="str">
        <f>IF(C841="","",'08 Criptomoedas'!K44)</f>
        <v/>
      </c>
      <c r="I841" s="163" t="str">
        <f>IF(C841="","",'08 Criptomoedas'!M44)</f>
        <v/>
      </c>
      <c r="J841" s="164" t="str">
        <f>IF(C841="","",'08 Criptomoedas'!N44)</f>
        <v/>
      </c>
      <c r="K841" s="164" t="str">
        <f>IF(C841="","",'08 Criptomoedas'!O44)</f>
        <v/>
      </c>
      <c r="L841" s="164" t="str">
        <f>IF(C841="","",'08 Criptomoedas'!P44)</f>
        <v/>
      </c>
      <c r="M841" s="164" t="str">
        <f>IF(C841="","",'08 Criptomoedas'!AK44)</f>
        <v/>
      </c>
      <c r="N841" s="164" t="str">
        <f>IF(C841="","",'08 Criptomoedas'!X44)</f>
        <v/>
      </c>
      <c r="O841" s="161" t="str">
        <f>IF(C841="","",'08 Criptomoedas'!Y44)</f>
        <v/>
      </c>
      <c r="P841" s="164" t="str">
        <f>IF(C841="","",'08 Criptomoedas'!Z44)</f>
        <v/>
      </c>
      <c r="Q841" s="164" t="str">
        <f>IF(C841="","",'08 Criptomoedas'!AA44)</f>
        <v/>
      </c>
      <c r="R841" s="165" t="str">
        <f>IF(C841="","",IF($J$3&gt;0,J841/$J$3,0))</f>
        <v/>
      </c>
      <c r="S841" s="166" t="str">
        <f>IF(C841="","",IF(N(J841)&gt;0,J841+ROW()/1E9,""))</f>
        <v/>
      </c>
      <c r="T841" s="166" t="str">
        <f>IF(C841="","",IF(N(P841)&gt;0,P841+ROW()/1E9,""))</f>
        <v/>
      </c>
    </row>
    <row r="842">
      <c r="A842" s="153" t="str">
        <f>IF(C842="","","Criptomoedas")</f>
        <v/>
      </c>
      <c r="B842" s="153" t="str">
        <f>IF(C842="","","Alternativos")</f>
        <v/>
      </c>
      <c r="C842" s="153" t="str">
        <f>IF('08 Criptomoedas'!A45="","",'08 Criptomoedas'!A45&amp;"")</f>
        <v/>
      </c>
      <c r="D842" s="153" t="str">
        <f>IF(C842="","",'08 Criptomoedas'!B45&amp;"")</f>
        <v/>
      </c>
      <c r="E842" s="153" t="str">
        <f>IF(C842="","",'08 Criptomoedas'!C45&amp;"")</f>
        <v/>
      </c>
      <c r="F842" s="153" t="str">
        <f>IF(C842="","",'08 Criptomoedas'!AE45)</f>
        <v/>
      </c>
      <c r="G842" s="154" t="str">
        <f>IF(C842="","",'08 Criptomoedas'!F45)</f>
        <v/>
      </c>
      <c r="H842" s="155" t="str">
        <f>IF(C842="","",'08 Criptomoedas'!K45)</f>
        <v/>
      </c>
      <c r="I842" s="156" t="str">
        <f>IF(C842="","",'08 Criptomoedas'!M45)</f>
        <v/>
      </c>
      <c r="J842" s="157" t="str">
        <f>IF(C842="","",'08 Criptomoedas'!N45)</f>
        <v/>
      </c>
      <c r="K842" s="157" t="str">
        <f>IF(C842="","",'08 Criptomoedas'!O45)</f>
        <v/>
      </c>
      <c r="L842" s="157" t="str">
        <f>IF(C842="","",'08 Criptomoedas'!P45)</f>
        <v/>
      </c>
      <c r="M842" s="157" t="str">
        <f>IF(C842="","",'08 Criptomoedas'!AK45)</f>
        <v/>
      </c>
      <c r="N842" s="157" t="str">
        <f>IF(C842="","",'08 Criptomoedas'!X45)</f>
        <v/>
      </c>
      <c r="O842" s="154" t="str">
        <f>IF(C842="","",'08 Criptomoedas'!Y45)</f>
        <v/>
      </c>
      <c r="P842" s="157" t="str">
        <f>IF(C842="","",'08 Criptomoedas'!Z45)</f>
        <v/>
      </c>
      <c r="Q842" s="157" t="str">
        <f>IF(C842="","",'08 Criptomoedas'!AA45)</f>
        <v/>
      </c>
      <c r="R842" s="158" t="str">
        <f>IF(C842="","",IF($J$3&gt;0,J842/$J$3,0))</f>
        <v/>
      </c>
      <c r="S842" s="159" t="str">
        <f>IF(C842="","",IF(N(J842)&gt;0,J842+ROW()/1E9,""))</f>
        <v/>
      </c>
      <c r="T842" s="159" t="str">
        <f>IF(C842="","",IF(N(P842)&gt;0,P842+ROW()/1E9,""))</f>
        <v/>
      </c>
    </row>
    <row r="843">
      <c r="A843" s="160" t="str">
        <f>IF(C843="","","Criptomoedas")</f>
        <v/>
      </c>
      <c r="B843" s="160" t="str">
        <f>IF(C843="","","Alternativos")</f>
        <v/>
      </c>
      <c r="C843" s="160" t="str">
        <f>IF('08 Criptomoedas'!A46="","",'08 Criptomoedas'!A46&amp;"")</f>
        <v/>
      </c>
      <c r="D843" s="160" t="str">
        <f>IF(C843="","",'08 Criptomoedas'!B46&amp;"")</f>
        <v/>
      </c>
      <c r="E843" s="160" t="str">
        <f>IF(C843="","",'08 Criptomoedas'!C46&amp;"")</f>
        <v/>
      </c>
      <c r="F843" s="160" t="str">
        <f>IF(C843="","",'08 Criptomoedas'!AE46)</f>
        <v/>
      </c>
      <c r="G843" s="161" t="str">
        <f>IF(C843="","",'08 Criptomoedas'!F46)</f>
        <v/>
      </c>
      <c r="H843" s="162" t="str">
        <f>IF(C843="","",'08 Criptomoedas'!K46)</f>
        <v/>
      </c>
      <c r="I843" s="163" t="str">
        <f>IF(C843="","",'08 Criptomoedas'!M46)</f>
        <v/>
      </c>
      <c r="J843" s="164" t="str">
        <f>IF(C843="","",'08 Criptomoedas'!N46)</f>
        <v/>
      </c>
      <c r="K843" s="164" t="str">
        <f>IF(C843="","",'08 Criptomoedas'!O46)</f>
        <v/>
      </c>
      <c r="L843" s="164" t="str">
        <f>IF(C843="","",'08 Criptomoedas'!P46)</f>
        <v/>
      </c>
      <c r="M843" s="164" t="str">
        <f>IF(C843="","",'08 Criptomoedas'!AK46)</f>
        <v/>
      </c>
      <c r="N843" s="164" t="str">
        <f>IF(C843="","",'08 Criptomoedas'!X46)</f>
        <v/>
      </c>
      <c r="O843" s="161" t="str">
        <f>IF(C843="","",'08 Criptomoedas'!Y46)</f>
        <v/>
      </c>
      <c r="P843" s="164" t="str">
        <f>IF(C843="","",'08 Criptomoedas'!Z46)</f>
        <v/>
      </c>
      <c r="Q843" s="164" t="str">
        <f>IF(C843="","",'08 Criptomoedas'!AA46)</f>
        <v/>
      </c>
      <c r="R843" s="165" t="str">
        <f>IF(C843="","",IF($J$3&gt;0,J843/$J$3,0))</f>
        <v/>
      </c>
      <c r="S843" s="166" t="str">
        <f>IF(C843="","",IF(N(J843)&gt;0,J843+ROW()/1E9,""))</f>
        <v/>
      </c>
      <c r="T843" s="166" t="str">
        <f>IF(C843="","",IF(N(P843)&gt;0,P843+ROW()/1E9,""))</f>
        <v/>
      </c>
    </row>
    <row r="844">
      <c r="A844" s="153" t="str">
        <f>IF(C844="","","Criptomoedas")</f>
        <v/>
      </c>
      <c r="B844" s="153" t="str">
        <f>IF(C844="","","Alternativos")</f>
        <v/>
      </c>
      <c r="C844" s="153" t="str">
        <f>IF('08 Criptomoedas'!A47="","",'08 Criptomoedas'!A47&amp;"")</f>
        <v/>
      </c>
      <c r="D844" s="153" t="str">
        <f>IF(C844="","",'08 Criptomoedas'!B47&amp;"")</f>
        <v/>
      </c>
      <c r="E844" s="153" t="str">
        <f>IF(C844="","",'08 Criptomoedas'!C47&amp;"")</f>
        <v/>
      </c>
      <c r="F844" s="153" t="str">
        <f>IF(C844="","",'08 Criptomoedas'!AE47)</f>
        <v/>
      </c>
      <c r="G844" s="154" t="str">
        <f>IF(C844="","",'08 Criptomoedas'!F47)</f>
        <v/>
      </c>
      <c r="H844" s="155" t="str">
        <f>IF(C844="","",'08 Criptomoedas'!K47)</f>
        <v/>
      </c>
      <c r="I844" s="156" t="str">
        <f>IF(C844="","",'08 Criptomoedas'!M47)</f>
        <v/>
      </c>
      <c r="J844" s="157" t="str">
        <f>IF(C844="","",'08 Criptomoedas'!N47)</f>
        <v/>
      </c>
      <c r="K844" s="157" t="str">
        <f>IF(C844="","",'08 Criptomoedas'!O47)</f>
        <v/>
      </c>
      <c r="L844" s="157" t="str">
        <f>IF(C844="","",'08 Criptomoedas'!P47)</f>
        <v/>
      </c>
      <c r="M844" s="157" t="str">
        <f>IF(C844="","",'08 Criptomoedas'!AK47)</f>
        <v/>
      </c>
      <c r="N844" s="157" t="str">
        <f>IF(C844="","",'08 Criptomoedas'!X47)</f>
        <v/>
      </c>
      <c r="O844" s="154" t="str">
        <f>IF(C844="","",'08 Criptomoedas'!Y47)</f>
        <v/>
      </c>
      <c r="P844" s="157" t="str">
        <f>IF(C844="","",'08 Criptomoedas'!Z47)</f>
        <v/>
      </c>
      <c r="Q844" s="157" t="str">
        <f>IF(C844="","",'08 Criptomoedas'!AA47)</f>
        <v/>
      </c>
      <c r="R844" s="158" t="str">
        <f>IF(C844="","",IF($J$3&gt;0,J844/$J$3,0))</f>
        <v/>
      </c>
      <c r="S844" s="159" t="str">
        <f>IF(C844="","",IF(N(J844)&gt;0,J844+ROW()/1E9,""))</f>
        <v/>
      </c>
      <c r="T844" s="159" t="str">
        <f>IF(C844="","",IF(N(P844)&gt;0,P844+ROW()/1E9,""))</f>
        <v/>
      </c>
    </row>
    <row r="845">
      <c r="A845" s="160" t="str">
        <f>IF(C845="","","Criptomoedas")</f>
        <v/>
      </c>
      <c r="B845" s="160" t="str">
        <f>IF(C845="","","Alternativos")</f>
        <v/>
      </c>
      <c r="C845" s="160" t="str">
        <f>IF('08 Criptomoedas'!A48="","",'08 Criptomoedas'!A48&amp;"")</f>
        <v/>
      </c>
      <c r="D845" s="160" t="str">
        <f>IF(C845="","",'08 Criptomoedas'!B48&amp;"")</f>
        <v/>
      </c>
      <c r="E845" s="160" t="str">
        <f>IF(C845="","",'08 Criptomoedas'!C48&amp;"")</f>
        <v/>
      </c>
      <c r="F845" s="160" t="str">
        <f>IF(C845="","",'08 Criptomoedas'!AE48)</f>
        <v/>
      </c>
      <c r="G845" s="161" t="str">
        <f>IF(C845="","",'08 Criptomoedas'!F48)</f>
        <v/>
      </c>
      <c r="H845" s="162" t="str">
        <f>IF(C845="","",'08 Criptomoedas'!K48)</f>
        <v/>
      </c>
      <c r="I845" s="163" t="str">
        <f>IF(C845="","",'08 Criptomoedas'!M48)</f>
        <v/>
      </c>
      <c r="J845" s="164" t="str">
        <f>IF(C845="","",'08 Criptomoedas'!N48)</f>
        <v/>
      </c>
      <c r="K845" s="164" t="str">
        <f>IF(C845="","",'08 Criptomoedas'!O48)</f>
        <v/>
      </c>
      <c r="L845" s="164" t="str">
        <f>IF(C845="","",'08 Criptomoedas'!P48)</f>
        <v/>
      </c>
      <c r="M845" s="164" t="str">
        <f>IF(C845="","",'08 Criptomoedas'!AK48)</f>
        <v/>
      </c>
      <c r="N845" s="164" t="str">
        <f>IF(C845="","",'08 Criptomoedas'!X48)</f>
        <v/>
      </c>
      <c r="O845" s="161" t="str">
        <f>IF(C845="","",'08 Criptomoedas'!Y48)</f>
        <v/>
      </c>
      <c r="P845" s="164" t="str">
        <f>IF(C845="","",'08 Criptomoedas'!Z48)</f>
        <v/>
      </c>
      <c r="Q845" s="164" t="str">
        <f>IF(C845="","",'08 Criptomoedas'!AA48)</f>
        <v/>
      </c>
      <c r="R845" s="165" t="str">
        <f>IF(C845="","",IF($J$3&gt;0,J845/$J$3,0))</f>
        <v/>
      </c>
      <c r="S845" s="166" t="str">
        <f>IF(C845="","",IF(N(J845)&gt;0,J845+ROW()/1E9,""))</f>
        <v/>
      </c>
      <c r="T845" s="166" t="str">
        <f>IF(C845="","",IF(N(P845)&gt;0,P845+ROW()/1E9,""))</f>
        <v/>
      </c>
    </row>
    <row r="846">
      <c r="A846" s="153" t="str">
        <f>IF(C846="","","Criptomoedas")</f>
        <v/>
      </c>
      <c r="B846" s="153" t="str">
        <f>IF(C846="","","Alternativos")</f>
        <v/>
      </c>
      <c r="C846" s="153" t="str">
        <f>IF('08 Criptomoedas'!A49="","",'08 Criptomoedas'!A49&amp;"")</f>
        <v/>
      </c>
      <c r="D846" s="153" t="str">
        <f>IF(C846="","",'08 Criptomoedas'!B49&amp;"")</f>
        <v/>
      </c>
      <c r="E846" s="153" t="str">
        <f>IF(C846="","",'08 Criptomoedas'!C49&amp;"")</f>
        <v/>
      </c>
      <c r="F846" s="153" t="str">
        <f>IF(C846="","",'08 Criptomoedas'!AE49)</f>
        <v/>
      </c>
      <c r="G846" s="154" t="str">
        <f>IF(C846="","",'08 Criptomoedas'!F49)</f>
        <v/>
      </c>
      <c r="H846" s="155" t="str">
        <f>IF(C846="","",'08 Criptomoedas'!K49)</f>
        <v/>
      </c>
      <c r="I846" s="156" t="str">
        <f>IF(C846="","",'08 Criptomoedas'!M49)</f>
        <v/>
      </c>
      <c r="J846" s="157" t="str">
        <f>IF(C846="","",'08 Criptomoedas'!N49)</f>
        <v/>
      </c>
      <c r="K846" s="157" t="str">
        <f>IF(C846="","",'08 Criptomoedas'!O49)</f>
        <v/>
      </c>
      <c r="L846" s="157" t="str">
        <f>IF(C846="","",'08 Criptomoedas'!P49)</f>
        <v/>
      </c>
      <c r="M846" s="157" t="str">
        <f>IF(C846="","",'08 Criptomoedas'!AK49)</f>
        <v/>
      </c>
      <c r="N846" s="157" t="str">
        <f>IF(C846="","",'08 Criptomoedas'!X49)</f>
        <v/>
      </c>
      <c r="O846" s="154" t="str">
        <f>IF(C846="","",'08 Criptomoedas'!Y49)</f>
        <v/>
      </c>
      <c r="P846" s="157" t="str">
        <f>IF(C846="","",'08 Criptomoedas'!Z49)</f>
        <v/>
      </c>
      <c r="Q846" s="157" t="str">
        <f>IF(C846="","",'08 Criptomoedas'!AA49)</f>
        <v/>
      </c>
      <c r="R846" s="158" t="str">
        <f>IF(C846="","",IF($J$3&gt;0,J846/$J$3,0))</f>
        <v/>
      </c>
      <c r="S846" s="159" t="str">
        <f>IF(C846="","",IF(N(J846)&gt;0,J846+ROW()/1E9,""))</f>
        <v/>
      </c>
      <c r="T846" s="159" t="str">
        <f>IF(C846="","",IF(N(P846)&gt;0,P846+ROW()/1E9,""))</f>
        <v/>
      </c>
    </row>
    <row r="847">
      <c r="A847" s="160" t="str">
        <f>IF(C847="","","Criptomoedas")</f>
        <v/>
      </c>
      <c r="B847" s="160" t="str">
        <f>IF(C847="","","Alternativos")</f>
        <v/>
      </c>
      <c r="C847" s="160" t="str">
        <f>IF('08 Criptomoedas'!A50="","",'08 Criptomoedas'!A50&amp;"")</f>
        <v/>
      </c>
      <c r="D847" s="160" t="str">
        <f>IF(C847="","",'08 Criptomoedas'!B50&amp;"")</f>
        <v/>
      </c>
      <c r="E847" s="160" t="str">
        <f>IF(C847="","",'08 Criptomoedas'!C50&amp;"")</f>
        <v/>
      </c>
      <c r="F847" s="160" t="str">
        <f>IF(C847="","",'08 Criptomoedas'!AE50)</f>
        <v/>
      </c>
      <c r="G847" s="161" t="str">
        <f>IF(C847="","",'08 Criptomoedas'!F50)</f>
        <v/>
      </c>
      <c r="H847" s="162" t="str">
        <f>IF(C847="","",'08 Criptomoedas'!K50)</f>
        <v/>
      </c>
      <c r="I847" s="163" t="str">
        <f>IF(C847="","",'08 Criptomoedas'!M50)</f>
        <v/>
      </c>
      <c r="J847" s="164" t="str">
        <f>IF(C847="","",'08 Criptomoedas'!N50)</f>
        <v/>
      </c>
      <c r="K847" s="164" t="str">
        <f>IF(C847="","",'08 Criptomoedas'!O50)</f>
        <v/>
      </c>
      <c r="L847" s="164" t="str">
        <f>IF(C847="","",'08 Criptomoedas'!P50)</f>
        <v/>
      </c>
      <c r="M847" s="164" t="str">
        <f>IF(C847="","",'08 Criptomoedas'!AK50)</f>
        <v/>
      </c>
      <c r="N847" s="164" t="str">
        <f>IF(C847="","",'08 Criptomoedas'!X50)</f>
        <v/>
      </c>
      <c r="O847" s="161" t="str">
        <f>IF(C847="","",'08 Criptomoedas'!Y50)</f>
        <v/>
      </c>
      <c r="P847" s="164" t="str">
        <f>IF(C847="","",'08 Criptomoedas'!Z50)</f>
        <v/>
      </c>
      <c r="Q847" s="164" t="str">
        <f>IF(C847="","",'08 Criptomoedas'!AA50)</f>
        <v/>
      </c>
      <c r="R847" s="165" t="str">
        <f>IF(C847="","",IF($J$3&gt;0,J847/$J$3,0))</f>
        <v/>
      </c>
      <c r="S847" s="166" t="str">
        <f>IF(C847="","",IF(N(J847)&gt;0,J847+ROW()/1E9,""))</f>
        <v/>
      </c>
      <c r="T847" s="166" t="str">
        <f>IF(C847="","",IF(N(P847)&gt;0,P847+ROW()/1E9,""))</f>
        <v/>
      </c>
    </row>
    <row r="848">
      <c r="A848" s="153" t="str">
        <f>IF(C848="","","Criptomoedas")</f>
        <v/>
      </c>
      <c r="B848" s="153" t="str">
        <f>IF(C848="","","Alternativos")</f>
        <v/>
      </c>
      <c r="C848" s="153" t="str">
        <f>IF('08 Criptomoedas'!A51="","",'08 Criptomoedas'!A51&amp;"")</f>
        <v/>
      </c>
      <c r="D848" s="153" t="str">
        <f>IF(C848="","",'08 Criptomoedas'!B51&amp;"")</f>
        <v/>
      </c>
      <c r="E848" s="153" t="str">
        <f>IF(C848="","",'08 Criptomoedas'!C51&amp;"")</f>
        <v/>
      </c>
      <c r="F848" s="153" t="str">
        <f>IF(C848="","",'08 Criptomoedas'!AE51)</f>
        <v/>
      </c>
      <c r="G848" s="154" t="str">
        <f>IF(C848="","",'08 Criptomoedas'!F51)</f>
        <v/>
      </c>
      <c r="H848" s="155" t="str">
        <f>IF(C848="","",'08 Criptomoedas'!K51)</f>
        <v/>
      </c>
      <c r="I848" s="156" t="str">
        <f>IF(C848="","",'08 Criptomoedas'!M51)</f>
        <v/>
      </c>
      <c r="J848" s="157" t="str">
        <f>IF(C848="","",'08 Criptomoedas'!N51)</f>
        <v/>
      </c>
      <c r="K848" s="157" t="str">
        <f>IF(C848="","",'08 Criptomoedas'!O51)</f>
        <v/>
      </c>
      <c r="L848" s="157" t="str">
        <f>IF(C848="","",'08 Criptomoedas'!P51)</f>
        <v/>
      </c>
      <c r="M848" s="157" t="str">
        <f>IF(C848="","",'08 Criptomoedas'!AK51)</f>
        <v/>
      </c>
      <c r="N848" s="157" t="str">
        <f>IF(C848="","",'08 Criptomoedas'!X51)</f>
        <v/>
      </c>
      <c r="O848" s="154" t="str">
        <f>IF(C848="","",'08 Criptomoedas'!Y51)</f>
        <v/>
      </c>
      <c r="P848" s="157" t="str">
        <f>IF(C848="","",'08 Criptomoedas'!Z51)</f>
        <v/>
      </c>
      <c r="Q848" s="157" t="str">
        <f>IF(C848="","",'08 Criptomoedas'!AA51)</f>
        <v/>
      </c>
      <c r="R848" s="158" t="str">
        <f>IF(C848="","",IF($J$3&gt;0,J848/$J$3,0))</f>
        <v/>
      </c>
      <c r="S848" s="159" t="str">
        <f>IF(C848="","",IF(N(J848)&gt;0,J848+ROW()/1E9,""))</f>
        <v/>
      </c>
      <c r="T848" s="159" t="str">
        <f>IF(C848="","",IF(N(P848)&gt;0,P848+ROW()/1E9,""))</f>
        <v/>
      </c>
    </row>
    <row r="849">
      <c r="A849" s="160" t="str">
        <f>IF(C849="","","Criptomoedas")</f>
        <v/>
      </c>
      <c r="B849" s="160" t="str">
        <f>IF(C849="","","Alternativos")</f>
        <v/>
      </c>
      <c r="C849" s="160" t="str">
        <f>IF('08 Criptomoedas'!A52="","",'08 Criptomoedas'!A52&amp;"")</f>
        <v/>
      </c>
      <c r="D849" s="160" t="str">
        <f>IF(C849="","",'08 Criptomoedas'!B52&amp;"")</f>
        <v/>
      </c>
      <c r="E849" s="160" t="str">
        <f>IF(C849="","",'08 Criptomoedas'!C52&amp;"")</f>
        <v/>
      </c>
      <c r="F849" s="160" t="str">
        <f>IF(C849="","",'08 Criptomoedas'!AE52)</f>
        <v/>
      </c>
      <c r="G849" s="161" t="str">
        <f>IF(C849="","",'08 Criptomoedas'!F52)</f>
        <v/>
      </c>
      <c r="H849" s="162" t="str">
        <f>IF(C849="","",'08 Criptomoedas'!K52)</f>
        <v/>
      </c>
      <c r="I849" s="163" t="str">
        <f>IF(C849="","",'08 Criptomoedas'!M52)</f>
        <v/>
      </c>
      <c r="J849" s="164" t="str">
        <f>IF(C849="","",'08 Criptomoedas'!N52)</f>
        <v/>
      </c>
      <c r="K849" s="164" t="str">
        <f>IF(C849="","",'08 Criptomoedas'!O52)</f>
        <v/>
      </c>
      <c r="L849" s="164" t="str">
        <f>IF(C849="","",'08 Criptomoedas'!P52)</f>
        <v/>
      </c>
      <c r="M849" s="164" t="str">
        <f>IF(C849="","",'08 Criptomoedas'!AK52)</f>
        <v/>
      </c>
      <c r="N849" s="164" t="str">
        <f>IF(C849="","",'08 Criptomoedas'!X52)</f>
        <v/>
      </c>
      <c r="O849" s="161" t="str">
        <f>IF(C849="","",'08 Criptomoedas'!Y52)</f>
        <v/>
      </c>
      <c r="P849" s="164" t="str">
        <f>IF(C849="","",'08 Criptomoedas'!Z52)</f>
        <v/>
      </c>
      <c r="Q849" s="164" t="str">
        <f>IF(C849="","",'08 Criptomoedas'!AA52)</f>
        <v/>
      </c>
      <c r="R849" s="165" t="str">
        <f>IF(C849="","",IF($J$3&gt;0,J849/$J$3,0))</f>
        <v/>
      </c>
      <c r="S849" s="166" t="str">
        <f>IF(C849="","",IF(N(J849)&gt;0,J849+ROW()/1E9,""))</f>
        <v/>
      </c>
      <c r="T849" s="166" t="str">
        <f>IF(C849="","",IF(N(P849)&gt;0,P849+ROW()/1E9,""))</f>
        <v/>
      </c>
    </row>
    <row r="850">
      <c r="A850" s="153" t="str">
        <f>IF(C850="","","Criptomoedas")</f>
        <v/>
      </c>
      <c r="B850" s="153" t="str">
        <f>IF(C850="","","Alternativos")</f>
        <v/>
      </c>
      <c r="C850" s="153" t="str">
        <f>IF('08 Criptomoedas'!A53="","",'08 Criptomoedas'!A53&amp;"")</f>
        <v/>
      </c>
      <c r="D850" s="153" t="str">
        <f>IF(C850="","",'08 Criptomoedas'!B53&amp;"")</f>
        <v/>
      </c>
      <c r="E850" s="153" t="str">
        <f>IF(C850="","",'08 Criptomoedas'!C53&amp;"")</f>
        <v/>
      </c>
      <c r="F850" s="153" t="str">
        <f>IF(C850="","",'08 Criptomoedas'!AE53)</f>
        <v/>
      </c>
      <c r="G850" s="154" t="str">
        <f>IF(C850="","",'08 Criptomoedas'!F53)</f>
        <v/>
      </c>
      <c r="H850" s="155" t="str">
        <f>IF(C850="","",'08 Criptomoedas'!K53)</f>
        <v/>
      </c>
      <c r="I850" s="156" t="str">
        <f>IF(C850="","",'08 Criptomoedas'!M53)</f>
        <v/>
      </c>
      <c r="J850" s="157" t="str">
        <f>IF(C850="","",'08 Criptomoedas'!N53)</f>
        <v/>
      </c>
      <c r="K850" s="157" t="str">
        <f>IF(C850="","",'08 Criptomoedas'!O53)</f>
        <v/>
      </c>
      <c r="L850" s="157" t="str">
        <f>IF(C850="","",'08 Criptomoedas'!P53)</f>
        <v/>
      </c>
      <c r="M850" s="157" t="str">
        <f>IF(C850="","",'08 Criptomoedas'!AK53)</f>
        <v/>
      </c>
      <c r="N850" s="157" t="str">
        <f>IF(C850="","",'08 Criptomoedas'!X53)</f>
        <v/>
      </c>
      <c r="O850" s="154" t="str">
        <f>IF(C850="","",'08 Criptomoedas'!Y53)</f>
        <v/>
      </c>
      <c r="P850" s="157" t="str">
        <f>IF(C850="","",'08 Criptomoedas'!Z53)</f>
        <v/>
      </c>
      <c r="Q850" s="157" t="str">
        <f>IF(C850="","",'08 Criptomoedas'!AA53)</f>
        <v/>
      </c>
      <c r="R850" s="158" t="str">
        <f>IF(C850="","",IF($J$3&gt;0,J850/$J$3,0))</f>
        <v/>
      </c>
      <c r="S850" s="159" t="str">
        <f>IF(C850="","",IF(N(J850)&gt;0,J850+ROW()/1E9,""))</f>
        <v/>
      </c>
      <c r="T850" s="159" t="str">
        <f>IF(C850="","",IF(N(P850)&gt;0,P850+ROW()/1E9,""))</f>
        <v/>
      </c>
    </row>
    <row r="851">
      <c r="A851" s="160" t="str">
        <f>IF(C851="","","Criptomoedas")</f>
        <v/>
      </c>
      <c r="B851" s="160" t="str">
        <f>IF(C851="","","Alternativos")</f>
        <v/>
      </c>
      <c r="C851" s="160" t="str">
        <f>IF('08 Criptomoedas'!A54="","",'08 Criptomoedas'!A54&amp;"")</f>
        <v/>
      </c>
      <c r="D851" s="160" t="str">
        <f>IF(C851="","",'08 Criptomoedas'!B54&amp;"")</f>
        <v/>
      </c>
      <c r="E851" s="160" t="str">
        <f>IF(C851="","",'08 Criptomoedas'!C54&amp;"")</f>
        <v/>
      </c>
      <c r="F851" s="160" t="str">
        <f>IF(C851="","",'08 Criptomoedas'!AE54)</f>
        <v/>
      </c>
      <c r="G851" s="161" t="str">
        <f>IF(C851="","",'08 Criptomoedas'!F54)</f>
        <v/>
      </c>
      <c r="H851" s="162" t="str">
        <f>IF(C851="","",'08 Criptomoedas'!K54)</f>
        <v/>
      </c>
      <c r="I851" s="163" t="str">
        <f>IF(C851="","",'08 Criptomoedas'!M54)</f>
        <v/>
      </c>
      <c r="J851" s="164" t="str">
        <f>IF(C851="","",'08 Criptomoedas'!N54)</f>
        <v/>
      </c>
      <c r="K851" s="164" t="str">
        <f>IF(C851="","",'08 Criptomoedas'!O54)</f>
        <v/>
      </c>
      <c r="L851" s="164" t="str">
        <f>IF(C851="","",'08 Criptomoedas'!P54)</f>
        <v/>
      </c>
      <c r="M851" s="164" t="str">
        <f>IF(C851="","",'08 Criptomoedas'!AK54)</f>
        <v/>
      </c>
      <c r="N851" s="164" t="str">
        <f>IF(C851="","",'08 Criptomoedas'!X54)</f>
        <v/>
      </c>
      <c r="O851" s="161" t="str">
        <f>IF(C851="","",'08 Criptomoedas'!Y54)</f>
        <v/>
      </c>
      <c r="P851" s="164" t="str">
        <f>IF(C851="","",'08 Criptomoedas'!Z54)</f>
        <v/>
      </c>
      <c r="Q851" s="164" t="str">
        <f>IF(C851="","",'08 Criptomoedas'!AA54)</f>
        <v/>
      </c>
      <c r="R851" s="165" t="str">
        <f>IF(C851="","",IF($J$3&gt;0,J851/$J$3,0))</f>
        <v/>
      </c>
      <c r="S851" s="166" t="str">
        <f>IF(C851="","",IF(N(J851)&gt;0,J851+ROW()/1E9,""))</f>
        <v/>
      </c>
      <c r="T851" s="166" t="str">
        <f>IF(C851="","",IF(N(P851)&gt;0,P851+ROW()/1E9,""))</f>
        <v/>
      </c>
    </row>
    <row r="852">
      <c r="A852" s="153" t="str">
        <f>IF(C852="","","Criptomoedas")</f>
        <v/>
      </c>
      <c r="B852" s="153" t="str">
        <f>IF(C852="","","Alternativos")</f>
        <v/>
      </c>
      <c r="C852" s="153" t="str">
        <f>IF('08 Criptomoedas'!A55="","",'08 Criptomoedas'!A55&amp;"")</f>
        <v/>
      </c>
      <c r="D852" s="153" t="str">
        <f>IF(C852="","",'08 Criptomoedas'!B55&amp;"")</f>
        <v/>
      </c>
      <c r="E852" s="153" t="str">
        <f>IF(C852="","",'08 Criptomoedas'!C55&amp;"")</f>
        <v/>
      </c>
      <c r="F852" s="153" t="str">
        <f>IF(C852="","",'08 Criptomoedas'!AE55)</f>
        <v/>
      </c>
      <c r="G852" s="154" t="str">
        <f>IF(C852="","",'08 Criptomoedas'!F55)</f>
        <v/>
      </c>
      <c r="H852" s="155" t="str">
        <f>IF(C852="","",'08 Criptomoedas'!K55)</f>
        <v/>
      </c>
      <c r="I852" s="156" t="str">
        <f>IF(C852="","",'08 Criptomoedas'!M55)</f>
        <v/>
      </c>
      <c r="J852" s="157" t="str">
        <f>IF(C852="","",'08 Criptomoedas'!N55)</f>
        <v/>
      </c>
      <c r="K852" s="157" t="str">
        <f>IF(C852="","",'08 Criptomoedas'!O55)</f>
        <v/>
      </c>
      <c r="L852" s="157" t="str">
        <f>IF(C852="","",'08 Criptomoedas'!P55)</f>
        <v/>
      </c>
      <c r="M852" s="157" t="str">
        <f>IF(C852="","",'08 Criptomoedas'!AK55)</f>
        <v/>
      </c>
      <c r="N852" s="157" t="str">
        <f>IF(C852="","",'08 Criptomoedas'!X55)</f>
        <v/>
      </c>
      <c r="O852" s="154" t="str">
        <f>IF(C852="","",'08 Criptomoedas'!Y55)</f>
        <v/>
      </c>
      <c r="P852" s="157" t="str">
        <f>IF(C852="","",'08 Criptomoedas'!Z55)</f>
        <v/>
      </c>
      <c r="Q852" s="157" t="str">
        <f>IF(C852="","",'08 Criptomoedas'!AA55)</f>
        <v/>
      </c>
      <c r="R852" s="158" t="str">
        <f>IF(C852="","",IF($J$3&gt;0,J852/$J$3,0))</f>
        <v/>
      </c>
      <c r="S852" s="159" t="str">
        <f>IF(C852="","",IF(N(J852)&gt;0,J852+ROW()/1E9,""))</f>
        <v/>
      </c>
      <c r="T852" s="159" t="str">
        <f>IF(C852="","",IF(N(P852)&gt;0,P852+ROW()/1E9,""))</f>
        <v/>
      </c>
    </row>
    <row r="853">
      <c r="A853" s="160" t="str">
        <f>IF(C853="","","Criptomoedas")</f>
        <v/>
      </c>
      <c r="B853" s="160" t="str">
        <f>IF(C853="","","Alternativos")</f>
        <v/>
      </c>
      <c r="C853" s="160" t="str">
        <f>IF('08 Criptomoedas'!A56="","",'08 Criptomoedas'!A56&amp;"")</f>
        <v/>
      </c>
      <c r="D853" s="160" t="str">
        <f>IF(C853="","",'08 Criptomoedas'!B56&amp;"")</f>
        <v/>
      </c>
      <c r="E853" s="160" t="str">
        <f>IF(C853="","",'08 Criptomoedas'!C56&amp;"")</f>
        <v/>
      </c>
      <c r="F853" s="160" t="str">
        <f>IF(C853="","",'08 Criptomoedas'!AE56)</f>
        <v/>
      </c>
      <c r="G853" s="161" t="str">
        <f>IF(C853="","",'08 Criptomoedas'!F56)</f>
        <v/>
      </c>
      <c r="H853" s="162" t="str">
        <f>IF(C853="","",'08 Criptomoedas'!K56)</f>
        <v/>
      </c>
      <c r="I853" s="163" t="str">
        <f>IF(C853="","",'08 Criptomoedas'!M56)</f>
        <v/>
      </c>
      <c r="J853" s="164" t="str">
        <f>IF(C853="","",'08 Criptomoedas'!N56)</f>
        <v/>
      </c>
      <c r="K853" s="164" t="str">
        <f>IF(C853="","",'08 Criptomoedas'!O56)</f>
        <v/>
      </c>
      <c r="L853" s="164" t="str">
        <f>IF(C853="","",'08 Criptomoedas'!P56)</f>
        <v/>
      </c>
      <c r="M853" s="164" t="str">
        <f>IF(C853="","",'08 Criptomoedas'!AK56)</f>
        <v/>
      </c>
      <c r="N853" s="164" t="str">
        <f>IF(C853="","",'08 Criptomoedas'!X56)</f>
        <v/>
      </c>
      <c r="O853" s="161" t="str">
        <f>IF(C853="","",'08 Criptomoedas'!Y56)</f>
        <v/>
      </c>
      <c r="P853" s="164" t="str">
        <f>IF(C853="","",'08 Criptomoedas'!Z56)</f>
        <v/>
      </c>
      <c r="Q853" s="164" t="str">
        <f>IF(C853="","",'08 Criptomoedas'!AA56)</f>
        <v/>
      </c>
      <c r="R853" s="165" t="str">
        <f>IF(C853="","",IF($J$3&gt;0,J853/$J$3,0))</f>
        <v/>
      </c>
      <c r="S853" s="166" t="str">
        <f>IF(C853="","",IF(N(J853)&gt;0,J853+ROW()/1E9,""))</f>
        <v/>
      </c>
      <c r="T853" s="166" t="str">
        <f>IF(C853="","",IF(N(P853)&gt;0,P853+ROW()/1E9,""))</f>
        <v/>
      </c>
    </row>
    <row r="854">
      <c r="A854" s="153" t="str">
        <f>IF(C854="","","Criptomoedas")</f>
        <v/>
      </c>
      <c r="B854" s="153" t="str">
        <f>IF(C854="","","Alternativos")</f>
        <v/>
      </c>
      <c r="C854" s="153" t="str">
        <f>IF('08 Criptomoedas'!A57="","",'08 Criptomoedas'!A57&amp;"")</f>
        <v/>
      </c>
      <c r="D854" s="153" t="str">
        <f>IF(C854="","",'08 Criptomoedas'!B57&amp;"")</f>
        <v/>
      </c>
      <c r="E854" s="153" t="str">
        <f>IF(C854="","",'08 Criptomoedas'!C57&amp;"")</f>
        <v/>
      </c>
      <c r="F854" s="153" t="str">
        <f>IF(C854="","",'08 Criptomoedas'!AE57)</f>
        <v/>
      </c>
      <c r="G854" s="154" t="str">
        <f>IF(C854="","",'08 Criptomoedas'!F57)</f>
        <v/>
      </c>
      <c r="H854" s="155" t="str">
        <f>IF(C854="","",'08 Criptomoedas'!K57)</f>
        <v/>
      </c>
      <c r="I854" s="156" t="str">
        <f>IF(C854="","",'08 Criptomoedas'!M57)</f>
        <v/>
      </c>
      <c r="J854" s="157" t="str">
        <f>IF(C854="","",'08 Criptomoedas'!N57)</f>
        <v/>
      </c>
      <c r="K854" s="157" t="str">
        <f>IF(C854="","",'08 Criptomoedas'!O57)</f>
        <v/>
      </c>
      <c r="L854" s="157" t="str">
        <f>IF(C854="","",'08 Criptomoedas'!P57)</f>
        <v/>
      </c>
      <c r="M854" s="157" t="str">
        <f>IF(C854="","",'08 Criptomoedas'!AK57)</f>
        <v/>
      </c>
      <c r="N854" s="157" t="str">
        <f>IF(C854="","",'08 Criptomoedas'!X57)</f>
        <v/>
      </c>
      <c r="O854" s="154" t="str">
        <f>IF(C854="","",'08 Criptomoedas'!Y57)</f>
        <v/>
      </c>
      <c r="P854" s="157" t="str">
        <f>IF(C854="","",'08 Criptomoedas'!Z57)</f>
        <v/>
      </c>
      <c r="Q854" s="157" t="str">
        <f>IF(C854="","",'08 Criptomoedas'!AA57)</f>
        <v/>
      </c>
      <c r="R854" s="158" t="str">
        <f>IF(C854="","",IF($J$3&gt;0,J854/$J$3,0))</f>
        <v/>
      </c>
      <c r="S854" s="159" t="str">
        <f>IF(C854="","",IF(N(J854)&gt;0,J854+ROW()/1E9,""))</f>
        <v/>
      </c>
      <c r="T854" s="159" t="str">
        <f>IF(C854="","",IF(N(P854)&gt;0,P854+ROW()/1E9,""))</f>
        <v/>
      </c>
    </row>
    <row r="855">
      <c r="A855" s="160" t="str">
        <f>IF(C855="","","Criptomoedas")</f>
        <v/>
      </c>
      <c r="B855" s="160" t="str">
        <f>IF(C855="","","Alternativos")</f>
        <v/>
      </c>
      <c r="C855" s="160" t="str">
        <f>IF('08 Criptomoedas'!A58="","",'08 Criptomoedas'!A58&amp;"")</f>
        <v/>
      </c>
      <c r="D855" s="160" t="str">
        <f>IF(C855="","",'08 Criptomoedas'!B58&amp;"")</f>
        <v/>
      </c>
      <c r="E855" s="160" t="str">
        <f>IF(C855="","",'08 Criptomoedas'!C58&amp;"")</f>
        <v/>
      </c>
      <c r="F855" s="160" t="str">
        <f>IF(C855="","",'08 Criptomoedas'!AE58)</f>
        <v/>
      </c>
      <c r="G855" s="161" t="str">
        <f>IF(C855="","",'08 Criptomoedas'!F58)</f>
        <v/>
      </c>
      <c r="H855" s="162" t="str">
        <f>IF(C855="","",'08 Criptomoedas'!K58)</f>
        <v/>
      </c>
      <c r="I855" s="163" t="str">
        <f>IF(C855="","",'08 Criptomoedas'!M58)</f>
        <v/>
      </c>
      <c r="J855" s="164" t="str">
        <f>IF(C855="","",'08 Criptomoedas'!N58)</f>
        <v/>
      </c>
      <c r="K855" s="164" t="str">
        <f>IF(C855="","",'08 Criptomoedas'!O58)</f>
        <v/>
      </c>
      <c r="L855" s="164" t="str">
        <f>IF(C855="","",'08 Criptomoedas'!P58)</f>
        <v/>
      </c>
      <c r="M855" s="164" t="str">
        <f>IF(C855="","",'08 Criptomoedas'!AK58)</f>
        <v/>
      </c>
      <c r="N855" s="164" t="str">
        <f>IF(C855="","",'08 Criptomoedas'!X58)</f>
        <v/>
      </c>
      <c r="O855" s="161" t="str">
        <f>IF(C855="","",'08 Criptomoedas'!Y58)</f>
        <v/>
      </c>
      <c r="P855" s="164" t="str">
        <f>IF(C855="","",'08 Criptomoedas'!Z58)</f>
        <v/>
      </c>
      <c r="Q855" s="164" t="str">
        <f>IF(C855="","",'08 Criptomoedas'!AA58)</f>
        <v/>
      </c>
      <c r="R855" s="165" t="str">
        <f>IF(C855="","",IF($J$3&gt;0,J855/$J$3,0))</f>
        <v/>
      </c>
      <c r="S855" s="166" t="str">
        <f>IF(C855="","",IF(N(J855)&gt;0,J855+ROW()/1E9,""))</f>
        <v/>
      </c>
      <c r="T855" s="166" t="str">
        <f>IF(C855="","",IF(N(P855)&gt;0,P855+ROW()/1E9,""))</f>
        <v/>
      </c>
    </row>
    <row r="856">
      <c r="A856" s="153" t="str">
        <f>IF(C856="","","Criptomoedas")</f>
        <v/>
      </c>
      <c r="B856" s="153" t="str">
        <f>IF(C856="","","Alternativos")</f>
        <v/>
      </c>
      <c r="C856" s="153" t="str">
        <f>IF('08 Criptomoedas'!A59="","",'08 Criptomoedas'!A59&amp;"")</f>
        <v/>
      </c>
      <c r="D856" s="153" t="str">
        <f>IF(C856="","",'08 Criptomoedas'!B59&amp;"")</f>
        <v/>
      </c>
      <c r="E856" s="153" t="str">
        <f>IF(C856="","",'08 Criptomoedas'!C59&amp;"")</f>
        <v/>
      </c>
      <c r="F856" s="153" t="str">
        <f>IF(C856="","",'08 Criptomoedas'!AE59)</f>
        <v/>
      </c>
      <c r="G856" s="154" t="str">
        <f>IF(C856="","",'08 Criptomoedas'!F59)</f>
        <v/>
      </c>
      <c r="H856" s="155" t="str">
        <f>IF(C856="","",'08 Criptomoedas'!K59)</f>
        <v/>
      </c>
      <c r="I856" s="156" t="str">
        <f>IF(C856="","",'08 Criptomoedas'!M59)</f>
        <v/>
      </c>
      <c r="J856" s="157" t="str">
        <f>IF(C856="","",'08 Criptomoedas'!N59)</f>
        <v/>
      </c>
      <c r="K856" s="157" t="str">
        <f>IF(C856="","",'08 Criptomoedas'!O59)</f>
        <v/>
      </c>
      <c r="L856" s="157" t="str">
        <f>IF(C856="","",'08 Criptomoedas'!P59)</f>
        <v/>
      </c>
      <c r="M856" s="157" t="str">
        <f>IF(C856="","",'08 Criptomoedas'!AK59)</f>
        <v/>
      </c>
      <c r="N856" s="157" t="str">
        <f>IF(C856="","",'08 Criptomoedas'!X59)</f>
        <v/>
      </c>
      <c r="O856" s="154" t="str">
        <f>IF(C856="","",'08 Criptomoedas'!Y59)</f>
        <v/>
      </c>
      <c r="P856" s="157" t="str">
        <f>IF(C856="","",'08 Criptomoedas'!Z59)</f>
        <v/>
      </c>
      <c r="Q856" s="157" t="str">
        <f>IF(C856="","",'08 Criptomoedas'!AA59)</f>
        <v/>
      </c>
      <c r="R856" s="158" t="str">
        <f>IF(C856="","",IF($J$3&gt;0,J856/$J$3,0))</f>
        <v/>
      </c>
      <c r="S856" s="159" t="str">
        <f>IF(C856="","",IF(N(J856)&gt;0,J856+ROW()/1E9,""))</f>
        <v/>
      </c>
      <c r="T856" s="159" t="str">
        <f>IF(C856="","",IF(N(P856)&gt;0,P856+ROW()/1E9,""))</f>
        <v/>
      </c>
    </row>
    <row r="857">
      <c r="A857" s="160" t="str">
        <f>IF(C857="","","Criptomoedas")</f>
        <v/>
      </c>
      <c r="B857" s="160" t="str">
        <f>IF(C857="","","Alternativos")</f>
        <v/>
      </c>
      <c r="C857" s="160" t="str">
        <f>IF('08 Criptomoedas'!A60="","",'08 Criptomoedas'!A60&amp;"")</f>
        <v/>
      </c>
      <c r="D857" s="160" t="str">
        <f>IF(C857="","",'08 Criptomoedas'!B60&amp;"")</f>
        <v/>
      </c>
      <c r="E857" s="160" t="str">
        <f>IF(C857="","",'08 Criptomoedas'!C60&amp;"")</f>
        <v/>
      </c>
      <c r="F857" s="160" t="str">
        <f>IF(C857="","",'08 Criptomoedas'!AE60)</f>
        <v/>
      </c>
      <c r="G857" s="161" t="str">
        <f>IF(C857="","",'08 Criptomoedas'!F60)</f>
        <v/>
      </c>
      <c r="H857" s="162" t="str">
        <f>IF(C857="","",'08 Criptomoedas'!K60)</f>
        <v/>
      </c>
      <c r="I857" s="163" t="str">
        <f>IF(C857="","",'08 Criptomoedas'!M60)</f>
        <v/>
      </c>
      <c r="J857" s="164" t="str">
        <f>IF(C857="","",'08 Criptomoedas'!N60)</f>
        <v/>
      </c>
      <c r="K857" s="164" t="str">
        <f>IF(C857="","",'08 Criptomoedas'!O60)</f>
        <v/>
      </c>
      <c r="L857" s="164" t="str">
        <f>IF(C857="","",'08 Criptomoedas'!P60)</f>
        <v/>
      </c>
      <c r="M857" s="164" t="str">
        <f>IF(C857="","",'08 Criptomoedas'!AK60)</f>
        <v/>
      </c>
      <c r="N857" s="164" t="str">
        <f>IF(C857="","",'08 Criptomoedas'!X60)</f>
        <v/>
      </c>
      <c r="O857" s="161" t="str">
        <f>IF(C857="","",'08 Criptomoedas'!Y60)</f>
        <v/>
      </c>
      <c r="P857" s="164" t="str">
        <f>IF(C857="","",'08 Criptomoedas'!Z60)</f>
        <v/>
      </c>
      <c r="Q857" s="164" t="str">
        <f>IF(C857="","",'08 Criptomoedas'!AA60)</f>
        <v/>
      </c>
      <c r="R857" s="165" t="str">
        <f>IF(C857="","",IF($J$3&gt;0,J857/$J$3,0))</f>
        <v/>
      </c>
      <c r="S857" s="166" t="str">
        <f>IF(C857="","",IF(N(J857)&gt;0,J857+ROW()/1E9,""))</f>
        <v/>
      </c>
      <c r="T857" s="166" t="str">
        <f>IF(C857="","",IF(N(P857)&gt;0,P857+ROW()/1E9,""))</f>
        <v/>
      </c>
    </row>
    <row r="858">
      <c r="A858" s="153" t="str">
        <f>IF(C858="","","Criptomoedas")</f>
        <v/>
      </c>
      <c r="B858" s="153" t="str">
        <f>IF(C858="","","Alternativos")</f>
        <v/>
      </c>
      <c r="C858" s="153" t="str">
        <f>IF('08 Criptomoedas'!A61="","",'08 Criptomoedas'!A61&amp;"")</f>
        <v/>
      </c>
      <c r="D858" s="153" t="str">
        <f>IF(C858="","",'08 Criptomoedas'!B61&amp;"")</f>
        <v/>
      </c>
      <c r="E858" s="153" t="str">
        <f>IF(C858="","",'08 Criptomoedas'!C61&amp;"")</f>
        <v/>
      </c>
      <c r="F858" s="153" t="str">
        <f>IF(C858="","",'08 Criptomoedas'!AE61)</f>
        <v/>
      </c>
      <c r="G858" s="154" t="str">
        <f>IF(C858="","",'08 Criptomoedas'!F61)</f>
        <v/>
      </c>
      <c r="H858" s="155" t="str">
        <f>IF(C858="","",'08 Criptomoedas'!K61)</f>
        <v/>
      </c>
      <c r="I858" s="156" t="str">
        <f>IF(C858="","",'08 Criptomoedas'!M61)</f>
        <v/>
      </c>
      <c r="J858" s="157" t="str">
        <f>IF(C858="","",'08 Criptomoedas'!N61)</f>
        <v/>
      </c>
      <c r="K858" s="157" t="str">
        <f>IF(C858="","",'08 Criptomoedas'!O61)</f>
        <v/>
      </c>
      <c r="L858" s="157" t="str">
        <f>IF(C858="","",'08 Criptomoedas'!P61)</f>
        <v/>
      </c>
      <c r="M858" s="157" t="str">
        <f>IF(C858="","",'08 Criptomoedas'!AK61)</f>
        <v/>
      </c>
      <c r="N858" s="157" t="str">
        <f>IF(C858="","",'08 Criptomoedas'!X61)</f>
        <v/>
      </c>
      <c r="O858" s="154" t="str">
        <f>IF(C858="","",'08 Criptomoedas'!Y61)</f>
        <v/>
      </c>
      <c r="P858" s="157" t="str">
        <f>IF(C858="","",'08 Criptomoedas'!Z61)</f>
        <v/>
      </c>
      <c r="Q858" s="157" t="str">
        <f>IF(C858="","",'08 Criptomoedas'!AA61)</f>
        <v/>
      </c>
      <c r="R858" s="158" t="str">
        <f>IF(C858="","",IF($J$3&gt;0,J858/$J$3,0))</f>
        <v/>
      </c>
      <c r="S858" s="159" t="str">
        <f>IF(C858="","",IF(N(J858)&gt;0,J858+ROW()/1E9,""))</f>
        <v/>
      </c>
      <c r="T858" s="159" t="str">
        <f>IF(C858="","",IF(N(P858)&gt;0,P858+ROW()/1E9,""))</f>
        <v/>
      </c>
    </row>
    <row r="859">
      <c r="A859" s="160" t="str">
        <f>IF(C859="","","Criptomoedas")</f>
        <v/>
      </c>
      <c r="B859" s="160" t="str">
        <f>IF(C859="","","Alternativos")</f>
        <v/>
      </c>
      <c r="C859" s="160" t="str">
        <f>IF('08 Criptomoedas'!A62="","",'08 Criptomoedas'!A62&amp;"")</f>
        <v/>
      </c>
      <c r="D859" s="160" t="str">
        <f>IF(C859="","",'08 Criptomoedas'!B62&amp;"")</f>
        <v/>
      </c>
      <c r="E859" s="160" t="str">
        <f>IF(C859="","",'08 Criptomoedas'!C62&amp;"")</f>
        <v/>
      </c>
      <c r="F859" s="160" t="str">
        <f>IF(C859="","",'08 Criptomoedas'!AE62)</f>
        <v/>
      </c>
      <c r="G859" s="161" t="str">
        <f>IF(C859="","",'08 Criptomoedas'!F62)</f>
        <v/>
      </c>
      <c r="H859" s="162" t="str">
        <f>IF(C859="","",'08 Criptomoedas'!K62)</f>
        <v/>
      </c>
      <c r="I859" s="163" t="str">
        <f>IF(C859="","",'08 Criptomoedas'!M62)</f>
        <v/>
      </c>
      <c r="J859" s="164" t="str">
        <f>IF(C859="","",'08 Criptomoedas'!N62)</f>
        <v/>
      </c>
      <c r="K859" s="164" t="str">
        <f>IF(C859="","",'08 Criptomoedas'!O62)</f>
        <v/>
      </c>
      <c r="L859" s="164" t="str">
        <f>IF(C859="","",'08 Criptomoedas'!P62)</f>
        <v/>
      </c>
      <c r="M859" s="164" t="str">
        <f>IF(C859="","",'08 Criptomoedas'!AK62)</f>
        <v/>
      </c>
      <c r="N859" s="164" t="str">
        <f>IF(C859="","",'08 Criptomoedas'!X62)</f>
        <v/>
      </c>
      <c r="O859" s="161" t="str">
        <f>IF(C859="","",'08 Criptomoedas'!Y62)</f>
        <v/>
      </c>
      <c r="P859" s="164" t="str">
        <f>IF(C859="","",'08 Criptomoedas'!Z62)</f>
        <v/>
      </c>
      <c r="Q859" s="164" t="str">
        <f>IF(C859="","",'08 Criptomoedas'!AA62)</f>
        <v/>
      </c>
      <c r="R859" s="165" t="str">
        <f>IF(C859="","",IF($J$3&gt;0,J859/$J$3,0))</f>
        <v/>
      </c>
      <c r="S859" s="166" t="str">
        <f>IF(C859="","",IF(N(J859)&gt;0,J859+ROW()/1E9,""))</f>
        <v/>
      </c>
      <c r="T859" s="166" t="str">
        <f>IF(C859="","",IF(N(P859)&gt;0,P859+ROW()/1E9,""))</f>
        <v/>
      </c>
    </row>
    <row r="860">
      <c r="A860" s="153" t="str">
        <f>IF(C860="","","Criptomoedas")</f>
        <v/>
      </c>
      <c r="B860" s="153" t="str">
        <f>IF(C860="","","Alternativos")</f>
        <v/>
      </c>
      <c r="C860" s="153" t="str">
        <f>IF('08 Criptomoedas'!A63="","",'08 Criptomoedas'!A63&amp;"")</f>
        <v/>
      </c>
      <c r="D860" s="153" t="str">
        <f>IF(C860="","",'08 Criptomoedas'!B63&amp;"")</f>
        <v/>
      </c>
      <c r="E860" s="153" t="str">
        <f>IF(C860="","",'08 Criptomoedas'!C63&amp;"")</f>
        <v/>
      </c>
      <c r="F860" s="153" t="str">
        <f>IF(C860="","",'08 Criptomoedas'!AE63)</f>
        <v/>
      </c>
      <c r="G860" s="154" t="str">
        <f>IF(C860="","",'08 Criptomoedas'!F63)</f>
        <v/>
      </c>
      <c r="H860" s="155" t="str">
        <f>IF(C860="","",'08 Criptomoedas'!K63)</f>
        <v/>
      </c>
      <c r="I860" s="156" t="str">
        <f>IF(C860="","",'08 Criptomoedas'!M63)</f>
        <v/>
      </c>
      <c r="J860" s="157" t="str">
        <f>IF(C860="","",'08 Criptomoedas'!N63)</f>
        <v/>
      </c>
      <c r="K860" s="157" t="str">
        <f>IF(C860="","",'08 Criptomoedas'!O63)</f>
        <v/>
      </c>
      <c r="L860" s="157" t="str">
        <f>IF(C860="","",'08 Criptomoedas'!P63)</f>
        <v/>
      </c>
      <c r="M860" s="157" t="str">
        <f>IF(C860="","",'08 Criptomoedas'!AK63)</f>
        <v/>
      </c>
      <c r="N860" s="157" t="str">
        <f>IF(C860="","",'08 Criptomoedas'!X63)</f>
        <v/>
      </c>
      <c r="O860" s="154" t="str">
        <f>IF(C860="","",'08 Criptomoedas'!Y63)</f>
        <v/>
      </c>
      <c r="P860" s="157" t="str">
        <f>IF(C860="","",'08 Criptomoedas'!Z63)</f>
        <v/>
      </c>
      <c r="Q860" s="157" t="str">
        <f>IF(C860="","",'08 Criptomoedas'!AA63)</f>
        <v/>
      </c>
      <c r="R860" s="158" t="str">
        <f>IF(C860="","",IF($J$3&gt;0,J860/$J$3,0))</f>
        <v/>
      </c>
      <c r="S860" s="159" t="str">
        <f>IF(C860="","",IF(N(J860)&gt;0,J860+ROW()/1E9,""))</f>
        <v/>
      </c>
      <c r="T860" s="159" t="str">
        <f>IF(C860="","",IF(N(P860)&gt;0,P860+ROW()/1E9,""))</f>
        <v/>
      </c>
    </row>
    <row r="861">
      <c r="A861" s="160" t="str">
        <f>IF(C861="","","Criptomoedas")</f>
        <v/>
      </c>
      <c r="B861" s="160" t="str">
        <f>IF(C861="","","Alternativos")</f>
        <v/>
      </c>
      <c r="C861" s="160" t="str">
        <f>IF('08 Criptomoedas'!A64="","",'08 Criptomoedas'!A64&amp;"")</f>
        <v/>
      </c>
      <c r="D861" s="160" t="str">
        <f>IF(C861="","",'08 Criptomoedas'!B64&amp;"")</f>
        <v/>
      </c>
      <c r="E861" s="160" t="str">
        <f>IF(C861="","",'08 Criptomoedas'!C64&amp;"")</f>
        <v/>
      </c>
      <c r="F861" s="160" t="str">
        <f>IF(C861="","",'08 Criptomoedas'!AE64)</f>
        <v/>
      </c>
      <c r="G861" s="161" t="str">
        <f>IF(C861="","",'08 Criptomoedas'!F64)</f>
        <v/>
      </c>
      <c r="H861" s="162" t="str">
        <f>IF(C861="","",'08 Criptomoedas'!K64)</f>
        <v/>
      </c>
      <c r="I861" s="163" t="str">
        <f>IF(C861="","",'08 Criptomoedas'!M64)</f>
        <v/>
      </c>
      <c r="J861" s="164" t="str">
        <f>IF(C861="","",'08 Criptomoedas'!N64)</f>
        <v/>
      </c>
      <c r="K861" s="164" t="str">
        <f>IF(C861="","",'08 Criptomoedas'!O64)</f>
        <v/>
      </c>
      <c r="L861" s="164" t="str">
        <f>IF(C861="","",'08 Criptomoedas'!P64)</f>
        <v/>
      </c>
      <c r="M861" s="164" t="str">
        <f>IF(C861="","",'08 Criptomoedas'!AK64)</f>
        <v/>
      </c>
      <c r="N861" s="164" t="str">
        <f>IF(C861="","",'08 Criptomoedas'!X64)</f>
        <v/>
      </c>
      <c r="O861" s="161" t="str">
        <f>IF(C861="","",'08 Criptomoedas'!Y64)</f>
        <v/>
      </c>
      <c r="P861" s="164" t="str">
        <f>IF(C861="","",'08 Criptomoedas'!Z64)</f>
        <v/>
      </c>
      <c r="Q861" s="164" t="str">
        <f>IF(C861="","",'08 Criptomoedas'!AA64)</f>
        <v/>
      </c>
      <c r="R861" s="165" t="str">
        <f>IF(C861="","",IF($J$3&gt;0,J861/$J$3,0))</f>
        <v/>
      </c>
      <c r="S861" s="166" t="str">
        <f>IF(C861="","",IF(N(J861)&gt;0,J861+ROW()/1E9,""))</f>
        <v/>
      </c>
      <c r="T861" s="166" t="str">
        <f>IF(C861="","",IF(N(P861)&gt;0,P861+ROW()/1E9,""))</f>
        <v/>
      </c>
    </row>
    <row r="862">
      <c r="A862" s="153" t="str">
        <f>IF(C862="","","Criptomoedas")</f>
        <v/>
      </c>
      <c r="B862" s="153" t="str">
        <f>IF(C862="","","Alternativos")</f>
        <v/>
      </c>
      <c r="C862" s="153" t="str">
        <f>IF('08 Criptomoedas'!A65="","",'08 Criptomoedas'!A65&amp;"")</f>
        <v/>
      </c>
      <c r="D862" s="153" t="str">
        <f>IF(C862="","",'08 Criptomoedas'!B65&amp;"")</f>
        <v/>
      </c>
      <c r="E862" s="153" t="str">
        <f>IF(C862="","",'08 Criptomoedas'!C65&amp;"")</f>
        <v/>
      </c>
      <c r="F862" s="153" t="str">
        <f>IF(C862="","",'08 Criptomoedas'!AE65)</f>
        <v/>
      </c>
      <c r="G862" s="154" t="str">
        <f>IF(C862="","",'08 Criptomoedas'!F65)</f>
        <v/>
      </c>
      <c r="H862" s="155" t="str">
        <f>IF(C862="","",'08 Criptomoedas'!K65)</f>
        <v/>
      </c>
      <c r="I862" s="156" t="str">
        <f>IF(C862="","",'08 Criptomoedas'!M65)</f>
        <v/>
      </c>
      <c r="J862" s="157" t="str">
        <f>IF(C862="","",'08 Criptomoedas'!N65)</f>
        <v/>
      </c>
      <c r="K862" s="157" t="str">
        <f>IF(C862="","",'08 Criptomoedas'!O65)</f>
        <v/>
      </c>
      <c r="L862" s="157" t="str">
        <f>IF(C862="","",'08 Criptomoedas'!P65)</f>
        <v/>
      </c>
      <c r="M862" s="157" t="str">
        <f>IF(C862="","",'08 Criptomoedas'!AK65)</f>
        <v/>
      </c>
      <c r="N862" s="157" t="str">
        <f>IF(C862="","",'08 Criptomoedas'!X65)</f>
        <v/>
      </c>
      <c r="O862" s="154" t="str">
        <f>IF(C862="","",'08 Criptomoedas'!Y65)</f>
        <v/>
      </c>
      <c r="P862" s="157" t="str">
        <f>IF(C862="","",'08 Criptomoedas'!Z65)</f>
        <v/>
      </c>
      <c r="Q862" s="157" t="str">
        <f>IF(C862="","",'08 Criptomoedas'!AA65)</f>
        <v/>
      </c>
      <c r="R862" s="158" t="str">
        <f>IF(C862="","",IF($J$3&gt;0,J862/$J$3,0))</f>
        <v/>
      </c>
      <c r="S862" s="159" t="str">
        <f>IF(C862="","",IF(N(J862)&gt;0,J862+ROW()/1E9,""))</f>
        <v/>
      </c>
      <c r="T862" s="159" t="str">
        <f>IF(C862="","",IF(N(P862)&gt;0,P862+ROW()/1E9,""))</f>
        <v/>
      </c>
    </row>
    <row r="863">
      <c r="A863" s="160" t="str">
        <f>IF(C863="","","Criptomoedas")</f>
        <v/>
      </c>
      <c r="B863" s="160" t="str">
        <f>IF(C863="","","Alternativos")</f>
        <v/>
      </c>
      <c r="C863" s="160" t="str">
        <f>IF('08 Criptomoedas'!A66="","",'08 Criptomoedas'!A66&amp;"")</f>
        <v/>
      </c>
      <c r="D863" s="160" t="str">
        <f>IF(C863="","",'08 Criptomoedas'!B66&amp;"")</f>
        <v/>
      </c>
      <c r="E863" s="160" t="str">
        <f>IF(C863="","",'08 Criptomoedas'!C66&amp;"")</f>
        <v/>
      </c>
      <c r="F863" s="160" t="str">
        <f>IF(C863="","",'08 Criptomoedas'!AE66)</f>
        <v/>
      </c>
      <c r="G863" s="161" t="str">
        <f>IF(C863="","",'08 Criptomoedas'!F66)</f>
        <v/>
      </c>
      <c r="H863" s="162" t="str">
        <f>IF(C863="","",'08 Criptomoedas'!K66)</f>
        <v/>
      </c>
      <c r="I863" s="163" t="str">
        <f>IF(C863="","",'08 Criptomoedas'!M66)</f>
        <v/>
      </c>
      <c r="J863" s="164" t="str">
        <f>IF(C863="","",'08 Criptomoedas'!N66)</f>
        <v/>
      </c>
      <c r="K863" s="164" t="str">
        <f>IF(C863="","",'08 Criptomoedas'!O66)</f>
        <v/>
      </c>
      <c r="L863" s="164" t="str">
        <f>IF(C863="","",'08 Criptomoedas'!P66)</f>
        <v/>
      </c>
      <c r="M863" s="164" t="str">
        <f>IF(C863="","",'08 Criptomoedas'!AK66)</f>
        <v/>
      </c>
      <c r="N863" s="164" t="str">
        <f>IF(C863="","",'08 Criptomoedas'!X66)</f>
        <v/>
      </c>
      <c r="O863" s="161" t="str">
        <f>IF(C863="","",'08 Criptomoedas'!Y66)</f>
        <v/>
      </c>
      <c r="P863" s="164" t="str">
        <f>IF(C863="","",'08 Criptomoedas'!Z66)</f>
        <v/>
      </c>
      <c r="Q863" s="164" t="str">
        <f>IF(C863="","",'08 Criptomoedas'!AA66)</f>
        <v/>
      </c>
      <c r="R863" s="165" t="str">
        <f>IF(C863="","",IF($J$3&gt;0,J863/$J$3,0))</f>
        <v/>
      </c>
      <c r="S863" s="166" t="str">
        <f>IF(C863="","",IF(N(J863)&gt;0,J863+ROW()/1E9,""))</f>
        <v/>
      </c>
      <c r="T863" s="166" t="str">
        <f>IF(C863="","",IF(N(P863)&gt;0,P863+ROW()/1E9,""))</f>
        <v/>
      </c>
    </row>
    <row r="864">
      <c r="A864" s="153" t="str">
        <f>IF(C864="","","Criptomoedas")</f>
        <v/>
      </c>
      <c r="B864" s="153" t="str">
        <f>IF(C864="","","Alternativos")</f>
        <v/>
      </c>
      <c r="C864" s="153" t="str">
        <f>IF('08 Criptomoedas'!A67="","",'08 Criptomoedas'!A67&amp;"")</f>
        <v/>
      </c>
      <c r="D864" s="153" t="str">
        <f>IF(C864="","",'08 Criptomoedas'!B67&amp;"")</f>
        <v/>
      </c>
      <c r="E864" s="153" t="str">
        <f>IF(C864="","",'08 Criptomoedas'!C67&amp;"")</f>
        <v/>
      </c>
      <c r="F864" s="153" t="str">
        <f>IF(C864="","",'08 Criptomoedas'!AE67)</f>
        <v/>
      </c>
      <c r="G864" s="154" t="str">
        <f>IF(C864="","",'08 Criptomoedas'!F67)</f>
        <v/>
      </c>
      <c r="H864" s="155" t="str">
        <f>IF(C864="","",'08 Criptomoedas'!K67)</f>
        <v/>
      </c>
      <c r="I864" s="156" t="str">
        <f>IF(C864="","",'08 Criptomoedas'!M67)</f>
        <v/>
      </c>
      <c r="J864" s="157" t="str">
        <f>IF(C864="","",'08 Criptomoedas'!N67)</f>
        <v/>
      </c>
      <c r="K864" s="157" t="str">
        <f>IF(C864="","",'08 Criptomoedas'!O67)</f>
        <v/>
      </c>
      <c r="L864" s="157" t="str">
        <f>IF(C864="","",'08 Criptomoedas'!P67)</f>
        <v/>
      </c>
      <c r="M864" s="157" t="str">
        <f>IF(C864="","",'08 Criptomoedas'!AK67)</f>
        <v/>
      </c>
      <c r="N864" s="157" t="str">
        <f>IF(C864="","",'08 Criptomoedas'!X67)</f>
        <v/>
      </c>
      <c r="O864" s="154" t="str">
        <f>IF(C864="","",'08 Criptomoedas'!Y67)</f>
        <v/>
      </c>
      <c r="P864" s="157" t="str">
        <f>IF(C864="","",'08 Criptomoedas'!Z67)</f>
        <v/>
      </c>
      <c r="Q864" s="157" t="str">
        <f>IF(C864="","",'08 Criptomoedas'!AA67)</f>
        <v/>
      </c>
      <c r="R864" s="158" t="str">
        <f>IF(C864="","",IF($J$3&gt;0,J864/$J$3,0))</f>
        <v/>
      </c>
      <c r="S864" s="159" t="str">
        <f>IF(C864="","",IF(N(J864)&gt;0,J864+ROW()/1E9,""))</f>
        <v/>
      </c>
      <c r="T864" s="159" t="str">
        <f>IF(C864="","",IF(N(P864)&gt;0,P864+ROW()/1E9,""))</f>
        <v/>
      </c>
    </row>
    <row r="865">
      <c r="A865" s="160" t="str">
        <f>IF(C865="","","Criptomoedas")</f>
        <v/>
      </c>
      <c r="B865" s="160" t="str">
        <f>IF(C865="","","Alternativos")</f>
        <v/>
      </c>
      <c r="C865" s="160" t="str">
        <f>IF('08 Criptomoedas'!A68="","",'08 Criptomoedas'!A68&amp;"")</f>
        <v/>
      </c>
      <c r="D865" s="160" t="str">
        <f>IF(C865="","",'08 Criptomoedas'!B68&amp;"")</f>
        <v/>
      </c>
      <c r="E865" s="160" t="str">
        <f>IF(C865="","",'08 Criptomoedas'!C68&amp;"")</f>
        <v/>
      </c>
      <c r="F865" s="160" t="str">
        <f>IF(C865="","",'08 Criptomoedas'!AE68)</f>
        <v/>
      </c>
      <c r="G865" s="161" t="str">
        <f>IF(C865="","",'08 Criptomoedas'!F68)</f>
        <v/>
      </c>
      <c r="H865" s="162" t="str">
        <f>IF(C865="","",'08 Criptomoedas'!K68)</f>
        <v/>
      </c>
      <c r="I865" s="163" t="str">
        <f>IF(C865="","",'08 Criptomoedas'!M68)</f>
        <v/>
      </c>
      <c r="J865" s="164" t="str">
        <f>IF(C865="","",'08 Criptomoedas'!N68)</f>
        <v/>
      </c>
      <c r="K865" s="164" t="str">
        <f>IF(C865="","",'08 Criptomoedas'!O68)</f>
        <v/>
      </c>
      <c r="L865" s="164" t="str">
        <f>IF(C865="","",'08 Criptomoedas'!P68)</f>
        <v/>
      </c>
      <c r="M865" s="164" t="str">
        <f>IF(C865="","",'08 Criptomoedas'!AK68)</f>
        <v/>
      </c>
      <c r="N865" s="164" t="str">
        <f>IF(C865="","",'08 Criptomoedas'!X68)</f>
        <v/>
      </c>
      <c r="O865" s="161" t="str">
        <f>IF(C865="","",'08 Criptomoedas'!Y68)</f>
        <v/>
      </c>
      <c r="P865" s="164" t="str">
        <f>IF(C865="","",'08 Criptomoedas'!Z68)</f>
        <v/>
      </c>
      <c r="Q865" s="164" t="str">
        <f>IF(C865="","",'08 Criptomoedas'!AA68)</f>
        <v/>
      </c>
      <c r="R865" s="165" t="str">
        <f>IF(C865="","",IF($J$3&gt;0,J865/$J$3,0))</f>
        <v/>
      </c>
      <c r="S865" s="166" t="str">
        <f>IF(C865="","",IF(N(J865)&gt;0,J865+ROW()/1E9,""))</f>
        <v/>
      </c>
      <c r="T865" s="166" t="str">
        <f>IF(C865="","",IF(N(P865)&gt;0,P865+ROW()/1E9,""))</f>
        <v/>
      </c>
    </row>
    <row r="866">
      <c r="A866" s="153" t="str">
        <f>IF(C866="","","Ativos Ilíquidos")</f>
        <v/>
      </c>
      <c r="B866" s="153" t="str">
        <f>IF(C866="","","Alternativos")</f>
        <v/>
      </c>
      <c r="C866" s="153" t="str">
        <f>IF('09 Ativos Ilíquidos'!A9="","",'09 Ativos Ilíquidos'!A9&amp;"")</f>
        <v/>
      </c>
      <c r="D866" s="153" t="str">
        <f>IF(C866="","",'09 Ativos Ilíquidos'!B9&amp;"")</f>
        <v/>
      </c>
      <c r="E866" s="153" t="str">
        <f>IF(C866="","","Ativos Ilíquidos")</f>
        <v/>
      </c>
      <c r="F866" s="153" t="str">
        <f>IF(C866="","",'09 Ativos Ilíquidos'!W9)</f>
        <v/>
      </c>
      <c r="G866" s="154" t="n"/>
      <c r="H866" s="155" t="n"/>
      <c r="I866" s="156" t="str">
        <f>IF(C866="","",'09 Ativos Ilíquidos'!G9)</f>
        <v/>
      </c>
      <c r="J866" s="157" t="str">
        <f>IF(C866="","",'09 Ativos Ilíquidos'!H9)</f>
        <v/>
      </c>
      <c r="K866" s="157" t="str">
        <f>IF(C866="","",'09 Ativos Ilíquidos'!I9)</f>
        <v/>
      </c>
      <c r="L866" s="157" t="str">
        <f>IF(C866="","",'09 Ativos Ilíquidos'!J9)</f>
        <v/>
      </c>
      <c r="M866" s="157" t="str">
        <f>IF(C866="","",J866)</f>
        <v/>
      </c>
      <c r="N866" s="157" t="str">
        <f>IF(C866="","",'09 Ativos Ilíquidos'!R9)</f>
        <v/>
      </c>
      <c r="O866" s="154" t="n"/>
      <c r="P866" s="157" t="str">
        <f>IF(C866="","",'09 Ativos Ilíquidos'!S9)</f>
        <v/>
      </c>
      <c r="Q866" s="157" t="str">
        <f>IF(C866="","",'09 Ativos Ilíquidos'!T9)</f>
        <v/>
      </c>
      <c r="R866" s="158" t="str">
        <f>IF(C866="","",IF($J$3&gt;0,J866/$J$3,0))</f>
        <v/>
      </c>
      <c r="S866" s="159" t="str">
        <f>IF(C866="","",IF(N(J866)&gt;0,J866+ROW()/1E9,""))</f>
        <v/>
      </c>
      <c r="T866" s="159" t="str">
        <f>IF(C866="","",IF(N(P866)&gt;0,P866+ROW()/1E9,""))</f>
        <v/>
      </c>
    </row>
    <row r="867">
      <c r="A867" s="160" t="str">
        <f>IF(C867="","","Ativos Ilíquidos")</f>
        <v/>
      </c>
      <c r="B867" s="160" t="str">
        <f>IF(C867="","","Alternativos")</f>
        <v/>
      </c>
      <c r="C867" s="160" t="str">
        <f>IF('09 Ativos Ilíquidos'!A10="","",'09 Ativos Ilíquidos'!A10&amp;"")</f>
        <v/>
      </c>
      <c r="D867" s="160" t="str">
        <f>IF(C867="","",'09 Ativos Ilíquidos'!B10&amp;"")</f>
        <v/>
      </c>
      <c r="E867" s="160" t="str">
        <f>IF(C867="","","Ativos Ilíquidos")</f>
        <v/>
      </c>
      <c r="F867" s="160" t="str">
        <f>IF(C867="","",'09 Ativos Ilíquidos'!W10)</f>
        <v/>
      </c>
      <c r="G867" s="161" t="n"/>
      <c r="H867" s="162" t="n"/>
      <c r="I867" s="163" t="str">
        <f>IF(C867="","",'09 Ativos Ilíquidos'!G10)</f>
        <v/>
      </c>
      <c r="J867" s="164" t="str">
        <f>IF(C867="","",'09 Ativos Ilíquidos'!H10)</f>
        <v/>
      </c>
      <c r="K867" s="164" t="str">
        <f>IF(C867="","",'09 Ativos Ilíquidos'!I10)</f>
        <v/>
      </c>
      <c r="L867" s="164" t="str">
        <f>IF(C867="","",'09 Ativos Ilíquidos'!J10)</f>
        <v/>
      </c>
      <c r="M867" s="164" t="str">
        <f>IF(C867="","",J867)</f>
        <v/>
      </c>
      <c r="N867" s="164" t="str">
        <f>IF(C867="","",'09 Ativos Ilíquidos'!R10)</f>
        <v/>
      </c>
      <c r="O867" s="161" t="n"/>
      <c r="P867" s="164" t="str">
        <f>IF(C867="","",'09 Ativos Ilíquidos'!S10)</f>
        <v/>
      </c>
      <c r="Q867" s="164" t="str">
        <f>IF(C867="","",'09 Ativos Ilíquidos'!T10)</f>
        <v/>
      </c>
      <c r="R867" s="165" t="str">
        <f>IF(C867="","",IF($J$3&gt;0,J867/$J$3,0))</f>
        <v/>
      </c>
      <c r="S867" s="166" t="str">
        <f>IF(C867="","",IF(N(J867)&gt;0,J867+ROW()/1E9,""))</f>
        <v/>
      </c>
      <c r="T867" s="166" t="str">
        <f>IF(C867="","",IF(N(P867)&gt;0,P867+ROW()/1E9,""))</f>
        <v/>
      </c>
    </row>
    <row r="868">
      <c r="A868" s="153" t="str">
        <f>IF(C868="","","Ativos Ilíquidos")</f>
        <v/>
      </c>
      <c r="B868" s="153" t="str">
        <f>IF(C868="","","Alternativos")</f>
        <v/>
      </c>
      <c r="C868" s="153" t="str">
        <f>IF('09 Ativos Ilíquidos'!A11="","",'09 Ativos Ilíquidos'!A11&amp;"")</f>
        <v/>
      </c>
      <c r="D868" s="153" t="str">
        <f>IF(C868="","",'09 Ativos Ilíquidos'!B11&amp;"")</f>
        <v/>
      </c>
      <c r="E868" s="153" t="str">
        <f>IF(C868="","","Ativos Ilíquidos")</f>
        <v/>
      </c>
      <c r="F868" s="153" t="str">
        <f>IF(C868="","",'09 Ativos Ilíquidos'!W11)</f>
        <v/>
      </c>
      <c r="G868" s="154" t="n"/>
      <c r="H868" s="155" t="n"/>
      <c r="I868" s="156" t="str">
        <f>IF(C868="","",'09 Ativos Ilíquidos'!G11)</f>
        <v/>
      </c>
      <c r="J868" s="157" t="str">
        <f>IF(C868="","",'09 Ativos Ilíquidos'!H11)</f>
        <v/>
      </c>
      <c r="K868" s="157" t="str">
        <f>IF(C868="","",'09 Ativos Ilíquidos'!I11)</f>
        <v/>
      </c>
      <c r="L868" s="157" t="str">
        <f>IF(C868="","",'09 Ativos Ilíquidos'!J11)</f>
        <v/>
      </c>
      <c r="M868" s="157" t="str">
        <f>IF(C868="","",J868)</f>
        <v/>
      </c>
      <c r="N868" s="157" t="str">
        <f>IF(C868="","",'09 Ativos Ilíquidos'!R11)</f>
        <v/>
      </c>
      <c r="O868" s="154" t="n"/>
      <c r="P868" s="157" t="str">
        <f>IF(C868="","",'09 Ativos Ilíquidos'!S11)</f>
        <v/>
      </c>
      <c r="Q868" s="157" t="str">
        <f>IF(C868="","",'09 Ativos Ilíquidos'!T11)</f>
        <v/>
      </c>
      <c r="R868" s="158" t="str">
        <f>IF(C868="","",IF($J$3&gt;0,J868/$J$3,0))</f>
        <v/>
      </c>
      <c r="S868" s="159" t="str">
        <f>IF(C868="","",IF(N(J868)&gt;0,J868+ROW()/1E9,""))</f>
        <v/>
      </c>
      <c r="T868" s="159" t="str">
        <f>IF(C868="","",IF(N(P868)&gt;0,P868+ROW()/1E9,""))</f>
        <v/>
      </c>
    </row>
    <row r="869">
      <c r="A869" s="160" t="str">
        <f>IF(C869="","","Ativos Ilíquidos")</f>
        <v/>
      </c>
      <c r="B869" s="160" t="str">
        <f>IF(C869="","","Alternativos")</f>
        <v/>
      </c>
      <c r="C869" s="160" t="str">
        <f>IF('09 Ativos Ilíquidos'!A12="","",'09 Ativos Ilíquidos'!A12&amp;"")</f>
        <v/>
      </c>
      <c r="D869" s="160" t="str">
        <f>IF(C869="","",'09 Ativos Ilíquidos'!B12&amp;"")</f>
        <v/>
      </c>
      <c r="E869" s="160" t="str">
        <f>IF(C869="","","Ativos Ilíquidos")</f>
        <v/>
      </c>
      <c r="F869" s="160" t="str">
        <f>IF(C869="","",'09 Ativos Ilíquidos'!W12)</f>
        <v/>
      </c>
      <c r="G869" s="161" t="n"/>
      <c r="H869" s="162" t="n"/>
      <c r="I869" s="163" t="str">
        <f>IF(C869="","",'09 Ativos Ilíquidos'!G12)</f>
        <v/>
      </c>
      <c r="J869" s="164" t="str">
        <f>IF(C869="","",'09 Ativos Ilíquidos'!H12)</f>
        <v/>
      </c>
      <c r="K869" s="164" t="str">
        <f>IF(C869="","",'09 Ativos Ilíquidos'!I12)</f>
        <v/>
      </c>
      <c r="L869" s="164" t="str">
        <f>IF(C869="","",'09 Ativos Ilíquidos'!J12)</f>
        <v/>
      </c>
      <c r="M869" s="164" t="str">
        <f>IF(C869="","",J869)</f>
        <v/>
      </c>
      <c r="N869" s="164" t="str">
        <f>IF(C869="","",'09 Ativos Ilíquidos'!R12)</f>
        <v/>
      </c>
      <c r="O869" s="161" t="n"/>
      <c r="P869" s="164" t="str">
        <f>IF(C869="","",'09 Ativos Ilíquidos'!S12)</f>
        <v/>
      </c>
      <c r="Q869" s="164" t="str">
        <f>IF(C869="","",'09 Ativos Ilíquidos'!T12)</f>
        <v/>
      </c>
      <c r="R869" s="165" t="str">
        <f>IF(C869="","",IF($J$3&gt;0,J869/$J$3,0))</f>
        <v/>
      </c>
      <c r="S869" s="166" t="str">
        <f>IF(C869="","",IF(N(J869)&gt;0,J869+ROW()/1E9,""))</f>
        <v/>
      </c>
      <c r="T869" s="166" t="str">
        <f>IF(C869="","",IF(N(P869)&gt;0,P869+ROW()/1E9,""))</f>
        <v/>
      </c>
    </row>
    <row r="870">
      <c r="A870" s="153" t="str">
        <f>IF(C870="","","Ativos Ilíquidos")</f>
        <v/>
      </c>
      <c r="B870" s="153" t="str">
        <f>IF(C870="","","Alternativos")</f>
        <v/>
      </c>
      <c r="C870" s="153" t="str">
        <f>IF('09 Ativos Ilíquidos'!A13="","",'09 Ativos Ilíquidos'!A13&amp;"")</f>
        <v/>
      </c>
      <c r="D870" s="153" t="str">
        <f>IF(C870="","",'09 Ativos Ilíquidos'!B13&amp;"")</f>
        <v/>
      </c>
      <c r="E870" s="153" t="str">
        <f>IF(C870="","","Ativos Ilíquidos")</f>
        <v/>
      </c>
      <c r="F870" s="153" t="str">
        <f>IF(C870="","",'09 Ativos Ilíquidos'!W13)</f>
        <v/>
      </c>
      <c r="G870" s="154" t="n"/>
      <c r="H870" s="155" t="n"/>
      <c r="I870" s="156" t="str">
        <f>IF(C870="","",'09 Ativos Ilíquidos'!G13)</f>
        <v/>
      </c>
      <c r="J870" s="157" t="str">
        <f>IF(C870="","",'09 Ativos Ilíquidos'!H13)</f>
        <v/>
      </c>
      <c r="K870" s="157" t="str">
        <f>IF(C870="","",'09 Ativos Ilíquidos'!I13)</f>
        <v/>
      </c>
      <c r="L870" s="157" t="str">
        <f>IF(C870="","",'09 Ativos Ilíquidos'!J13)</f>
        <v/>
      </c>
      <c r="M870" s="157" t="str">
        <f>IF(C870="","",J870)</f>
        <v/>
      </c>
      <c r="N870" s="157" t="str">
        <f>IF(C870="","",'09 Ativos Ilíquidos'!R13)</f>
        <v/>
      </c>
      <c r="O870" s="154" t="n"/>
      <c r="P870" s="157" t="str">
        <f>IF(C870="","",'09 Ativos Ilíquidos'!S13)</f>
        <v/>
      </c>
      <c r="Q870" s="157" t="str">
        <f>IF(C870="","",'09 Ativos Ilíquidos'!T13)</f>
        <v/>
      </c>
      <c r="R870" s="158" t="str">
        <f>IF(C870="","",IF($J$3&gt;0,J870/$J$3,0))</f>
        <v/>
      </c>
      <c r="S870" s="159" t="str">
        <f>IF(C870="","",IF(N(J870)&gt;0,J870+ROW()/1E9,""))</f>
        <v/>
      </c>
      <c r="T870" s="159" t="str">
        <f>IF(C870="","",IF(N(P870)&gt;0,P870+ROW()/1E9,""))</f>
        <v/>
      </c>
    </row>
    <row r="871">
      <c r="A871" s="160" t="str">
        <f>IF(C871="","","Ativos Ilíquidos")</f>
        <v/>
      </c>
      <c r="B871" s="160" t="str">
        <f>IF(C871="","","Alternativos")</f>
        <v/>
      </c>
      <c r="C871" s="160" t="str">
        <f>IF('09 Ativos Ilíquidos'!A14="","",'09 Ativos Ilíquidos'!A14&amp;"")</f>
        <v/>
      </c>
      <c r="D871" s="160" t="str">
        <f>IF(C871="","",'09 Ativos Ilíquidos'!B14&amp;"")</f>
        <v/>
      </c>
      <c r="E871" s="160" t="str">
        <f>IF(C871="","","Ativos Ilíquidos")</f>
        <v/>
      </c>
      <c r="F871" s="160" t="str">
        <f>IF(C871="","",'09 Ativos Ilíquidos'!W14)</f>
        <v/>
      </c>
      <c r="G871" s="161" t="n"/>
      <c r="H871" s="162" t="n"/>
      <c r="I871" s="163" t="str">
        <f>IF(C871="","",'09 Ativos Ilíquidos'!G14)</f>
        <v/>
      </c>
      <c r="J871" s="164" t="str">
        <f>IF(C871="","",'09 Ativos Ilíquidos'!H14)</f>
        <v/>
      </c>
      <c r="K871" s="164" t="str">
        <f>IF(C871="","",'09 Ativos Ilíquidos'!I14)</f>
        <v/>
      </c>
      <c r="L871" s="164" t="str">
        <f>IF(C871="","",'09 Ativos Ilíquidos'!J14)</f>
        <v/>
      </c>
      <c r="M871" s="164" t="str">
        <f>IF(C871="","",J871)</f>
        <v/>
      </c>
      <c r="N871" s="164" t="str">
        <f>IF(C871="","",'09 Ativos Ilíquidos'!R14)</f>
        <v/>
      </c>
      <c r="O871" s="161" t="n"/>
      <c r="P871" s="164" t="str">
        <f>IF(C871="","",'09 Ativos Ilíquidos'!S14)</f>
        <v/>
      </c>
      <c r="Q871" s="164" t="str">
        <f>IF(C871="","",'09 Ativos Ilíquidos'!T14)</f>
        <v/>
      </c>
      <c r="R871" s="165" t="str">
        <f>IF(C871="","",IF($J$3&gt;0,J871/$J$3,0))</f>
        <v/>
      </c>
      <c r="S871" s="166" t="str">
        <f>IF(C871="","",IF(N(J871)&gt;0,J871+ROW()/1E9,""))</f>
        <v/>
      </c>
      <c r="T871" s="166" t="str">
        <f>IF(C871="","",IF(N(P871)&gt;0,P871+ROW()/1E9,""))</f>
        <v/>
      </c>
    </row>
    <row r="872">
      <c r="A872" s="153" t="str">
        <f>IF(C872="","","Ativos Ilíquidos")</f>
        <v/>
      </c>
      <c r="B872" s="153" t="str">
        <f>IF(C872="","","Alternativos")</f>
        <v/>
      </c>
      <c r="C872" s="153" t="str">
        <f>IF('09 Ativos Ilíquidos'!A15="","",'09 Ativos Ilíquidos'!A15&amp;"")</f>
        <v/>
      </c>
      <c r="D872" s="153" t="str">
        <f>IF(C872="","",'09 Ativos Ilíquidos'!B15&amp;"")</f>
        <v/>
      </c>
      <c r="E872" s="153" t="str">
        <f>IF(C872="","","Ativos Ilíquidos")</f>
        <v/>
      </c>
      <c r="F872" s="153" t="str">
        <f>IF(C872="","",'09 Ativos Ilíquidos'!W15)</f>
        <v/>
      </c>
      <c r="G872" s="154" t="n"/>
      <c r="H872" s="155" t="n"/>
      <c r="I872" s="156" t="str">
        <f>IF(C872="","",'09 Ativos Ilíquidos'!G15)</f>
        <v/>
      </c>
      <c r="J872" s="157" t="str">
        <f>IF(C872="","",'09 Ativos Ilíquidos'!H15)</f>
        <v/>
      </c>
      <c r="K872" s="157" t="str">
        <f>IF(C872="","",'09 Ativos Ilíquidos'!I15)</f>
        <v/>
      </c>
      <c r="L872" s="157" t="str">
        <f>IF(C872="","",'09 Ativos Ilíquidos'!J15)</f>
        <v/>
      </c>
      <c r="M872" s="157" t="str">
        <f>IF(C872="","",J872)</f>
        <v/>
      </c>
      <c r="N872" s="157" t="str">
        <f>IF(C872="","",'09 Ativos Ilíquidos'!R15)</f>
        <v/>
      </c>
      <c r="O872" s="154" t="n"/>
      <c r="P872" s="157" t="str">
        <f>IF(C872="","",'09 Ativos Ilíquidos'!S15)</f>
        <v/>
      </c>
      <c r="Q872" s="157" t="str">
        <f>IF(C872="","",'09 Ativos Ilíquidos'!T15)</f>
        <v/>
      </c>
      <c r="R872" s="158" t="str">
        <f>IF(C872="","",IF($J$3&gt;0,J872/$J$3,0))</f>
        <v/>
      </c>
      <c r="S872" s="159" t="str">
        <f>IF(C872="","",IF(N(J872)&gt;0,J872+ROW()/1E9,""))</f>
        <v/>
      </c>
      <c r="T872" s="159" t="str">
        <f>IF(C872="","",IF(N(P872)&gt;0,P872+ROW()/1E9,""))</f>
        <v/>
      </c>
    </row>
    <row r="873">
      <c r="A873" s="160" t="str">
        <f>IF(C873="","","Ativos Ilíquidos")</f>
        <v/>
      </c>
      <c r="B873" s="160" t="str">
        <f>IF(C873="","","Alternativos")</f>
        <v/>
      </c>
      <c r="C873" s="160" t="str">
        <f>IF('09 Ativos Ilíquidos'!A16="","",'09 Ativos Ilíquidos'!A16&amp;"")</f>
        <v/>
      </c>
      <c r="D873" s="160" t="str">
        <f>IF(C873="","",'09 Ativos Ilíquidos'!B16&amp;"")</f>
        <v/>
      </c>
      <c r="E873" s="160" t="str">
        <f>IF(C873="","","Ativos Ilíquidos")</f>
        <v/>
      </c>
      <c r="F873" s="160" t="str">
        <f>IF(C873="","",'09 Ativos Ilíquidos'!W16)</f>
        <v/>
      </c>
      <c r="G873" s="161" t="n"/>
      <c r="H873" s="162" t="n"/>
      <c r="I873" s="163" t="str">
        <f>IF(C873="","",'09 Ativos Ilíquidos'!G16)</f>
        <v/>
      </c>
      <c r="J873" s="164" t="str">
        <f>IF(C873="","",'09 Ativos Ilíquidos'!H16)</f>
        <v/>
      </c>
      <c r="K873" s="164" t="str">
        <f>IF(C873="","",'09 Ativos Ilíquidos'!I16)</f>
        <v/>
      </c>
      <c r="L873" s="164" t="str">
        <f>IF(C873="","",'09 Ativos Ilíquidos'!J16)</f>
        <v/>
      </c>
      <c r="M873" s="164" t="str">
        <f>IF(C873="","",J873)</f>
        <v/>
      </c>
      <c r="N873" s="164" t="str">
        <f>IF(C873="","",'09 Ativos Ilíquidos'!R16)</f>
        <v/>
      </c>
      <c r="O873" s="161" t="n"/>
      <c r="P873" s="164" t="str">
        <f>IF(C873="","",'09 Ativos Ilíquidos'!S16)</f>
        <v/>
      </c>
      <c r="Q873" s="164" t="str">
        <f>IF(C873="","",'09 Ativos Ilíquidos'!T16)</f>
        <v/>
      </c>
      <c r="R873" s="165" t="str">
        <f>IF(C873="","",IF($J$3&gt;0,J873/$J$3,0))</f>
        <v/>
      </c>
      <c r="S873" s="166" t="str">
        <f>IF(C873="","",IF(N(J873)&gt;0,J873+ROW()/1E9,""))</f>
        <v/>
      </c>
      <c r="T873" s="166" t="str">
        <f>IF(C873="","",IF(N(P873)&gt;0,P873+ROW()/1E9,""))</f>
        <v/>
      </c>
    </row>
    <row r="874">
      <c r="A874" s="153" t="str">
        <f>IF(C874="","","Ativos Ilíquidos")</f>
        <v/>
      </c>
      <c r="B874" s="153" t="str">
        <f>IF(C874="","","Alternativos")</f>
        <v/>
      </c>
      <c r="C874" s="153" t="str">
        <f>IF('09 Ativos Ilíquidos'!A17="","",'09 Ativos Ilíquidos'!A17&amp;"")</f>
        <v/>
      </c>
      <c r="D874" s="153" t="str">
        <f>IF(C874="","",'09 Ativos Ilíquidos'!B17&amp;"")</f>
        <v/>
      </c>
      <c r="E874" s="153" t="str">
        <f>IF(C874="","","Ativos Ilíquidos")</f>
        <v/>
      </c>
      <c r="F874" s="153" t="str">
        <f>IF(C874="","",'09 Ativos Ilíquidos'!W17)</f>
        <v/>
      </c>
      <c r="G874" s="154" t="n"/>
      <c r="H874" s="155" t="n"/>
      <c r="I874" s="156" t="str">
        <f>IF(C874="","",'09 Ativos Ilíquidos'!G17)</f>
        <v/>
      </c>
      <c r="J874" s="157" t="str">
        <f>IF(C874="","",'09 Ativos Ilíquidos'!H17)</f>
        <v/>
      </c>
      <c r="K874" s="157" t="str">
        <f>IF(C874="","",'09 Ativos Ilíquidos'!I17)</f>
        <v/>
      </c>
      <c r="L874" s="157" t="str">
        <f>IF(C874="","",'09 Ativos Ilíquidos'!J17)</f>
        <v/>
      </c>
      <c r="M874" s="157" t="str">
        <f>IF(C874="","",J874)</f>
        <v/>
      </c>
      <c r="N874" s="157" t="str">
        <f>IF(C874="","",'09 Ativos Ilíquidos'!R17)</f>
        <v/>
      </c>
      <c r="O874" s="154" t="n"/>
      <c r="P874" s="157" t="str">
        <f>IF(C874="","",'09 Ativos Ilíquidos'!S17)</f>
        <v/>
      </c>
      <c r="Q874" s="157" t="str">
        <f>IF(C874="","",'09 Ativos Ilíquidos'!T17)</f>
        <v/>
      </c>
      <c r="R874" s="158" t="str">
        <f>IF(C874="","",IF($J$3&gt;0,J874/$J$3,0))</f>
        <v/>
      </c>
      <c r="S874" s="159" t="str">
        <f>IF(C874="","",IF(N(J874)&gt;0,J874+ROW()/1E9,""))</f>
        <v/>
      </c>
      <c r="T874" s="159" t="str">
        <f>IF(C874="","",IF(N(P874)&gt;0,P874+ROW()/1E9,""))</f>
        <v/>
      </c>
    </row>
    <row r="875">
      <c r="A875" s="160" t="str">
        <f>IF(C875="","","Ativos Ilíquidos")</f>
        <v/>
      </c>
      <c r="B875" s="160" t="str">
        <f>IF(C875="","","Alternativos")</f>
        <v/>
      </c>
      <c r="C875" s="160" t="str">
        <f>IF('09 Ativos Ilíquidos'!A18="","",'09 Ativos Ilíquidos'!A18&amp;"")</f>
        <v/>
      </c>
      <c r="D875" s="160" t="str">
        <f>IF(C875="","",'09 Ativos Ilíquidos'!B18&amp;"")</f>
        <v/>
      </c>
      <c r="E875" s="160" t="str">
        <f>IF(C875="","","Ativos Ilíquidos")</f>
        <v/>
      </c>
      <c r="F875" s="160" t="str">
        <f>IF(C875="","",'09 Ativos Ilíquidos'!W18)</f>
        <v/>
      </c>
      <c r="G875" s="161" t="n"/>
      <c r="H875" s="162" t="n"/>
      <c r="I875" s="163" t="str">
        <f>IF(C875="","",'09 Ativos Ilíquidos'!G18)</f>
        <v/>
      </c>
      <c r="J875" s="164" t="str">
        <f>IF(C875="","",'09 Ativos Ilíquidos'!H18)</f>
        <v/>
      </c>
      <c r="K875" s="164" t="str">
        <f>IF(C875="","",'09 Ativos Ilíquidos'!I18)</f>
        <v/>
      </c>
      <c r="L875" s="164" t="str">
        <f>IF(C875="","",'09 Ativos Ilíquidos'!J18)</f>
        <v/>
      </c>
      <c r="M875" s="164" t="str">
        <f>IF(C875="","",J875)</f>
        <v/>
      </c>
      <c r="N875" s="164" t="str">
        <f>IF(C875="","",'09 Ativos Ilíquidos'!R18)</f>
        <v/>
      </c>
      <c r="O875" s="161" t="n"/>
      <c r="P875" s="164" t="str">
        <f>IF(C875="","",'09 Ativos Ilíquidos'!S18)</f>
        <v/>
      </c>
      <c r="Q875" s="164" t="str">
        <f>IF(C875="","",'09 Ativos Ilíquidos'!T18)</f>
        <v/>
      </c>
      <c r="R875" s="165" t="str">
        <f>IF(C875="","",IF($J$3&gt;0,J875/$J$3,0))</f>
        <v/>
      </c>
      <c r="S875" s="166" t="str">
        <f>IF(C875="","",IF(N(J875)&gt;0,J875+ROW()/1E9,""))</f>
        <v/>
      </c>
      <c r="T875" s="166" t="str">
        <f>IF(C875="","",IF(N(P875)&gt;0,P875+ROW()/1E9,""))</f>
        <v/>
      </c>
    </row>
    <row r="876">
      <c r="A876" s="153" t="str">
        <f>IF(C876="","","Ativos Ilíquidos")</f>
        <v/>
      </c>
      <c r="B876" s="153" t="str">
        <f>IF(C876="","","Alternativos")</f>
        <v/>
      </c>
      <c r="C876" s="153" t="str">
        <f>IF('09 Ativos Ilíquidos'!A19="","",'09 Ativos Ilíquidos'!A19&amp;"")</f>
        <v/>
      </c>
      <c r="D876" s="153" t="str">
        <f>IF(C876="","",'09 Ativos Ilíquidos'!B19&amp;"")</f>
        <v/>
      </c>
      <c r="E876" s="153" t="str">
        <f>IF(C876="","","Ativos Ilíquidos")</f>
        <v/>
      </c>
      <c r="F876" s="153" t="str">
        <f>IF(C876="","",'09 Ativos Ilíquidos'!W19)</f>
        <v/>
      </c>
      <c r="G876" s="154" t="n"/>
      <c r="H876" s="155" t="n"/>
      <c r="I876" s="156" t="str">
        <f>IF(C876="","",'09 Ativos Ilíquidos'!G19)</f>
        <v/>
      </c>
      <c r="J876" s="157" t="str">
        <f>IF(C876="","",'09 Ativos Ilíquidos'!H19)</f>
        <v/>
      </c>
      <c r="K876" s="157" t="str">
        <f>IF(C876="","",'09 Ativos Ilíquidos'!I19)</f>
        <v/>
      </c>
      <c r="L876" s="157" t="str">
        <f>IF(C876="","",'09 Ativos Ilíquidos'!J19)</f>
        <v/>
      </c>
      <c r="M876" s="157" t="str">
        <f>IF(C876="","",J876)</f>
        <v/>
      </c>
      <c r="N876" s="157" t="str">
        <f>IF(C876="","",'09 Ativos Ilíquidos'!R19)</f>
        <v/>
      </c>
      <c r="O876" s="154" t="n"/>
      <c r="P876" s="157" t="str">
        <f>IF(C876="","",'09 Ativos Ilíquidos'!S19)</f>
        <v/>
      </c>
      <c r="Q876" s="157" t="str">
        <f>IF(C876="","",'09 Ativos Ilíquidos'!T19)</f>
        <v/>
      </c>
      <c r="R876" s="158" t="str">
        <f>IF(C876="","",IF($J$3&gt;0,J876/$J$3,0))</f>
        <v/>
      </c>
      <c r="S876" s="159" t="str">
        <f>IF(C876="","",IF(N(J876)&gt;0,J876+ROW()/1E9,""))</f>
        <v/>
      </c>
      <c r="T876" s="159" t="str">
        <f>IF(C876="","",IF(N(P876)&gt;0,P876+ROW()/1E9,""))</f>
        <v/>
      </c>
    </row>
    <row r="877">
      <c r="A877" s="160" t="str">
        <f>IF(C877="","","Ativos Ilíquidos")</f>
        <v/>
      </c>
      <c r="B877" s="160" t="str">
        <f>IF(C877="","","Alternativos")</f>
        <v/>
      </c>
      <c r="C877" s="160" t="str">
        <f>IF('09 Ativos Ilíquidos'!A20="","",'09 Ativos Ilíquidos'!A20&amp;"")</f>
        <v/>
      </c>
      <c r="D877" s="160" t="str">
        <f>IF(C877="","",'09 Ativos Ilíquidos'!B20&amp;"")</f>
        <v/>
      </c>
      <c r="E877" s="160" t="str">
        <f>IF(C877="","","Ativos Ilíquidos")</f>
        <v/>
      </c>
      <c r="F877" s="160" t="str">
        <f>IF(C877="","",'09 Ativos Ilíquidos'!W20)</f>
        <v/>
      </c>
      <c r="G877" s="161" t="n"/>
      <c r="H877" s="162" t="n"/>
      <c r="I877" s="163" t="str">
        <f>IF(C877="","",'09 Ativos Ilíquidos'!G20)</f>
        <v/>
      </c>
      <c r="J877" s="164" t="str">
        <f>IF(C877="","",'09 Ativos Ilíquidos'!H20)</f>
        <v/>
      </c>
      <c r="K877" s="164" t="str">
        <f>IF(C877="","",'09 Ativos Ilíquidos'!I20)</f>
        <v/>
      </c>
      <c r="L877" s="164" t="str">
        <f>IF(C877="","",'09 Ativos Ilíquidos'!J20)</f>
        <v/>
      </c>
      <c r="M877" s="164" t="str">
        <f>IF(C877="","",J877)</f>
        <v/>
      </c>
      <c r="N877" s="164" t="str">
        <f>IF(C877="","",'09 Ativos Ilíquidos'!R20)</f>
        <v/>
      </c>
      <c r="O877" s="161" t="n"/>
      <c r="P877" s="164" t="str">
        <f>IF(C877="","",'09 Ativos Ilíquidos'!S20)</f>
        <v/>
      </c>
      <c r="Q877" s="164" t="str">
        <f>IF(C877="","",'09 Ativos Ilíquidos'!T20)</f>
        <v/>
      </c>
      <c r="R877" s="165" t="str">
        <f>IF(C877="","",IF($J$3&gt;0,J877/$J$3,0))</f>
        <v/>
      </c>
      <c r="S877" s="166" t="str">
        <f>IF(C877="","",IF(N(J877)&gt;0,J877+ROW()/1E9,""))</f>
        <v/>
      </c>
      <c r="T877" s="166" t="str">
        <f>IF(C877="","",IF(N(P877)&gt;0,P877+ROW()/1E9,""))</f>
        <v/>
      </c>
    </row>
    <row r="878">
      <c r="A878" s="153" t="str">
        <f>IF(C878="","","Ativos Ilíquidos")</f>
        <v/>
      </c>
      <c r="B878" s="153" t="str">
        <f>IF(C878="","","Alternativos")</f>
        <v/>
      </c>
      <c r="C878" s="153" t="str">
        <f>IF('09 Ativos Ilíquidos'!A21="","",'09 Ativos Ilíquidos'!A21&amp;"")</f>
        <v/>
      </c>
      <c r="D878" s="153" t="str">
        <f>IF(C878="","",'09 Ativos Ilíquidos'!B21&amp;"")</f>
        <v/>
      </c>
      <c r="E878" s="153" t="str">
        <f>IF(C878="","","Ativos Ilíquidos")</f>
        <v/>
      </c>
      <c r="F878" s="153" t="str">
        <f>IF(C878="","",'09 Ativos Ilíquidos'!W21)</f>
        <v/>
      </c>
      <c r="G878" s="154" t="n"/>
      <c r="H878" s="155" t="n"/>
      <c r="I878" s="156" t="str">
        <f>IF(C878="","",'09 Ativos Ilíquidos'!G21)</f>
        <v/>
      </c>
      <c r="J878" s="157" t="str">
        <f>IF(C878="","",'09 Ativos Ilíquidos'!H21)</f>
        <v/>
      </c>
      <c r="K878" s="157" t="str">
        <f>IF(C878="","",'09 Ativos Ilíquidos'!I21)</f>
        <v/>
      </c>
      <c r="L878" s="157" t="str">
        <f>IF(C878="","",'09 Ativos Ilíquidos'!J21)</f>
        <v/>
      </c>
      <c r="M878" s="157" t="str">
        <f>IF(C878="","",J878)</f>
        <v/>
      </c>
      <c r="N878" s="157" t="str">
        <f>IF(C878="","",'09 Ativos Ilíquidos'!R21)</f>
        <v/>
      </c>
      <c r="O878" s="154" t="n"/>
      <c r="P878" s="157" t="str">
        <f>IF(C878="","",'09 Ativos Ilíquidos'!S21)</f>
        <v/>
      </c>
      <c r="Q878" s="157" t="str">
        <f>IF(C878="","",'09 Ativos Ilíquidos'!T21)</f>
        <v/>
      </c>
      <c r="R878" s="158" t="str">
        <f>IF(C878="","",IF($J$3&gt;0,J878/$J$3,0))</f>
        <v/>
      </c>
      <c r="S878" s="159" t="str">
        <f>IF(C878="","",IF(N(J878)&gt;0,J878+ROW()/1E9,""))</f>
        <v/>
      </c>
      <c r="T878" s="159" t="str">
        <f>IF(C878="","",IF(N(P878)&gt;0,P878+ROW()/1E9,""))</f>
        <v/>
      </c>
    </row>
    <row r="879">
      <c r="A879" s="160" t="str">
        <f>IF(C879="","","Ativos Ilíquidos")</f>
        <v/>
      </c>
      <c r="B879" s="160" t="str">
        <f>IF(C879="","","Alternativos")</f>
        <v/>
      </c>
      <c r="C879" s="160" t="str">
        <f>IF('09 Ativos Ilíquidos'!A22="","",'09 Ativos Ilíquidos'!A22&amp;"")</f>
        <v/>
      </c>
      <c r="D879" s="160" t="str">
        <f>IF(C879="","",'09 Ativos Ilíquidos'!B22&amp;"")</f>
        <v/>
      </c>
      <c r="E879" s="160" t="str">
        <f>IF(C879="","","Ativos Ilíquidos")</f>
        <v/>
      </c>
      <c r="F879" s="160" t="str">
        <f>IF(C879="","",'09 Ativos Ilíquidos'!W22)</f>
        <v/>
      </c>
      <c r="G879" s="161" t="n"/>
      <c r="H879" s="162" t="n"/>
      <c r="I879" s="163" t="str">
        <f>IF(C879="","",'09 Ativos Ilíquidos'!G22)</f>
        <v/>
      </c>
      <c r="J879" s="164" t="str">
        <f>IF(C879="","",'09 Ativos Ilíquidos'!H22)</f>
        <v/>
      </c>
      <c r="K879" s="164" t="str">
        <f>IF(C879="","",'09 Ativos Ilíquidos'!I22)</f>
        <v/>
      </c>
      <c r="L879" s="164" t="str">
        <f>IF(C879="","",'09 Ativos Ilíquidos'!J22)</f>
        <v/>
      </c>
      <c r="M879" s="164" t="str">
        <f>IF(C879="","",J879)</f>
        <v/>
      </c>
      <c r="N879" s="164" t="str">
        <f>IF(C879="","",'09 Ativos Ilíquidos'!R22)</f>
        <v/>
      </c>
      <c r="O879" s="161" t="n"/>
      <c r="P879" s="164" t="str">
        <f>IF(C879="","",'09 Ativos Ilíquidos'!S22)</f>
        <v/>
      </c>
      <c r="Q879" s="164" t="str">
        <f>IF(C879="","",'09 Ativos Ilíquidos'!T22)</f>
        <v/>
      </c>
      <c r="R879" s="165" t="str">
        <f>IF(C879="","",IF($J$3&gt;0,J879/$J$3,0))</f>
        <v/>
      </c>
      <c r="S879" s="166" t="str">
        <f>IF(C879="","",IF(N(J879)&gt;0,J879+ROW()/1E9,""))</f>
        <v/>
      </c>
      <c r="T879" s="166" t="str">
        <f>IF(C879="","",IF(N(P879)&gt;0,P879+ROW()/1E9,""))</f>
        <v/>
      </c>
    </row>
    <row r="880">
      <c r="A880" s="153" t="str">
        <f>IF(C880="","","Ativos Ilíquidos")</f>
        <v/>
      </c>
      <c r="B880" s="153" t="str">
        <f>IF(C880="","","Alternativos")</f>
        <v/>
      </c>
      <c r="C880" s="153" t="str">
        <f>IF('09 Ativos Ilíquidos'!A23="","",'09 Ativos Ilíquidos'!A23&amp;"")</f>
        <v/>
      </c>
      <c r="D880" s="153" t="str">
        <f>IF(C880="","",'09 Ativos Ilíquidos'!B23&amp;"")</f>
        <v/>
      </c>
      <c r="E880" s="153" t="str">
        <f>IF(C880="","","Ativos Ilíquidos")</f>
        <v/>
      </c>
      <c r="F880" s="153" t="str">
        <f>IF(C880="","",'09 Ativos Ilíquidos'!W23)</f>
        <v/>
      </c>
      <c r="G880" s="154" t="n"/>
      <c r="H880" s="155" t="n"/>
      <c r="I880" s="156" t="str">
        <f>IF(C880="","",'09 Ativos Ilíquidos'!G23)</f>
        <v/>
      </c>
      <c r="J880" s="157" t="str">
        <f>IF(C880="","",'09 Ativos Ilíquidos'!H23)</f>
        <v/>
      </c>
      <c r="K880" s="157" t="str">
        <f>IF(C880="","",'09 Ativos Ilíquidos'!I23)</f>
        <v/>
      </c>
      <c r="L880" s="157" t="str">
        <f>IF(C880="","",'09 Ativos Ilíquidos'!J23)</f>
        <v/>
      </c>
      <c r="M880" s="157" t="str">
        <f>IF(C880="","",J880)</f>
        <v/>
      </c>
      <c r="N880" s="157" t="str">
        <f>IF(C880="","",'09 Ativos Ilíquidos'!R23)</f>
        <v/>
      </c>
      <c r="O880" s="154" t="n"/>
      <c r="P880" s="157" t="str">
        <f>IF(C880="","",'09 Ativos Ilíquidos'!S23)</f>
        <v/>
      </c>
      <c r="Q880" s="157" t="str">
        <f>IF(C880="","",'09 Ativos Ilíquidos'!T23)</f>
        <v/>
      </c>
      <c r="R880" s="158" t="str">
        <f>IF(C880="","",IF($J$3&gt;0,J880/$J$3,0))</f>
        <v/>
      </c>
      <c r="S880" s="159" t="str">
        <f>IF(C880="","",IF(N(J880)&gt;0,J880+ROW()/1E9,""))</f>
        <v/>
      </c>
      <c r="T880" s="159" t="str">
        <f>IF(C880="","",IF(N(P880)&gt;0,P880+ROW()/1E9,""))</f>
        <v/>
      </c>
    </row>
    <row r="881">
      <c r="A881" s="160" t="str">
        <f>IF(C881="","","Ativos Ilíquidos")</f>
        <v/>
      </c>
      <c r="B881" s="160" t="str">
        <f>IF(C881="","","Alternativos")</f>
        <v/>
      </c>
      <c r="C881" s="160" t="str">
        <f>IF('09 Ativos Ilíquidos'!A24="","",'09 Ativos Ilíquidos'!A24&amp;"")</f>
        <v/>
      </c>
      <c r="D881" s="160" t="str">
        <f>IF(C881="","",'09 Ativos Ilíquidos'!B24&amp;"")</f>
        <v/>
      </c>
      <c r="E881" s="160" t="str">
        <f>IF(C881="","","Ativos Ilíquidos")</f>
        <v/>
      </c>
      <c r="F881" s="160" t="str">
        <f>IF(C881="","",'09 Ativos Ilíquidos'!W24)</f>
        <v/>
      </c>
      <c r="G881" s="161" t="n"/>
      <c r="H881" s="162" t="n"/>
      <c r="I881" s="163" t="str">
        <f>IF(C881="","",'09 Ativos Ilíquidos'!G24)</f>
        <v/>
      </c>
      <c r="J881" s="164" t="str">
        <f>IF(C881="","",'09 Ativos Ilíquidos'!H24)</f>
        <v/>
      </c>
      <c r="K881" s="164" t="str">
        <f>IF(C881="","",'09 Ativos Ilíquidos'!I24)</f>
        <v/>
      </c>
      <c r="L881" s="164" t="str">
        <f>IF(C881="","",'09 Ativos Ilíquidos'!J24)</f>
        <v/>
      </c>
      <c r="M881" s="164" t="str">
        <f>IF(C881="","",J881)</f>
        <v/>
      </c>
      <c r="N881" s="164" t="str">
        <f>IF(C881="","",'09 Ativos Ilíquidos'!R24)</f>
        <v/>
      </c>
      <c r="O881" s="161" t="n"/>
      <c r="P881" s="164" t="str">
        <f>IF(C881="","",'09 Ativos Ilíquidos'!S24)</f>
        <v/>
      </c>
      <c r="Q881" s="164" t="str">
        <f>IF(C881="","",'09 Ativos Ilíquidos'!T24)</f>
        <v/>
      </c>
      <c r="R881" s="165" t="str">
        <f>IF(C881="","",IF($J$3&gt;0,J881/$J$3,0))</f>
        <v/>
      </c>
      <c r="S881" s="166" t="str">
        <f>IF(C881="","",IF(N(J881)&gt;0,J881+ROW()/1E9,""))</f>
        <v/>
      </c>
      <c r="T881" s="166" t="str">
        <f>IF(C881="","",IF(N(P881)&gt;0,P881+ROW()/1E9,""))</f>
        <v/>
      </c>
    </row>
    <row r="882">
      <c r="A882" s="153" t="str">
        <f>IF(C882="","","Ativos Ilíquidos")</f>
        <v/>
      </c>
      <c r="B882" s="153" t="str">
        <f>IF(C882="","","Alternativos")</f>
        <v/>
      </c>
      <c r="C882" s="153" t="str">
        <f>IF('09 Ativos Ilíquidos'!A25="","",'09 Ativos Ilíquidos'!A25&amp;"")</f>
        <v/>
      </c>
      <c r="D882" s="153" t="str">
        <f>IF(C882="","",'09 Ativos Ilíquidos'!B25&amp;"")</f>
        <v/>
      </c>
      <c r="E882" s="153" t="str">
        <f>IF(C882="","","Ativos Ilíquidos")</f>
        <v/>
      </c>
      <c r="F882" s="153" t="str">
        <f>IF(C882="","",'09 Ativos Ilíquidos'!W25)</f>
        <v/>
      </c>
      <c r="G882" s="154" t="n"/>
      <c r="H882" s="155" t="n"/>
      <c r="I882" s="156" t="str">
        <f>IF(C882="","",'09 Ativos Ilíquidos'!G25)</f>
        <v/>
      </c>
      <c r="J882" s="157" t="str">
        <f>IF(C882="","",'09 Ativos Ilíquidos'!H25)</f>
        <v/>
      </c>
      <c r="K882" s="157" t="str">
        <f>IF(C882="","",'09 Ativos Ilíquidos'!I25)</f>
        <v/>
      </c>
      <c r="L882" s="157" t="str">
        <f>IF(C882="","",'09 Ativos Ilíquidos'!J25)</f>
        <v/>
      </c>
      <c r="M882" s="157" t="str">
        <f>IF(C882="","",J882)</f>
        <v/>
      </c>
      <c r="N882" s="157" t="str">
        <f>IF(C882="","",'09 Ativos Ilíquidos'!R25)</f>
        <v/>
      </c>
      <c r="O882" s="154" t="n"/>
      <c r="P882" s="157" t="str">
        <f>IF(C882="","",'09 Ativos Ilíquidos'!S25)</f>
        <v/>
      </c>
      <c r="Q882" s="157" t="str">
        <f>IF(C882="","",'09 Ativos Ilíquidos'!T25)</f>
        <v/>
      </c>
      <c r="R882" s="158" t="str">
        <f>IF(C882="","",IF($J$3&gt;0,J882/$J$3,0))</f>
        <v/>
      </c>
      <c r="S882" s="159" t="str">
        <f>IF(C882="","",IF(N(J882)&gt;0,J882+ROW()/1E9,""))</f>
        <v/>
      </c>
      <c r="T882" s="159" t="str">
        <f>IF(C882="","",IF(N(P882)&gt;0,P882+ROW()/1E9,""))</f>
        <v/>
      </c>
    </row>
    <row r="883">
      <c r="A883" s="160" t="str">
        <f>IF(C883="","","Ativos Ilíquidos")</f>
        <v/>
      </c>
      <c r="B883" s="160" t="str">
        <f>IF(C883="","","Alternativos")</f>
        <v/>
      </c>
      <c r="C883" s="160" t="str">
        <f>IF('09 Ativos Ilíquidos'!A26="","",'09 Ativos Ilíquidos'!A26&amp;"")</f>
        <v/>
      </c>
      <c r="D883" s="160" t="str">
        <f>IF(C883="","",'09 Ativos Ilíquidos'!B26&amp;"")</f>
        <v/>
      </c>
      <c r="E883" s="160" t="str">
        <f>IF(C883="","","Ativos Ilíquidos")</f>
        <v/>
      </c>
      <c r="F883" s="160" t="str">
        <f>IF(C883="","",'09 Ativos Ilíquidos'!W26)</f>
        <v/>
      </c>
      <c r="G883" s="161" t="n"/>
      <c r="H883" s="162" t="n"/>
      <c r="I883" s="163" t="str">
        <f>IF(C883="","",'09 Ativos Ilíquidos'!G26)</f>
        <v/>
      </c>
      <c r="J883" s="164" t="str">
        <f>IF(C883="","",'09 Ativos Ilíquidos'!H26)</f>
        <v/>
      </c>
      <c r="K883" s="164" t="str">
        <f>IF(C883="","",'09 Ativos Ilíquidos'!I26)</f>
        <v/>
      </c>
      <c r="L883" s="164" t="str">
        <f>IF(C883="","",'09 Ativos Ilíquidos'!J26)</f>
        <v/>
      </c>
      <c r="M883" s="164" t="str">
        <f>IF(C883="","",J883)</f>
        <v/>
      </c>
      <c r="N883" s="164" t="str">
        <f>IF(C883="","",'09 Ativos Ilíquidos'!R26)</f>
        <v/>
      </c>
      <c r="O883" s="161" t="n"/>
      <c r="P883" s="164" t="str">
        <f>IF(C883="","",'09 Ativos Ilíquidos'!S26)</f>
        <v/>
      </c>
      <c r="Q883" s="164" t="str">
        <f>IF(C883="","",'09 Ativos Ilíquidos'!T26)</f>
        <v/>
      </c>
      <c r="R883" s="165" t="str">
        <f>IF(C883="","",IF($J$3&gt;0,J883/$J$3,0))</f>
        <v/>
      </c>
      <c r="S883" s="166" t="str">
        <f>IF(C883="","",IF(N(J883)&gt;0,J883+ROW()/1E9,""))</f>
        <v/>
      </c>
      <c r="T883" s="166" t="str">
        <f>IF(C883="","",IF(N(P883)&gt;0,P883+ROW()/1E9,""))</f>
        <v/>
      </c>
    </row>
    <row r="884">
      <c r="A884" s="153" t="str">
        <f>IF(C884="","","Ativos Ilíquidos")</f>
        <v/>
      </c>
      <c r="B884" s="153" t="str">
        <f>IF(C884="","","Alternativos")</f>
        <v/>
      </c>
      <c r="C884" s="153" t="str">
        <f>IF('09 Ativos Ilíquidos'!A27="","",'09 Ativos Ilíquidos'!A27&amp;"")</f>
        <v/>
      </c>
      <c r="D884" s="153" t="str">
        <f>IF(C884="","",'09 Ativos Ilíquidos'!B27&amp;"")</f>
        <v/>
      </c>
      <c r="E884" s="153" t="str">
        <f>IF(C884="","","Ativos Ilíquidos")</f>
        <v/>
      </c>
      <c r="F884" s="153" t="str">
        <f>IF(C884="","",'09 Ativos Ilíquidos'!W27)</f>
        <v/>
      </c>
      <c r="G884" s="154" t="n"/>
      <c r="H884" s="155" t="n"/>
      <c r="I884" s="156" t="str">
        <f>IF(C884="","",'09 Ativos Ilíquidos'!G27)</f>
        <v/>
      </c>
      <c r="J884" s="157" t="str">
        <f>IF(C884="","",'09 Ativos Ilíquidos'!H27)</f>
        <v/>
      </c>
      <c r="K884" s="157" t="str">
        <f>IF(C884="","",'09 Ativos Ilíquidos'!I27)</f>
        <v/>
      </c>
      <c r="L884" s="157" t="str">
        <f>IF(C884="","",'09 Ativos Ilíquidos'!J27)</f>
        <v/>
      </c>
      <c r="M884" s="157" t="str">
        <f>IF(C884="","",J884)</f>
        <v/>
      </c>
      <c r="N884" s="157" t="str">
        <f>IF(C884="","",'09 Ativos Ilíquidos'!R27)</f>
        <v/>
      </c>
      <c r="O884" s="154" t="n"/>
      <c r="P884" s="157" t="str">
        <f>IF(C884="","",'09 Ativos Ilíquidos'!S27)</f>
        <v/>
      </c>
      <c r="Q884" s="157" t="str">
        <f>IF(C884="","",'09 Ativos Ilíquidos'!T27)</f>
        <v/>
      </c>
      <c r="R884" s="158" t="str">
        <f>IF(C884="","",IF($J$3&gt;0,J884/$J$3,0))</f>
        <v/>
      </c>
      <c r="S884" s="159" t="str">
        <f>IF(C884="","",IF(N(J884)&gt;0,J884+ROW()/1E9,""))</f>
        <v/>
      </c>
      <c r="T884" s="159" t="str">
        <f>IF(C884="","",IF(N(P884)&gt;0,P884+ROW()/1E9,""))</f>
        <v/>
      </c>
    </row>
    <row r="885">
      <c r="A885" s="160" t="str">
        <f>IF(C885="","","Ativos Ilíquidos")</f>
        <v/>
      </c>
      <c r="B885" s="160" t="str">
        <f>IF(C885="","","Alternativos")</f>
        <v/>
      </c>
      <c r="C885" s="160" t="str">
        <f>IF('09 Ativos Ilíquidos'!A28="","",'09 Ativos Ilíquidos'!A28&amp;"")</f>
        <v/>
      </c>
      <c r="D885" s="160" t="str">
        <f>IF(C885="","",'09 Ativos Ilíquidos'!B28&amp;"")</f>
        <v/>
      </c>
      <c r="E885" s="160" t="str">
        <f>IF(C885="","","Ativos Ilíquidos")</f>
        <v/>
      </c>
      <c r="F885" s="160" t="str">
        <f>IF(C885="","",'09 Ativos Ilíquidos'!W28)</f>
        <v/>
      </c>
      <c r="G885" s="161" t="n"/>
      <c r="H885" s="162" t="n"/>
      <c r="I885" s="163" t="str">
        <f>IF(C885="","",'09 Ativos Ilíquidos'!G28)</f>
        <v/>
      </c>
      <c r="J885" s="164" t="str">
        <f>IF(C885="","",'09 Ativos Ilíquidos'!H28)</f>
        <v/>
      </c>
      <c r="K885" s="164" t="str">
        <f>IF(C885="","",'09 Ativos Ilíquidos'!I28)</f>
        <v/>
      </c>
      <c r="L885" s="164" t="str">
        <f>IF(C885="","",'09 Ativos Ilíquidos'!J28)</f>
        <v/>
      </c>
      <c r="M885" s="164" t="str">
        <f>IF(C885="","",J885)</f>
        <v/>
      </c>
      <c r="N885" s="164" t="str">
        <f>IF(C885="","",'09 Ativos Ilíquidos'!R28)</f>
        <v/>
      </c>
      <c r="O885" s="161" t="n"/>
      <c r="P885" s="164" t="str">
        <f>IF(C885="","",'09 Ativos Ilíquidos'!S28)</f>
        <v/>
      </c>
      <c r="Q885" s="164" t="str">
        <f>IF(C885="","",'09 Ativos Ilíquidos'!T28)</f>
        <v/>
      </c>
      <c r="R885" s="165" t="str">
        <f>IF(C885="","",IF($J$3&gt;0,J885/$J$3,0))</f>
        <v/>
      </c>
      <c r="S885" s="166" t="str">
        <f>IF(C885="","",IF(N(J885)&gt;0,J885+ROW()/1E9,""))</f>
        <v/>
      </c>
      <c r="T885" s="166" t="str">
        <f>IF(C885="","",IF(N(P885)&gt;0,P885+ROW()/1E9,""))</f>
        <v/>
      </c>
    </row>
    <row r="886">
      <c r="A886" s="153" t="str">
        <f>IF(C886="","","Ativos Ilíquidos")</f>
        <v/>
      </c>
      <c r="B886" s="153" t="str">
        <f>IF(C886="","","Alternativos")</f>
        <v/>
      </c>
      <c r="C886" s="153" t="str">
        <f>IF('09 Ativos Ilíquidos'!A29="","",'09 Ativos Ilíquidos'!A29&amp;"")</f>
        <v/>
      </c>
      <c r="D886" s="153" t="str">
        <f>IF(C886="","",'09 Ativos Ilíquidos'!B29&amp;"")</f>
        <v/>
      </c>
      <c r="E886" s="153" t="str">
        <f>IF(C886="","","Ativos Ilíquidos")</f>
        <v/>
      </c>
      <c r="F886" s="153" t="str">
        <f>IF(C886="","",'09 Ativos Ilíquidos'!W29)</f>
        <v/>
      </c>
      <c r="G886" s="154" t="n"/>
      <c r="H886" s="155" t="n"/>
      <c r="I886" s="156" t="str">
        <f>IF(C886="","",'09 Ativos Ilíquidos'!G29)</f>
        <v/>
      </c>
      <c r="J886" s="157" t="str">
        <f>IF(C886="","",'09 Ativos Ilíquidos'!H29)</f>
        <v/>
      </c>
      <c r="K886" s="157" t="str">
        <f>IF(C886="","",'09 Ativos Ilíquidos'!I29)</f>
        <v/>
      </c>
      <c r="L886" s="157" t="str">
        <f>IF(C886="","",'09 Ativos Ilíquidos'!J29)</f>
        <v/>
      </c>
      <c r="M886" s="157" t="str">
        <f>IF(C886="","",J886)</f>
        <v/>
      </c>
      <c r="N886" s="157" t="str">
        <f>IF(C886="","",'09 Ativos Ilíquidos'!R29)</f>
        <v/>
      </c>
      <c r="O886" s="154" t="n"/>
      <c r="P886" s="157" t="str">
        <f>IF(C886="","",'09 Ativos Ilíquidos'!S29)</f>
        <v/>
      </c>
      <c r="Q886" s="157" t="str">
        <f>IF(C886="","",'09 Ativos Ilíquidos'!T29)</f>
        <v/>
      </c>
      <c r="R886" s="158" t="str">
        <f>IF(C886="","",IF($J$3&gt;0,J886/$J$3,0))</f>
        <v/>
      </c>
      <c r="S886" s="159" t="str">
        <f>IF(C886="","",IF(N(J886)&gt;0,J886+ROW()/1E9,""))</f>
        <v/>
      </c>
      <c r="T886" s="159" t="str">
        <f>IF(C886="","",IF(N(P886)&gt;0,P886+ROW()/1E9,""))</f>
        <v/>
      </c>
    </row>
    <row r="887">
      <c r="A887" s="160" t="str">
        <f>IF(C887="","","Ativos Ilíquidos")</f>
        <v/>
      </c>
      <c r="B887" s="160" t="str">
        <f>IF(C887="","","Alternativos")</f>
        <v/>
      </c>
      <c r="C887" s="160" t="str">
        <f>IF('09 Ativos Ilíquidos'!A30="","",'09 Ativos Ilíquidos'!A30&amp;"")</f>
        <v/>
      </c>
      <c r="D887" s="160" t="str">
        <f>IF(C887="","",'09 Ativos Ilíquidos'!B30&amp;"")</f>
        <v/>
      </c>
      <c r="E887" s="160" t="str">
        <f>IF(C887="","","Ativos Ilíquidos")</f>
        <v/>
      </c>
      <c r="F887" s="160" t="str">
        <f>IF(C887="","",'09 Ativos Ilíquidos'!W30)</f>
        <v/>
      </c>
      <c r="G887" s="161" t="n"/>
      <c r="H887" s="162" t="n"/>
      <c r="I887" s="163" t="str">
        <f>IF(C887="","",'09 Ativos Ilíquidos'!G30)</f>
        <v/>
      </c>
      <c r="J887" s="164" t="str">
        <f>IF(C887="","",'09 Ativos Ilíquidos'!H30)</f>
        <v/>
      </c>
      <c r="K887" s="164" t="str">
        <f>IF(C887="","",'09 Ativos Ilíquidos'!I30)</f>
        <v/>
      </c>
      <c r="L887" s="164" t="str">
        <f>IF(C887="","",'09 Ativos Ilíquidos'!J30)</f>
        <v/>
      </c>
      <c r="M887" s="164" t="str">
        <f>IF(C887="","",J887)</f>
        <v/>
      </c>
      <c r="N887" s="164" t="str">
        <f>IF(C887="","",'09 Ativos Ilíquidos'!R30)</f>
        <v/>
      </c>
      <c r="O887" s="161" t="n"/>
      <c r="P887" s="164" t="str">
        <f>IF(C887="","",'09 Ativos Ilíquidos'!S30)</f>
        <v/>
      </c>
      <c r="Q887" s="164" t="str">
        <f>IF(C887="","",'09 Ativos Ilíquidos'!T30)</f>
        <v/>
      </c>
      <c r="R887" s="165" t="str">
        <f>IF(C887="","",IF($J$3&gt;0,J887/$J$3,0))</f>
        <v/>
      </c>
      <c r="S887" s="166" t="str">
        <f>IF(C887="","",IF(N(J887)&gt;0,J887+ROW()/1E9,""))</f>
        <v/>
      </c>
      <c r="T887" s="166" t="str">
        <f>IF(C887="","",IF(N(P887)&gt;0,P887+ROW()/1E9,""))</f>
        <v/>
      </c>
    </row>
    <row r="888">
      <c r="A888" s="153" t="str">
        <f>IF(C888="","","Ativos Ilíquidos")</f>
        <v/>
      </c>
      <c r="B888" s="153" t="str">
        <f>IF(C888="","","Alternativos")</f>
        <v/>
      </c>
      <c r="C888" s="153" t="str">
        <f>IF('09 Ativos Ilíquidos'!A31="","",'09 Ativos Ilíquidos'!A31&amp;"")</f>
        <v/>
      </c>
      <c r="D888" s="153" t="str">
        <f>IF(C888="","",'09 Ativos Ilíquidos'!B31&amp;"")</f>
        <v/>
      </c>
      <c r="E888" s="153" t="str">
        <f>IF(C888="","","Ativos Ilíquidos")</f>
        <v/>
      </c>
      <c r="F888" s="153" t="str">
        <f>IF(C888="","",'09 Ativos Ilíquidos'!W31)</f>
        <v/>
      </c>
      <c r="G888" s="154" t="n"/>
      <c r="H888" s="155" t="n"/>
      <c r="I888" s="156" t="str">
        <f>IF(C888="","",'09 Ativos Ilíquidos'!G31)</f>
        <v/>
      </c>
      <c r="J888" s="157" t="str">
        <f>IF(C888="","",'09 Ativos Ilíquidos'!H31)</f>
        <v/>
      </c>
      <c r="K888" s="157" t="str">
        <f>IF(C888="","",'09 Ativos Ilíquidos'!I31)</f>
        <v/>
      </c>
      <c r="L888" s="157" t="str">
        <f>IF(C888="","",'09 Ativos Ilíquidos'!J31)</f>
        <v/>
      </c>
      <c r="M888" s="157" t="str">
        <f>IF(C888="","",J888)</f>
        <v/>
      </c>
      <c r="N888" s="157" t="str">
        <f>IF(C888="","",'09 Ativos Ilíquidos'!R31)</f>
        <v/>
      </c>
      <c r="O888" s="154" t="n"/>
      <c r="P888" s="157" t="str">
        <f>IF(C888="","",'09 Ativos Ilíquidos'!S31)</f>
        <v/>
      </c>
      <c r="Q888" s="157" t="str">
        <f>IF(C888="","",'09 Ativos Ilíquidos'!T31)</f>
        <v/>
      </c>
      <c r="R888" s="158" t="str">
        <f>IF(C888="","",IF($J$3&gt;0,J888/$J$3,0))</f>
        <v/>
      </c>
      <c r="S888" s="159" t="str">
        <f>IF(C888="","",IF(N(J888)&gt;0,J888+ROW()/1E9,""))</f>
        <v/>
      </c>
      <c r="T888" s="159" t="str">
        <f>IF(C888="","",IF(N(P888)&gt;0,P888+ROW()/1E9,""))</f>
        <v/>
      </c>
    </row>
    <row r="889">
      <c r="A889" s="160" t="str">
        <f>IF(C889="","","Ativos Ilíquidos")</f>
        <v/>
      </c>
      <c r="B889" s="160" t="str">
        <f>IF(C889="","","Alternativos")</f>
        <v/>
      </c>
      <c r="C889" s="160" t="str">
        <f>IF('09 Ativos Ilíquidos'!A32="","",'09 Ativos Ilíquidos'!A32&amp;"")</f>
        <v/>
      </c>
      <c r="D889" s="160" t="str">
        <f>IF(C889="","",'09 Ativos Ilíquidos'!B32&amp;"")</f>
        <v/>
      </c>
      <c r="E889" s="160" t="str">
        <f>IF(C889="","","Ativos Ilíquidos")</f>
        <v/>
      </c>
      <c r="F889" s="160" t="str">
        <f>IF(C889="","",'09 Ativos Ilíquidos'!W32)</f>
        <v/>
      </c>
      <c r="G889" s="161" t="n"/>
      <c r="H889" s="162" t="n"/>
      <c r="I889" s="163" t="str">
        <f>IF(C889="","",'09 Ativos Ilíquidos'!G32)</f>
        <v/>
      </c>
      <c r="J889" s="164" t="str">
        <f>IF(C889="","",'09 Ativos Ilíquidos'!H32)</f>
        <v/>
      </c>
      <c r="K889" s="164" t="str">
        <f>IF(C889="","",'09 Ativos Ilíquidos'!I32)</f>
        <v/>
      </c>
      <c r="L889" s="164" t="str">
        <f>IF(C889="","",'09 Ativos Ilíquidos'!J32)</f>
        <v/>
      </c>
      <c r="M889" s="164" t="str">
        <f>IF(C889="","",J889)</f>
        <v/>
      </c>
      <c r="N889" s="164" t="str">
        <f>IF(C889="","",'09 Ativos Ilíquidos'!R32)</f>
        <v/>
      </c>
      <c r="O889" s="161" t="n"/>
      <c r="P889" s="164" t="str">
        <f>IF(C889="","",'09 Ativos Ilíquidos'!S32)</f>
        <v/>
      </c>
      <c r="Q889" s="164" t="str">
        <f>IF(C889="","",'09 Ativos Ilíquidos'!T32)</f>
        <v/>
      </c>
      <c r="R889" s="165" t="str">
        <f>IF(C889="","",IF($J$3&gt;0,J889/$J$3,0))</f>
        <v/>
      </c>
      <c r="S889" s="166" t="str">
        <f>IF(C889="","",IF(N(J889)&gt;0,J889+ROW()/1E9,""))</f>
        <v/>
      </c>
      <c r="T889" s="166" t="str">
        <f>IF(C889="","",IF(N(P889)&gt;0,P889+ROW()/1E9,""))</f>
        <v/>
      </c>
    </row>
    <row r="890">
      <c r="A890" s="153" t="str">
        <f>IF(C890="","","Ativos Ilíquidos")</f>
        <v/>
      </c>
      <c r="B890" s="153" t="str">
        <f>IF(C890="","","Alternativos")</f>
        <v/>
      </c>
      <c r="C890" s="153" t="str">
        <f>IF('09 Ativos Ilíquidos'!A33="","",'09 Ativos Ilíquidos'!A33&amp;"")</f>
        <v/>
      </c>
      <c r="D890" s="153" t="str">
        <f>IF(C890="","",'09 Ativos Ilíquidos'!B33&amp;"")</f>
        <v/>
      </c>
      <c r="E890" s="153" t="str">
        <f>IF(C890="","","Ativos Ilíquidos")</f>
        <v/>
      </c>
      <c r="F890" s="153" t="str">
        <f>IF(C890="","",'09 Ativos Ilíquidos'!W33)</f>
        <v/>
      </c>
      <c r="G890" s="154" t="n"/>
      <c r="H890" s="155" t="n"/>
      <c r="I890" s="156" t="str">
        <f>IF(C890="","",'09 Ativos Ilíquidos'!G33)</f>
        <v/>
      </c>
      <c r="J890" s="157" t="str">
        <f>IF(C890="","",'09 Ativos Ilíquidos'!H33)</f>
        <v/>
      </c>
      <c r="K890" s="157" t="str">
        <f>IF(C890="","",'09 Ativos Ilíquidos'!I33)</f>
        <v/>
      </c>
      <c r="L890" s="157" t="str">
        <f>IF(C890="","",'09 Ativos Ilíquidos'!J33)</f>
        <v/>
      </c>
      <c r="M890" s="157" t="str">
        <f>IF(C890="","",J890)</f>
        <v/>
      </c>
      <c r="N890" s="157" t="str">
        <f>IF(C890="","",'09 Ativos Ilíquidos'!R33)</f>
        <v/>
      </c>
      <c r="O890" s="154" t="n"/>
      <c r="P890" s="157" t="str">
        <f>IF(C890="","",'09 Ativos Ilíquidos'!S33)</f>
        <v/>
      </c>
      <c r="Q890" s="157" t="str">
        <f>IF(C890="","",'09 Ativos Ilíquidos'!T33)</f>
        <v/>
      </c>
      <c r="R890" s="158" t="str">
        <f>IF(C890="","",IF($J$3&gt;0,J890/$J$3,0))</f>
        <v/>
      </c>
      <c r="S890" s="159" t="str">
        <f>IF(C890="","",IF(N(J890)&gt;0,J890+ROW()/1E9,""))</f>
        <v/>
      </c>
      <c r="T890" s="159" t="str">
        <f>IF(C890="","",IF(N(P890)&gt;0,P890+ROW()/1E9,""))</f>
        <v/>
      </c>
    </row>
    <row r="891">
      <c r="A891" s="160" t="str">
        <f>IF(C891="","","Ativos Ilíquidos")</f>
        <v/>
      </c>
      <c r="B891" s="160" t="str">
        <f>IF(C891="","","Alternativos")</f>
        <v/>
      </c>
      <c r="C891" s="160" t="str">
        <f>IF('09 Ativos Ilíquidos'!A34="","",'09 Ativos Ilíquidos'!A34&amp;"")</f>
        <v/>
      </c>
      <c r="D891" s="160" t="str">
        <f>IF(C891="","",'09 Ativos Ilíquidos'!B34&amp;"")</f>
        <v/>
      </c>
      <c r="E891" s="160" t="str">
        <f>IF(C891="","","Ativos Ilíquidos")</f>
        <v/>
      </c>
      <c r="F891" s="160" t="str">
        <f>IF(C891="","",'09 Ativos Ilíquidos'!W34)</f>
        <v/>
      </c>
      <c r="G891" s="161" t="n"/>
      <c r="H891" s="162" t="n"/>
      <c r="I891" s="163" t="str">
        <f>IF(C891="","",'09 Ativos Ilíquidos'!G34)</f>
        <v/>
      </c>
      <c r="J891" s="164" t="str">
        <f>IF(C891="","",'09 Ativos Ilíquidos'!H34)</f>
        <v/>
      </c>
      <c r="K891" s="164" t="str">
        <f>IF(C891="","",'09 Ativos Ilíquidos'!I34)</f>
        <v/>
      </c>
      <c r="L891" s="164" t="str">
        <f>IF(C891="","",'09 Ativos Ilíquidos'!J34)</f>
        <v/>
      </c>
      <c r="M891" s="164" t="str">
        <f>IF(C891="","",J891)</f>
        <v/>
      </c>
      <c r="N891" s="164" t="str">
        <f>IF(C891="","",'09 Ativos Ilíquidos'!R34)</f>
        <v/>
      </c>
      <c r="O891" s="161" t="n"/>
      <c r="P891" s="164" t="str">
        <f>IF(C891="","",'09 Ativos Ilíquidos'!S34)</f>
        <v/>
      </c>
      <c r="Q891" s="164" t="str">
        <f>IF(C891="","",'09 Ativos Ilíquidos'!T34)</f>
        <v/>
      </c>
      <c r="R891" s="165" t="str">
        <f>IF(C891="","",IF($J$3&gt;0,J891/$J$3,0))</f>
        <v/>
      </c>
      <c r="S891" s="166" t="str">
        <f>IF(C891="","",IF(N(J891)&gt;0,J891+ROW()/1E9,""))</f>
        <v/>
      </c>
      <c r="T891" s="166" t="str">
        <f>IF(C891="","",IF(N(P891)&gt;0,P891+ROW()/1E9,""))</f>
        <v/>
      </c>
    </row>
    <row r="892">
      <c r="A892" s="153" t="str">
        <f>IF(C892="","","Ativos Ilíquidos")</f>
        <v/>
      </c>
      <c r="B892" s="153" t="str">
        <f>IF(C892="","","Alternativos")</f>
        <v/>
      </c>
      <c r="C892" s="153" t="str">
        <f>IF('09 Ativos Ilíquidos'!A35="","",'09 Ativos Ilíquidos'!A35&amp;"")</f>
        <v/>
      </c>
      <c r="D892" s="153" t="str">
        <f>IF(C892="","",'09 Ativos Ilíquidos'!B35&amp;"")</f>
        <v/>
      </c>
      <c r="E892" s="153" t="str">
        <f>IF(C892="","","Ativos Ilíquidos")</f>
        <v/>
      </c>
      <c r="F892" s="153" t="str">
        <f>IF(C892="","",'09 Ativos Ilíquidos'!W35)</f>
        <v/>
      </c>
      <c r="G892" s="154" t="n"/>
      <c r="H892" s="155" t="n"/>
      <c r="I892" s="156" t="str">
        <f>IF(C892="","",'09 Ativos Ilíquidos'!G35)</f>
        <v/>
      </c>
      <c r="J892" s="157" t="str">
        <f>IF(C892="","",'09 Ativos Ilíquidos'!H35)</f>
        <v/>
      </c>
      <c r="K892" s="157" t="str">
        <f>IF(C892="","",'09 Ativos Ilíquidos'!I35)</f>
        <v/>
      </c>
      <c r="L892" s="157" t="str">
        <f>IF(C892="","",'09 Ativos Ilíquidos'!J35)</f>
        <v/>
      </c>
      <c r="M892" s="157" t="str">
        <f>IF(C892="","",J892)</f>
        <v/>
      </c>
      <c r="N892" s="157" t="str">
        <f>IF(C892="","",'09 Ativos Ilíquidos'!R35)</f>
        <v/>
      </c>
      <c r="O892" s="154" t="n"/>
      <c r="P892" s="157" t="str">
        <f>IF(C892="","",'09 Ativos Ilíquidos'!S35)</f>
        <v/>
      </c>
      <c r="Q892" s="157" t="str">
        <f>IF(C892="","",'09 Ativos Ilíquidos'!T35)</f>
        <v/>
      </c>
      <c r="R892" s="158" t="str">
        <f>IF(C892="","",IF($J$3&gt;0,J892/$J$3,0))</f>
        <v/>
      </c>
      <c r="S892" s="159" t="str">
        <f>IF(C892="","",IF(N(J892)&gt;0,J892+ROW()/1E9,""))</f>
        <v/>
      </c>
      <c r="T892" s="159" t="str">
        <f>IF(C892="","",IF(N(P892)&gt;0,P892+ROW()/1E9,""))</f>
        <v/>
      </c>
    </row>
    <row r="893">
      <c r="A893" s="160" t="str">
        <f>IF(C893="","","Ativos Ilíquidos")</f>
        <v/>
      </c>
      <c r="B893" s="160" t="str">
        <f>IF(C893="","","Alternativos")</f>
        <v/>
      </c>
      <c r="C893" s="160" t="str">
        <f>IF('09 Ativos Ilíquidos'!A36="","",'09 Ativos Ilíquidos'!A36&amp;"")</f>
        <v/>
      </c>
      <c r="D893" s="160" t="str">
        <f>IF(C893="","",'09 Ativos Ilíquidos'!B36&amp;"")</f>
        <v/>
      </c>
      <c r="E893" s="160" t="str">
        <f>IF(C893="","","Ativos Ilíquidos")</f>
        <v/>
      </c>
      <c r="F893" s="160" t="str">
        <f>IF(C893="","",'09 Ativos Ilíquidos'!W36)</f>
        <v/>
      </c>
      <c r="G893" s="161" t="n"/>
      <c r="H893" s="162" t="n"/>
      <c r="I893" s="163" t="str">
        <f>IF(C893="","",'09 Ativos Ilíquidos'!G36)</f>
        <v/>
      </c>
      <c r="J893" s="164" t="str">
        <f>IF(C893="","",'09 Ativos Ilíquidos'!H36)</f>
        <v/>
      </c>
      <c r="K893" s="164" t="str">
        <f>IF(C893="","",'09 Ativos Ilíquidos'!I36)</f>
        <v/>
      </c>
      <c r="L893" s="164" t="str">
        <f>IF(C893="","",'09 Ativos Ilíquidos'!J36)</f>
        <v/>
      </c>
      <c r="M893" s="164" t="str">
        <f>IF(C893="","",J893)</f>
        <v/>
      </c>
      <c r="N893" s="164" t="str">
        <f>IF(C893="","",'09 Ativos Ilíquidos'!R36)</f>
        <v/>
      </c>
      <c r="O893" s="161" t="n"/>
      <c r="P893" s="164" t="str">
        <f>IF(C893="","",'09 Ativos Ilíquidos'!S36)</f>
        <v/>
      </c>
      <c r="Q893" s="164" t="str">
        <f>IF(C893="","",'09 Ativos Ilíquidos'!T36)</f>
        <v/>
      </c>
      <c r="R893" s="165" t="str">
        <f>IF(C893="","",IF($J$3&gt;0,J893/$J$3,0))</f>
        <v/>
      </c>
      <c r="S893" s="166" t="str">
        <f>IF(C893="","",IF(N(J893)&gt;0,J893+ROW()/1E9,""))</f>
        <v/>
      </c>
      <c r="T893" s="166" t="str">
        <f>IF(C893="","",IF(N(P893)&gt;0,P893+ROW()/1E9,""))</f>
        <v/>
      </c>
    </row>
    <row r="894">
      <c r="A894" s="153" t="str">
        <f>IF(C894="","","Ativos Ilíquidos")</f>
        <v/>
      </c>
      <c r="B894" s="153" t="str">
        <f>IF(C894="","","Alternativos")</f>
        <v/>
      </c>
      <c r="C894" s="153" t="str">
        <f>IF('09 Ativos Ilíquidos'!A37="","",'09 Ativos Ilíquidos'!A37&amp;"")</f>
        <v/>
      </c>
      <c r="D894" s="153" t="str">
        <f>IF(C894="","",'09 Ativos Ilíquidos'!B37&amp;"")</f>
        <v/>
      </c>
      <c r="E894" s="153" t="str">
        <f>IF(C894="","","Ativos Ilíquidos")</f>
        <v/>
      </c>
      <c r="F894" s="153" t="str">
        <f>IF(C894="","",'09 Ativos Ilíquidos'!W37)</f>
        <v/>
      </c>
      <c r="G894" s="154" t="n"/>
      <c r="H894" s="155" t="n"/>
      <c r="I894" s="156" t="str">
        <f>IF(C894="","",'09 Ativos Ilíquidos'!G37)</f>
        <v/>
      </c>
      <c r="J894" s="157" t="str">
        <f>IF(C894="","",'09 Ativos Ilíquidos'!H37)</f>
        <v/>
      </c>
      <c r="K894" s="157" t="str">
        <f>IF(C894="","",'09 Ativos Ilíquidos'!I37)</f>
        <v/>
      </c>
      <c r="L894" s="157" t="str">
        <f>IF(C894="","",'09 Ativos Ilíquidos'!J37)</f>
        <v/>
      </c>
      <c r="M894" s="157" t="str">
        <f>IF(C894="","",J894)</f>
        <v/>
      </c>
      <c r="N894" s="157" t="str">
        <f>IF(C894="","",'09 Ativos Ilíquidos'!R37)</f>
        <v/>
      </c>
      <c r="O894" s="154" t="n"/>
      <c r="P894" s="157" t="str">
        <f>IF(C894="","",'09 Ativos Ilíquidos'!S37)</f>
        <v/>
      </c>
      <c r="Q894" s="157" t="str">
        <f>IF(C894="","",'09 Ativos Ilíquidos'!T37)</f>
        <v/>
      </c>
      <c r="R894" s="158" t="str">
        <f>IF(C894="","",IF($J$3&gt;0,J894/$J$3,0))</f>
        <v/>
      </c>
      <c r="S894" s="159" t="str">
        <f>IF(C894="","",IF(N(J894)&gt;0,J894+ROW()/1E9,""))</f>
        <v/>
      </c>
      <c r="T894" s="159" t="str">
        <f>IF(C894="","",IF(N(P894)&gt;0,P894+ROW()/1E9,""))</f>
        <v/>
      </c>
    </row>
    <row r="895">
      <c r="A895" s="160" t="str">
        <f>IF(C895="","","Ativos Ilíquidos")</f>
        <v/>
      </c>
      <c r="B895" s="160" t="str">
        <f>IF(C895="","","Alternativos")</f>
        <v/>
      </c>
      <c r="C895" s="160" t="str">
        <f>IF('09 Ativos Ilíquidos'!A38="","",'09 Ativos Ilíquidos'!A38&amp;"")</f>
        <v/>
      </c>
      <c r="D895" s="160" t="str">
        <f>IF(C895="","",'09 Ativos Ilíquidos'!B38&amp;"")</f>
        <v/>
      </c>
      <c r="E895" s="160" t="str">
        <f>IF(C895="","","Ativos Ilíquidos")</f>
        <v/>
      </c>
      <c r="F895" s="160" t="str">
        <f>IF(C895="","",'09 Ativos Ilíquidos'!W38)</f>
        <v/>
      </c>
      <c r="G895" s="161" t="n"/>
      <c r="H895" s="162" t="n"/>
      <c r="I895" s="163" t="str">
        <f>IF(C895="","",'09 Ativos Ilíquidos'!G38)</f>
        <v/>
      </c>
      <c r="J895" s="164" t="str">
        <f>IF(C895="","",'09 Ativos Ilíquidos'!H38)</f>
        <v/>
      </c>
      <c r="K895" s="164" t="str">
        <f>IF(C895="","",'09 Ativos Ilíquidos'!I38)</f>
        <v/>
      </c>
      <c r="L895" s="164" t="str">
        <f>IF(C895="","",'09 Ativos Ilíquidos'!J38)</f>
        <v/>
      </c>
      <c r="M895" s="164" t="str">
        <f>IF(C895="","",J895)</f>
        <v/>
      </c>
      <c r="N895" s="164" t="str">
        <f>IF(C895="","",'09 Ativos Ilíquidos'!R38)</f>
        <v/>
      </c>
      <c r="O895" s="161" t="n"/>
      <c r="P895" s="164" t="str">
        <f>IF(C895="","",'09 Ativos Ilíquidos'!S38)</f>
        <v/>
      </c>
      <c r="Q895" s="164" t="str">
        <f>IF(C895="","",'09 Ativos Ilíquidos'!T38)</f>
        <v/>
      </c>
      <c r="R895" s="165" t="str">
        <f>IF(C895="","",IF($J$3&gt;0,J895/$J$3,0))</f>
        <v/>
      </c>
      <c r="S895" s="166" t="str">
        <f>IF(C895="","",IF(N(J895)&gt;0,J895+ROW()/1E9,""))</f>
        <v/>
      </c>
      <c r="T895" s="166" t="str">
        <f>IF(C895="","",IF(N(P895)&gt;0,P895+ROW()/1E9,""))</f>
        <v/>
      </c>
    </row>
    <row r="896">
      <c r="A896" s="153" t="str">
        <f>IF(C896="","","Ativos Ilíquidos")</f>
        <v/>
      </c>
      <c r="B896" s="153" t="str">
        <f>IF(C896="","","Alternativos")</f>
        <v/>
      </c>
      <c r="C896" s="153" t="str">
        <f>IF('09 Ativos Ilíquidos'!A39="","",'09 Ativos Ilíquidos'!A39&amp;"")</f>
        <v/>
      </c>
      <c r="D896" s="153" t="str">
        <f>IF(C896="","",'09 Ativos Ilíquidos'!B39&amp;"")</f>
        <v/>
      </c>
      <c r="E896" s="153" t="str">
        <f>IF(C896="","","Ativos Ilíquidos")</f>
        <v/>
      </c>
      <c r="F896" s="153" t="str">
        <f>IF(C896="","",'09 Ativos Ilíquidos'!W39)</f>
        <v/>
      </c>
      <c r="G896" s="154" t="n"/>
      <c r="H896" s="155" t="n"/>
      <c r="I896" s="156" t="str">
        <f>IF(C896="","",'09 Ativos Ilíquidos'!G39)</f>
        <v/>
      </c>
      <c r="J896" s="157" t="str">
        <f>IF(C896="","",'09 Ativos Ilíquidos'!H39)</f>
        <v/>
      </c>
      <c r="K896" s="157" t="str">
        <f>IF(C896="","",'09 Ativos Ilíquidos'!I39)</f>
        <v/>
      </c>
      <c r="L896" s="157" t="str">
        <f>IF(C896="","",'09 Ativos Ilíquidos'!J39)</f>
        <v/>
      </c>
      <c r="M896" s="157" t="str">
        <f>IF(C896="","",J896)</f>
        <v/>
      </c>
      <c r="N896" s="157" t="str">
        <f>IF(C896="","",'09 Ativos Ilíquidos'!R39)</f>
        <v/>
      </c>
      <c r="O896" s="154" t="n"/>
      <c r="P896" s="157" t="str">
        <f>IF(C896="","",'09 Ativos Ilíquidos'!S39)</f>
        <v/>
      </c>
      <c r="Q896" s="157" t="str">
        <f>IF(C896="","",'09 Ativos Ilíquidos'!T39)</f>
        <v/>
      </c>
      <c r="R896" s="158" t="str">
        <f>IF(C896="","",IF($J$3&gt;0,J896/$J$3,0))</f>
        <v/>
      </c>
      <c r="S896" s="159" t="str">
        <f>IF(C896="","",IF(N(J896)&gt;0,J896+ROW()/1E9,""))</f>
        <v/>
      </c>
      <c r="T896" s="159" t="str">
        <f>IF(C896="","",IF(N(P896)&gt;0,P896+ROW()/1E9,""))</f>
        <v/>
      </c>
    </row>
    <row r="897">
      <c r="A897" s="160" t="str">
        <f>IF(C897="","","Ativos Ilíquidos")</f>
        <v/>
      </c>
      <c r="B897" s="160" t="str">
        <f>IF(C897="","","Alternativos")</f>
        <v/>
      </c>
      <c r="C897" s="160" t="str">
        <f>IF('09 Ativos Ilíquidos'!A40="","",'09 Ativos Ilíquidos'!A40&amp;"")</f>
        <v/>
      </c>
      <c r="D897" s="160" t="str">
        <f>IF(C897="","",'09 Ativos Ilíquidos'!B40&amp;"")</f>
        <v/>
      </c>
      <c r="E897" s="160" t="str">
        <f>IF(C897="","","Ativos Ilíquidos")</f>
        <v/>
      </c>
      <c r="F897" s="160" t="str">
        <f>IF(C897="","",'09 Ativos Ilíquidos'!W40)</f>
        <v/>
      </c>
      <c r="G897" s="161" t="n"/>
      <c r="H897" s="162" t="n"/>
      <c r="I897" s="163" t="str">
        <f>IF(C897="","",'09 Ativos Ilíquidos'!G40)</f>
        <v/>
      </c>
      <c r="J897" s="164" t="str">
        <f>IF(C897="","",'09 Ativos Ilíquidos'!H40)</f>
        <v/>
      </c>
      <c r="K897" s="164" t="str">
        <f>IF(C897="","",'09 Ativos Ilíquidos'!I40)</f>
        <v/>
      </c>
      <c r="L897" s="164" t="str">
        <f>IF(C897="","",'09 Ativos Ilíquidos'!J40)</f>
        <v/>
      </c>
      <c r="M897" s="164" t="str">
        <f>IF(C897="","",J897)</f>
        <v/>
      </c>
      <c r="N897" s="164" t="str">
        <f>IF(C897="","",'09 Ativos Ilíquidos'!R40)</f>
        <v/>
      </c>
      <c r="O897" s="161" t="n"/>
      <c r="P897" s="164" t="str">
        <f>IF(C897="","",'09 Ativos Ilíquidos'!S40)</f>
        <v/>
      </c>
      <c r="Q897" s="164" t="str">
        <f>IF(C897="","",'09 Ativos Ilíquidos'!T40)</f>
        <v/>
      </c>
      <c r="R897" s="165" t="str">
        <f>IF(C897="","",IF($J$3&gt;0,J897/$J$3,0))</f>
        <v/>
      </c>
      <c r="S897" s="166" t="str">
        <f>IF(C897="","",IF(N(J897)&gt;0,J897+ROW()/1E9,""))</f>
        <v/>
      </c>
      <c r="T897" s="166" t="str">
        <f>IF(C897="","",IF(N(P897)&gt;0,P897+ROW()/1E9,""))</f>
        <v/>
      </c>
    </row>
    <row r="898">
      <c r="A898" s="153" t="str">
        <f>IF(C898="","","Ativos Ilíquidos")</f>
        <v/>
      </c>
      <c r="B898" s="153" t="str">
        <f>IF(C898="","","Alternativos")</f>
        <v/>
      </c>
      <c r="C898" s="153" t="str">
        <f>IF('09 Ativos Ilíquidos'!A41="","",'09 Ativos Ilíquidos'!A41&amp;"")</f>
        <v/>
      </c>
      <c r="D898" s="153" t="str">
        <f>IF(C898="","",'09 Ativos Ilíquidos'!B41&amp;"")</f>
        <v/>
      </c>
      <c r="E898" s="153" t="str">
        <f>IF(C898="","","Ativos Ilíquidos")</f>
        <v/>
      </c>
      <c r="F898" s="153" t="str">
        <f>IF(C898="","",'09 Ativos Ilíquidos'!W41)</f>
        <v/>
      </c>
      <c r="G898" s="154" t="n"/>
      <c r="H898" s="155" t="n"/>
      <c r="I898" s="156" t="str">
        <f>IF(C898="","",'09 Ativos Ilíquidos'!G41)</f>
        <v/>
      </c>
      <c r="J898" s="157" t="str">
        <f>IF(C898="","",'09 Ativos Ilíquidos'!H41)</f>
        <v/>
      </c>
      <c r="K898" s="157" t="str">
        <f>IF(C898="","",'09 Ativos Ilíquidos'!I41)</f>
        <v/>
      </c>
      <c r="L898" s="157" t="str">
        <f>IF(C898="","",'09 Ativos Ilíquidos'!J41)</f>
        <v/>
      </c>
      <c r="M898" s="157" t="str">
        <f>IF(C898="","",J898)</f>
        <v/>
      </c>
      <c r="N898" s="157" t="str">
        <f>IF(C898="","",'09 Ativos Ilíquidos'!R41)</f>
        <v/>
      </c>
      <c r="O898" s="154" t="n"/>
      <c r="P898" s="157" t="str">
        <f>IF(C898="","",'09 Ativos Ilíquidos'!S41)</f>
        <v/>
      </c>
      <c r="Q898" s="157" t="str">
        <f>IF(C898="","",'09 Ativos Ilíquidos'!T41)</f>
        <v/>
      </c>
      <c r="R898" s="158" t="str">
        <f>IF(C898="","",IF($J$3&gt;0,J898/$J$3,0))</f>
        <v/>
      </c>
      <c r="S898" s="159" t="str">
        <f>IF(C898="","",IF(N(J898)&gt;0,J898+ROW()/1E9,""))</f>
        <v/>
      </c>
      <c r="T898" s="159" t="str">
        <f>IF(C898="","",IF(N(P898)&gt;0,P898+ROW()/1E9,""))</f>
        <v/>
      </c>
    </row>
    <row r="899">
      <c r="A899" s="160" t="str">
        <f>IF(C899="","","Ativos Ilíquidos")</f>
        <v/>
      </c>
      <c r="B899" s="160" t="str">
        <f>IF(C899="","","Alternativos")</f>
        <v/>
      </c>
      <c r="C899" s="160" t="str">
        <f>IF('09 Ativos Ilíquidos'!A42="","",'09 Ativos Ilíquidos'!A42&amp;"")</f>
        <v/>
      </c>
      <c r="D899" s="160" t="str">
        <f>IF(C899="","",'09 Ativos Ilíquidos'!B42&amp;"")</f>
        <v/>
      </c>
      <c r="E899" s="160" t="str">
        <f>IF(C899="","","Ativos Ilíquidos")</f>
        <v/>
      </c>
      <c r="F899" s="160" t="str">
        <f>IF(C899="","",'09 Ativos Ilíquidos'!W42)</f>
        <v/>
      </c>
      <c r="G899" s="161" t="n"/>
      <c r="H899" s="162" t="n"/>
      <c r="I899" s="163" t="str">
        <f>IF(C899="","",'09 Ativos Ilíquidos'!G42)</f>
        <v/>
      </c>
      <c r="J899" s="164" t="str">
        <f>IF(C899="","",'09 Ativos Ilíquidos'!H42)</f>
        <v/>
      </c>
      <c r="K899" s="164" t="str">
        <f>IF(C899="","",'09 Ativos Ilíquidos'!I42)</f>
        <v/>
      </c>
      <c r="L899" s="164" t="str">
        <f>IF(C899="","",'09 Ativos Ilíquidos'!J42)</f>
        <v/>
      </c>
      <c r="M899" s="164" t="str">
        <f>IF(C899="","",J899)</f>
        <v/>
      </c>
      <c r="N899" s="164" t="str">
        <f>IF(C899="","",'09 Ativos Ilíquidos'!R42)</f>
        <v/>
      </c>
      <c r="O899" s="161" t="n"/>
      <c r="P899" s="164" t="str">
        <f>IF(C899="","",'09 Ativos Ilíquidos'!S42)</f>
        <v/>
      </c>
      <c r="Q899" s="164" t="str">
        <f>IF(C899="","",'09 Ativos Ilíquidos'!T42)</f>
        <v/>
      </c>
      <c r="R899" s="165" t="str">
        <f>IF(C899="","",IF($J$3&gt;0,J899/$J$3,0))</f>
        <v/>
      </c>
      <c r="S899" s="166" t="str">
        <f>IF(C899="","",IF(N(J899)&gt;0,J899+ROW()/1E9,""))</f>
        <v/>
      </c>
      <c r="T899" s="166" t="str">
        <f>IF(C899="","",IF(N(P899)&gt;0,P899+ROW()/1E9,""))</f>
        <v/>
      </c>
    </row>
    <row r="900">
      <c r="A900" s="153" t="str">
        <f>IF(C900="","","Ativos Ilíquidos")</f>
        <v/>
      </c>
      <c r="B900" s="153" t="str">
        <f>IF(C900="","","Alternativos")</f>
        <v/>
      </c>
      <c r="C900" s="153" t="str">
        <f>IF('09 Ativos Ilíquidos'!A43="","",'09 Ativos Ilíquidos'!A43&amp;"")</f>
        <v/>
      </c>
      <c r="D900" s="153" t="str">
        <f>IF(C900="","",'09 Ativos Ilíquidos'!B43&amp;"")</f>
        <v/>
      </c>
      <c r="E900" s="153" t="str">
        <f>IF(C900="","","Ativos Ilíquidos")</f>
        <v/>
      </c>
      <c r="F900" s="153" t="str">
        <f>IF(C900="","",'09 Ativos Ilíquidos'!W43)</f>
        <v/>
      </c>
      <c r="G900" s="154" t="n"/>
      <c r="H900" s="155" t="n"/>
      <c r="I900" s="156" t="str">
        <f>IF(C900="","",'09 Ativos Ilíquidos'!G43)</f>
        <v/>
      </c>
      <c r="J900" s="157" t="str">
        <f>IF(C900="","",'09 Ativos Ilíquidos'!H43)</f>
        <v/>
      </c>
      <c r="K900" s="157" t="str">
        <f>IF(C900="","",'09 Ativos Ilíquidos'!I43)</f>
        <v/>
      </c>
      <c r="L900" s="157" t="str">
        <f>IF(C900="","",'09 Ativos Ilíquidos'!J43)</f>
        <v/>
      </c>
      <c r="M900" s="157" t="str">
        <f>IF(C900="","",J900)</f>
        <v/>
      </c>
      <c r="N900" s="157" t="str">
        <f>IF(C900="","",'09 Ativos Ilíquidos'!R43)</f>
        <v/>
      </c>
      <c r="O900" s="154" t="n"/>
      <c r="P900" s="157" t="str">
        <f>IF(C900="","",'09 Ativos Ilíquidos'!S43)</f>
        <v/>
      </c>
      <c r="Q900" s="157" t="str">
        <f>IF(C900="","",'09 Ativos Ilíquidos'!T43)</f>
        <v/>
      </c>
      <c r="R900" s="158" t="str">
        <f>IF(C900="","",IF($J$3&gt;0,J900/$J$3,0))</f>
        <v/>
      </c>
      <c r="S900" s="159" t="str">
        <f>IF(C900="","",IF(N(J900)&gt;0,J900+ROW()/1E9,""))</f>
        <v/>
      </c>
      <c r="T900" s="159" t="str">
        <f>IF(C900="","",IF(N(P900)&gt;0,P900+ROW()/1E9,""))</f>
        <v/>
      </c>
    </row>
    <row r="901">
      <c r="A901" s="160" t="str">
        <f>IF(C901="","","Ativos Ilíquidos")</f>
        <v/>
      </c>
      <c r="B901" s="160" t="str">
        <f>IF(C901="","","Alternativos")</f>
        <v/>
      </c>
      <c r="C901" s="160" t="str">
        <f>IF('09 Ativos Ilíquidos'!A44="","",'09 Ativos Ilíquidos'!A44&amp;"")</f>
        <v/>
      </c>
      <c r="D901" s="160" t="str">
        <f>IF(C901="","",'09 Ativos Ilíquidos'!B44&amp;"")</f>
        <v/>
      </c>
      <c r="E901" s="160" t="str">
        <f>IF(C901="","","Ativos Ilíquidos")</f>
        <v/>
      </c>
      <c r="F901" s="160" t="str">
        <f>IF(C901="","",'09 Ativos Ilíquidos'!W44)</f>
        <v/>
      </c>
      <c r="G901" s="161" t="n"/>
      <c r="H901" s="162" t="n"/>
      <c r="I901" s="163" t="str">
        <f>IF(C901="","",'09 Ativos Ilíquidos'!G44)</f>
        <v/>
      </c>
      <c r="J901" s="164" t="str">
        <f>IF(C901="","",'09 Ativos Ilíquidos'!H44)</f>
        <v/>
      </c>
      <c r="K901" s="164" t="str">
        <f>IF(C901="","",'09 Ativos Ilíquidos'!I44)</f>
        <v/>
      </c>
      <c r="L901" s="164" t="str">
        <f>IF(C901="","",'09 Ativos Ilíquidos'!J44)</f>
        <v/>
      </c>
      <c r="M901" s="164" t="str">
        <f>IF(C901="","",J901)</f>
        <v/>
      </c>
      <c r="N901" s="164" t="str">
        <f>IF(C901="","",'09 Ativos Ilíquidos'!R44)</f>
        <v/>
      </c>
      <c r="O901" s="161" t="n"/>
      <c r="P901" s="164" t="str">
        <f>IF(C901="","",'09 Ativos Ilíquidos'!S44)</f>
        <v/>
      </c>
      <c r="Q901" s="164" t="str">
        <f>IF(C901="","",'09 Ativos Ilíquidos'!T44)</f>
        <v/>
      </c>
      <c r="R901" s="165" t="str">
        <f>IF(C901="","",IF($J$3&gt;0,J901/$J$3,0))</f>
        <v/>
      </c>
      <c r="S901" s="166" t="str">
        <f>IF(C901="","",IF(N(J901)&gt;0,J901+ROW()/1E9,""))</f>
        <v/>
      </c>
      <c r="T901" s="166" t="str">
        <f>IF(C901="","",IF(N(P901)&gt;0,P901+ROW()/1E9,""))</f>
        <v/>
      </c>
    </row>
    <row r="902">
      <c r="A902" s="153" t="str">
        <f>IF(C902="","","Ativos Ilíquidos")</f>
        <v/>
      </c>
      <c r="B902" s="153" t="str">
        <f>IF(C902="","","Alternativos")</f>
        <v/>
      </c>
      <c r="C902" s="153" t="str">
        <f>IF('09 Ativos Ilíquidos'!A45="","",'09 Ativos Ilíquidos'!A45&amp;"")</f>
        <v/>
      </c>
      <c r="D902" s="153" t="str">
        <f>IF(C902="","",'09 Ativos Ilíquidos'!B45&amp;"")</f>
        <v/>
      </c>
      <c r="E902" s="153" t="str">
        <f>IF(C902="","","Ativos Ilíquidos")</f>
        <v/>
      </c>
      <c r="F902" s="153" t="str">
        <f>IF(C902="","",'09 Ativos Ilíquidos'!W45)</f>
        <v/>
      </c>
      <c r="G902" s="154" t="n"/>
      <c r="H902" s="155" t="n"/>
      <c r="I902" s="156" t="str">
        <f>IF(C902="","",'09 Ativos Ilíquidos'!G45)</f>
        <v/>
      </c>
      <c r="J902" s="157" t="str">
        <f>IF(C902="","",'09 Ativos Ilíquidos'!H45)</f>
        <v/>
      </c>
      <c r="K902" s="157" t="str">
        <f>IF(C902="","",'09 Ativos Ilíquidos'!I45)</f>
        <v/>
      </c>
      <c r="L902" s="157" t="str">
        <f>IF(C902="","",'09 Ativos Ilíquidos'!J45)</f>
        <v/>
      </c>
      <c r="M902" s="157" t="str">
        <f>IF(C902="","",J902)</f>
        <v/>
      </c>
      <c r="N902" s="157" t="str">
        <f>IF(C902="","",'09 Ativos Ilíquidos'!R45)</f>
        <v/>
      </c>
      <c r="O902" s="154" t="n"/>
      <c r="P902" s="157" t="str">
        <f>IF(C902="","",'09 Ativos Ilíquidos'!S45)</f>
        <v/>
      </c>
      <c r="Q902" s="157" t="str">
        <f>IF(C902="","",'09 Ativos Ilíquidos'!T45)</f>
        <v/>
      </c>
      <c r="R902" s="158" t="str">
        <f>IF(C902="","",IF($J$3&gt;0,J902/$J$3,0))</f>
        <v/>
      </c>
      <c r="S902" s="159" t="str">
        <f>IF(C902="","",IF(N(J902)&gt;0,J902+ROW()/1E9,""))</f>
        <v/>
      </c>
      <c r="T902" s="159" t="str">
        <f>IF(C902="","",IF(N(P902)&gt;0,P902+ROW()/1E9,""))</f>
        <v/>
      </c>
    </row>
    <row r="903">
      <c r="A903" s="160" t="str">
        <f>IF(C903="","","Ativos Ilíquidos")</f>
        <v/>
      </c>
      <c r="B903" s="160" t="str">
        <f>IF(C903="","","Alternativos")</f>
        <v/>
      </c>
      <c r="C903" s="160" t="str">
        <f>IF('09 Ativos Ilíquidos'!A46="","",'09 Ativos Ilíquidos'!A46&amp;"")</f>
        <v/>
      </c>
      <c r="D903" s="160" t="str">
        <f>IF(C903="","",'09 Ativos Ilíquidos'!B46&amp;"")</f>
        <v/>
      </c>
      <c r="E903" s="160" t="str">
        <f>IF(C903="","","Ativos Ilíquidos")</f>
        <v/>
      </c>
      <c r="F903" s="160" t="str">
        <f>IF(C903="","",'09 Ativos Ilíquidos'!W46)</f>
        <v/>
      </c>
      <c r="G903" s="161" t="n"/>
      <c r="H903" s="162" t="n"/>
      <c r="I903" s="163" t="str">
        <f>IF(C903="","",'09 Ativos Ilíquidos'!G46)</f>
        <v/>
      </c>
      <c r="J903" s="164" t="str">
        <f>IF(C903="","",'09 Ativos Ilíquidos'!H46)</f>
        <v/>
      </c>
      <c r="K903" s="164" t="str">
        <f>IF(C903="","",'09 Ativos Ilíquidos'!I46)</f>
        <v/>
      </c>
      <c r="L903" s="164" t="str">
        <f>IF(C903="","",'09 Ativos Ilíquidos'!J46)</f>
        <v/>
      </c>
      <c r="M903" s="164" t="str">
        <f>IF(C903="","",J903)</f>
        <v/>
      </c>
      <c r="N903" s="164" t="str">
        <f>IF(C903="","",'09 Ativos Ilíquidos'!R46)</f>
        <v/>
      </c>
      <c r="O903" s="161" t="n"/>
      <c r="P903" s="164" t="str">
        <f>IF(C903="","",'09 Ativos Ilíquidos'!S46)</f>
        <v/>
      </c>
      <c r="Q903" s="164" t="str">
        <f>IF(C903="","",'09 Ativos Ilíquidos'!T46)</f>
        <v/>
      </c>
      <c r="R903" s="165" t="str">
        <f>IF(C903="","",IF($J$3&gt;0,J903/$J$3,0))</f>
        <v/>
      </c>
      <c r="S903" s="166" t="str">
        <f>IF(C903="","",IF(N(J903)&gt;0,J903+ROW()/1E9,""))</f>
        <v/>
      </c>
      <c r="T903" s="166" t="str">
        <f>IF(C903="","",IF(N(P903)&gt;0,P903+ROW()/1E9,""))</f>
        <v/>
      </c>
    </row>
    <row r="904">
      <c r="A904" s="153" t="str">
        <f>IF(C904="","","Ativos Ilíquidos")</f>
        <v/>
      </c>
      <c r="B904" s="153" t="str">
        <f>IF(C904="","","Alternativos")</f>
        <v/>
      </c>
      <c r="C904" s="153" t="str">
        <f>IF('09 Ativos Ilíquidos'!A47="","",'09 Ativos Ilíquidos'!A47&amp;"")</f>
        <v/>
      </c>
      <c r="D904" s="153" t="str">
        <f>IF(C904="","",'09 Ativos Ilíquidos'!B47&amp;"")</f>
        <v/>
      </c>
      <c r="E904" s="153" t="str">
        <f>IF(C904="","","Ativos Ilíquidos")</f>
        <v/>
      </c>
      <c r="F904" s="153" t="str">
        <f>IF(C904="","",'09 Ativos Ilíquidos'!W47)</f>
        <v/>
      </c>
      <c r="G904" s="154" t="n"/>
      <c r="H904" s="155" t="n"/>
      <c r="I904" s="156" t="str">
        <f>IF(C904="","",'09 Ativos Ilíquidos'!G47)</f>
        <v/>
      </c>
      <c r="J904" s="157" t="str">
        <f>IF(C904="","",'09 Ativos Ilíquidos'!H47)</f>
        <v/>
      </c>
      <c r="K904" s="157" t="str">
        <f>IF(C904="","",'09 Ativos Ilíquidos'!I47)</f>
        <v/>
      </c>
      <c r="L904" s="157" t="str">
        <f>IF(C904="","",'09 Ativos Ilíquidos'!J47)</f>
        <v/>
      </c>
      <c r="M904" s="157" t="str">
        <f>IF(C904="","",J904)</f>
        <v/>
      </c>
      <c r="N904" s="157" t="str">
        <f>IF(C904="","",'09 Ativos Ilíquidos'!R47)</f>
        <v/>
      </c>
      <c r="O904" s="154" t="n"/>
      <c r="P904" s="157" t="str">
        <f>IF(C904="","",'09 Ativos Ilíquidos'!S47)</f>
        <v/>
      </c>
      <c r="Q904" s="157" t="str">
        <f>IF(C904="","",'09 Ativos Ilíquidos'!T47)</f>
        <v/>
      </c>
      <c r="R904" s="158" t="str">
        <f>IF(C904="","",IF($J$3&gt;0,J904/$J$3,0))</f>
        <v/>
      </c>
      <c r="S904" s="159" t="str">
        <f>IF(C904="","",IF(N(J904)&gt;0,J904+ROW()/1E9,""))</f>
        <v/>
      </c>
      <c r="T904" s="159" t="str">
        <f>IF(C904="","",IF(N(P904)&gt;0,P904+ROW()/1E9,""))</f>
        <v/>
      </c>
    </row>
    <row r="905">
      <c r="A905" s="160" t="str">
        <f>IF(C905="","","Ativos Ilíquidos")</f>
        <v/>
      </c>
      <c r="B905" s="160" t="str">
        <f>IF(C905="","","Alternativos")</f>
        <v/>
      </c>
      <c r="C905" s="160" t="str">
        <f>IF('09 Ativos Ilíquidos'!A48="","",'09 Ativos Ilíquidos'!A48&amp;"")</f>
        <v/>
      </c>
      <c r="D905" s="160" t="str">
        <f>IF(C905="","",'09 Ativos Ilíquidos'!B48&amp;"")</f>
        <v/>
      </c>
      <c r="E905" s="160" t="str">
        <f>IF(C905="","","Ativos Ilíquidos")</f>
        <v/>
      </c>
      <c r="F905" s="160" t="str">
        <f>IF(C905="","",'09 Ativos Ilíquidos'!W48)</f>
        <v/>
      </c>
      <c r="G905" s="161" t="n"/>
      <c r="H905" s="162" t="n"/>
      <c r="I905" s="163" t="str">
        <f>IF(C905="","",'09 Ativos Ilíquidos'!G48)</f>
        <v/>
      </c>
      <c r="J905" s="164" t="str">
        <f>IF(C905="","",'09 Ativos Ilíquidos'!H48)</f>
        <v/>
      </c>
      <c r="K905" s="164" t="str">
        <f>IF(C905="","",'09 Ativos Ilíquidos'!I48)</f>
        <v/>
      </c>
      <c r="L905" s="164" t="str">
        <f>IF(C905="","",'09 Ativos Ilíquidos'!J48)</f>
        <v/>
      </c>
      <c r="M905" s="164" t="str">
        <f>IF(C905="","",J905)</f>
        <v/>
      </c>
      <c r="N905" s="164" t="str">
        <f>IF(C905="","",'09 Ativos Ilíquidos'!R48)</f>
        <v/>
      </c>
      <c r="O905" s="161" t="n"/>
      <c r="P905" s="164" t="str">
        <f>IF(C905="","",'09 Ativos Ilíquidos'!S48)</f>
        <v/>
      </c>
      <c r="Q905" s="164" t="str">
        <f>IF(C905="","",'09 Ativos Ilíquidos'!T48)</f>
        <v/>
      </c>
      <c r="R905" s="165" t="str">
        <f>IF(C905="","",IF($J$3&gt;0,J905/$J$3,0))</f>
        <v/>
      </c>
      <c r="S905" s="166" t="str">
        <f>IF(C905="","",IF(N(J905)&gt;0,J905+ROW()/1E9,""))</f>
        <v/>
      </c>
      <c r="T905" s="166" t="str">
        <f>IF(C905="","",IF(N(P905)&gt;0,P905+ROW()/1E9,""))</f>
        <v/>
      </c>
    </row>
    <row r="906">
      <c r="A906" s="153" t="str">
        <f>IF(C906="","","Ativos Ilíquidos")</f>
        <v/>
      </c>
      <c r="B906" s="153" t="str">
        <f>IF(C906="","","Alternativos")</f>
        <v/>
      </c>
      <c r="C906" s="153" t="str">
        <f>IF('09 Ativos Ilíquidos'!A49="","",'09 Ativos Ilíquidos'!A49&amp;"")</f>
        <v/>
      </c>
      <c r="D906" s="153" t="str">
        <f>IF(C906="","",'09 Ativos Ilíquidos'!B49&amp;"")</f>
        <v/>
      </c>
      <c r="E906" s="153" t="str">
        <f>IF(C906="","","Ativos Ilíquidos")</f>
        <v/>
      </c>
      <c r="F906" s="153" t="str">
        <f>IF(C906="","",'09 Ativos Ilíquidos'!W49)</f>
        <v/>
      </c>
      <c r="G906" s="154" t="n"/>
      <c r="H906" s="155" t="n"/>
      <c r="I906" s="156" t="str">
        <f>IF(C906="","",'09 Ativos Ilíquidos'!G49)</f>
        <v/>
      </c>
      <c r="J906" s="157" t="str">
        <f>IF(C906="","",'09 Ativos Ilíquidos'!H49)</f>
        <v/>
      </c>
      <c r="K906" s="157" t="str">
        <f>IF(C906="","",'09 Ativos Ilíquidos'!I49)</f>
        <v/>
      </c>
      <c r="L906" s="157" t="str">
        <f>IF(C906="","",'09 Ativos Ilíquidos'!J49)</f>
        <v/>
      </c>
      <c r="M906" s="157" t="str">
        <f>IF(C906="","",J906)</f>
        <v/>
      </c>
      <c r="N906" s="157" t="str">
        <f>IF(C906="","",'09 Ativos Ilíquidos'!R49)</f>
        <v/>
      </c>
      <c r="O906" s="154" t="n"/>
      <c r="P906" s="157" t="str">
        <f>IF(C906="","",'09 Ativos Ilíquidos'!S49)</f>
        <v/>
      </c>
      <c r="Q906" s="157" t="str">
        <f>IF(C906="","",'09 Ativos Ilíquidos'!T49)</f>
        <v/>
      </c>
      <c r="R906" s="158" t="str">
        <f>IF(C906="","",IF($J$3&gt;0,J906/$J$3,0))</f>
        <v/>
      </c>
      <c r="S906" s="159" t="str">
        <f>IF(C906="","",IF(N(J906)&gt;0,J906+ROW()/1E9,""))</f>
        <v/>
      </c>
      <c r="T906" s="159" t="str">
        <f>IF(C906="","",IF(N(P906)&gt;0,P906+ROW()/1E9,""))</f>
        <v/>
      </c>
    </row>
    <row r="907">
      <c r="A907" s="160" t="str">
        <f>IF(C907="","","Ativos Ilíquidos")</f>
        <v/>
      </c>
      <c r="B907" s="160" t="str">
        <f>IF(C907="","","Alternativos")</f>
        <v/>
      </c>
      <c r="C907" s="160" t="str">
        <f>IF('09 Ativos Ilíquidos'!A50="","",'09 Ativos Ilíquidos'!A50&amp;"")</f>
        <v/>
      </c>
      <c r="D907" s="160" t="str">
        <f>IF(C907="","",'09 Ativos Ilíquidos'!B50&amp;"")</f>
        <v/>
      </c>
      <c r="E907" s="160" t="str">
        <f>IF(C907="","","Ativos Ilíquidos")</f>
        <v/>
      </c>
      <c r="F907" s="160" t="str">
        <f>IF(C907="","",'09 Ativos Ilíquidos'!W50)</f>
        <v/>
      </c>
      <c r="G907" s="161" t="n"/>
      <c r="H907" s="162" t="n"/>
      <c r="I907" s="163" t="str">
        <f>IF(C907="","",'09 Ativos Ilíquidos'!G50)</f>
        <v/>
      </c>
      <c r="J907" s="164" t="str">
        <f>IF(C907="","",'09 Ativos Ilíquidos'!H50)</f>
        <v/>
      </c>
      <c r="K907" s="164" t="str">
        <f>IF(C907="","",'09 Ativos Ilíquidos'!I50)</f>
        <v/>
      </c>
      <c r="L907" s="164" t="str">
        <f>IF(C907="","",'09 Ativos Ilíquidos'!J50)</f>
        <v/>
      </c>
      <c r="M907" s="164" t="str">
        <f>IF(C907="","",J907)</f>
        <v/>
      </c>
      <c r="N907" s="164" t="str">
        <f>IF(C907="","",'09 Ativos Ilíquidos'!R50)</f>
        <v/>
      </c>
      <c r="O907" s="161" t="n"/>
      <c r="P907" s="164" t="str">
        <f>IF(C907="","",'09 Ativos Ilíquidos'!S50)</f>
        <v/>
      </c>
      <c r="Q907" s="164" t="str">
        <f>IF(C907="","",'09 Ativos Ilíquidos'!T50)</f>
        <v/>
      </c>
      <c r="R907" s="165" t="str">
        <f>IF(C907="","",IF($J$3&gt;0,J907/$J$3,0))</f>
        <v/>
      </c>
      <c r="S907" s="166" t="str">
        <f>IF(C907="","",IF(N(J907)&gt;0,J907+ROW()/1E9,""))</f>
        <v/>
      </c>
      <c r="T907" s="166" t="str">
        <f>IF(C907="","",IF(N(P907)&gt;0,P907+ROW()/1E9,""))</f>
        <v/>
      </c>
    </row>
    <row r="908">
      <c r="A908" s="153" t="str">
        <f>IF(C908="","","Ativos Ilíquidos")</f>
        <v/>
      </c>
      <c r="B908" s="153" t="str">
        <f>IF(C908="","","Alternativos")</f>
        <v/>
      </c>
      <c r="C908" s="153" t="str">
        <f>IF('09 Ativos Ilíquidos'!A51="","",'09 Ativos Ilíquidos'!A51&amp;"")</f>
        <v/>
      </c>
      <c r="D908" s="153" t="str">
        <f>IF(C908="","",'09 Ativos Ilíquidos'!B51&amp;"")</f>
        <v/>
      </c>
      <c r="E908" s="153" t="str">
        <f>IF(C908="","","Ativos Ilíquidos")</f>
        <v/>
      </c>
      <c r="F908" s="153" t="str">
        <f>IF(C908="","",'09 Ativos Ilíquidos'!W51)</f>
        <v/>
      </c>
      <c r="G908" s="154" t="n"/>
      <c r="H908" s="155" t="n"/>
      <c r="I908" s="156" t="str">
        <f>IF(C908="","",'09 Ativos Ilíquidos'!G51)</f>
        <v/>
      </c>
      <c r="J908" s="157" t="str">
        <f>IF(C908="","",'09 Ativos Ilíquidos'!H51)</f>
        <v/>
      </c>
      <c r="K908" s="157" t="str">
        <f>IF(C908="","",'09 Ativos Ilíquidos'!I51)</f>
        <v/>
      </c>
      <c r="L908" s="157" t="str">
        <f>IF(C908="","",'09 Ativos Ilíquidos'!J51)</f>
        <v/>
      </c>
      <c r="M908" s="157" t="str">
        <f>IF(C908="","",J908)</f>
        <v/>
      </c>
      <c r="N908" s="157" t="str">
        <f>IF(C908="","",'09 Ativos Ilíquidos'!R51)</f>
        <v/>
      </c>
      <c r="O908" s="154" t="n"/>
      <c r="P908" s="157" t="str">
        <f>IF(C908="","",'09 Ativos Ilíquidos'!S51)</f>
        <v/>
      </c>
      <c r="Q908" s="157" t="str">
        <f>IF(C908="","",'09 Ativos Ilíquidos'!T51)</f>
        <v/>
      </c>
      <c r="R908" s="158" t="str">
        <f>IF(C908="","",IF($J$3&gt;0,J908/$J$3,0))</f>
        <v/>
      </c>
      <c r="S908" s="159" t="str">
        <f>IF(C908="","",IF(N(J908)&gt;0,J908+ROW()/1E9,""))</f>
        <v/>
      </c>
      <c r="T908" s="159" t="str">
        <f>IF(C908="","",IF(N(P908)&gt;0,P908+ROW()/1E9,""))</f>
        <v/>
      </c>
    </row>
    <row r="909">
      <c r="A909" s="160" t="str">
        <f>IF(C909="","","Ativos Ilíquidos")</f>
        <v/>
      </c>
      <c r="B909" s="160" t="str">
        <f>IF(C909="","","Alternativos")</f>
        <v/>
      </c>
      <c r="C909" s="160" t="str">
        <f>IF('09 Ativos Ilíquidos'!A52="","",'09 Ativos Ilíquidos'!A52&amp;"")</f>
        <v/>
      </c>
      <c r="D909" s="160" t="str">
        <f>IF(C909="","",'09 Ativos Ilíquidos'!B52&amp;"")</f>
        <v/>
      </c>
      <c r="E909" s="160" t="str">
        <f>IF(C909="","","Ativos Ilíquidos")</f>
        <v/>
      </c>
      <c r="F909" s="160" t="str">
        <f>IF(C909="","",'09 Ativos Ilíquidos'!W52)</f>
        <v/>
      </c>
      <c r="G909" s="161" t="n"/>
      <c r="H909" s="162" t="n"/>
      <c r="I909" s="163" t="str">
        <f>IF(C909="","",'09 Ativos Ilíquidos'!G52)</f>
        <v/>
      </c>
      <c r="J909" s="164" t="str">
        <f>IF(C909="","",'09 Ativos Ilíquidos'!H52)</f>
        <v/>
      </c>
      <c r="K909" s="164" t="str">
        <f>IF(C909="","",'09 Ativos Ilíquidos'!I52)</f>
        <v/>
      </c>
      <c r="L909" s="164" t="str">
        <f>IF(C909="","",'09 Ativos Ilíquidos'!J52)</f>
        <v/>
      </c>
      <c r="M909" s="164" t="str">
        <f>IF(C909="","",J909)</f>
        <v/>
      </c>
      <c r="N909" s="164" t="str">
        <f>IF(C909="","",'09 Ativos Ilíquidos'!R52)</f>
        <v/>
      </c>
      <c r="O909" s="161" t="n"/>
      <c r="P909" s="164" t="str">
        <f>IF(C909="","",'09 Ativos Ilíquidos'!S52)</f>
        <v/>
      </c>
      <c r="Q909" s="164" t="str">
        <f>IF(C909="","",'09 Ativos Ilíquidos'!T52)</f>
        <v/>
      </c>
      <c r="R909" s="165" t="str">
        <f>IF(C909="","",IF($J$3&gt;0,J909/$J$3,0))</f>
        <v/>
      </c>
      <c r="S909" s="166" t="str">
        <f>IF(C909="","",IF(N(J909)&gt;0,J909+ROW()/1E9,""))</f>
        <v/>
      </c>
      <c r="T909" s="166" t="str">
        <f>IF(C909="","",IF(N(P909)&gt;0,P909+ROW()/1E9,""))</f>
        <v/>
      </c>
    </row>
    <row r="910">
      <c r="A910" s="153" t="str">
        <f>IF(C910="","","Ativos Ilíquidos")</f>
        <v/>
      </c>
      <c r="B910" s="153" t="str">
        <f>IF(C910="","","Alternativos")</f>
        <v/>
      </c>
      <c r="C910" s="153" t="str">
        <f>IF('09 Ativos Ilíquidos'!A53="","",'09 Ativos Ilíquidos'!A53&amp;"")</f>
        <v/>
      </c>
      <c r="D910" s="153" t="str">
        <f>IF(C910="","",'09 Ativos Ilíquidos'!B53&amp;"")</f>
        <v/>
      </c>
      <c r="E910" s="153" t="str">
        <f>IF(C910="","","Ativos Ilíquidos")</f>
        <v/>
      </c>
      <c r="F910" s="153" t="str">
        <f>IF(C910="","",'09 Ativos Ilíquidos'!W53)</f>
        <v/>
      </c>
      <c r="G910" s="154" t="n"/>
      <c r="H910" s="155" t="n"/>
      <c r="I910" s="156" t="str">
        <f>IF(C910="","",'09 Ativos Ilíquidos'!G53)</f>
        <v/>
      </c>
      <c r="J910" s="157" t="str">
        <f>IF(C910="","",'09 Ativos Ilíquidos'!H53)</f>
        <v/>
      </c>
      <c r="K910" s="157" t="str">
        <f>IF(C910="","",'09 Ativos Ilíquidos'!I53)</f>
        <v/>
      </c>
      <c r="L910" s="157" t="str">
        <f>IF(C910="","",'09 Ativos Ilíquidos'!J53)</f>
        <v/>
      </c>
      <c r="M910" s="157" t="str">
        <f>IF(C910="","",J910)</f>
        <v/>
      </c>
      <c r="N910" s="157" t="str">
        <f>IF(C910="","",'09 Ativos Ilíquidos'!R53)</f>
        <v/>
      </c>
      <c r="O910" s="154" t="n"/>
      <c r="P910" s="157" t="str">
        <f>IF(C910="","",'09 Ativos Ilíquidos'!S53)</f>
        <v/>
      </c>
      <c r="Q910" s="157" t="str">
        <f>IF(C910="","",'09 Ativos Ilíquidos'!T53)</f>
        <v/>
      </c>
      <c r="R910" s="158" t="str">
        <f>IF(C910="","",IF($J$3&gt;0,J910/$J$3,0))</f>
        <v/>
      </c>
      <c r="S910" s="159" t="str">
        <f>IF(C910="","",IF(N(J910)&gt;0,J910+ROW()/1E9,""))</f>
        <v/>
      </c>
      <c r="T910" s="159" t="str">
        <f>IF(C910="","",IF(N(P910)&gt;0,P910+ROW()/1E9,""))</f>
        <v/>
      </c>
    </row>
    <row r="911">
      <c r="A911" s="160" t="str">
        <f>IF(C911="","","Ativos Ilíquidos")</f>
        <v/>
      </c>
      <c r="B911" s="160" t="str">
        <f>IF(C911="","","Alternativos")</f>
        <v/>
      </c>
      <c r="C911" s="160" t="str">
        <f>IF('09 Ativos Ilíquidos'!A54="","",'09 Ativos Ilíquidos'!A54&amp;"")</f>
        <v/>
      </c>
      <c r="D911" s="160" t="str">
        <f>IF(C911="","",'09 Ativos Ilíquidos'!B54&amp;"")</f>
        <v/>
      </c>
      <c r="E911" s="160" t="str">
        <f>IF(C911="","","Ativos Ilíquidos")</f>
        <v/>
      </c>
      <c r="F911" s="160" t="str">
        <f>IF(C911="","",'09 Ativos Ilíquidos'!W54)</f>
        <v/>
      </c>
      <c r="G911" s="161" t="n"/>
      <c r="H911" s="162" t="n"/>
      <c r="I911" s="163" t="str">
        <f>IF(C911="","",'09 Ativos Ilíquidos'!G54)</f>
        <v/>
      </c>
      <c r="J911" s="164" t="str">
        <f>IF(C911="","",'09 Ativos Ilíquidos'!H54)</f>
        <v/>
      </c>
      <c r="K911" s="164" t="str">
        <f>IF(C911="","",'09 Ativos Ilíquidos'!I54)</f>
        <v/>
      </c>
      <c r="L911" s="164" t="str">
        <f>IF(C911="","",'09 Ativos Ilíquidos'!J54)</f>
        <v/>
      </c>
      <c r="M911" s="164" t="str">
        <f>IF(C911="","",J911)</f>
        <v/>
      </c>
      <c r="N911" s="164" t="str">
        <f>IF(C911="","",'09 Ativos Ilíquidos'!R54)</f>
        <v/>
      </c>
      <c r="O911" s="161" t="n"/>
      <c r="P911" s="164" t="str">
        <f>IF(C911="","",'09 Ativos Ilíquidos'!S54)</f>
        <v/>
      </c>
      <c r="Q911" s="164" t="str">
        <f>IF(C911="","",'09 Ativos Ilíquidos'!T54)</f>
        <v/>
      </c>
      <c r="R911" s="165" t="str">
        <f>IF(C911="","",IF($J$3&gt;0,J911/$J$3,0))</f>
        <v/>
      </c>
      <c r="S911" s="166" t="str">
        <f>IF(C911="","",IF(N(J911)&gt;0,J911+ROW()/1E9,""))</f>
        <v/>
      </c>
      <c r="T911" s="166" t="str">
        <f>IF(C911="","",IF(N(P911)&gt;0,P911+ROW()/1E9,""))</f>
        <v/>
      </c>
    </row>
    <row r="912">
      <c r="A912" s="153" t="str">
        <f>IF(C912="","","Ativos Ilíquidos")</f>
        <v/>
      </c>
      <c r="B912" s="153" t="str">
        <f>IF(C912="","","Alternativos")</f>
        <v/>
      </c>
      <c r="C912" s="153" t="str">
        <f>IF('09 Ativos Ilíquidos'!A55="","",'09 Ativos Ilíquidos'!A55&amp;"")</f>
        <v/>
      </c>
      <c r="D912" s="153" t="str">
        <f>IF(C912="","",'09 Ativos Ilíquidos'!B55&amp;"")</f>
        <v/>
      </c>
      <c r="E912" s="153" t="str">
        <f>IF(C912="","","Ativos Ilíquidos")</f>
        <v/>
      </c>
      <c r="F912" s="153" t="str">
        <f>IF(C912="","",'09 Ativos Ilíquidos'!W55)</f>
        <v/>
      </c>
      <c r="G912" s="154" t="n"/>
      <c r="H912" s="155" t="n"/>
      <c r="I912" s="156" t="str">
        <f>IF(C912="","",'09 Ativos Ilíquidos'!G55)</f>
        <v/>
      </c>
      <c r="J912" s="157" t="str">
        <f>IF(C912="","",'09 Ativos Ilíquidos'!H55)</f>
        <v/>
      </c>
      <c r="K912" s="157" t="str">
        <f>IF(C912="","",'09 Ativos Ilíquidos'!I55)</f>
        <v/>
      </c>
      <c r="L912" s="157" t="str">
        <f>IF(C912="","",'09 Ativos Ilíquidos'!J55)</f>
        <v/>
      </c>
      <c r="M912" s="157" t="str">
        <f>IF(C912="","",J912)</f>
        <v/>
      </c>
      <c r="N912" s="157" t="str">
        <f>IF(C912="","",'09 Ativos Ilíquidos'!R55)</f>
        <v/>
      </c>
      <c r="O912" s="154" t="n"/>
      <c r="P912" s="157" t="str">
        <f>IF(C912="","",'09 Ativos Ilíquidos'!S55)</f>
        <v/>
      </c>
      <c r="Q912" s="157" t="str">
        <f>IF(C912="","",'09 Ativos Ilíquidos'!T55)</f>
        <v/>
      </c>
      <c r="R912" s="158" t="str">
        <f>IF(C912="","",IF($J$3&gt;0,J912/$J$3,0))</f>
        <v/>
      </c>
      <c r="S912" s="159" t="str">
        <f>IF(C912="","",IF(N(J912)&gt;0,J912+ROW()/1E9,""))</f>
        <v/>
      </c>
      <c r="T912" s="159" t="str">
        <f>IF(C912="","",IF(N(P912)&gt;0,P912+ROW()/1E9,""))</f>
        <v/>
      </c>
    </row>
    <row r="913">
      <c r="A913" s="160" t="str">
        <f>IF(C913="","","Ativos Ilíquidos")</f>
        <v/>
      </c>
      <c r="B913" s="160" t="str">
        <f>IF(C913="","","Alternativos")</f>
        <v/>
      </c>
      <c r="C913" s="160" t="str">
        <f>IF('09 Ativos Ilíquidos'!A56="","",'09 Ativos Ilíquidos'!A56&amp;"")</f>
        <v/>
      </c>
      <c r="D913" s="160" t="str">
        <f>IF(C913="","",'09 Ativos Ilíquidos'!B56&amp;"")</f>
        <v/>
      </c>
      <c r="E913" s="160" t="str">
        <f>IF(C913="","","Ativos Ilíquidos")</f>
        <v/>
      </c>
      <c r="F913" s="160" t="str">
        <f>IF(C913="","",'09 Ativos Ilíquidos'!W56)</f>
        <v/>
      </c>
      <c r="G913" s="161" t="n"/>
      <c r="H913" s="162" t="n"/>
      <c r="I913" s="163" t="str">
        <f>IF(C913="","",'09 Ativos Ilíquidos'!G56)</f>
        <v/>
      </c>
      <c r="J913" s="164" t="str">
        <f>IF(C913="","",'09 Ativos Ilíquidos'!H56)</f>
        <v/>
      </c>
      <c r="K913" s="164" t="str">
        <f>IF(C913="","",'09 Ativos Ilíquidos'!I56)</f>
        <v/>
      </c>
      <c r="L913" s="164" t="str">
        <f>IF(C913="","",'09 Ativos Ilíquidos'!J56)</f>
        <v/>
      </c>
      <c r="M913" s="164" t="str">
        <f>IF(C913="","",J913)</f>
        <v/>
      </c>
      <c r="N913" s="164" t="str">
        <f>IF(C913="","",'09 Ativos Ilíquidos'!R56)</f>
        <v/>
      </c>
      <c r="O913" s="161" t="n"/>
      <c r="P913" s="164" t="str">
        <f>IF(C913="","",'09 Ativos Ilíquidos'!S56)</f>
        <v/>
      </c>
      <c r="Q913" s="164" t="str">
        <f>IF(C913="","",'09 Ativos Ilíquidos'!T56)</f>
        <v/>
      </c>
      <c r="R913" s="165" t="str">
        <f>IF(C913="","",IF($J$3&gt;0,J913/$J$3,0))</f>
        <v/>
      </c>
      <c r="S913" s="166" t="str">
        <f>IF(C913="","",IF(N(J913)&gt;0,J913+ROW()/1E9,""))</f>
        <v/>
      </c>
      <c r="T913" s="166" t="str">
        <f>IF(C913="","",IF(N(P913)&gt;0,P913+ROW()/1E9,""))</f>
        <v/>
      </c>
    </row>
    <row r="914">
      <c r="A914" s="153" t="str">
        <f>IF(C914="","","Ativos Ilíquidos")</f>
        <v/>
      </c>
      <c r="B914" s="153" t="str">
        <f>IF(C914="","","Alternativos")</f>
        <v/>
      </c>
      <c r="C914" s="153" t="str">
        <f>IF('09 Ativos Ilíquidos'!A57="","",'09 Ativos Ilíquidos'!A57&amp;"")</f>
        <v/>
      </c>
      <c r="D914" s="153" t="str">
        <f>IF(C914="","",'09 Ativos Ilíquidos'!B57&amp;"")</f>
        <v/>
      </c>
      <c r="E914" s="153" t="str">
        <f>IF(C914="","","Ativos Ilíquidos")</f>
        <v/>
      </c>
      <c r="F914" s="153" t="str">
        <f>IF(C914="","",'09 Ativos Ilíquidos'!W57)</f>
        <v/>
      </c>
      <c r="G914" s="154" t="n"/>
      <c r="H914" s="155" t="n"/>
      <c r="I914" s="156" t="str">
        <f>IF(C914="","",'09 Ativos Ilíquidos'!G57)</f>
        <v/>
      </c>
      <c r="J914" s="157" t="str">
        <f>IF(C914="","",'09 Ativos Ilíquidos'!H57)</f>
        <v/>
      </c>
      <c r="K914" s="157" t="str">
        <f>IF(C914="","",'09 Ativos Ilíquidos'!I57)</f>
        <v/>
      </c>
      <c r="L914" s="157" t="str">
        <f>IF(C914="","",'09 Ativos Ilíquidos'!J57)</f>
        <v/>
      </c>
      <c r="M914" s="157" t="str">
        <f>IF(C914="","",J914)</f>
        <v/>
      </c>
      <c r="N914" s="157" t="str">
        <f>IF(C914="","",'09 Ativos Ilíquidos'!R57)</f>
        <v/>
      </c>
      <c r="O914" s="154" t="n"/>
      <c r="P914" s="157" t="str">
        <f>IF(C914="","",'09 Ativos Ilíquidos'!S57)</f>
        <v/>
      </c>
      <c r="Q914" s="157" t="str">
        <f>IF(C914="","",'09 Ativos Ilíquidos'!T57)</f>
        <v/>
      </c>
      <c r="R914" s="158" t="str">
        <f>IF(C914="","",IF($J$3&gt;0,J914/$J$3,0))</f>
        <v/>
      </c>
      <c r="S914" s="159" t="str">
        <f>IF(C914="","",IF(N(J914)&gt;0,J914+ROW()/1E9,""))</f>
        <v/>
      </c>
      <c r="T914" s="159" t="str">
        <f>IF(C914="","",IF(N(P914)&gt;0,P914+ROW()/1E9,""))</f>
        <v/>
      </c>
    </row>
    <row r="915">
      <c r="A915" s="160" t="str">
        <f>IF(C915="","","Ativos Ilíquidos")</f>
        <v/>
      </c>
      <c r="B915" s="160" t="str">
        <f>IF(C915="","","Alternativos")</f>
        <v/>
      </c>
      <c r="C915" s="160" t="str">
        <f>IF('09 Ativos Ilíquidos'!A58="","",'09 Ativos Ilíquidos'!A58&amp;"")</f>
        <v/>
      </c>
      <c r="D915" s="160" t="str">
        <f>IF(C915="","",'09 Ativos Ilíquidos'!B58&amp;"")</f>
        <v/>
      </c>
      <c r="E915" s="160" t="str">
        <f>IF(C915="","","Ativos Ilíquidos")</f>
        <v/>
      </c>
      <c r="F915" s="160" t="str">
        <f>IF(C915="","",'09 Ativos Ilíquidos'!W58)</f>
        <v/>
      </c>
      <c r="G915" s="161" t="n"/>
      <c r="H915" s="162" t="n"/>
      <c r="I915" s="163" t="str">
        <f>IF(C915="","",'09 Ativos Ilíquidos'!G58)</f>
        <v/>
      </c>
      <c r="J915" s="164" t="str">
        <f>IF(C915="","",'09 Ativos Ilíquidos'!H58)</f>
        <v/>
      </c>
      <c r="K915" s="164" t="str">
        <f>IF(C915="","",'09 Ativos Ilíquidos'!I58)</f>
        <v/>
      </c>
      <c r="L915" s="164" t="str">
        <f>IF(C915="","",'09 Ativos Ilíquidos'!J58)</f>
        <v/>
      </c>
      <c r="M915" s="164" t="str">
        <f>IF(C915="","",J915)</f>
        <v/>
      </c>
      <c r="N915" s="164" t="str">
        <f>IF(C915="","",'09 Ativos Ilíquidos'!R58)</f>
        <v/>
      </c>
      <c r="O915" s="161" t="n"/>
      <c r="P915" s="164" t="str">
        <f>IF(C915="","",'09 Ativos Ilíquidos'!S58)</f>
        <v/>
      </c>
      <c r="Q915" s="164" t="str">
        <f>IF(C915="","",'09 Ativos Ilíquidos'!T58)</f>
        <v/>
      </c>
      <c r="R915" s="165" t="str">
        <f>IF(C915="","",IF($J$3&gt;0,J915/$J$3,0))</f>
        <v/>
      </c>
      <c r="S915" s="166" t="str">
        <f>IF(C915="","",IF(N(J915)&gt;0,J915+ROW()/1E9,""))</f>
        <v/>
      </c>
      <c r="T915" s="166" t="str">
        <f>IF(C915="","",IF(N(P915)&gt;0,P915+ROW()/1E9,""))</f>
        <v/>
      </c>
    </row>
    <row r="916">
      <c r="A916" s="153" t="str">
        <f>IF(C916="","","Ativos Ilíquidos")</f>
        <v/>
      </c>
      <c r="B916" s="153" t="str">
        <f>IF(C916="","","Alternativos")</f>
        <v/>
      </c>
      <c r="C916" s="153" t="str">
        <f>IF('09 Ativos Ilíquidos'!A59="","",'09 Ativos Ilíquidos'!A59&amp;"")</f>
        <v/>
      </c>
      <c r="D916" s="153" t="str">
        <f>IF(C916="","",'09 Ativos Ilíquidos'!B59&amp;"")</f>
        <v/>
      </c>
      <c r="E916" s="153" t="str">
        <f>IF(C916="","","Ativos Ilíquidos")</f>
        <v/>
      </c>
      <c r="F916" s="153" t="str">
        <f>IF(C916="","",'09 Ativos Ilíquidos'!W59)</f>
        <v/>
      </c>
      <c r="G916" s="154" t="n"/>
      <c r="H916" s="155" t="n"/>
      <c r="I916" s="156" t="str">
        <f>IF(C916="","",'09 Ativos Ilíquidos'!G59)</f>
        <v/>
      </c>
      <c r="J916" s="157" t="str">
        <f>IF(C916="","",'09 Ativos Ilíquidos'!H59)</f>
        <v/>
      </c>
      <c r="K916" s="157" t="str">
        <f>IF(C916="","",'09 Ativos Ilíquidos'!I59)</f>
        <v/>
      </c>
      <c r="L916" s="157" t="str">
        <f>IF(C916="","",'09 Ativos Ilíquidos'!J59)</f>
        <v/>
      </c>
      <c r="M916" s="157" t="str">
        <f>IF(C916="","",J916)</f>
        <v/>
      </c>
      <c r="N916" s="157" t="str">
        <f>IF(C916="","",'09 Ativos Ilíquidos'!R59)</f>
        <v/>
      </c>
      <c r="O916" s="154" t="n"/>
      <c r="P916" s="157" t="str">
        <f>IF(C916="","",'09 Ativos Ilíquidos'!S59)</f>
        <v/>
      </c>
      <c r="Q916" s="157" t="str">
        <f>IF(C916="","",'09 Ativos Ilíquidos'!T59)</f>
        <v/>
      </c>
      <c r="R916" s="158" t="str">
        <f>IF(C916="","",IF($J$3&gt;0,J916/$J$3,0))</f>
        <v/>
      </c>
      <c r="S916" s="159" t="str">
        <f>IF(C916="","",IF(N(J916)&gt;0,J916+ROW()/1E9,""))</f>
        <v/>
      </c>
      <c r="T916" s="159" t="str">
        <f>IF(C916="","",IF(N(P916)&gt;0,P916+ROW()/1E9,""))</f>
        <v/>
      </c>
    </row>
    <row r="917">
      <c r="A917" s="160" t="str">
        <f>IF(C917="","","Ativos Ilíquidos")</f>
        <v/>
      </c>
      <c r="B917" s="160" t="str">
        <f>IF(C917="","","Alternativos")</f>
        <v/>
      </c>
      <c r="C917" s="160" t="str">
        <f>IF('09 Ativos Ilíquidos'!A60="","",'09 Ativos Ilíquidos'!A60&amp;"")</f>
        <v/>
      </c>
      <c r="D917" s="160" t="str">
        <f>IF(C917="","",'09 Ativos Ilíquidos'!B60&amp;"")</f>
        <v/>
      </c>
      <c r="E917" s="160" t="str">
        <f>IF(C917="","","Ativos Ilíquidos")</f>
        <v/>
      </c>
      <c r="F917" s="160" t="str">
        <f>IF(C917="","",'09 Ativos Ilíquidos'!W60)</f>
        <v/>
      </c>
      <c r="G917" s="161" t="n"/>
      <c r="H917" s="162" t="n"/>
      <c r="I917" s="163" t="str">
        <f>IF(C917="","",'09 Ativos Ilíquidos'!G60)</f>
        <v/>
      </c>
      <c r="J917" s="164" t="str">
        <f>IF(C917="","",'09 Ativos Ilíquidos'!H60)</f>
        <v/>
      </c>
      <c r="K917" s="164" t="str">
        <f>IF(C917="","",'09 Ativos Ilíquidos'!I60)</f>
        <v/>
      </c>
      <c r="L917" s="164" t="str">
        <f>IF(C917="","",'09 Ativos Ilíquidos'!J60)</f>
        <v/>
      </c>
      <c r="M917" s="164" t="str">
        <f>IF(C917="","",J917)</f>
        <v/>
      </c>
      <c r="N917" s="164" t="str">
        <f>IF(C917="","",'09 Ativos Ilíquidos'!R60)</f>
        <v/>
      </c>
      <c r="O917" s="161" t="n"/>
      <c r="P917" s="164" t="str">
        <f>IF(C917="","",'09 Ativos Ilíquidos'!S60)</f>
        <v/>
      </c>
      <c r="Q917" s="164" t="str">
        <f>IF(C917="","",'09 Ativos Ilíquidos'!T60)</f>
        <v/>
      </c>
      <c r="R917" s="165" t="str">
        <f>IF(C917="","",IF($J$3&gt;0,J917/$J$3,0))</f>
        <v/>
      </c>
      <c r="S917" s="166" t="str">
        <f>IF(C917="","",IF(N(J917)&gt;0,J917+ROW()/1E9,""))</f>
        <v/>
      </c>
      <c r="T917" s="166" t="str">
        <f>IF(C917="","",IF(N(P917)&gt;0,P917+ROW()/1E9,""))</f>
        <v/>
      </c>
    </row>
    <row r="918">
      <c r="A918" s="153" t="str">
        <f>IF(C918="","","Ativos Ilíquidos")</f>
        <v/>
      </c>
      <c r="B918" s="153" t="str">
        <f>IF(C918="","","Alternativos")</f>
        <v/>
      </c>
      <c r="C918" s="153" t="str">
        <f>IF('09 Ativos Ilíquidos'!A61="","",'09 Ativos Ilíquidos'!A61&amp;"")</f>
        <v/>
      </c>
      <c r="D918" s="153" t="str">
        <f>IF(C918="","",'09 Ativos Ilíquidos'!B61&amp;"")</f>
        <v/>
      </c>
      <c r="E918" s="153" t="str">
        <f>IF(C918="","","Ativos Ilíquidos")</f>
        <v/>
      </c>
      <c r="F918" s="153" t="str">
        <f>IF(C918="","",'09 Ativos Ilíquidos'!W61)</f>
        <v/>
      </c>
      <c r="G918" s="154" t="n"/>
      <c r="H918" s="155" t="n"/>
      <c r="I918" s="156" t="str">
        <f>IF(C918="","",'09 Ativos Ilíquidos'!G61)</f>
        <v/>
      </c>
      <c r="J918" s="157" t="str">
        <f>IF(C918="","",'09 Ativos Ilíquidos'!H61)</f>
        <v/>
      </c>
      <c r="K918" s="157" t="str">
        <f>IF(C918="","",'09 Ativos Ilíquidos'!I61)</f>
        <v/>
      </c>
      <c r="L918" s="157" t="str">
        <f>IF(C918="","",'09 Ativos Ilíquidos'!J61)</f>
        <v/>
      </c>
      <c r="M918" s="157" t="str">
        <f>IF(C918="","",J918)</f>
        <v/>
      </c>
      <c r="N918" s="157" t="str">
        <f>IF(C918="","",'09 Ativos Ilíquidos'!R61)</f>
        <v/>
      </c>
      <c r="O918" s="154" t="n"/>
      <c r="P918" s="157" t="str">
        <f>IF(C918="","",'09 Ativos Ilíquidos'!S61)</f>
        <v/>
      </c>
      <c r="Q918" s="157" t="str">
        <f>IF(C918="","",'09 Ativos Ilíquidos'!T61)</f>
        <v/>
      </c>
      <c r="R918" s="158" t="str">
        <f>IF(C918="","",IF($J$3&gt;0,J918/$J$3,0))</f>
        <v/>
      </c>
      <c r="S918" s="159" t="str">
        <f>IF(C918="","",IF(N(J918)&gt;0,J918+ROW()/1E9,""))</f>
        <v/>
      </c>
      <c r="T918" s="159" t="str">
        <f>IF(C918="","",IF(N(P918)&gt;0,P918+ROW()/1E9,""))</f>
        <v/>
      </c>
    </row>
    <row r="919">
      <c r="A919" s="160" t="str">
        <f>IF(C919="","","Ativos Ilíquidos")</f>
        <v/>
      </c>
      <c r="B919" s="160" t="str">
        <f>IF(C919="","","Alternativos")</f>
        <v/>
      </c>
      <c r="C919" s="160" t="str">
        <f>IF('09 Ativos Ilíquidos'!A62="","",'09 Ativos Ilíquidos'!A62&amp;"")</f>
        <v/>
      </c>
      <c r="D919" s="160" t="str">
        <f>IF(C919="","",'09 Ativos Ilíquidos'!B62&amp;"")</f>
        <v/>
      </c>
      <c r="E919" s="160" t="str">
        <f>IF(C919="","","Ativos Ilíquidos")</f>
        <v/>
      </c>
      <c r="F919" s="160" t="str">
        <f>IF(C919="","",'09 Ativos Ilíquidos'!W62)</f>
        <v/>
      </c>
      <c r="G919" s="161" t="n"/>
      <c r="H919" s="162" t="n"/>
      <c r="I919" s="163" t="str">
        <f>IF(C919="","",'09 Ativos Ilíquidos'!G62)</f>
        <v/>
      </c>
      <c r="J919" s="164" t="str">
        <f>IF(C919="","",'09 Ativos Ilíquidos'!H62)</f>
        <v/>
      </c>
      <c r="K919" s="164" t="str">
        <f>IF(C919="","",'09 Ativos Ilíquidos'!I62)</f>
        <v/>
      </c>
      <c r="L919" s="164" t="str">
        <f>IF(C919="","",'09 Ativos Ilíquidos'!J62)</f>
        <v/>
      </c>
      <c r="M919" s="164" t="str">
        <f>IF(C919="","",J919)</f>
        <v/>
      </c>
      <c r="N919" s="164" t="str">
        <f>IF(C919="","",'09 Ativos Ilíquidos'!R62)</f>
        <v/>
      </c>
      <c r="O919" s="161" t="n"/>
      <c r="P919" s="164" t="str">
        <f>IF(C919="","",'09 Ativos Ilíquidos'!S62)</f>
        <v/>
      </c>
      <c r="Q919" s="164" t="str">
        <f>IF(C919="","",'09 Ativos Ilíquidos'!T62)</f>
        <v/>
      </c>
      <c r="R919" s="165" t="str">
        <f>IF(C919="","",IF($J$3&gt;0,J919/$J$3,0))</f>
        <v/>
      </c>
      <c r="S919" s="166" t="str">
        <f>IF(C919="","",IF(N(J919)&gt;0,J919+ROW()/1E9,""))</f>
        <v/>
      </c>
      <c r="T919" s="166" t="str">
        <f>IF(C919="","",IF(N(P919)&gt;0,P919+ROW()/1E9,""))</f>
        <v/>
      </c>
    </row>
    <row r="920">
      <c r="A920" s="153" t="str">
        <f>IF(C920="","","Ativos Ilíquidos")</f>
        <v/>
      </c>
      <c r="B920" s="153" t="str">
        <f>IF(C920="","","Alternativos")</f>
        <v/>
      </c>
      <c r="C920" s="153" t="str">
        <f>IF('09 Ativos Ilíquidos'!A63="","",'09 Ativos Ilíquidos'!A63&amp;"")</f>
        <v/>
      </c>
      <c r="D920" s="153" t="str">
        <f>IF(C920="","",'09 Ativos Ilíquidos'!B63&amp;"")</f>
        <v/>
      </c>
      <c r="E920" s="153" t="str">
        <f>IF(C920="","","Ativos Ilíquidos")</f>
        <v/>
      </c>
      <c r="F920" s="153" t="str">
        <f>IF(C920="","",'09 Ativos Ilíquidos'!W63)</f>
        <v/>
      </c>
      <c r="G920" s="154" t="n"/>
      <c r="H920" s="155" t="n"/>
      <c r="I920" s="156" t="str">
        <f>IF(C920="","",'09 Ativos Ilíquidos'!G63)</f>
        <v/>
      </c>
      <c r="J920" s="157" t="str">
        <f>IF(C920="","",'09 Ativos Ilíquidos'!H63)</f>
        <v/>
      </c>
      <c r="K920" s="157" t="str">
        <f>IF(C920="","",'09 Ativos Ilíquidos'!I63)</f>
        <v/>
      </c>
      <c r="L920" s="157" t="str">
        <f>IF(C920="","",'09 Ativos Ilíquidos'!J63)</f>
        <v/>
      </c>
      <c r="M920" s="157" t="str">
        <f>IF(C920="","",J920)</f>
        <v/>
      </c>
      <c r="N920" s="157" t="str">
        <f>IF(C920="","",'09 Ativos Ilíquidos'!R63)</f>
        <v/>
      </c>
      <c r="O920" s="154" t="n"/>
      <c r="P920" s="157" t="str">
        <f>IF(C920="","",'09 Ativos Ilíquidos'!S63)</f>
        <v/>
      </c>
      <c r="Q920" s="157" t="str">
        <f>IF(C920="","",'09 Ativos Ilíquidos'!T63)</f>
        <v/>
      </c>
      <c r="R920" s="158" t="str">
        <f>IF(C920="","",IF($J$3&gt;0,J920/$J$3,0))</f>
        <v/>
      </c>
      <c r="S920" s="159" t="str">
        <f>IF(C920="","",IF(N(J920)&gt;0,J920+ROW()/1E9,""))</f>
        <v/>
      </c>
      <c r="T920" s="159" t="str">
        <f>IF(C920="","",IF(N(P920)&gt;0,P920+ROW()/1E9,""))</f>
        <v/>
      </c>
    </row>
    <row r="921">
      <c r="A921" s="160" t="str">
        <f>IF(C921="","","Ativos Ilíquidos")</f>
        <v/>
      </c>
      <c r="B921" s="160" t="str">
        <f>IF(C921="","","Alternativos")</f>
        <v/>
      </c>
      <c r="C921" s="160" t="str">
        <f>IF('09 Ativos Ilíquidos'!A64="","",'09 Ativos Ilíquidos'!A64&amp;"")</f>
        <v/>
      </c>
      <c r="D921" s="160" t="str">
        <f>IF(C921="","",'09 Ativos Ilíquidos'!B64&amp;"")</f>
        <v/>
      </c>
      <c r="E921" s="160" t="str">
        <f>IF(C921="","","Ativos Ilíquidos")</f>
        <v/>
      </c>
      <c r="F921" s="160" t="str">
        <f>IF(C921="","",'09 Ativos Ilíquidos'!W64)</f>
        <v/>
      </c>
      <c r="G921" s="161" t="n"/>
      <c r="H921" s="162" t="n"/>
      <c r="I921" s="163" t="str">
        <f>IF(C921="","",'09 Ativos Ilíquidos'!G64)</f>
        <v/>
      </c>
      <c r="J921" s="164" t="str">
        <f>IF(C921="","",'09 Ativos Ilíquidos'!H64)</f>
        <v/>
      </c>
      <c r="K921" s="164" t="str">
        <f>IF(C921="","",'09 Ativos Ilíquidos'!I64)</f>
        <v/>
      </c>
      <c r="L921" s="164" t="str">
        <f>IF(C921="","",'09 Ativos Ilíquidos'!J64)</f>
        <v/>
      </c>
      <c r="M921" s="164" t="str">
        <f>IF(C921="","",J921)</f>
        <v/>
      </c>
      <c r="N921" s="164" t="str">
        <f>IF(C921="","",'09 Ativos Ilíquidos'!R64)</f>
        <v/>
      </c>
      <c r="O921" s="161" t="n"/>
      <c r="P921" s="164" t="str">
        <f>IF(C921="","",'09 Ativos Ilíquidos'!S64)</f>
        <v/>
      </c>
      <c r="Q921" s="164" t="str">
        <f>IF(C921="","",'09 Ativos Ilíquidos'!T64)</f>
        <v/>
      </c>
      <c r="R921" s="165" t="str">
        <f>IF(C921="","",IF($J$3&gt;0,J921/$J$3,0))</f>
        <v/>
      </c>
      <c r="S921" s="166" t="str">
        <f>IF(C921="","",IF(N(J921)&gt;0,J921+ROW()/1E9,""))</f>
        <v/>
      </c>
      <c r="T921" s="166" t="str">
        <f>IF(C921="","",IF(N(P921)&gt;0,P921+ROW()/1E9,""))</f>
        <v/>
      </c>
    </row>
    <row r="922">
      <c r="A922" s="153" t="str">
        <f>IF(C922="","","Ativos Ilíquidos")</f>
        <v/>
      </c>
      <c r="B922" s="153" t="str">
        <f>IF(C922="","","Alternativos")</f>
        <v/>
      </c>
      <c r="C922" s="153" t="str">
        <f>IF('09 Ativos Ilíquidos'!A65="","",'09 Ativos Ilíquidos'!A65&amp;"")</f>
        <v/>
      </c>
      <c r="D922" s="153" t="str">
        <f>IF(C922="","",'09 Ativos Ilíquidos'!B65&amp;"")</f>
        <v/>
      </c>
      <c r="E922" s="153" t="str">
        <f>IF(C922="","","Ativos Ilíquidos")</f>
        <v/>
      </c>
      <c r="F922" s="153" t="str">
        <f>IF(C922="","",'09 Ativos Ilíquidos'!W65)</f>
        <v/>
      </c>
      <c r="G922" s="154" t="n"/>
      <c r="H922" s="155" t="n"/>
      <c r="I922" s="156" t="str">
        <f>IF(C922="","",'09 Ativos Ilíquidos'!G65)</f>
        <v/>
      </c>
      <c r="J922" s="157" t="str">
        <f>IF(C922="","",'09 Ativos Ilíquidos'!H65)</f>
        <v/>
      </c>
      <c r="K922" s="157" t="str">
        <f>IF(C922="","",'09 Ativos Ilíquidos'!I65)</f>
        <v/>
      </c>
      <c r="L922" s="157" t="str">
        <f>IF(C922="","",'09 Ativos Ilíquidos'!J65)</f>
        <v/>
      </c>
      <c r="M922" s="157" t="str">
        <f>IF(C922="","",J922)</f>
        <v/>
      </c>
      <c r="N922" s="157" t="str">
        <f>IF(C922="","",'09 Ativos Ilíquidos'!R65)</f>
        <v/>
      </c>
      <c r="O922" s="154" t="n"/>
      <c r="P922" s="157" t="str">
        <f>IF(C922="","",'09 Ativos Ilíquidos'!S65)</f>
        <v/>
      </c>
      <c r="Q922" s="157" t="str">
        <f>IF(C922="","",'09 Ativos Ilíquidos'!T65)</f>
        <v/>
      </c>
      <c r="R922" s="158" t="str">
        <f>IF(C922="","",IF($J$3&gt;0,J922/$J$3,0))</f>
        <v/>
      </c>
      <c r="S922" s="159" t="str">
        <f>IF(C922="","",IF(N(J922)&gt;0,J922+ROW()/1E9,""))</f>
        <v/>
      </c>
      <c r="T922" s="159" t="str">
        <f>IF(C922="","",IF(N(P922)&gt;0,P922+ROW()/1E9,""))</f>
        <v/>
      </c>
    </row>
    <row r="923">
      <c r="A923" s="160" t="str">
        <f>IF(C923="","","Ativos Ilíquidos")</f>
        <v/>
      </c>
      <c r="B923" s="160" t="str">
        <f>IF(C923="","","Alternativos")</f>
        <v/>
      </c>
      <c r="C923" s="160" t="str">
        <f>IF('09 Ativos Ilíquidos'!A66="","",'09 Ativos Ilíquidos'!A66&amp;"")</f>
        <v/>
      </c>
      <c r="D923" s="160" t="str">
        <f>IF(C923="","",'09 Ativos Ilíquidos'!B66&amp;"")</f>
        <v/>
      </c>
      <c r="E923" s="160" t="str">
        <f>IF(C923="","","Ativos Ilíquidos")</f>
        <v/>
      </c>
      <c r="F923" s="160" t="str">
        <f>IF(C923="","",'09 Ativos Ilíquidos'!W66)</f>
        <v/>
      </c>
      <c r="G923" s="161" t="n"/>
      <c r="H923" s="162" t="n"/>
      <c r="I923" s="163" t="str">
        <f>IF(C923="","",'09 Ativos Ilíquidos'!G66)</f>
        <v/>
      </c>
      <c r="J923" s="164" t="str">
        <f>IF(C923="","",'09 Ativos Ilíquidos'!H66)</f>
        <v/>
      </c>
      <c r="K923" s="164" t="str">
        <f>IF(C923="","",'09 Ativos Ilíquidos'!I66)</f>
        <v/>
      </c>
      <c r="L923" s="164" t="str">
        <f>IF(C923="","",'09 Ativos Ilíquidos'!J66)</f>
        <v/>
      </c>
      <c r="M923" s="164" t="str">
        <f>IF(C923="","",J923)</f>
        <v/>
      </c>
      <c r="N923" s="164" t="str">
        <f>IF(C923="","",'09 Ativos Ilíquidos'!R66)</f>
        <v/>
      </c>
      <c r="O923" s="161" t="n"/>
      <c r="P923" s="164" t="str">
        <f>IF(C923="","",'09 Ativos Ilíquidos'!S66)</f>
        <v/>
      </c>
      <c r="Q923" s="164" t="str">
        <f>IF(C923="","",'09 Ativos Ilíquidos'!T66)</f>
        <v/>
      </c>
      <c r="R923" s="165" t="str">
        <f>IF(C923="","",IF($J$3&gt;0,J923/$J$3,0))</f>
        <v/>
      </c>
      <c r="S923" s="166" t="str">
        <f>IF(C923="","",IF(N(J923)&gt;0,J923+ROW()/1E9,""))</f>
        <v/>
      </c>
      <c r="T923" s="166" t="str">
        <f>IF(C923="","",IF(N(P923)&gt;0,P923+ROW()/1E9,""))</f>
        <v/>
      </c>
    </row>
    <row r="924">
      <c r="A924" s="153" t="str">
        <f>IF(C924="","","Ativos Ilíquidos")</f>
        <v/>
      </c>
      <c r="B924" s="153" t="str">
        <f>IF(C924="","","Alternativos")</f>
        <v/>
      </c>
      <c r="C924" s="153" t="str">
        <f>IF('09 Ativos Ilíquidos'!A67="","",'09 Ativos Ilíquidos'!A67&amp;"")</f>
        <v/>
      </c>
      <c r="D924" s="153" t="str">
        <f>IF(C924="","",'09 Ativos Ilíquidos'!B67&amp;"")</f>
        <v/>
      </c>
      <c r="E924" s="153" t="str">
        <f>IF(C924="","","Ativos Ilíquidos")</f>
        <v/>
      </c>
      <c r="F924" s="153" t="str">
        <f>IF(C924="","",'09 Ativos Ilíquidos'!W67)</f>
        <v/>
      </c>
      <c r="G924" s="154" t="n"/>
      <c r="H924" s="155" t="n"/>
      <c r="I924" s="156" t="str">
        <f>IF(C924="","",'09 Ativos Ilíquidos'!G67)</f>
        <v/>
      </c>
      <c r="J924" s="157" t="str">
        <f>IF(C924="","",'09 Ativos Ilíquidos'!H67)</f>
        <v/>
      </c>
      <c r="K924" s="157" t="str">
        <f>IF(C924="","",'09 Ativos Ilíquidos'!I67)</f>
        <v/>
      </c>
      <c r="L924" s="157" t="str">
        <f>IF(C924="","",'09 Ativos Ilíquidos'!J67)</f>
        <v/>
      </c>
      <c r="M924" s="157" t="str">
        <f>IF(C924="","",J924)</f>
        <v/>
      </c>
      <c r="N924" s="157" t="str">
        <f>IF(C924="","",'09 Ativos Ilíquidos'!R67)</f>
        <v/>
      </c>
      <c r="O924" s="154" t="n"/>
      <c r="P924" s="157" t="str">
        <f>IF(C924="","",'09 Ativos Ilíquidos'!S67)</f>
        <v/>
      </c>
      <c r="Q924" s="157" t="str">
        <f>IF(C924="","",'09 Ativos Ilíquidos'!T67)</f>
        <v/>
      </c>
      <c r="R924" s="158" t="str">
        <f>IF(C924="","",IF($J$3&gt;0,J924/$J$3,0))</f>
        <v/>
      </c>
      <c r="S924" s="159" t="str">
        <f>IF(C924="","",IF(N(J924)&gt;0,J924+ROW()/1E9,""))</f>
        <v/>
      </c>
      <c r="T924" s="159" t="str">
        <f>IF(C924="","",IF(N(P924)&gt;0,P924+ROW()/1E9,""))</f>
        <v/>
      </c>
    </row>
    <row r="925">
      <c r="A925" s="160" t="str">
        <f>IF(C925="","","Ativos Ilíquidos")</f>
        <v/>
      </c>
      <c r="B925" s="160" t="str">
        <f>IF(C925="","","Alternativos")</f>
        <v/>
      </c>
      <c r="C925" s="160" t="str">
        <f>IF('09 Ativos Ilíquidos'!A68="","",'09 Ativos Ilíquidos'!A68&amp;"")</f>
        <v/>
      </c>
      <c r="D925" s="160" t="str">
        <f>IF(C925="","",'09 Ativos Ilíquidos'!B68&amp;"")</f>
        <v/>
      </c>
      <c r="E925" s="160" t="str">
        <f>IF(C925="","","Ativos Ilíquidos")</f>
        <v/>
      </c>
      <c r="F925" s="160" t="str">
        <f>IF(C925="","",'09 Ativos Ilíquidos'!W68)</f>
        <v/>
      </c>
      <c r="G925" s="161" t="n"/>
      <c r="H925" s="162" t="n"/>
      <c r="I925" s="163" t="str">
        <f>IF(C925="","",'09 Ativos Ilíquidos'!G68)</f>
        <v/>
      </c>
      <c r="J925" s="164" t="str">
        <f>IF(C925="","",'09 Ativos Ilíquidos'!H68)</f>
        <v/>
      </c>
      <c r="K925" s="164" t="str">
        <f>IF(C925="","",'09 Ativos Ilíquidos'!I68)</f>
        <v/>
      </c>
      <c r="L925" s="164" t="str">
        <f>IF(C925="","",'09 Ativos Ilíquidos'!J68)</f>
        <v/>
      </c>
      <c r="M925" s="164" t="str">
        <f>IF(C925="","",J925)</f>
        <v/>
      </c>
      <c r="N925" s="164" t="str">
        <f>IF(C925="","",'09 Ativos Ilíquidos'!R68)</f>
        <v/>
      </c>
      <c r="O925" s="161" t="n"/>
      <c r="P925" s="164" t="str">
        <f>IF(C925="","",'09 Ativos Ilíquidos'!S68)</f>
        <v/>
      </c>
      <c r="Q925" s="164" t="str">
        <f>IF(C925="","",'09 Ativos Ilíquidos'!T68)</f>
        <v/>
      </c>
      <c r="R925" s="165" t="str">
        <f>IF(C925="","",IF($J$3&gt;0,J925/$J$3,0))</f>
        <v/>
      </c>
      <c r="S925" s="166" t="str">
        <f>IF(C925="","",IF(N(J925)&gt;0,J925+ROW()/1E9,""))</f>
        <v/>
      </c>
      <c r="T925" s="166" t="str">
        <f>IF(C925="","",IF(N(P925)&gt;0,P925+ROW()/1E9,""))</f>
        <v/>
      </c>
    </row>
  </sheetData>
  <autoFilter ref="A5:T925"/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HOLDER PREMIUM</dc:creator>
  <dc:title xmlns:dc="http://purl.org/dc/elements/1.1/">HOLDER PREMIUM</dc:title>
  <dc:subject xmlns:dc="http://purl.org/dc/elements/1.1/">Gestão patrimonial, rebalanceamento e aportes</dc:subject>
  <dcterms:created xmlns:dcterms="http://purl.org/dc/terms/" xmlns:xsi="http://www.w3.org/2001/XMLSchema-instance" xsi:type="dcterms:W3CDTF">2026-10-19T11:51:28Z</dcterms:created>
  <dcterms:modified xmlns:dcterms="http://purl.org/dc/terms/" xmlns:xsi="http://www.w3.org/2001/XMLSchema-instance" xsi:type="dcterms:W3CDTF">2026-10-19T11:51:42Z</dcterms:modified>
</cp:coreProperties>
</file>