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Sanjana SM\OneDrive\New folder\OneDrive\Desktop\"/>
    </mc:Choice>
  </mc:AlternateContent>
  <xr:revisionPtr revIDLastSave="0" documentId="13_ncr:1_{CE1F9DB3-194E-48A9-A519-354099653135}" xr6:coauthVersionLast="47" xr6:coauthVersionMax="47" xr10:uidLastSave="{00000000-0000-0000-0000-000000000000}"/>
  <bookViews>
    <workbookView xWindow="-108" yWindow="-108" windowWidth="23256" windowHeight="12456" activeTab="1" xr2:uid="{00000000-000D-0000-FFFF-FFFF00000000}"/>
  </bookViews>
  <sheets>
    <sheet name="Dashboard" sheetId="7" r:id="rId1"/>
    <sheet name="Pricing_Table" sheetId="1" r:id="rId2"/>
    <sheet name="Pivot_Table1" sheetId="2" r:id="rId3"/>
    <sheet name="Pivot_Table2" sheetId="3" r:id="rId4"/>
    <sheet name="Pivot_Table3" sheetId="4" r:id="rId5"/>
    <sheet name="Pivot_Table4" sheetId="8" r:id="rId6"/>
  </sheets>
  <definedNames>
    <definedName name="Slicer_Demand_Trend">#N/A</definedName>
    <definedName name="Slicer_Product">#N/A</definedName>
    <definedName name="Slicer_Season">#N/A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2" i="1"/>
  <c r="H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K2" i="1"/>
  <c r="M22" i="1" l="1"/>
  <c r="M20" i="1"/>
  <c r="M15" i="1"/>
  <c r="M30" i="1"/>
  <c r="M14" i="1"/>
  <c r="M6" i="1"/>
  <c r="L24" i="1"/>
  <c r="L16" i="1"/>
  <c r="L8" i="1"/>
  <c r="M5" i="1"/>
  <c r="L23" i="1"/>
  <c r="L15" i="1"/>
  <c r="M28" i="1"/>
  <c r="M12" i="1"/>
  <c r="L25" i="1"/>
  <c r="L20" i="1"/>
  <c r="M29" i="1"/>
  <c r="M13" i="1"/>
  <c r="M21" i="1"/>
  <c r="M24" i="1"/>
  <c r="N24" i="1" s="1"/>
  <c r="M11" i="1"/>
  <c r="L29" i="1"/>
  <c r="L21" i="1"/>
  <c r="L13" i="1"/>
  <c r="L5" i="1"/>
  <c r="L14" i="1"/>
  <c r="L28" i="1"/>
  <c r="L12" i="1"/>
  <c r="L4" i="1"/>
  <c r="L9" i="1"/>
  <c r="L22" i="1"/>
  <c r="M17" i="1"/>
  <c r="M9" i="1"/>
  <c r="M4" i="1"/>
  <c r="L17" i="1"/>
  <c r="L6" i="1"/>
  <c r="M16" i="1"/>
  <c r="M8" i="1"/>
  <c r="L27" i="1"/>
  <c r="M19" i="1"/>
  <c r="L11" i="1"/>
  <c r="M25" i="1"/>
  <c r="L30" i="1"/>
  <c r="L7" i="1"/>
  <c r="M26" i="1"/>
  <c r="M18" i="1"/>
  <c r="M10" i="1"/>
  <c r="M23" i="1"/>
  <c r="M3" i="1"/>
  <c r="M2" i="1"/>
  <c r="N2" i="1" s="1"/>
  <c r="M27" i="1"/>
  <c r="L3" i="1"/>
  <c r="L19" i="1"/>
  <c r="M7" i="1"/>
  <c r="L26" i="1"/>
  <c r="L18" i="1"/>
  <c r="L10" i="1"/>
  <c r="L2" i="1"/>
  <c r="N29" i="1"/>
  <c r="N28" i="1"/>
  <c r="N20" i="1"/>
  <c r="N22" i="1"/>
  <c r="N5" i="1"/>
  <c r="N13" i="1"/>
  <c r="N15" i="1"/>
  <c r="N17" i="1" l="1"/>
  <c r="R17" i="1"/>
  <c r="Q17" i="1"/>
  <c r="N10" i="1"/>
  <c r="R10" i="1"/>
  <c r="Q10" i="1"/>
  <c r="N7" i="1"/>
  <c r="Q7" i="1"/>
  <c r="R7" i="1"/>
  <c r="N18" i="1"/>
  <c r="R18" i="1"/>
  <c r="Q18" i="1"/>
  <c r="N8" i="1"/>
  <c r="Q8" i="1"/>
  <c r="R8" i="1"/>
  <c r="N12" i="1"/>
  <c r="Q12" i="1"/>
  <c r="R12" i="1"/>
  <c r="N6" i="1"/>
  <c r="Q6" i="1"/>
  <c r="R6" i="1"/>
  <c r="N19" i="1"/>
  <c r="Q19" i="1"/>
  <c r="R19" i="1"/>
  <c r="N26" i="1"/>
  <c r="R26" i="1"/>
  <c r="Q26" i="1"/>
  <c r="Q30" i="1"/>
  <c r="R30" i="1"/>
  <c r="N27" i="1"/>
  <c r="R27" i="1"/>
  <c r="Q27" i="1"/>
  <c r="N21" i="1"/>
  <c r="Q21" i="1"/>
  <c r="R21" i="1"/>
  <c r="Q15" i="1"/>
  <c r="R15" i="1"/>
  <c r="N23" i="1"/>
  <c r="Q23" i="1"/>
  <c r="R23" i="1"/>
  <c r="N16" i="1"/>
  <c r="R16" i="1"/>
  <c r="Q16" i="1"/>
  <c r="N11" i="1"/>
  <c r="R11" i="1"/>
  <c r="Q11" i="1"/>
  <c r="N14" i="1"/>
  <c r="R14" i="1"/>
  <c r="Q14" i="1"/>
  <c r="N25" i="1"/>
  <c r="Q25" i="1"/>
  <c r="R25" i="1"/>
  <c r="N4" i="1"/>
  <c r="R4" i="1"/>
  <c r="Q4" i="1"/>
  <c r="Q13" i="1"/>
  <c r="R13" i="1"/>
  <c r="Q5" i="1"/>
  <c r="R5" i="1"/>
  <c r="Q20" i="1"/>
  <c r="R20" i="1"/>
  <c r="R28" i="1"/>
  <c r="Q28" i="1"/>
  <c r="Q24" i="1"/>
  <c r="R24" i="1"/>
  <c r="N30" i="1"/>
  <c r="N9" i="1"/>
  <c r="Q9" i="1"/>
  <c r="R9" i="1"/>
  <c r="R29" i="1"/>
  <c r="Q29" i="1"/>
  <c r="Q22" i="1"/>
  <c r="R22" i="1"/>
  <c r="N3" i="1"/>
  <c r="R3" i="1"/>
  <c r="Q3" i="1"/>
  <c r="Q2" i="1"/>
  <c r="B4" i="7"/>
  <c r="R2" i="1"/>
  <c r="B3" i="7" l="1"/>
  <c r="S20" i="7"/>
  <c r="S19" i="7"/>
  <c r="B1" i="7"/>
  <c r="B2" i="7"/>
</calcChain>
</file>

<file path=xl/sharedStrings.xml><?xml version="1.0" encoding="utf-8"?>
<sst xmlns="http://schemas.openxmlformats.org/spreadsheetml/2006/main" count="160" uniqueCount="55">
  <si>
    <t>Product</t>
  </si>
  <si>
    <t>Base Price</t>
  </si>
  <si>
    <t>Season</t>
  </si>
  <si>
    <t xml:space="preserve">Demand Trend </t>
  </si>
  <si>
    <t>Stock</t>
  </si>
  <si>
    <t>Competitor Price</t>
  </si>
  <si>
    <t>Watch</t>
  </si>
  <si>
    <t>Diwali</t>
  </si>
  <si>
    <t>Low</t>
  </si>
  <si>
    <t>Shoes</t>
  </si>
  <si>
    <t>Medium</t>
  </si>
  <si>
    <t>Headphones</t>
  </si>
  <si>
    <t>High</t>
  </si>
  <si>
    <t>Summer</t>
  </si>
  <si>
    <t>Lamp</t>
  </si>
  <si>
    <t>Winter</t>
  </si>
  <si>
    <t>Notebook</t>
  </si>
  <si>
    <t>Planner</t>
  </si>
  <si>
    <t>Hoodie</t>
  </si>
  <si>
    <t>Sunglasses</t>
  </si>
  <si>
    <t>Phone Case</t>
  </si>
  <si>
    <t>Sneakers</t>
  </si>
  <si>
    <t>T-shirt</t>
  </si>
  <si>
    <t>Pen Set</t>
  </si>
  <si>
    <t>Bottle</t>
  </si>
  <si>
    <t>Mug</t>
  </si>
  <si>
    <t>Mouse</t>
  </si>
  <si>
    <t>Season Impact</t>
  </si>
  <si>
    <t>Demand Multiplier</t>
  </si>
  <si>
    <t>Stock Modifier</t>
  </si>
  <si>
    <t>Final Price</t>
  </si>
  <si>
    <t>Competitiveness</t>
  </si>
  <si>
    <t>Row Labels</t>
  </si>
  <si>
    <t>Grand Total</t>
  </si>
  <si>
    <t>Sum of Final Price</t>
  </si>
  <si>
    <t>Average of Final Price</t>
  </si>
  <si>
    <t>Count of Product</t>
  </si>
  <si>
    <t>Competitive</t>
  </si>
  <si>
    <t>Expensive</t>
  </si>
  <si>
    <t>Base Price (Increased by 10%)</t>
  </si>
  <si>
    <t>Date</t>
  </si>
  <si>
    <t>Cost Price</t>
  </si>
  <si>
    <t>Profit Margin</t>
  </si>
  <si>
    <t>Total Profit</t>
  </si>
  <si>
    <t>Average Profit Margin</t>
  </si>
  <si>
    <t xml:space="preserve"> Average Final Price</t>
  </si>
  <si>
    <t>% Competitive Prices</t>
  </si>
  <si>
    <t>New Final Price (10% )</t>
  </si>
  <si>
    <t>Average of Competitor Price</t>
  </si>
  <si>
    <t>Price vs Competitor</t>
  </si>
  <si>
    <t>Pricing Status</t>
  </si>
  <si>
    <t>Number of Products</t>
  </si>
  <si>
    <t>Too Expensive</t>
  </si>
  <si>
    <t>OK</t>
  </si>
  <si>
    <t>Demand Adjusted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</si>
</sst>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4009]\ * #,##0.00_ ;_ [$₹-4009]\ * \-#,##0.00_ ;_ [$₹-4009]\ * &quot;-&quot;??_ ;_ @_ "/>
    <numFmt numFmtId="165" formatCode="[$-14009]dd\-mm\-yyyy;@"/>
  </numFmts>
  <fonts count="8" x14ac:knownFonts="1">
    <font>
      <sz val="11"/>
      <color theme="1"/>
      <name val="Calibri"/>
      <family val="2"/>
      <scheme val="minor"/>
    </font>
    <font>
      <b/>
      <sz val="11"/>
      <color theme="1"/>
      <name val="Times New Roman"/>
      <family val="1"/>
    </font>
    <font>
      <sz val="11"/>
      <color theme="1"/>
      <name val="Calibri"/>
      <family val="2"/>
      <scheme val="minor"/>
    </font>
    <font>
      <b/>
      <sz val="14"/>
      <color theme="1"/>
      <name val="Calibri"/>
      <family val="2"/>
      <scheme val="minor"/>
    </font>
    <font>
      <sz val="14"/>
      <color theme="1"/>
      <name val="Calibri"/>
      <family val="2"/>
      <scheme val="minor"/>
    </font>
    <font>
      <b/>
      <sz val="11"/>
      <color theme="1"/>
      <name val="Calibri"/>
      <family val="2"/>
      <scheme val="minor"/>
    </font>
    <font>
      <b/>
      <sz val="12"/>
      <color theme="1"/>
      <name val="Times New Roman"/>
      <family val="1"/>
    </font>
    <font>
      <sz val="12"/>
      <color theme="1"/>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19">
    <xf numFmtId="0" fontId="0" fillId="0" borderId="0" xfId="0"/>
    <xf numFmtId="164" fontId="0" fillId="0" borderId="0" xfId="0" applyNumberFormat="1"/>
    <xf numFmtId="0" fontId="0" fillId="0" borderId="0" xfId="0" pivotButton="1"/>
    <xf numFmtId="0" fontId="0" fillId="0" borderId="0" xfId="0" applyAlignment="1">
      <alignment horizontal="left"/>
    </xf>
    <xf numFmtId="0" fontId="1" fillId="0" borderId="1" xfId="0" applyFont="1" applyBorder="1" applyAlignment="1">
      <alignment horizontal="center" vertical="center" wrapText="1"/>
    </xf>
    <xf numFmtId="0" fontId="3" fillId="0" borderId="1" xfId="0" applyFont="1" applyBorder="1" applyAlignment="1">
      <alignment vertical="center"/>
    </xf>
    <xf numFmtId="2" fontId="4" fillId="0" borderId="1" xfId="0" applyNumberFormat="1" applyFont="1" applyBorder="1"/>
    <xf numFmtId="0" fontId="3" fillId="0" borderId="1" xfId="0" applyFont="1" applyBorder="1" applyAlignment="1">
      <alignment vertical="center" wrapText="1"/>
    </xf>
    <xf numFmtId="9" fontId="4" fillId="0" borderId="1" xfId="1" applyFont="1" applyBorder="1"/>
    <xf numFmtId="0" fontId="6" fillId="0" borderId="1" xfId="0" applyFont="1" applyBorder="1" applyAlignment="1">
      <alignment vertical="center"/>
    </xf>
    <xf numFmtId="0" fontId="6" fillId="0" borderId="1" xfId="0" applyFont="1" applyBorder="1" applyAlignment="1">
      <alignment horizontal="center" vertical="center" wrapText="1"/>
    </xf>
    <xf numFmtId="0" fontId="7" fillId="0" borderId="1" xfId="0" applyFont="1" applyBorder="1" applyAlignment="1">
      <alignment vertical="center" wrapText="1"/>
    </xf>
    <xf numFmtId="164" fontId="7" fillId="0" borderId="1" xfId="0" applyNumberFormat="1" applyFont="1" applyBorder="1" applyAlignment="1">
      <alignment vertical="center" wrapText="1"/>
    </xf>
    <xf numFmtId="0" fontId="7" fillId="0" borderId="1" xfId="0" applyFont="1" applyBorder="1"/>
    <xf numFmtId="164" fontId="7" fillId="0" borderId="1" xfId="0" applyNumberFormat="1" applyFont="1" applyBorder="1"/>
    <xf numFmtId="165" fontId="7" fillId="0" borderId="1" xfId="0" applyNumberFormat="1" applyFont="1" applyBorder="1" applyAlignment="1">
      <alignment horizontal="right" wrapText="1"/>
    </xf>
    <xf numFmtId="164" fontId="6" fillId="0" borderId="1" xfId="0" applyNumberFormat="1" applyFont="1" applyBorder="1" applyAlignment="1">
      <alignment horizontal="center" vertical="center" wrapText="1"/>
    </xf>
    <xf numFmtId="0" fontId="5" fillId="0" borderId="1" xfId="0" applyFont="1" applyBorder="1"/>
    <xf numFmtId="0" fontId="1" fillId="0" borderId="1" xfId="0" applyFont="1" applyBorder="1"/>
  </cellXfs>
  <cellStyles count="2">
    <cellStyle name="Normal" xfId="0" builtinId="0"/>
    <cellStyle name="Percent" xfId="1" builtinId="5"/>
  </cellStyles>
  <dxfs count="12">
    <dxf>
      <font>
        <b val="0"/>
        <i val="0"/>
        <color rgb="FF92D050"/>
      </font>
    </dxf>
    <dxf>
      <font>
        <color rgb="FFFF0000"/>
      </font>
    </dxf>
    <dxf>
      <font>
        <color theme="9" tint="-0.24994659260841701"/>
      </font>
    </dxf>
    <dxf>
      <font>
        <color rgb="FFC00000"/>
      </font>
    </dxf>
    <dxf>
      <font>
        <b/>
        <i/>
        <color rgb="FFC00000"/>
      </font>
    </dxf>
    <dxf>
      <font>
        <b/>
        <i val="0"/>
        <color rgb="FFC00000"/>
      </font>
    </dxf>
    <dxf>
      <font>
        <b/>
        <i val="0"/>
        <color theme="9"/>
      </font>
    </dxf>
    <dxf>
      <font>
        <b/>
        <i/>
        <color rgb="FFC00000"/>
      </font>
    </dxf>
    <dxf>
      <font>
        <b/>
        <i val="0"/>
        <color rgb="FFC00000"/>
      </font>
    </dxf>
    <dxf>
      <font>
        <b/>
        <i val="0"/>
        <color theme="9"/>
      </font>
    </dxf>
    <dxf>
      <font>
        <b/>
        <i val="0"/>
        <color rgb="FFC00000"/>
      </font>
    </dxf>
    <dxf>
      <font>
        <b/>
        <i val="0"/>
        <color theme="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 pricing simulator.xlsx]Pivot_Table1!PivotTable1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tx1"/>
                </a:solidFill>
              </a:rPr>
              <a:t>Average Final Price by Product</a:t>
            </a:r>
          </a:p>
        </c:rich>
      </c:tx>
      <c:layout>
        <c:manualLayout>
          <c:xMode val="edge"/>
          <c:yMode val="edge"/>
          <c:x val="0.34592190369195092"/>
          <c:y val="0.1056971199633256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Pivot_Table1!$B$3</c:f>
              <c:strCache>
                <c:ptCount val="1"/>
                <c:pt idx="0">
                  <c:v>Total</c:v>
                </c:pt>
              </c:strCache>
            </c:strRef>
          </c:tx>
          <c:spPr>
            <a:solidFill>
              <a:schemeClr val="accent1"/>
            </a:solidFill>
            <a:ln>
              <a:noFill/>
            </a:ln>
            <a:effectLst/>
          </c:spPr>
          <c:invertIfNegative val="0"/>
          <c:cat>
            <c:strRef>
              <c:f>Pivot_Table1!$A$4:$A$19</c:f>
              <c:strCache>
                <c:ptCount val="15"/>
                <c:pt idx="0">
                  <c:v>Bottle</c:v>
                </c:pt>
                <c:pt idx="1">
                  <c:v>Headphones</c:v>
                </c:pt>
                <c:pt idx="2">
                  <c:v>Hoodie</c:v>
                </c:pt>
                <c:pt idx="3">
                  <c:v>Lamp</c:v>
                </c:pt>
                <c:pt idx="4">
                  <c:v>Mouse</c:v>
                </c:pt>
                <c:pt idx="5">
                  <c:v>Mug</c:v>
                </c:pt>
                <c:pt idx="6">
                  <c:v>Notebook</c:v>
                </c:pt>
                <c:pt idx="7">
                  <c:v>Pen Set</c:v>
                </c:pt>
                <c:pt idx="8">
                  <c:v>Phone Case</c:v>
                </c:pt>
                <c:pt idx="9">
                  <c:v>Planner</c:v>
                </c:pt>
                <c:pt idx="10">
                  <c:v>Shoes</c:v>
                </c:pt>
                <c:pt idx="11">
                  <c:v>Sneakers</c:v>
                </c:pt>
                <c:pt idx="12">
                  <c:v>Sunglasses</c:v>
                </c:pt>
                <c:pt idx="13">
                  <c:v>T-shirt</c:v>
                </c:pt>
                <c:pt idx="14">
                  <c:v>Watch</c:v>
                </c:pt>
              </c:strCache>
            </c:strRef>
          </c:cat>
          <c:val>
            <c:numRef>
              <c:f>Pivot_Table1!$B$4:$B$19</c:f>
              <c:numCache>
                <c:formatCode>_ [$₹-4009]\ * #,##0.00_ ;_ [$₹-4009]\ * \-#,##0.00_ ;_ [$₹-4009]\ * "-"??_ ;_ @_ </c:formatCode>
                <c:ptCount val="15"/>
                <c:pt idx="0">
                  <c:v>1645.5600000000002</c:v>
                </c:pt>
                <c:pt idx="1">
                  <c:v>311.74199999999996</c:v>
                </c:pt>
                <c:pt idx="2">
                  <c:v>1076.9175</c:v>
                </c:pt>
                <c:pt idx="3">
                  <c:v>2131.6349999999998</c:v>
                </c:pt>
                <c:pt idx="4">
                  <c:v>957.62700000000018</c:v>
                </c:pt>
                <c:pt idx="5">
                  <c:v>1509.0900000000001</c:v>
                </c:pt>
                <c:pt idx="6">
                  <c:v>2840.8890000000001</c:v>
                </c:pt>
                <c:pt idx="7">
                  <c:v>2220.6499999999996</c:v>
                </c:pt>
                <c:pt idx="8">
                  <c:v>2372.3009999999999</c:v>
                </c:pt>
                <c:pt idx="9">
                  <c:v>2378.0137499999996</c:v>
                </c:pt>
                <c:pt idx="10">
                  <c:v>1555.9499999999998</c:v>
                </c:pt>
                <c:pt idx="11">
                  <c:v>1856.6077500000001</c:v>
                </c:pt>
                <c:pt idx="12">
                  <c:v>1992.3580000000002</c:v>
                </c:pt>
                <c:pt idx="13">
                  <c:v>3044.97</c:v>
                </c:pt>
                <c:pt idx="14">
                  <c:v>1852.0302499999998</c:v>
                </c:pt>
              </c:numCache>
            </c:numRef>
          </c:val>
          <c:extLst>
            <c:ext xmlns:c16="http://schemas.microsoft.com/office/drawing/2014/chart" uri="{C3380CC4-5D6E-409C-BE32-E72D297353CC}">
              <c16:uniqueId val="{00000000-FBA5-460D-8E90-6EE0B00BE383}"/>
            </c:ext>
          </c:extLst>
        </c:ser>
        <c:dLbls>
          <c:showLegendKey val="0"/>
          <c:showVal val="0"/>
          <c:showCatName val="0"/>
          <c:showSerName val="0"/>
          <c:showPercent val="0"/>
          <c:showBubbleSize val="0"/>
        </c:dLbls>
        <c:gapWidth val="182"/>
        <c:axId val="2004678960"/>
        <c:axId val="2004679440"/>
      </c:barChart>
      <c:catAx>
        <c:axId val="2004678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679440"/>
        <c:crosses val="autoZero"/>
        <c:auto val="1"/>
        <c:lblAlgn val="ctr"/>
        <c:lblOffset val="100"/>
        <c:noMultiLvlLbl val="0"/>
      </c:catAx>
      <c:valAx>
        <c:axId val="2004679440"/>
        <c:scaling>
          <c:orientation val="minMax"/>
        </c:scaling>
        <c:delete val="0"/>
        <c:axPos val="b"/>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67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 pricing simulator.xlsx]Pivot_Table2!PivotTable2</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1200" b="0" i="0" u="none" strike="noStrike" baseline="0">
                <a:solidFill>
                  <a:schemeClr val="tx1"/>
                </a:solidFill>
              </a:rPr>
              <a:t>Price Competitiveness</a:t>
            </a:r>
            <a:endParaRPr lang="en-US" sz="1200">
              <a:solidFill>
                <a:schemeClr val="tx1"/>
              </a:solidFill>
            </a:endParaRP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Pivot_Table2!$B$3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05C-43BD-AF9A-7F960E085E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05C-43BD-AF9A-7F960E085EA3}"/>
              </c:ext>
            </c:extLst>
          </c:dPt>
          <c:cat>
            <c:strRef>
              <c:f>Pivot_Table2!$A$4:$A$6</c:f>
              <c:strCache>
                <c:ptCount val="2"/>
                <c:pt idx="0">
                  <c:v>Competitive</c:v>
                </c:pt>
                <c:pt idx="1">
                  <c:v>Expensive</c:v>
                </c:pt>
              </c:strCache>
            </c:strRef>
          </c:cat>
          <c:val>
            <c:numRef>
              <c:f>Pivot_Table2!$B$4:$B$6</c:f>
              <c:numCache>
                <c:formatCode>General</c:formatCode>
                <c:ptCount val="2"/>
                <c:pt idx="0">
                  <c:v>8</c:v>
                </c:pt>
                <c:pt idx="1">
                  <c:v>21</c:v>
                </c:pt>
              </c:numCache>
            </c:numRef>
          </c:val>
          <c:extLst>
            <c:ext xmlns:c16="http://schemas.microsoft.com/office/drawing/2014/chart" uri="{C3380CC4-5D6E-409C-BE32-E72D297353CC}">
              <c16:uniqueId val="{00000004-505C-43BD-AF9A-7F960E085EA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 pricing simulator.xlsx]Pivot_Table3!PivotTable3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0" i="0" u="none" strike="noStrike" baseline="0">
                <a:solidFill>
                  <a:schemeClr val="tx1"/>
                </a:solidFill>
              </a:rPr>
              <a:t>Season vs Final Price</a:t>
            </a:r>
            <a:endParaRPr lang="en-US" sz="120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Pivot_Table3!$B$3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Pivot_Table3!$A$4:$A$7</c:f>
              <c:strCache>
                <c:ptCount val="3"/>
                <c:pt idx="0">
                  <c:v>High</c:v>
                </c:pt>
                <c:pt idx="1">
                  <c:v>Low</c:v>
                </c:pt>
                <c:pt idx="2">
                  <c:v>Medium</c:v>
                </c:pt>
              </c:strCache>
            </c:strRef>
          </c:cat>
          <c:val>
            <c:numRef>
              <c:f>Pivot_Table3!$B$4:$B$7</c:f>
              <c:numCache>
                <c:formatCode>_ [$₹-4009]\ * #,##0.00_ ;_ [$₹-4009]\ * \-#,##0.00_ ;_ [$₹-4009]\ * "-"??_ ;_ @_ </c:formatCode>
                <c:ptCount val="3"/>
                <c:pt idx="0">
                  <c:v>27343.439999999999</c:v>
                </c:pt>
                <c:pt idx="1">
                  <c:v>7750.0747499999998</c:v>
                </c:pt>
                <c:pt idx="2">
                  <c:v>22456.940000000002</c:v>
                </c:pt>
              </c:numCache>
            </c:numRef>
          </c:val>
          <c:smooth val="0"/>
          <c:extLst>
            <c:ext xmlns:c16="http://schemas.microsoft.com/office/drawing/2014/chart" uri="{C3380CC4-5D6E-409C-BE32-E72D297353CC}">
              <c16:uniqueId val="{00000000-20AD-4296-AE70-C83236B43941}"/>
            </c:ext>
          </c:extLst>
        </c:ser>
        <c:dLbls>
          <c:showLegendKey val="0"/>
          <c:showVal val="0"/>
          <c:showCatName val="0"/>
          <c:showSerName val="0"/>
          <c:showPercent val="0"/>
          <c:showBubbleSize val="0"/>
        </c:dLbls>
        <c:marker val="1"/>
        <c:smooth val="0"/>
        <c:axId val="2031078576"/>
        <c:axId val="2031079056"/>
      </c:lineChart>
      <c:catAx>
        <c:axId val="203107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079056"/>
        <c:crosses val="autoZero"/>
        <c:auto val="1"/>
        <c:lblAlgn val="ctr"/>
        <c:lblOffset val="100"/>
        <c:noMultiLvlLbl val="0"/>
      </c:catAx>
      <c:valAx>
        <c:axId val="2031079056"/>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07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Pricing Competitiveness Breakdown</a:t>
            </a:r>
            <a:endParaRPr lang="en-US" sz="1400" b="0" i="0" u="none" strike="noStrike"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Dashboard!$S$18</c:f>
              <c:strCache>
                <c:ptCount val="1"/>
                <c:pt idx="0">
                  <c:v>Number of Products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AD-400C-9A2E-B698DA72E04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5AD-400C-9A2E-B698DA72E04B}"/>
              </c:ext>
            </c:extLst>
          </c:dPt>
          <c:cat>
            <c:strRef>
              <c:f>Dashboard!$R$19:$R$20</c:f>
              <c:strCache>
                <c:ptCount val="2"/>
                <c:pt idx="0">
                  <c:v>Too Expensive</c:v>
                </c:pt>
                <c:pt idx="1">
                  <c:v>OK</c:v>
                </c:pt>
              </c:strCache>
            </c:strRef>
          </c:cat>
          <c:val>
            <c:numRef>
              <c:f>Dashboard!$S$19:$S$20</c:f>
              <c:numCache>
                <c:formatCode>General</c:formatCode>
                <c:ptCount val="2"/>
                <c:pt idx="0">
                  <c:v>10</c:v>
                </c:pt>
                <c:pt idx="1">
                  <c:v>19</c:v>
                </c:pt>
              </c:numCache>
            </c:numRef>
          </c:val>
          <c:extLst>
            <c:ext xmlns:c16="http://schemas.microsoft.com/office/drawing/2014/chart" uri="{C3380CC4-5D6E-409C-BE32-E72D297353CC}">
              <c16:uniqueId val="{00000000-ADCF-4CE0-A6E4-B07D332E9AE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 pricing simulator.xlsx]Pivot_Table1!PivotTable1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tx1"/>
                </a:solidFill>
              </a:rPr>
              <a:t>Average Final Price by Product</a:t>
            </a:r>
          </a:p>
        </c:rich>
      </c:tx>
      <c:layout>
        <c:manualLayout>
          <c:xMode val="edge"/>
          <c:yMode val="edge"/>
          <c:x val="0.34592190369195092"/>
          <c:y val="0.1056971199633256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Pivot_Table1!$B$3</c:f>
              <c:strCache>
                <c:ptCount val="1"/>
                <c:pt idx="0">
                  <c:v>Total</c:v>
                </c:pt>
              </c:strCache>
            </c:strRef>
          </c:tx>
          <c:spPr>
            <a:solidFill>
              <a:schemeClr val="accent1"/>
            </a:solidFill>
            <a:ln>
              <a:noFill/>
            </a:ln>
            <a:effectLst/>
          </c:spPr>
          <c:invertIfNegative val="0"/>
          <c:cat>
            <c:strRef>
              <c:f>Pivot_Table1!$A$4:$A$19</c:f>
              <c:strCache>
                <c:ptCount val="15"/>
                <c:pt idx="0">
                  <c:v>Bottle</c:v>
                </c:pt>
                <c:pt idx="1">
                  <c:v>Headphones</c:v>
                </c:pt>
                <c:pt idx="2">
                  <c:v>Hoodie</c:v>
                </c:pt>
                <c:pt idx="3">
                  <c:v>Lamp</c:v>
                </c:pt>
                <c:pt idx="4">
                  <c:v>Mouse</c:v>
                </c:pt>
                <c:pt idx="5">
                  <c:v>Mug</c:v>
                </c:pt>
                <c:pt idx="6">
                  <c:v>Notebook</c:v>
                </c:pt>
                <c:pt idx="7">
                  <c:v>Pen Set</c:v>
                </c:pt>
                <c:pt idx="8">
                  <c:v>Phone Case</c:v>
                </c:pt>
                <c:pt idx="9">
                  <c:v>Planner</c:v>
                </c:pt>
                <c:pt idx="10">
                  <c:v>Shoes</c:v>
                </c:pt>
                <c:pt idx="11">
                  <c:v>Sneakers</c:v>
                </c:pt>
                <c:pt idx="12">
                  <c:v>Sunglasses</c:v>
                </c:pt>
                <c:pt idx="13">
                  <c:v>T-shirt</c:v>
                </c:pt>
                <c:pt idx="14">
                  <c:v>Watch</c:v>
                </c:pt>
              </c:strCache>
            </c:strRef>
          </c:cat>
          <c:val>
            <c:numRef>
              <c:f>Pivot_Table1!$B$4:$B$19</c:f>
              <c:numCache>
                <c:formatCode>_ [$₹-4009]\ * #,##0.00_ ;_ [$₹-4009]\ * \-#,##0.00_ ;_ [$₹-4009]\ * "-"??_ ;_ @_ </c:formatCode>
                <c:ptCount val="15"/>
                <c:pt idx="0">
                  <c:v>1645.5600000000002</c:v>
                </c:pt>
                <c:pt idx="1">
                  <c:v>311.74199999999996</c:v>
                </c:pt>
                <c:pt idx="2">
                  <c:v>1076.9175</c:v>
                </c:pt>
                <c:pt idx="3">
                  <c:v>2131.6349999999998</c:v>
                </c:pt>
                <c:pt idx="4">
                  <c:v>957.62700000000018</c:v>
                </c:pt>
                <c:pt idx="5">
                  <c:v>1509.0900000000001</c:v>
                </c:pt>
                <c:pt idx="6">
                  <c:v>2840.8890000000001</c:v>
                </c:pt>
                <c:pt idx="7">
                  <c:v>2220.6499999999996</c:v>
                </c:pt>
                <c:pt idx="8">
                  <c:v>2372.3009999999999</c:v>
                </c:pt>
                <c:pt idx="9">
                  <c:v>2378.0137499999996</c:v>
                </c:pt>
                <c:pt idx="10">
                  <c:v>1555.9499999999998</c:v>
                </c:pt>
                <c:pt idx="11">
                  <c:v>1856.6077500000001</c:v>
                </c:pt>
                <c:pt idx="12">
                  <c:v>1992.3580000000002</c:v>
                </c:pt>
                <c:pt idx="13">
                  <c:v>3044.97</c:v>
                </c:pt>
                <c:pt idx="14">
                  <c:v>1852.0302499999998</c:v>
                </c:pt>
              </c:numCache>
            </c:numRef>
          </c:val>
          <c:extLst>
            <c:ext xmlns:c16="http://schemas.microsoft.com/office/drawing/2014/chart" uri="{C3380CC4-5D6E-409C-BE32-E72D297353CC}">
              <c16:uniqueId val="{00000000-5D94-4BA4-9BB6-075C62C2621C}"/>
            </c:ext>
          </c:extLst>
        </c:ser>
        <c:dLbls>
          <c:showLegendKey val="0"/>
          <c:showVal val="0"/>
          <c:showCatName val="0"/>
          <c:showSerName val="0"/>
          <c:showPercent val="0"/>
          <c:showBubbleSize val="0"/>
        </c:dLbls>
        <c:gapWidth val="182"/>
        <c:axId val="2004678960"/>
        <c:axId val="2004679440"/>
      </c:barChart>
      <c:catAx>
        <c:axId val="2004678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679440"/>
        <c:crosses val="autoZero"/>
        <c:auto val="1"/>
        <c:lblAlgn val="ctr"/>
        <c:lblOffset val="100"/>
        <c:noMultiLvlLbl val="0"/>
      </c:catAx>
      <c:valAx>
        <c:axId val="2004679440"/>
        <c:scaling>
          <c:orientation val="minMax"/>
        </c:scaling>
        <c:delete val="0"/>
        <c:axPos val="b"/>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67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 pricing simulator.xlsx]Pivot_Table2!PivotTable2</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1200" b="0" i="0" u="none" strike="noStrike" baseline="0">
                <a:solidFill>
                  <a:schemeClr val="tx1"/>
                </a:solidFill>
              </a:rPr>
              <a:t>Price Competitiveness</a:t>
            </a:r>
            <a:endParaRPr lang="en-US" sz="1200">
              <a:solidFill>
                <a:schemeClr val="tx1"/>
              </a:solidFill>
            </a:endParaRP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Pivot_Table2!$B$3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988-4FB2-8476-C4F614C2131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988-4FB2-8476-C4F614C21316}"/>
              </c:ext>
            </c:extLst>
          </c:dPt>
          <c:cat>
            <c:strRef>
              <c:f>Pivot_Table2!$A$4:$A$6</c:f>
              <c:strCache>
                <c:ptCount val="2"/>
                <c:pt idx="0">
                  <c:v>Competitive</c:v>
                </c:pt>
                <c:pt idx="1">
                  <c:v>Expensive</c:v>
                </c:pt>
              </c:strCache>
            </c:strRef>
          </c:cat>
          <c:val>
            <c:numRef>
              <c:f>Pivot_Table2!$B$4:$B$6</c:f>
              <c:numCache>
                <c:formatCode>General</c:formatCode>
                <c:ptCount val="2"/>
                <c:pt idx="0">
                  <c:v>8</c:v>
                </c:pt>
                <c:pt idx="1">
                  <c:v>21</c:v>
                </c:pt>
              </c:numCache>
            </c:numRef>
          </c:val>
          <c:extLst>
            <c:ext xmlns:c16="http://schemas.microsoft.com/office/drawing/2014/chart" uri="{C3380CC4-5D6E-409C-BE32-E72D297353CC}">
              <c16:uniqueId val="{00000000-2931-432A-85A3-0F20D3C0313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 pricing simulator.xlsx]Pivot_Table3!PivotTable3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0" i="0" u="none" strike="noStrike" baseline="0">
                <a:solidFill>
                  <a:schemeClr val="tx1"/>
                </a:solidFill>
              </a:rPr>
              <a:t>Season vs Final Price</a:t>
            </a:r>
            <a:endParaRPr lang="en-US" sz="120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Pivot_Table3!$B$3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Pivot_Table3!$A$4:$A$7</c:f>
              <c:strCache>
                <c:ptCount val="3"/>
                <c:pt idx="0">
                  <c:v>High</c:v>
                </c:pt>
                <c:pt idx="1">
                  <c:v>Low</c:v>
                </c:pt>
                <c:pt idx="2">
                  <c:v>Medium</c:v>
                </c:pt>
              </c:strCache>
            </c:strRef>
          </c:cat>
          <c:val>
            <c:numRef>
              <c:f>Pivot_Table3!$B$4:$B$7</c:f>
              <c:numCache>
                <c:formatCode>_ [$₹-4009]\ * #,##0.00_ ;_ [$₹-4009]\ * \-#,##0.00_ ;_ [$₹-4009]\ * "-"??_ ;_ @_ </c:formatCode>
                <c:ptCount val="3"/>
                <c:pt idx="0">
                  <c:v>27343.439999999999</c:v>
                </c:pt>
                <c:pt idx="1">
                  <c:v>7750.0747499999998</c:v>
                </c:pt>
                <c:pt idx="2">
                  <c:v>22456.940000000002</c:v>
                </c:pt>
              </c:numCache>
            </c:numRef>
          </c:val>
          <c:smooth val="0"/>
          <c:extLst>
            <c:ext xmlns:c16="http://schemas.microsoft.com/office/drawing/2014/chart" uri="{C3380CC4-5D6E-409C-BE32-E72D297353CC}">
              <c16:uniqueId val="{00000000-A67F-4798-BEB7-8EB5B45CCBED}"/>
            </c:ext>
          </c:extLst>
        </c:ser>
        <c:dLbls>
          <c:showLegendKey val="0"/>
          <c:showVal val="0"/>
          <c:showCatName val="0"/>
          <c:showSerName val="0"/>
          <c:showPercent val="0"/>
          <c:showBubbleSize val="0"/>
        </c:dLbls>
        <c:marker val="1"/>
        <c:smooth val="0"/>
        <c:axId val="2031078576"/>
        <c:axId val="2031079056"/>
      </c:lineChart>
      <c:catAx>
        <c:axId val="203107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079056"/>
        <c:crosses val="autoZero"/>
        <c:auto val="1"/>
        <c:lblAlgn val="ctr"/>
        <c:lblOffset val="100"/>
        <c:noMultiLvlLbl val="0"/>
      </c:catAx>
      <c:valAx>
        <c:axId val="2031079056"/>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07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759724</xdr:colOff>
      <xdr:row>0</xdr:row>
      <xdr:rowOff>1</xdr:rowOff>
    </xdr:from>
    <xdr:to>
      <xdr:col>11</xdr:col>
      <xdr:colOff>603663</xdr:colOff>
      <xdr:row>17</xdr:row>
      <xdr:rowOff>0</xdr:rowOff>
    </xdr:to>
    <xdr:graphicFrame macro="">
      <xdr:nvGraphicFramePr>
        <xdr:cNvPr id="2" name="Average Final Price by Product">
          <a:extLst>
            <a:ext uri="{FF2B5EF4-FFF2-40B4-BE49-F238E27FC236}">
              <a16:creationId xmlns:a16="http://schemas.microsoft.com/office/drawing/2014/main" id="{36F1B14A-763F-4DCF-A3FC-0E4FB7A022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39585</xdr:rowOff>
    </xdr:from>
    <xdr:to>
      <xdr:col>2</xdr:col>
      <xdr:colOff>19792</xdr:colOff>
      <xdr:row>25</xdr:row>
      <xdr:rowOff>89064</xdr:rowOff>
    </xdr:to>
    <mc:AlternateContent xmlns:mc="http://schemas.openxmlformats.org/markup-compatibility/2006" xmlns:a14="http://schemas.microsoft.com/office/drawing/2010/main">
      <mc:Choice Requires="a14">
        <xdr:graphicFrame macro="">
          <xdr:nvGraphicFramePr>
            <xdr:cNvPr id="3" name="Product 1">
              <a:extLst>
                <a:ext uri="{FF2B5EF4-FFF2-40B4-BE49-F238E27FC236}">
                  <a16:creationId xmlns:a16="http://schemas.microsoft.com/office/drawing/2014/main" id="{F19BAA05-52BD-456D-8191-742ABE880926}"/>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0" y="989611"/>
              <a:ext cx="2543298" cy="41365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29687</xdr:colOff>
      <xdr:row>16</xdr:row>
      <xdr:rowOff>169818</xdr:rowOff>
    </xdr:from>
    <xdr:to>
      <xdr:col>13</xdr:col>
      <xdr:colOff>1088571</xdr:colOff>
      <xdr:row>21</xdr:row>
      <xdr:rowOff>148442</xdr:rowOff>
    </xdr:to>
    <mc:AlternateContent xmlns:mc="http://schemas.openxmlformats.org/markup-compatibility/2006" xmlns:a14="http://schemas.microsoft.com/office/drawing/2010/main">
      <mc:Choice Requires="a14">
        <xdr:graphicFrame macro="">
          <xdr:nvGraphicFramePr>
            <xdr:cNvPr id="4" name="Season 1">
              <a:extLst>
                <a:ext uri="{FF2B5EF4-FFF2-40B4-BE49-F238E27FC236}">
                  <a16:creationId xmlns:a16="http://schemas.microsoft.com/office/drawing/2014/main" id="{59113262-D760-4B22-8DF8-50DA1F604C01}"/>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8688778" y="3257402"/>
              <a:ext cx="1979222" cy="12156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9897</xdr:colOff>
      <xdr:row>17</xdr:row>
      <xdr:rowOff>8511</xdr:rowOff>
    </xdr:from>
    <xdr:to>
      <xdr:col>16</xdr:col>
      <xdr:colOff>603663</xdr:colOff>
      <xdr:row>21</xdr:row>
      <xdr:rowOff>158338</xdr:rowOff>
    </xdr:to>
    <mc:AlternateContent xmlns:mc="http://schemas.openxmlformats.org/markup-compatibility/2006" xmlns:a14="http://schemas.microsoft.com/office/drawing/2010/main">
      <mc:Choice Requires="a14">
        <xdr:graphicFrame macro="">
          <xdr:nvGraphicFramePr>
            <xdr:cNvPr id="5" name="Demand Trend  1">
              <a:extLst>
                <a:ext uri="{FF2B5EF4-FFF2-40B4-BE49-F238E27FC236}">
                  <a16:creationId xmlns:a16="http://schemas.microsoft.com/office/drawing/2014/main" id="{F7DBC6E6-C79A-4F12-8F04-834C56E9273E}"/>
                </a:ext>
              </a:extLst>
            </xdr:cNvPr>
            <xdr:cNvGraphicFramePr/>
          </xdr:nvGraphicFramePr>
          <xdr:xfrm>
            <a:off x="0" y="0"/>
            <a:ext cx="0" cy="0"/>
          </xdr:xfrm>
          <a:graphic>
            <a:graphicData uri="http://schemas.microsoft.com/office/drawing/2010/slicer">
              <sle:slicer xmlns:sle="http://schemas.microsoft.com/office/drawing/2010/slicer" name="Demand Trend  1"/>
            </a:graphicData>
          </a:graphic>
        </xdr:graphicFrame>
      </mc:Choice>
      <mc:Fallback xmlns="">
        <xdr:sp macro="" textlink="">
          <xdr:nvSpPr>
            <xdr:cNvPr id="0" name=""/>
            <xdr:cNvSpPr>
              <a:spLocks noTextEdit="1"/>
            </xdr:cNvSpPr>
          </xdr:nvSpPr>
          <xdr:spPr>
            <a:xfrm>
              <a:off x="10776858" y="3274225"/>
              <a:ext cx="1820883" cy="12087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5345</xdr:colOff>
      <xdr:row>16</xdr:row>
      <xdr:rowOff>168231</xdr:rowOff>
    </xdr:from>
    <xdr:to>
      <xdr:col>11</xdr:col>
      <xdr:colOff>593767</xdr:colOff>
      <xdr:row>36</xdr:row>
      <xdr:rowOff>168233</xdr:rowOff>
    </xdr:to>
    <xdr:graphicFrame macro="">
      <xdr:nvGraphicFramePr>
        <xdr:cNvPr id="6" name="Chart 5">
          <a:extLst>
            <a:ext uri="{FF2B5EF4-FFF2-40B4-BE49-F238E27FC236}">
              <a16:creationId xmlns:a16="http://schemas.microsoft.com/office/drawing/2014/main" id="{5F22B4AC-9C17-4659-A499-30D90CB124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19793</xdr:colOff>
      <xdr:row>0</xdr:row>
      <xdr:rowOff>9896</xdr:rowOff>
    </xdr:from>
    <xdr:to>
      <xdr:col>21</xdr:col>
      <xdr:colOff>1</xdr:colOff>
      <xdr:row>17</xdr:row>
      <xdr:rowOff>9895</xdr:rowOff>
    </xdr:to>
    <xdr:graphicFrame macro="">
      <xdr:nvGraphicFramePr>
        <xdr:cNvPr id="7" name="Chart 6">
          <a:extLst>
            <a:ext uri="{FF2B5EF4-FFF2-40B4-BE49-F238E27FC236}">
              <a16:creationId xmlns:a16="http://schemas.microsoft.com/office/drawing/2014/main" id="{34D8BE71-BCCF-4426-B5A0-B446C52CD9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9895</xdr:colOff>
      <xdr:row>22</xdr:row>
      <xdr:rowOff>16033</xdr:rowOff>
    </xdr:from>
    <xdr:to>
      <xdr:col>18</xdr:col>
      <xdr:colOff>0</xdr:colOff>
      <xdr:row>36</xdr:row>
      <xdr:rowOff>168234</xdr:rowOff>
    </xdr:to>
    <xdr:graphicFrame macro="">
      <xdr:nvGraphicFramePr>
        <xdr:cNvPr id="8" name="Chart 7">
          <a:extLst>
            <a:ext uri="{FF2B5EF4-FFF2-40B4-BE49-F238E27FC236}">
              <a16:creationId xmlns:a16="http://schemas.microsoft.com/office/drawing/2014/main" id="{55CA3E6D-8E6A-E0C1-C78F-A0DB68F701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xdr:colOff>
      <xdr:row>1</xdr:row>
      <xdr:rowOff>171450</xdr:rowOff>
    </xdr:from>
    <xdr:to>
      <xdr:col>14</xdr:col>
      <xdr:colOff>0</xdr:colOff>
      <xdr:row>19</xdr:row>
      <xdr:rowOff>15240</xdr:rowOff>
    </xdr:to>
    <xdr:graphicFrame macro="">
      <xdr:nvGraphicFramePr>
        <xdr:cNvPr id="2" name="Average Final Price by Product">
          <a:extLst>
            <a:ext uri="{FF2B5EF4-FFF2-40B4-BE49-F238E27FC236}">
              <a16:creationId xmlns:a16="http://schemas.microsoft.com/office/drawing/2014/main" id="{963C71A6-ADCA-7801-85CA-01CC8D8560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7620</xdr:colOff>
      <xdr:row>19</xdr:row>
      <xdr:rowOff>15240</xdr:rowOff>
    </xdr:from>
    <xdr:to>
      <xdr:col>7</xdr:col>
      <xdr:colOff>160020</xdr:colOff>
      <xdr:row>33</xdr:row>
      <xdr:rowOff>13335</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B427E517-F4EC-243F-81C8-F5827C2BC52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406140" y="3489960"/>
              <a:ext cx="1981200" cy="25584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160020</xdr:colOff>
      <xdr:row>19</xdr:row>
      <xdr:rowOff>15240</xdr:rowOff>
    </xdr:from>
    <xdr:to>
      <xdr:col>10</xdr:col>
      <xdr:colOff>426720</xdr:colOff>
      <xdr:row>33</xdr:row>
      <xdr:rowOff>7620</xdr:rowOff>
    </xdr:to>
    <mc:AlternateContent xmlns:mc="http://schemas.openxmlformats.org/markup-compatibility/2006" xmlns:a14="http://schemas.microsoft.com/office/drawing/2010/main">
      <mc:Choice Requires="a14">
        <xdr:graphicFrame macro="">
          <xdr:nvGraphicFramePr>
            <xdr:cNvPr id="4" name="Season">
              <a:extLst>
                <a:ext uri="{FF2B5EF4-FFF2-40B4-BE49-F238E27FC236}">
                  <a16:creationId xmlns:a16="http://schemas.microsoft.com/office/drawing/2014/main" id="{B23330E4-72E1-B36C-BE3A-010A052E4AEB}"/>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5387340" y="3489960"/>
              <a:ext cx="2095500" cy="2552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441960</xdr:colOff>
      <xdr:row>19</xdr:row>
      <xdr:rowOff>15240</xdr:rowOff>
    </xdr:from>
    <xdr:to>
      <xdr:col>14</xdr:col>
      <xdr:colOff>0</xdr:colOff>
      <xdr:row>32</xdr:row>
      <xdr:rowOff>175260</xdr:rowOff>
    </xdr:to>
    <mc:AlternateContent xmlns:mc="http://schemas.openxmlformats.org/markup-compatibility/2006" xmlns:a14="http://schemas.microsoft.com/office/drawing/2010/main">
      <mc:Choice Requires="a14">
        <xdr:graphicFrame macro="">
          <xdr:nvGraphicFramePr>
            <xdr:cNvPr id="5" name="Demand Trend ">
              <a:extLst>
                <a:ext uri="{FF2B5EF4-FFF2-40B4-BE49-F238E27FC236}">
                  <a16:creationId xmlns:a16="http://schemas.microsoft.com/office/drawing/2014/main" id="{F11E2DCA-D180-28DF-E7C5-9DF52E1B7E70}"/>
                </a:ext>
              </a:extLst>
            </xdr:cNvPr>
            <xdr:cNvGraphicFramePr/>
          </xdr:nvGraphicFramePr>
          <xdr:xfrm>
            <a:off x="0" y="0"/>
            <a:ext cx="0" cy="0"/>
          </xdr:xfrm>
          <a:graphic>
            <a:graphicData uri="http://schemas.microsoft.com/office/drawing/2010/slicer">
              <sle:slicer xmlns:sle="http://schemas.microsoft.com/office/drawing/2010/slicer" name="Demand Trend "/>
            </a:graphicData>
          </a:graphic>
        </xdr:graphicFrame>
      </mc:Choice>
      <mc:Fallback xmlns="">
        <xdr:sp macro="" textlink="">
          <xdr:nvSpPr>
            <xdr:cNvPr id="0" name=""/>
            <xdr:cNvSpPr>
              <a:spLocks noTextEdit="1"/>
            </xdr:cNvSpPr>
          </xdr:nvSpPr>
          <xdr:spPr>
            <a:xfrm>
              <a:off x="7498080" y="3489960"/>
              <a:ext cx="1996440" cy="2537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2</xdr:row>
      <xdr:rowOff>11430</xdr:rowOff>
    </xdr:from>
    <xdr:to>
      <xdr:col>11</xdr:col>
      <xdr:colOff>601980</xdr:colOff>
      <xdr:row>17</xdr:row>
      <xdr:rowOff>175260</xdr:rowOff>
    </xdr:to>
    <xdr:graphicFrame macro="">
      <xdr:nvGraphicFramePr>
        <xdr:cNvPr id="2" name="Chart 1">
          <a:extLst>
            <a:ext uri="{FF2B5EF4-FFF2-40B4-BE49-F238E27FC236}">
              <a16:creationId xmlns:a16="http://schemas.microsoft.com/office/drawing/2014/main" id="{3583E8C5-5AEA-D4AB-E4A2-51C337CEDF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7620</xdr:colOff>
      <xdr:row>1</xdr:row>
      <xdr:rowOff>171450</xdr:rowOff>
    </xdr:from>
    <xdr:to>
      <xdr:col>12</xdr:col>
      <xdr:colOff>0</xdr:colOff>
      <xdr:row>18</xdr:row>
      <xdr:rowOff>7620</xdr:rowOff>
    </xdr:to>
    <xdr:graphicFrame macro="">
      <xdr:nvGraphicFramePr>
        <xdr:cNvPr id="2" name="Chart 1">
          <a:extLst>
            <a:ext uri="{FF2B5EF4-FFF2-40B4-BE49-F238E27FC236}">
              <a16:creationId xmlns:a16="http://schemas.microsoft.com/office/drawing/2014/main" id="{25B11BF2-7DC2-6B64-4E70-DEE3AC5662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ana SM" refreshedDate="45855.679827199077" createdVersion="8" refreshedVersion="8" minRefreshableVersion="3" recordCount="29" xr:uid="{B28984DA-2A39-4B60-8A3E-F189F9CB6E9F}">
  <cacheSource type="worksheet">
    <worksheetSource ref="A1:N30" sheet="Pricing_Table"/>
  </cacheSource>
  <cacheFields count="11">
    <cacheField name="Product" numFmtId="0">
      <sharedItems count="15">
        <s v="Watch"/>
        <s v="Shoes"/>
        <s v="Headphones"/>
        <s v="Lamp"/>
        <s v="Notebook"/>
        <s v="Planner"/>
        <s v="Hoodie"/>
        <s v="Sunglasses"/>
        <s v="Phone Case"/>
        <s v="Sneakers"/>
        <s v="T-shirt"/>
        <s v="Pen Set"/>
        <s v="Bottle"/>
        <s v="Mug"/>
        <s v="Mouse"/>
      </sharedItems>
    </cacheField>
    <cacheField name="Base Price" numFmtId="0">
      <sharedItems containsSemiMixedTypes="0" containsString="0" containsNumber="1" containsInteger="1" minValue="144" maxValue="2975"/>
    </cacheField>
    <cacheField name="Season" numFmtId="0">
      <sharedItems count="3">
        <s v="Diwali"/>
        <s v="Summer"/>
        <s v="Winter"/>
      </sharedItems>
    </cacheField>
    <cacheField name="Demand Trend " numFmtId="0">
      <sharedItems count="3">
        <s v="Low"/>
        <s v="Medium"/>
        <s v="High"/>
      </sharedItems>
    </cacheField>
    <cacheField name="Stock" numFmtId="0">
      <sharedItems containsSemiMixedTypes="0" containsString="0" containsNumber="1" containsInteger="1" minValue="16" maxValue="186"/>
    </cacheField>
    <cacheField name="Competitor Price" numFmtId="0">
      <sharedItems containsSemiMixedTypes="0" containsString="0" containsNumber="1" containsInteger="1" minValue="150" maxValue="3330"/>
    </cacheField>
    <cacheField name="Season Impact" numFmtId="0">
      <sharedItems containsSemiMixedTypes="0" containsString="0" containsNumber="1" minValue="1.05" maxValue="1.1499999999999999"/>
    </cacheField>
    <cacheField name="Demand Multiplier" numFmtId="0">
      <sharedItems containsSemiMixedTypes="0" containsString="0" containsNumber="1" minValue="0.85" maxValue="1.2"/>
    </cacheField>
    <cacheField name="Stock Modifier" numFmtId="0">
      <sharedItems containsSemiMixedTypes="0" containsString="0" containsNumber="1" minValue="0.9" maxValue="1.1000000000000001"/>
    </cacheField>
    <cacheField name="Final Price" numFmtId="164">
      <sharedItems containsSemiMixedTypes="0" containsString="0" containsNumber="1" minValue="136.08000000000001" maxValue="3748.5"/>
    </cacheField>
    <cacheField name="Competitiveness" numFmtId="0">
      <sharedItems count="2">
        <s v="Competitive"/>
        <s v="Expensive"/>
      </sharedItems>
    </cacheField>
  </cacheFields>
  <extLst>
    <ext xmlns:x14="http://schemas.microsoft.com/office/spreadsheetml/2009/9/main" uri="{725AE2AE-9491-48be-B2B4-4EB974FC3084}">
      <x14:pivotCacheDefinition pivotCacheId="81837214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ana SM" refreshedDate="45873.657968402775" createdVersion="8" refreshedVersion="8" minRefreshableVersion="3" recordCount="29" xr:uid="{002CCAD6-3E48-46FC-9C78-855178D92226}">
  <cacheSource type="worksheet">
    <worksheetSource ref="A1:Q30" sheet="Pricing_Table"/>
  </cacheSource>
  <cacheFields count="16">
    <cacheField name="Product" numFmtId="0">
      <sharedItems count="15">
        <s v="Watch"/>
        <s v="Shoes"/>
        <s v="Headphones"/>
        <s v="Lamp"/>
        <s v="Notebook"/>
        <s v="Planner"/>
        <s v="Hoodie"/>
        <s v="Sunglasses"/>
        <s v="Phone Case"/>
        <s v="Sneakers"/>
        <s v="T-shirt"/>
        <s v="Pen Set"/>
        <s v="Bottle"/>
        <s v="Mug"/>
        <s v="Mouse"/>
      </sharedItems>
    </cacheField>
    <cacheField name="Base Price" numFmtId="0">
      <sharedItems containsSemiMixedTypes="0" containsString="0" containsNumber="1" containsInteger="1" minValue="144" maxValue="2975"/>
    </cacheField>
    <cacheField name="Base Price (Increased by 10%)" numFmtId="0">
      <sharedItems containsSemiMixedTypes="0" containsString="0" containsNumber="1" minValue="158.4" maxValue="3272.5000000000005"/>
    </cacheField>
    <cacheField name="Season" numFmtId="0">
      <sharedItems/>
    </cacheField>
    <cacheField name="Demand Trend " numFmtId="0">
      <sharedItems/>
    </cacheField>
    <cacheField name="Stock" numFmtId="0">
      <sharedItems containsSemiMixedTypes="0" containsString="0" containsNumber="1" containsInteger="1" minValue="16" maxValue="186"/>
    </cacheField>
    <cacheField name="Competitor Price" numFmtId="164">
      <sharedItems containsSemiMixedTypes="0" containsString="0" containsNumber="1" containsInteger="1" minValue="150" maxValue="3330"/>
    </cacheField>
    <cacheField name="Season Impact" numFmtId="0">
      <sharedItems containsSemiMixedTypes="0" containsString="0" containsNumber="1" minValue="1.05" maxValue="1.1499999999999999"/>
    </cacheField>
    <cacheField name="Demand Multiplier" numFmtId="0">
      <sharedItems containsSemiMixedTypes="0" containsString="0" containsNumber="1" minValue="0.85" maxValue="1.2"/>
    </cacheField>
    <cacheField name="Stock Modifier" numFmtId="0">
      <sharedItems containsSemiMixedTypes="0" containsString="0" containsNumber="1" minValue="0.9" maxValue="1.1000000000000001"/>
    </cacheField>
    <cacheField name="New Final Price (10% )" numFmtId="164">
      <sharedItems containsSemiMixedTypes="0" containsString="0" containsNumber="1" minValue="149.68800000000002" maxValue="4123.3500000000004"/>
    </cacheField>
    <cacheField name="Final Price" numFmtId="164">
      <sharedItems containsSemiMixedTypes="0" containsString="0" containsNumber="1" minValue="136.08000000000001" maxValue="3748.5"/>
    </cacheField>
    <cacheField name="Competitiveness" numFmtId="0">
      <sharedItems count="2">
        <s v="Competitive"/>
        <s v="Expensive"/>
      </sharedItems>
    </cacheField>
    <cacheField name="Date" numFmtId="165">
      <sharedItems containsSemiMixedTypes="0" containsNonDate="0" containsDate="1" containsString="0" minDate="2025-01-06T00:00:00" maxDate="2025-12-28T00:00:00"/>
    </cacheField>
    <cacheField name="Cost Price" numFmtId="164">
      <sharedItems containsSemiMixedTypes="0" containsString="0" containsNumber="1" minValue="103.68" maxValue="2253.42"/>
    </cacheField>
    <cacheField name="Profit Margin" numFmtId="164">
      <sharedItems containsSemiMixedTypes="0" containsString="0" containsNumber="1" minValue="32.400000000000006" maxValue="1963.5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n v="2697"/>
    <x v="0"/>
    <x v="0"/>
    <n v="115"/>
    <n v="2938"/>
    <n v="1.1499999999999999"/>
    <n v="0.85"/>
    <n v="0.9"/>
    <n v="2372.6857499999996"/>
    <x v="0"/>
  </r>
  <r>
    <x v="1"/>
    <n v="1353"/>
    <x v="0"/>
    <x v="1"/>
    <n v="41"/>
    <n v="1209"/>
    <n v="1.1499999999999999"/>
    <n v="1"/>
    <n v="1"/>
    <n v="1555.9499999999998"/>
    <x v="1"/>
  </r>
  <r>
    <x v="2"/>
    <n v="251"/>
    <x v="0"/>
    <x v="2"/>
    <n v="176"/>
    <n v="286"/>
    <n v="1.1499999999999999"/>
    <n v="1.2"/>
    <n v="0.9"/>
    <n v="311.74199999999996"/>
    <x v="1"/>
  </r>
  <r>
    <x v="0"/>
    <n v="1432"/>
    <x v="1"/>
    <x v="1"/>
    <n v="77"/>
    <n v="1474"/>
    <n v="1.05"/>
    <n v="1"/>
    <n v="1"/>
    <n v="1503.6000000000001"/>
    <x v="1"/>
  </r>
  <r>
    <x v="3"/>
    <n v="2330"/>
    <x v="2"/>
    <x v="2"/>
    <n v="112"/>
    <n v="2527"/>
    <n v="1.1000000000000001"/>
    <n v="1.2"/>
    <n v="0.9"/>
    <n v="2768.04"/>
    <x v="1"/>
  </r>
  <r>
    <x v="4"/>
    <n v="2248"/>
    <x v="1"/>
    <x v="1"/>
    <n v="16"/>
    <n v="2370"/>
    <n v="1.05"/>
    <n v="1"/>
    <n v="1.1000000000000001"/>
    <n v="2596.4400000000005"/>
    <x v="1"/>
  </r>
  <r>
    <x v="5"/>
    <n v="1441"/>
    <x v="2"/>
    <x v="0"/>
    <n v="186"/>
    <n v="1302"/>
    <n v="1.1000000000000001"/>
    <n v="0.85"/>
    <n v="0.9"/>
    <n v="1212.6015"/>
    <x v="0"/>
  </r>
  <r>
    <x v="6"/>
    <n v="1459"/>
    <x v="0"/>
    <x v="1"/>
    <n v="157"/>
    <n v="1432"/>
    <n v="1.1499999999999999"/>
    <n v="1"/>
    <n v="0.9"/>
    <n v="1510.0650000000001"/>
    <x v="1"/>
  </r>
  <r>
    <x v="7"/>
    <n v="1832"/>
    <x v="1"/>
    <x v="1"/>
    <n v="69"/>
    <n v="1920"/>
    <n v="1.05"/>
    <n v="1"/>
    <n v="1"/>
    <n v="1923.6000000000001"/>
    <x v="1"/>
  </r>
  <r>
    <x v="8"/>
    <n v="1396"/>
    <x v="0"/>
    <x v="2"/>
    <n v="134"/>
    <n v="1413"/>
    <n v="1.1499999999999999"/>
    <n v="1.2"/>
    <n v="0.9"/>
    <n v="1733.8319999999999"/>
    <x v="1"/>
  </r>
  <r>
    <x v="9"/>
    <n v="1593"/>
    <x v="0"/>
    <x v="1"/>
    <n v="29"/>
    <n v="1524"/>
    <n v="1.1499999999999999"/>
    <n v="1"/>
    <n v="1.1000000000000001"/>
    <n v="2015.145"/>
    <x v="1"/>
  </r>
  <r>
    <x v="10"/>
    <n v="2942"/>
    <x v="0"/>
    <x v="1"/>
    <n v="170"/>
    <n v="3330"/>
    <n v="1.1499999999999999"/>
    <n v="1"/>
    <n v="0.9"/>
    <n v="3044.97"/>
    <x v="0"/>
  </r>
  <r>
    <x v="4"/>
    <n v="1290"/>
    <x v="2"/>
    <x v="2"/>
    <n v="66"/>
    <n v="1104"/>
    <n v="1.1000000000000001"/>
    <n v="1.2"/>
    <n v="1"/>
    <n v="1702.8000000000002"/>
    <x v="1"/>
  </r>
  <r>
    <x v="8"/>
    <n v="2655"/>
    <x v="1"/>
    <x v="2"/>
    <n v="108"/>
    <n v="2952"/>
    <n v="1.05"/>
    <n v="1.2"/>
    <n v="0.9"/>
    <n v="3010.77"/>
    <x v="1"/>
  </r>
  <r>
    <x v="4"/>
    <n v="2924"/>
    <x v="1"/>
    <x v="2"/>
    <n v="131"/>
    <n v="2991"/>
    <n v="1.05"/>
    <n v="1.2"/>
    <n v="0.9"/>
    <n v="3315.8160000000003"/>
    <x v="1"/>
  </r>
  <r>
    <x v="4"/>
    <n v="2975"/>
    <x v="1"/>
    <x v="2"/>
    <n v="69"/>
    <n v="2724"/>
    <n v="1.05"/>
    <n v="1.2"/>
    <n v="1"/>
    <n v="3748.5"/>
    <x v="1"/>
  </r>
  <r>
    <x v="7"/>
    <n v="907"/>
    <x v="0"/>
    <x v="2"/>
    <n v="82"/>
    <n v="992"/>
    <n v="1.1499999999999999"/>
    <n v="1.2"/>
    <n v="0.9"/>
    <n v="1126.4939999999999"/>
    <x v="1"/>
  </r>
  <r>
    <x v="0"/>
    <n v="1623"/>
    <x v="0"/>
    <x v="1"/>
    <n v="91"/>
    <n v="1458"/>
    <n v="1.1499999999999999"/>
    <n v="1"/>
    <n v="0.9"/>
    <n v="1679.8049999999998"/>
    <x v="1"/>
  </r>
  <r>
    <x v="11"/>
    <n v="1931"/>
    <x v="0"/>
    <x v="1"/>
    <n v="44"/>
    <n v="1746"/>
    <n v="1.1499999999999999"/>
    <n v="1"/>
    <n v="1"/>
    <n v="2220.6499999999996"/>
    <x v="1"/>
  </r>
  <r>
    <x v="5"/>
    <n v="2853"/>
    <x v="0"/>
    <x v="2"/>
    <n v="174"/>
    <n v="2738"/>
    <n v="1.1499999999999999"/>
    <n v="1.2"/>
    <n v="0.9"/>
    <n v="3543.4259999999995"/>
    <x v="1"/>
  </r>
  <r>
    <x v="12"/>
    <n v="144"/>
    <x v="1"/>
    <x v="1"/>
    <n v="85"/>
    <n v="150"/>
    <n v="1.05"/>
    <n v="1"/>
    <n v="0.9"/>
    <n v="136.08000000000001"/>
    <x v="0"/>
  </r>
  <r>
    <x v="3"/>
    <n v="2681"/>
    <x v="0"/>
    <x v="1"/>
    <n v="21"/>
    <n v="2578"/>
    <n v="1.1499999999999999"/>
    <n v="1"/>
    <n v="1.1000000000000001"/>
    <n v="3391.4649999999997"/>
    <x v="1"/>
  </r>
  <r>
    <x v="7"/>
    <n v="2323"/>
    <x v="1"/>
    <x v="2"/>
    <n v="53"/>
    <n v="2297"/>
    <n v="1.05"/>
    <n v="1.2"/>
    <n v="1"/>
    <n v="2926.98"/>
    <x v="1"/>
  </r>
  <r>
    <x v="13"/>
    <n v="1614"/>
    <x v="2"/>
    <x v="0"/>
    <n v="35"/>
    <n v="1709"/>
    <n v="1.1000000000000001"/>
    <n v="0.85"/>
    <n v="1"/>
    <n v="1509.0900000000001"/>
    <x v="0"/>
  </r>
  <r>
    <x v="9"/>
    <n v="2114"/>
    <x v="1"/>
    <x v="0"/>
    <n v="83"/>
    <n v="2099"/>
    <n v="1.05"/>
    <n v="0.85"/>
    <n v="0.9"/>
    <n v="1698.0705"/>
    <x v="0"/>
  </r>
  <r>
    <x v="12"/>
    <n v="2504"/>
    <x v="1"/>
    <x v="2"/>
    <n v="73"/>
    <n v="2772"/>
    <n v="1.05"/>
    <n v="1.2"/>
    <n v="1"/>
    <n v="3155.0400000000004"/>
    <x v="1"/>
  </r>
  <r>
    <x v="3"/>
    <n v="214"/>
    <x v="2"/>
    <x v="1"/>
    <n v="34"/>
    <n v="225"/>
    <n v="1.1000000000000001"/>
    <n v="1"/>
    <n v="1"/>
    <n v="235.4"/>
    <x v="1"/>
  </r>
  <r>
    <x v="6"/>
    <n v="622"/>
    <x v="0"/>
    <x v="1"/>
    <n v="126"/>
    <n v="691"/>
    <n v="1.1499999999999999"/>
    <n v="1"/>
    <n v="0.9"/>
    <n v="643.77"/>
    <x v="0"/>
  </r>
  <r>
    <x v="14"/>
    <n v="1138"/>
    <x v="2"/>
    <x v="0"/>
    <n v="118"/>
    <n v="1253"/>
    <n v="1.1000000000000001"/>
    <n v="0.85"/>
    <n v="0.9"/>
    <n v="957.62700000000018"/>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n v="2697"/>
    <n v="2966.7000000000003"/>
    <s v="Diwali"/>
    <s v="Low"/>
    <n v="115"/>
    <n v="2938"/>
    <n v="1.1499999999999999"/>
    <n v="0.85"/>
    <n v="0.9"/>
    <n v="2609.9543249999997"/>
    <n v="2372.6857499999996"/>
    <x v="0"/>
    <d v="2025-01-21T00:00:00"/>
    <n v="1764.52"/>
    <n v="608.16574999999966"/>
  </r>
  <r>
    <x v="1"/>
    <n v="1353"/>
    <n v="1488.3000000000002"/>
    <s v="Diwali"/>
    <s v="Medium"/>
    <n v="41"/>
    <n v="1209"/>
    <n v="1.1499999999999999"/>
    <n v="1"/>
    <n v="1"/>
    <n v="1711.5450000000001"/>
    <n v="1555.9499999999998"/>
    <x v="1"/>
    <d v="2025-02-14T00:00:00"/>
    <n v="1012.91"/>
    <n v="543.03999999999985"/>
  </r>
  <r>
    <x v="2"/>
    <n v="251"/>
    <n v="276.10000000000002"/>
    <s v="Diwali"/>
    <s v="High"/>
    <n v="176"/>
    <n v="286"/>
    <n v="1.1499999999999999"/>
    <n v="1.2"/>
    <n v="0.9"/>
    <n v="342.9162"/>
    <n v="311.74199999999996"/>
    <x v="1"/>
    <d v="2025-03-03T00:00:00"/>
    <n v="163.15"/>
    <n v="148.59199999999996"/>
  </r>
  <r>
    <x v="0"/>
    <n v="1432"/>
    <n v="1575.2"/>
    <s v="Summer"/>
    <s v="Medium"/>
    <n v="77"/>
    <n v="1474"/>
    <n v="1.05"/>
    <n v="1"/>
    <n v="1"/>
    <n v="1653.96"/>
    <n v="1503.6000000000001"/>
    <x v="1"/>
    <d v="2025-02-27T00:00:00"/>
    <n v="1044.6400000000001"/>
    <n v="458.96000000000004"/>
  </r>
  <r>
    <x v="3"/>
    <n v="2330"/>
    <n v="2563"/>
    <s v="Winter"/>
    <s v="High"/>
    <n v="112"/>
    <n v="2527"/>
    <n v="1.1000000000000001"/>
    <n v="1.2"/>
    <n v="0.9"/>
    <n v="3044.8440000000005"/>
    <n v="2768.04"/>
    <x v="1"/>
    <d v="2025-04-01T00:00:00"/>
    <n v="1512.9"/>
    <n v="1255.1399999999999"/>
  </r>
  <r>
    <x v="4"/>
    <n v="2248"/>
    <n v="2472.8000000000002"/>
    <s v="Summer"/>
    <s v="Medium"/>
    <n v="16"/>
    <n v="2370"/>
    <n v="1.05"/>
    <n v="1"/>
    <n v="1.1000000000000001"/>
    <n v="2856.0840000000007"/>
    <n v="2596.4400000000005"/>
    <x v="1"/>
    <d v="2025-05-12T00:00:00"/>
    <n v="1464"/>
    <n v="1132.4400000000005"/>
  </r>
  <r>
    <x v="5"/>
    <n v="1441"/>
    <n v="1585.1000000000001"/>
    <s v="Winter"/>
    <s v="Low"/>
    <n v="186"/>
    <n v="1302"/>
    <n v="1.1000000000000001"/>
    <n v="0.85"/>
    <n v="0.9"/>
    <n v="1333.8616500000003"/>
    <n v="1212.6015"/>
    <x v="0"/>
    <d v="2025-02-07T00:00:00"/>
    <n v="1117.98"/>
    <n v="94.621499999999969"/>
  </r>
  <r>
    <x v="6"/>
    <n v="1459"/>
    <n v="1604.9"/>
    <s v="Diwali"/>
    <s v="Medium"/>
    <n v="157"/>
    <n v="1432"/>
    <n v="1.1499999999999999"/>
    <n v="1"/>
    <n v="0.9"/>
    <n v="1661.0715"/>
    <n v="1510.0650000000001"/>
    <x v="1"/>
    <d v="2025-04-23T00:00:00"/>
    <n v="973.47"/>
    <n v="536.59500000000003"/>
  </r>
  <r>
    <x v="7"/>
    <n v="1832"/>
    <n v="2015.2000000000003"/>
    <s v="Summer"/>
    <s v="Medium"/>
    <n v="69"/>
    <n v="1920"/>
    <n v="1.05"/>
    <n v="1"/>
    <n v="1"/>
    <n v="2115.9600000000005"/>
    <n v="1923.6000000000001"/>
    <x v="1"/>
    <d v="2025-06-10T00:00:00"/>
    <n v="1284.96"/>
    <n v="638.6400000000001"/>
  </r>
  <r>
    <x v="8"/>
    <n v="1396"/>
    <n v="1535.6000000000001"/>
    <s v="Diwali"/>
    <s v="High"/>
    <n v="134"/>
    <n v="1413"/>
    <n v="1.1499999999999999"/>
    <n v="1.2"/>
    <n v="0.9"/>
    <n v="1907.2152000000001"/>
    <n v="1733.8319999999999"/>
    <x v="1"/>
    <d v="2025-01-17T00:00:00"/>
    <n v="1070.68"/>
    <n v="663.15199999999982"/>
  </r>
  <r>
    <x v="9"/>
    <n v="1593"/>
    <n v="1752.3000000000002"/>
    <s v="Diwali"/>
    <s v="Medium"/>
    <n v="29"/>
    <n v="1524"/>
    <n v="1.1499999999999999"/>
    <n v="1"/>
    <n v="1.1000000000000001"/>
    <n v="2216.6595000000002"/>
    <n v="2015.145"/>
    <x v="1"/>
    <d v="2025-12-27T00:00:00"/>
    <n v="1076.31"/>
    <n v="938.83500000000004"/>
  </r>
  <r>
    <x v="10"/>
    <n v="2942"/>
    <n v="3236.2000000000003"/>
    <s v="Diwali"/>
    <s v="Medium"/>
    <n v="170"/>
    <n v="3330"/>
    <n v="1.1499999999999999"/>
    <n v="1"/>
    <n v="0.9"/>
    <n v="3349.4670000000001"/>
    <n v="3044.97"/>
    <x v="0"/>
    <d v="2025-01-06T00:00:00"/>
    <n v="2059.4"/>
    <n v="985.56999999999971"/>
  </r>
  <r>
    <x v="4"/>
    <n v="1290"/>
    <n v="1419.0000000000002"/>
    <s v="Winter"/>
    <s v="High"/>
    <n v="66"/>
    <n v="1104"/>
    <n v="1.1000000000000001"/>
    <n v="1.2"/>
    <n v="1"/>
    <n v="1873.0800000000004"/>
    <n v="1702.8000000000002"/>
    <x v="1"/>
    <d v="2025-02-09T00:00:00"/>
    <n v="838.5"/>
    <n v="864.30000000000018"/>
  </r>
  <r>
    <x v="8"/>
    <n v="2655"/>
    <n v="2920.5000000000005"/>
    <s v="Summer"/>
    <s v="High"/>
    <n v="108"/>
    <n v="2952"/>
    <n v="1.05"/>
    <n v="1.2"/>
    <n v="0.9"/>
    <n v="3311.8470000000002"/>
    <n v="3010.77"/>
    <x v="1"/>
    <d v="2025-03-18T00:00:00"/>
    <n v="1726.2"/>
    <n v="1284.57"/>
  </r>
  <r>
    <x v="4"/>
    <n v="2924"/>
    <n v="3216.4"/>
    <s v="Summer"/>
    <s v="High"/>
    <n v="131"/>
    <n v="2991"/>
    <n v="1.05"/>
    <n v="1.2"/>
    <n v="0.9"/>
    <n v="3647.3976000000002"/>
    <n v="3315.8160000000003"/>
    <x v="1"/>
    <d v="2025-03-25T00:00:00"/>
    <n v="2048.52"/>
    <n v="1267.2960000000003"/>
  </r>
  <r>
    <x v="4"/>
    <n v="2975"/>
    <n v="3272.5000000000005"/>
    <s v="Summer"/>
    <s v="High"/>
    <n v="69"/>
    <n v="2724"/>
    <n v="1.05"/>
    <n v="1.2"/>
    <n v="1"/>
    <n v="4123.3500000000004"/>
    <n v="3748.5"/>
    <x v="1"/>
    <d v="2025-04-04T00:00:00"/>
    <n v="1784.95"/>
    <n v="1963.55"/>
  </r>
  <r>
    <x v="7"/>
    <n v="907"/>
    <n v="997.7"/>
    <s v="Diwali"/>
    <s v="High"/>
    <n v="82"/>
    <n v="992"/>
    <n v="1.1499999999999999"/>
    <n v="1.2"/>
    <n v="0.9"/>
    <n v="1239.1434000000002"/>
    <n v="1126.4939999999999"/>
    <x v="1"/>
    <d v="2025-04-16T00:00:00"/>
    <n v="634.9"/>
    <n v="491.59399999999994"/>
  </r>
  <r>
    <x v="0"/>
    <n v="1623"/>
    <n v="1785.3000000000002"/>
    <s v="Diwali"/>
    <s v="Medium"/>
    <n v="91"/>
    <n v="1458"/>
    <n v="1.1499999999999999"/>
    <n v="1"/>
    <n v="0.9"/>
    <n v="1847.7855000000002"/>
    <n v="1679.8049999999998"/>
    <x v="1"/>
    <d v="2025-05-29T00:00:00"/>
    <n v="1250.01"/>
    <n v="429.79499999999985"/>
  </r>
  <r>
    <x v="11"/>
    <n v="1931"/>
    <n v="2124.1000000000004"/>
    <s v="Diwali"/>
    <s v="Medium"/>
    <n v="44"/>
    <n v="1746"/>
    <n v="1.1499999999999999"/>
    <n v="1"/>
    <n v="1"/>
    <n v="2442.7150000000001"/>
    <n v="2220.6499999999996"/>
    <x v="1"/>
    <d v="2025-06-05T00:00:00"/>
    <n v="1487.57"/>
    <n v="733.0799999999997"/>
  </r>
  <r>
    <x v="5"/>
    <n v="2853"/>
    <n v="3138.3"/>
    <s v="Diwali"/>
    <s v="High"/>
    <n v="174"/>
    <n v="2738"/>
    <n v="1.1499999999999999"/>
    <n v="1.2"/>
    <n v="0.9"/>
    <n v="3897.7686000000003"/>
    <n v="3543.4259999999995"/>
    <x v="1"/>
    <d v="2025-06-24T00:00:00"/>
    <n v="2253.42"/>
    <n v="1290.0059999999994"/>
  </r>
  <r>
    <x v="12"/>
    <n v="144"/>
    <n v="158.4"/>
    <s v="Summer"/>
    <s v="Medium"/>
    <n v="85"/>
    <n v="150"/>
    <n v="1.05"/>
    <n v="1"/>
    <n v="0.9"/>
    <n v="149.68800000000002"/>
    <n v="136.08000000000001"/>
    <x v="0"/>
    <d v="2025-06-30T00:00:00"/>
    <n v="103.68"/>
    <n v="32.400000000000006"/>
  </r>
  <r>
    <x v="3"/>
    <n v="2681"/>
    <n v="2949.1000000000004"/>
    <s v="Diwali"/>
    <s v="Medium"/>
    <n v="21"/>
    <n v="2578"/>
    <n v="1.1499999999999999"/>
    <n v="1"/>
    <n v="1.1000000000000001"/>
    <n v="3730.6115000000004"/>
    <n v="3391.4649999999997"/>
    <x v="1"/>
    <d v="2025-07-02T00:00:00"/>
    <n v="1878.46"/>
    <n v="1513.0049999999997"/>
  </r>
  <r>
    <x v="7"/>
    <n v="2323"/>
    <n v="2555.3000000000002"/>
    <s v="Summer"/>
    <s v="High"/>
    <n v="53"/>
    <n v="2297"/>
    <n v="1.05"/>
    <n v="1.2"/>
    <n v="1"/>
    <n v="3219.6780000000003"/>
    <n v="2926.98"/>
    <x v="1"/>
    <d v="2025-07-15T00:00:00"/>
    <n v="1567.64"/>
    <n v="1359.34"/>
  </r>
  <r>
    <x v="13"/>
    <n v="1614"/>
    <n v="1775.4"/>
    <s v="Winter"/>
    <s v="Low"/>
    <n v="35"/>
    <n v="1709"/>
    <n v="1.1000000000000001"/>
    <n v="0.85"/>
    <n v="1"/>
    <n v="1659.9990000000003"/>
    <n v="1509.0900000000001"/>
    <x v="0"/>
    <d v="2025-08-06T00:00:00"/>
    <n v="1177.44"/>
    <n v="331.65000000000009"/>
  </r>
  <r>
    <x v="9"/>
    <n v="2114"/>
    <n v="2325.4"/>
    <s v="Summer"/>
    <s v="Low"/>
    <n v="83"/>
    <n v="2099"/>
    <n v="1.05"/>
    <n v="0.85"/>
    <n v="0.9"/>
    <n v="1867.8775499999999"/>
    <n v="1698.0705"/>
    <x v="0"/>
    <d v="2025-08-18T00:00:00"/>
    <n v="1433.52"/>
    <n v="264.55050000000006"/>
  </r>
  <r>
    <x v="12"/>
    <n v="2504"/>
    <n v="2754.4"/>
    <s v="Summer"/>
    <s v="High"/>
    <n v="73"/>
    <n v="2772"/>
    <n v="1.05"/>
    <n v="1.2"/>
    <n v="1"/>
    <n v="3470.5440000000003"/>
    <n v="3155.0400000000004"/>
    <x v="1"/>
    <d v="2025-09-01T00:00:00"/>
    <n v="1627.6"/>
    <n v="1527.4400000000005"/>
  </r>
  <r>
    <x v="3"/>
    <n v="214"/>
    <n v="235.4"/>
    <s v="Winter"/>
    <s v="Medium"/>
    <n v="34"/>
    <n v="225"/>
    <n v="1.1000000000000001"/>
    <n v="1"/>
    <n v="1"/>
    <n v="258.94000000000005"/>
    <n v="235.4"/>
    <x v="1"/>
    <d v="2025-09-23T00:00:00"/>
    <n v="149.80000000000001"/>
    <n v="85.6"/>
  </r>
  <r>
    <x v="6"/>
    <n v="622"/>
    <n v="684.2"/>
    <s v="Diwali"/>
    <s v="Medium"/>
    <n v="126"/>
    <n v="691"/>
    <n v="1.1499999999999999"/>
    <n v="1"/>
    <n v="0.9"/>
    <n v="708.14700000000005"/>
    <n v="643.77"/>
    <x v="0"/>
    <d v="2025-10-03T00:00:00"/>
    <n v="435.4"/>
    <n v="208.37"/>
  </r>
  <r>
    <x v="14"/>
    <n v="1138"/>
    <n v="1251.8000000000002"/>
    <s v="Winter"/>
    <s v="Low"/>
    <n v="118"/>
    <n v="1253"/>
    <n v="1.1000000000000001"/>
    <n v="0.85"/>
    <n v="0.9"/>
    <n v="1053.3897000000002"/>
    <n v="957.62700000000018"/>
    <x v="0"/>
    <d v="2025-11-12T00:00:00"/>
    <n v="796.6"/>
    <n v="161.027000000000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097113-0DC9-42E7-8D68-232341F7B48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9" firstHeaderRow="1" firstDataRow="1" firstDataCol="1"/>
  <pivotFields count="11">
    <pivotField axis="axisRow" showAll="0">
      <items count="16">
        <item x="12"/>
        <item x="2"/>
        <item x="6"/>
        <item x="3"/>
        <item x="14"/>
        <item x="13"/>
        <item x="4"/>
        <item x="11"/>
        <item x="8"/>
        <item x="5"/>
        <item x="1"/>
        <item x="9"/>
        <item x="7"/>
        <item x="10"/>
        <item x="0"/>
        <item t="default"/>
      </items>
    </pivotField>
    <pivotField showAll="0"/>
    <pivotField showAll="0">
      <items count="4">
        <item x="0"/>
        <item x="1"/>
        <item x="2"/>
        <item t="default"/>
      </items>
    </pivotField>
    <pivotField showAll="0">
      <items count="4">
        <item x="2"/>
        <item x="0"/>
        <item x="1"/>
        <item t="default"/>
      </items>
    </pivotField>
    <pivotField showAll="0"/>
    <pivotField showAll="0"/>
    <pivotField showAll="0"/>
    <pivotField showAll="0"/>
    <pivotField showAll="0"/>
    <pivotField dataField="1" numFmtId="164" showAll="0"/>
    <pivotField showAl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Average of Final Price" fld="9" subtotal="average" baseField="0"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765898-6AA2-4F85-A0E0-17266179015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11">
    <pivotField dataField="1" showAll="0">
      <items count="16">
        <item x="12"/>
        <item x="2"/>
        <item x="6"/>
        <item x="3"/>
        <item x="14"/>
        <item x="13"/>
        <item x="4"/>
        <item x="11"/>
        <item x="8"/>
        <item x="5"/>
        <item x="1"/>
        <item x="9"/>
        <item x="7"/>
        <item x="10"/>
        <item x="0"/>
        <item t="default"/>
      </items>
    </pivotField>
    <pivotField showAll="0"/>
    <pivotField showAll="0"/>
    <pivotField showAll="0"/>
    <pivotField showAll="0"/>
    <pivotField showAll="0"/>
    <pivotField showAll="0"/>
    <pivotField showAll="0"/>
    <pivotField showAll="0"/>
    <pivotField numFmtId="164" showAll="0"/>
    <pivotField axis="axisRow" showAll="0">
      <items count="3">
        <item x="0"/>
        <item x="1"/>
        <item t="default"/>
      </items>
    </pivotField>
  </pivotFields>
  <rowFields count="1">
    <field x="10"/>
  </rowFields>
  <rowItems count="3">
    <i>
      <x/>
    </i>
    <i>
      <x v="1"/>
    </i>
    <i t="grand">
      <x/>
    </i>
  </rowItems>
  <colItems count="1">
    <i/>
  </colItems>
  <dataFields count="1">
    <dataField name="Count of Product" fld="0" subtotal="count" baseField="0" baseItem="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0" count="1" selected="0">
            <x v="0"/>
          </reference>
        </references>
      </pivotArea>
    </chartFormat>
    <chartFormat chart="2" format="6">
      <pivotArea type="data" outline="0" fieldPosition="0">
        <references count="2">
          <reference field="4294967294" count="1" selected="0">
            <x v="0"/>
          </reference>
          <reference field="10" count="1" selected="0">
            <x v="1"/>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16C08E-46F8-4903-B95B-2B4F611BECA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1">
    <pivotField showAll="0">
      <items count="16">
        <item x="12"/>
        <item x="2"/>
        <item x="6"/>
        <item x="3"/>
        <item x="14"/>
        <item x="13"/>
        <item x="4"/>
        <item x="11"/>
        <item x="8"/>
        <item x="5"/>
        <item x="1"/>
        <item x="9"/>
        <item x="7"/>
        <item x="10"/>
        <item x="0"/>
        <item t="default"/>
      </items>
    </pivotField>
    <pivotField showAll="0"/>
    <pivotField showAll="0"/>
    <pivotField axis="axisRow" showAll="0">
      <items count="4">
        <item x="2"/>
        <item x="0"/>
        <item x="1"/>
        <item t="default"/>
      </items>
    </pivotField>
    <pivotField showAll="0"/>
    <pivotField showAll="0"/>
    <pivotField showAll="0"/>
    <pivotField showAll="0"/>
    <pivotField showAll="0"/>
    <pivotField dataField="1" numFmtId="164" showAll="0"/>
    <pivotField showAll="0"/>
  </pivotFields>
  <rowFields count="1">
    <field x="3"/>
  </rowFields>
  <rowItems count="4">
    <i>
      <x/>
    </i>
    <i>
      <x v="1"/>
    </i>
    <i>
      <x v="2"/>
    </i>
    <i t="grand">
      <x/>
    </i>
  </rowItems>
  <colItems count="1">
    <i/>
  </colItems>
  <dataFields count="1">
    <dataField name="Sum of Final Price" fld="9" baseField="0" baseItem="0" numFmtId="164"/>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0851A9-9A72-49F6-94D4-5C49126E9D3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6" firstHeaderRow="0" firstDataRow="1" firstDataCol="1" rowPageCount="1" colPageCount="1"/>
  <pivotFields count="16">
    <pivotField axis="axisRow" showAll="0">
      <items count="16">
        <item x="12"/>
        <item x="2"/>
        <item x="6"/>
        <item x="3"/>
        <item x="14"/>
        <item x="13"/>
        <item x="4"/>
        <item x="11"/>
        <item x="8"/>
        <item x="5"/>
        <item x="1"/>
        <item x="9"/>
        <item x="7"/>
        <item x="10"/>
        <item x="0"/>
        <item t="default"/>
      </items>
    </pivotField>
    <pivotField showAll="0"/>
    <pivotField showAll="0"/>
    <pivotField showAll="0"/>
    <pivotField showAll="0"/>
    <pivotField showAll="0"/>
    <pivotField dataField="1" numFmtId="164" showAll="0"/>
    <pivotField showAll="0"/>
    <pivotField showAll="0"/>
    <pivotField showAll="0"/>
    <pivotField numFmtId="164" showAll="0"/>
    <pivotField dataField="1" numFmtId="164" showAll="0"/>
    <pivotField axis="axisPage" showAll="0">
      <items count="3">
        <item x="0"/>
        <item x="1"/>
        <item t="default"/>
      </items>
    </pivotField>
    <pivotField numFmtId="165" showAll="0"/>
    <pivotField numFmtId="164" showAll="0"/>
    <pivotField numFmtId="164" showAll="0"/>
  </pivotFields>
  <rowFields count="1">
    <field x="0"/>
  </rowFields>
  <rowItems count="13">
    <i>
      <x/>
    </i>
    <i>
      <x v="1"/>
    </i>
    <i>
      <x v="2"/>
    </i>
    <i>
      <x v="3"/>
    </i>
    <i>
      <x v="6"/>
    </i>
    <i>
      <x v="7"/>
    </i>
    <i>
      <x v="8"/>
    </i>
    <i>
      <x v="9"/>
    </i>
    <i>
      <x v="10"/>
    </i>
    <i>
      <x v="11"/>
    </i>
    <i>
      <x v="12"/>
    </i>
    <i>
      <x v="14"/>
    </i>
    <i t="grand">
      <x/>
    </i>
  </rowItems>
  <colFields count="1">
    <field x="-2"/>
  </colFields>
  <colItems count="2">
    <i>
      <x/>
    </i>
    <i i="1">
      <x v="1"/>
    </i>
  </colItems>
  <pageFields count="1">
    <pageField fld="12" item="1" hier="-1"/>
  </pageFields>
  <dataFields count="2">
    <dataField name="Sum of Final Price" fld="11" baseField="0" baseItem="0" numFmtId="164"/>
    <dataField name="Average of Competitor Price" fld="6" subtotal="average"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D80FAFD-23CF-470A-AFA4-60C54A83E5B7}" sourceName="Product">
  <pivotTables>
    <pivotTable tabId="2" name="PivotTable1"/>
    <pivotTable tabId="3" name="PivotTable2"/>
    <pivotTable tabId="4" name="PivotTable3"/>
  </pivotTables>
  <data>
    <tabular pivotCacheId="818372148">
      <items count="15">
        <i x="12" s="1"/>
        <i x="2" s="1"/>
        <i x="6" s="1"/>
        <i x="3" s="1"/>
        <i x="14" s="1"/>
        <i x="13" s="1"/>
        <i x="4" s="1"/>
        <i x="11" s="1"/>
        <i x="8" s="1"/>
        <i x="5" s="1"/>
        <i x="1" s="1"/>
        <i x="9" s="1"/>
        <i x="7" s="1"/>
        <i x="10"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4E7AA3F1-9E79-4E2C-9CFC-4F3F388A7B91}" sourceName="Season">
  <pivotTables>
    <pivotTable tabId="2" name="PivotTable1"/>
  </pivotTables>
  <data>
    <tabular pivotCacheId="818372148">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mand_Trend" xr10:uid="{10E272B3-DA42-40C4-BC9B-92A0BEFABD47}" sourceName="Demand Trend ">
  <pivotTables>
    <pivotTable tabId="2" name="PivotTable1"/>
  </pivotTables>
  <data>
    <tabular pivotCacheId="81837214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EE9C3108-C55B-4ABC-A40A-24BED5189F6B}" cache="Slicer_Product" caption="Product" rowHeight="234950"/>
  <slicer name="Season 1" xr10:uid="{2825FA9E-C650-4ADF-A3F9-6F1B085CD180}" cache="Slicer_Season" caption="Season" rowHeight="234950"/>
  <slicer name="Demand Trend  1" xr10:uid="{58F3951E-1E87-4932-B6E1-742049C95B96}" cache="Slicer_Demand_Trend" caption="Demand Trend "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6AD431AE-0B12-418A-9576-3C3139113250}" cache="Slicer_Product" caption="Product" startItem="7" rowHeight="234950"/>
  <slicer name="Season" xr10:uid="{B7CE5F82-7E53-438A-8AEF-C58BF7F98DB5}" cache="Slicer_Season" caption="Season" rowHeight="234950"/>
  <slicer name="Demand Trend " xr10:uid="{D6A7CA2A-3591-4E87-8761-D61E2E5D80DE}" cache="Slicer_Demand_Trend" caption="Demand Trend "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78363-E62B-456D-B581-E9F40FBDF95C}">
  <dimension ref="A1:S20"/>
  <sheetViews>
    <sheetView zoomScale="77" workbookViewId="0">
      <selection activeCell="S30" sqref="S30"/>
    </sheetView>
  </sheetViews>
  <sheetFormatPr defaultRowHeight="14.4" x14ac:dyDescent="0.3"/>
  <cols>
    <col min="1" max="1" width="25.6640625" bestFit="1" customWidth="1"/>
    <col min="2" max="2" width="11.109375" bestFit="1" customWidth="1"/>
    <col min="13" max="13" width="13.44140625" customWidth="1"/>
    <col min="14" max="14" width="17.33203125" customWidth="1"/>
    <col min="18" max="18" width="13.77734375" customWidth="1"/>
    <col min="19" max="19" width="12.109375" customWidth="1"/>
  </cols>
  <sheetData>
    <row r="1" spans="1:2" ht="18" x14ac:dyDescent="0.35">
      <c r="A1" s="5" t="s">
        <v>43</v>
      </c>
      <c r="B1" s="6">
        <f>SUM(Pricing_Table!Q2:Q30)</f>
        <v>21811.324750000003</v>
      </c>
    </row>
    <row r="2" spans="1:2" ht="22.2" customHeight="1" x14ac:dyDescent="0.35">
      <c r="A2" s="5" t="s">
        <v>44</v>
      </c>
      <c r="B2" s="6">
        <f>AVERAGE(Pricing_Table!Q2:Q30)</f>
        <v>752.11464655172426</v>
      </c>
    </row>
    <row r="3" spans="1:2" ht="17.399999999999999" customHeight="1" x14ac:dyDescent="0.35">
      <c r="A3" s="7" t="s">
        <v>46</v>
      </c>
      <c r="B3" s="8">
        <f>COUNTIF(Pricing_Table!N2:N30,"Competitive")/COUNTA(Pricing_Table!N2:N30)</f>
        <v>0.27586206896551724</v>
      </c>
    </row>
    <row r="4" spans="1:2" ht="18" x14ac:dyDescent="0.35">
      <c r="A4" s="5" t="s">
        <v>45</v>
      </c>
      <c r="B4" s="6">
        <f>AVERAGE(Pricing_Table!M2:M30)</f>
        <v>1984.4984396551727</v>
      </c>
    </row>
    <row r="18" spans="18:19" ht="41.4" x14ac:dyDescent="0.3">
      <c r="R18" s="4" t="s">
        <v>50</v>
      </c>
      <c r="S18" s="4" t="s">
        <v>51</v>
      </c>
    </row>
    <row r="19" spans="18:19" x14ac:dyDescent="0.3">
      <c r="R19" s="17" t="s">
        <v>52</v>
      </c>
      <c r="S19" s="17">
        <f>COUNTIF(Pricing_Table!R1:R30,"Too Expensive")</f>
        <v>10</v>
      </c>
    </row>
    <row r="20" spans="18:19" x14ac:dyDescent="0.3">
      <c r="R20" s="17" t="s">
        <v>53</v>
      </c>
      <c r="S20" s="17">
        <f>COUNTIF(Pricing_Table!R1:R30,"OK")</f>
        <v>19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0"/>
  <sheetViews>
    <sheetView tabSelected="1" zoomScale="67" workbookViewId="0">
      <selection activeCell="L35" sqref="L35"/>
    </sheetView>
  </sheetViews>
  <sheetFormatPr defaultRowHeight="14.4" x14ac:dyDescent="0.3"/>
  <cols>
    <col min="1" max="1" width="13.109375" customWidth="1"/>
    <col min="2" max="2" width="13.33203125" customWidth="1"/>
    <col min="3" max="3" width="30.44140625" bestFit="1" customWidth="1"/>
    <col min="5" max="5" width="15.88671875" customWidth="1"/>
    <col min="7" max="7" width="16.21875" bestFit="1" customWidth="1"/>
    <col min="8" max="8" width="15.44140625" customWidth="1"/>
    <col min="9" max="9" width="18.33203125" customWidth="1"/>
    <col min="10" max="10" width="24.33203125" customWidth="1"/>
    <col min="11" max="11" width="15" customWidth="1"/>
    <col min="12" max="12" width="22.88671875" customWidth="1"/>
    <col min="13" max="13" width="15.5546875" bestFit="1" customWidth="1"/>
    <col min="14" max="14" width="17" customWidth="1"/>
    <col min="15" max="15" width="15.88671875" bestFit="1" customWidth="1"/>
    <col min="16" max="16" width="11.6640625" bestFit="1" customWidth="1"/>
    <col min="17" max="17" width="15.88671875" bestFit="1" customWidth="1"/>
    <col min="18" max="18" width="18.6640625" customWidth="1"/>
  </cols>
  <sheetData>
    <row r="1" spans="1:18" ht="31.8" customHeight="1" x14ac:dyDescent="0.3">
      <c r="A1" s="9" t="s">
        <v>0</v>
      </c>
      <c r="B1" s="9" t="s">
        <v>1</v>
      </c>
      <c r="C1" s="9" t="s">
        <v>39</v>
      </c>
      <c r="D1" s="9" t="s">
        <v>2</v>
      </c>
      <c r="E1" s="9" t="s">
        <v>3</v>
      </c>
      <c r="F1" s="9" t="s">
        <v>4</v>
      </c>
      <c r="G1" s="9" t="s">
        <v>5</v>
      </c>
      <c r="H1" s="10" t="s">
        <v>27</v>
      </c>
      <c r="I1" s="10" t="s">
        <v>28</v>
      </c>
      <c r="J1" s="10" t="s">
        <v>54</v>
      </c>
      <c r="K1" s="10" t="s">
        <v>29</v>
      </c>
      <c r="L1" s="10" t="s">
        <v>47</v>
      </c>
      <c r="M1" s="10" t="s">
        <v>30</v>
      </c>
      <c r="N1" s="10" t="s">
        <v>31</v>
      </c>
      <c r="O1" s="10" t="s">
        <v>40</v>
      </c>
      <c r="P1" s="16" t="s">
        <v>41</v>
      </c>
      <c r="Q1" s="16" t="s">
        <v>42</v>
      </c>
      <c r="R1" s="9" t="s">
        <v>49</v>
      </c>
    </row>
    <row r="2" spans="1:18" ht="15.6" x14ac:dyDescent="0.3">
      <c r="A2" s="11" t="s">
        <v>6</v>
      </c>
      <c r="B2" s="12">
        <v>2697</v>
      </c>
      <c r="C2" s="12">
        <f>B2*1.1</f>
        <v>2966.7000000000003</v>
      </c>
      <c r="D2" s="11" t="s">
        <v>7</v>
      </c>
      <c r="E2" s="11" t="s">
        <v>8</v>
      </c>
      <c r="F2" s="11">
        <v>115</v>
      </c>
      <c r="G2" s="12">
        <v>2938</v>
      </c>
      <c r="H2" s="13">
        <f>IF(D2="Winter", 1.1, IF(D2="Diwali", 1.15, IF(D2="Summer", 1.05, 1)))</f>
        <v>1.1499999999999999</v>
      </c>
      <c r="I2" s="13">
        <f>IF(E2="High", 1.2, IF(E2="Medium", 1, 0.85))</f>
        <v>0.85</v>
      </c>
      <c r="J2" s="13">
        <f>IF(E2="High", B2*1.2, IF(E2="Medium", B2*1, B2*0.85))</f>
        <v>2292.4499999999998</v>
      </c>
      <c r="K2" s="13">
        <f>IF(F2&lt;30, 1.1, IF(F2&lt;80, 1, 0.9))</f>
        <v>0.9</v>
      </c>
      <c r="L2" s="14">
        <f t="shared" ref="L2:L30" si="0">C2 * H2 * I2 * K2</f>
        <v>2609.9543249999997</v>
      </c>
      <c r="M2" s="14">
        <f t="shared" ref="M2:M30" si="1">B2 * H2 * I2 * K2</f>
        <v>2372.6857499999996</v>
      </c>
      <c r="N2" s="13" t="str">
        <f>IF(M2 &gt; G2, "Expensive", "Competitive")</f>
        <v>Competitive</v>
      </c>
      <c r="O2" s="15">
        <v>45678</v>
      </c>
      <c r="P2" s="14">
        <v>1764.52</v>
      </c>
      <c r="Q2" s="14">
        <f>M2-P2</f>
        <v>608.16574999999966</v>
      </c>
      <c r="R2" s="18" t="str">
        <f>IF(M2 &gt; G2 * 1.15,"Too Expensive","OK")</f>
        <v>OK</v>
      </c>
    </row>
    <row r="3" spans="1:18" ht="15.6" x14ac:dyDescent="0.3">
      <c r="A3" s="11" t="s">
        <v>9</v>
      </c>
      <c r="B3" s="12">
        <v>1353</v>
      </c>
      <c r="C3" s="12">
        <f t="shared" ref="C3:C30" si="2">B3*1.1</f>
        <v>1488.3000000000002</v>
      </c>
      <c r="D3" s="11" t="s">
        <v>7</v>
      </c>
      <c r="E3" s="11" t="s">
        <v>10</v>
      </c>
      <c r="F3" s="11">
        <v>41</v>
      </c>
      <c r="G3" s="12">
        <v>1209</v>
      </c>
      <c r="H3" s="13">
        <f t="shared" ref="H3:H30" si="3">IF(D3="Winter", 1.1, IF(D3="Diwali", 1.15, IF(D3="Summer", 1.05, 1)))</f>
        <v>1.1499999999999999</v>
      </c>
      <c r="I3" s="13">
        <f>IF(E3="High", 1.2, IF(E3="Medium", 1, 0.85))</f>
        <v>1</v>
      </c>
      <c r="J3" s="13">
        <f t="shared" ref="J3:J30" si="4">IF(E3="High", B3*1.2, IF(E3="Medium", B3*1, B3*0.85))</f>
        <v>1353</v>
      </c>
      <c r="K3" s="13">
        <f t="shared" ref="K3:K30" si="5">IF(F3&lt;30, 1.1, IF(F3&lt;80, 1, 0.9))</f>
        <v>1</v>
      </c>
      <c r="L3" s="14">
        <f t="shared" si="0"/>
        <v>1711.5450000000001</v>
      </c>
      <c r="M3" s="14">
        <f t="shared" si="1"/>
        <v>1555.9499999999998</v>
      </c>
      <c r="N3" s="13" t="str">
        <f t="shared" ref="N3:N30" si="6">IF(M3 &gt; G3, "Expensive", "Competitive")</f>
        <v>Expensive</v>
      </c>
      <c r="O3" s="15">
        <v>45702</v>
      </c>
      <c r="P3" s="14">
        <v>1012.91</v>
      </c>
      <c r="Q3" s="14">
        <f t="shared" ref="Q3:Q30" si="7">M3-P3</f>
        <v>543.03999999999985</v>
      </c>
      <c r="R3" s="18" t="str">
        <f t="shared" ref="R3:R30" si="8">IF(M3 &gt; G3 * 1.15,"Too Expensive","OK")</f>
        <v>Too Expensive</v>
      </c>
    </row>
    <row r="4" spans="1:18" ht="18" customHeight="1" x14ac:dyDescent="0.3">
      <c r="A4" s="11" t="s">
        <v>11</v>
      </c>
      <c r="B4" s="12">
        <v>251</v>
      </c>
      <c r="C4" s="12">
        <f t="shared" si="2"/>
        <v>276.10000000000002</v>
      </c>
      <c r="D4" s="11" t="s">
        <v>7</v>
      </c>
      <c r="E4" s="11" t="s">
        <v>12</v>
      </c>
      <c r="F4" s="11">
        <v>176</v>
      </c>
      <c r="G4" s="12">
        <v>286</v>
      </c>
      <c r="H4" s="13">
        <f t="shared" si="3"/>
        <v>1.1499999999999999</v>
      </c>
      <c r="I4" s="13">
        <f t="shared" ref="I4:I30" si="9">IF(E4="High", 1.2, IF(E4="Medium", 1, 0.85))</f>
        <v>1.2</v>
      </c>
      <c r="J4" s="13">
        <f t="shared" si="4"/>
        <v>301.2</v>
      </c>
      <c r="K4" s="13">
        <f t="shared" si="5"/>
        <v>0.9</v>
      </c>
      <c r="L4" s="14">
        <f t="shared" si="0"/>
        <v>342.9162</v>
      </c>
      <c r="M4" s="14">
        <f t="shared" si="1"/>
        <v>311.74199999999996</v>
      </c>
      <c r="N4" s="13" t="str">
        <f t="shared" si="6"/>
        <v>Expensive</v>
      </c>
      <c r="O4" s="15">
        <v>45719</v>
      </c>
      <c r="P4" s="14">
        <v>163.15</v>
      </c>
      <c r="Q4" s="14">
        <f t="shared" si="7"/>
        <v>148.59199999999996</v>
      </c>
      <c r="R4" s="18" t="str">
        <f t="shared" si="8"/>
        <v>OK</v>
      </c>
    </row>
    <row r="5" spans="1:18" ht="15.6" x14ac:dyDescent="0.3">
      <c r="A5" s="11" t="s">
        <v>6</v>
      </c>
      <c r="B5" s="12">
        <v>1432</v>
      </c>
      <c r="C5" s="12">
        <f t="shared" si="2"/>
        <v>1575.2</v>
      </c>
      <c r="D5" s="11" t="s">
        <v>13</v>
      </c>
      <c r="E5" s="11" t="s">
        <v>10</v>
      </c>
      <c r="F5" s="11">
        <v>77</v>
      </c>
      <c r="G5" s="12">
        <v>1474</v>
      </c>
      <c r="H5" s="13">
        <f t="shared" si="3"/>
        <v>1.05</v>
      </c>
      <c r="I5" s="13">
        <f t="shared" si="9"/>
        <v>1</v>
      </c>
      <c r="J5" s="13">
        <f t="shared" si="4"/>
        <v>1432</v>
      </c>
      <c r="K5" s="13">
        <f t="shared" si="5"/>
        <v>1</v>
      </c>
      <c r="L5" s="14">
        <f t="shared" si="0"/>
        <v>1653.96</v>
      </c>
      <c r="M5" s="14">
        <f t="shared" si="1"/>
        <v>1503.6000000000001</v>
      </c>
      <c r="N5" s="13" t="str">
        <f t="shared" si="6"/>
        <v>Expensive</v>
      </c>
      <c r="O5" s="15">
        <v>45715</v>
      </c>
      <c r="P5" s="14">
        <v>1044.6400000000001</v>
      </c>
      <c r="Q5" s="14">
        <f t="shared" si="7"/>
        <v>458.96000000000004</v>
      </c>
      <c r="R5" s="18" t="str">
        <f t="shared" si="8"/>
        <v>OK</v>
      </c>
    </row>
    <row r="6" spans="1:18" ht="15.6" x14ac:dyDescent="0.3">
      <c r="A6" s="11" t="s">
        <v>14</v>
      </c>
      <c r="B6" s="12">
        <v>2330</v>
      </c>
      <c r="C6" s="12">
        <f t="shared" si="2"/>
        <v>2563</v>
      </c>
      <c r="D6" s="11" t="s">
        <v>15</v>
      </c>
      <c r="E6" s="11" t="s">
        <v>12</v>
      </c>
      <c r="F6" s="11">
        <v>112</v>
      </c>
      <c r="G6" s="12">
        <v>2527</v>
      </c>
      <c r="H6" s="13">
        <f t="shared" si="3"/>
        <v>1.1000000000000001</v>
      </c>
      <c r="I6" s="13">
        <f t="shared" si="9"/>
        <v>1.2</v>
      </c>
      <c r="J6" s="13">
        <f t="shared" si="4"/>
        <v>2796</v>
      </c>
      <c r="K6" s="13">
        <f t="shared" si="5"/>
        <v>0.9</v>
      </c>
      <c r="L6" s="14">
        <f t="shared" si="0"/>
        <v>3044.8440000000005</v>
      </c>
      <c r="M6" s="14">
        <f t="shared" si="1"/>
        <v>2768.04</v>
      </c>
      <c r="N6" s="13" t="str">
        <f t="shared" si="6"/>
        <v>Expensive</v>
      </c>
      <c r="O6" s="15">
        <v>45748</v>
      </c>
      <c r="P6" s="14">
        <v>1512.9</v>
      </c>
      <c r="Q6" s="14">
        <f t="shared" si="7"/>
        <v>1255.1399999999999</v>
      </c>
      <c r="R6" s="18" t="str">
        <f t="shared" si="8"/>
        <v>OK</v>
      </c>
    </row>
    <row r="7" spans="1:18" ht="15" customHeight="1" x14ac:dyDescent="0.3">
      <c r="A7" s="11" t="s">
        <v>16</v>
      </c>
      <c r="B7" s="12">
        <v>2248</v>
      </c>
      <c r="C7" s="12">
        <f t="shared" si="2"/>
        <v>2472.8000000000002</v>
      </c>
      <c r="D7" s="11" t="s">
        <v>13</v>
      </c>
      <c r="E7" s="11" t="s">
        <v>10</v>
      </c>
      <c r="F7" s="11">
        <v>16</v>
      </c>
      <c r="G7" s="12">
        <v>2370</v>
      </c>
      <c r="H7" s="13">
        <f t="shared" si="3"/>
        <v>1.05</v>
      </c>
      <c r="I7" s="13">
        <f t="shared" si="9"/>
        <v>1</v>
      </c>
      <c r="J7" s="13">
        <f t="shared" si="4"/>
        <v>2248</v>
      </c>
      <c r="K7" s="13">
        <f t="shared" si="5"/>
        <v>1.1000000000000001</v>
      </c>
      <c r="L7" s="14">
        <f t="shared" si="0"/>
        <v>2856.0840000000007</v>
      </c>
      <c r="M7" s="14">
        <f t="shared" si="1"/>
        <v>2596.4400000000005</v>
      </c>
      <c r="N7" s="13" t="str">
        <f t="shared" si="6"/>
        <v>Expensive</v>
      </c>
      <c r="O7" s="15">
        <v>45789</v>
      </c>
      <c r="P7" s="14">
        <v>1464</v>
      </c>
      <c r="Q7" s="14">
        <f t="shared" si="7"/>
        <v>1132.4400000000005</v>
      </c>
      <c r="R7" s="18" t="str">
        <f t="shared" si="8"/>
        <v>OK</v>
      </c>
    </row>
    <row r="8" spans="1:18" ht="15.6" x14ac:dyDescent="0.3">
      <c r="A8" s="11" t="s">
        <v>17</v>
      </c>
      <c r="B8" s="12">
        <v>1441</v>
      </c>
      <c r="C8" s="12">
        <f t="shared" si="2"/>
        <v>1585.1000000000001</v>
      </c>
      <c r="D8" s="11" t="s">
        <v>15</v>
      </c>
      <c r="E8" s="11" t="s">
        <v>8</v>
      </c>
      <c r="F8" s="11">
        <v>186</v>
      </c>
      <c r="G8" s="12">
        <v>1302</v>
      </c>
      <c r="H8" s="13">
        <f t="shared" si="3"/>
        <v>1.1000000000000001</v>
      </c>
      <c r="I8" s="13">
        <f t="shared" si="9"/>
        <v>0.85</v>
      </c>
      <c r="J8" s="13">
        <f t="shared" si="4"/>
        <v>1224.8499999999999</v>
      </c>
      <c r="K8" s="13">
        <f t="shared" si="5"/>
        <v>0.9</v>
      </c>
      <c r="L8" s="14">
        <f t="shared" si="0"/>
        <v>1333.8616500000003</v>
      </c>
      <c r="M8" s="14">
        <f t="shared" si="1"/>
        <v>1212.6015</v>
      </c>
      <c r="N8" s="13" t="str">
        <f t="shared" si="6"/>
        <v>Competitive</v>
      </c>
      <c r="O8" s="15">
        <v>45695</v>
      </c>
      <c r="P8" s="14">
        <v>1117.98</v>
      </c>
      <c r="Q8" s="14">
        <f t="shared" si="7"/>
        <v>94.621499999999969</v>
      </c>
      <c r="R8" s="18" t="str">
        <f t="shared" si="8"/>
        <v>OK</v>
      </c>
    </row>
    <row r="9" spans="1:18" ht="15.6" x14ac:dyDescent="0.3">
      <c r="A9" s="11" t="s">
        <v>18</v>
      </c>
      <c r="B9" s="12">
        <v>1459</v>
      </c>
      <c r="C9" s="12">
        <f t="shared" si="2"/>
        <v>1604.9</v>
      </c>
      <c r="D9" s="11" t="s">
        <v>7</v>
      </c>
      <c r="E9" s="11" t="s">
        <v>10</v>
      </c>
      <c r="F9" s="11">
        <v>157</v>
      </c>
      <c r="G9" s="12">
        <v>1432</v>
      </c>
      <c r="H9" s="13">
        <f t="shared" si="3"/>
        <v>1.1499999999999999</v>
      </c>
      <c r="I9" s="13">
        <f t="shared" si="9"/>
        <v>1</v>
      </c>
      <c r="J9" s="13">
        <f t="shared" si="4"/>
        <v>1459</v>
      </c>
      <c r="K9" s="13">
        <f t="shared" si="5"/>
        <v>0.9</v>
      </c>
      <c r="L9" s="14">
        <f t="shared" si="0"/>
        <v>1661.0715</v>
      </c>
      <c r="M9" s="14">
        <f t="shared" si="1"/>
        <v>1510.0650000000001</v>
      </c>
      <c r="N9" s="13" t="str">
        <f t="shared" si="6"/>
        <v>Expensive</v>
      </c>
      <c r="O9" s="15">
        <v>45770</v>
      </c>
      <c r="P9" s="14">
        <v>973.47</v>
      </c>
      <c r="Q9" s="14">
        <f t="shared" si="7"/>
        <v>536.59500000000003</v>
      </c>
      <c r="R9" s="18" t="str">
        <f t="shared" si="8"/>
        <v>OK</v>
      </c>
    </row>
    <row r="10" spans="1:18" ht="15.6" customHeight="1" x14ac:dyDescent="0.3">
      <c r="A10" s="11" t="s">
        <v>19</v>
      </c>
      <c r="B10" s="12">
        <v>1832</v>
      </c>
      <c r="C10" s="12">
        <f t="shared" si="2"/>
        <v>2015.2000000000003</v>
      </c>
      <c r="D10" s="11" t="s">
        <v>13</v>
      </c>
      <c r="E10" s="11" t="s">
        <v>10</v>
      </c>
      <c r="F10" s="11">
        <v>69</v>
      </c>
      <c r="G10" s="12">
        <v>1920</v>
      </c>
      <c r="H10" s="13">
        <f t="shared" si="3"/>
        <v>1.05</v>
      </c>
      <c r="I10" s="13">
        <f t="shared" si="9"/>
        <v>1</v>
      </c>
      <c r="J10" s="13">
        <f t="shared" si="4"/>
        <v>1832</v>
      </c>
      <c r="K10" s="13">
        <f t="shared" si="5"/>
        <v>1</v>
      </c>
      <c r="L10" s="14">
        <f t="shared" si="0"/>
        <v>2115.9600000000005</v>
      </c>
      <c r="M10" s="14">
        <f t="shared" si="1"/>
        <v>1923.6000000000001</v>
      </c>
      <c r="N10" s="13" t="str">
        <f t="shared" si="6"/>
        <v>Expensive</v>
      </c>
      <c r="O10" s="15">
        <v>45818</v>
      </c>
      <c r="P10" s="14">
        <v>1284.96</v>
      </c>
      <c r="Q10" s="14">
        <f t="shared" si="7"/>
        <v>638.6400000000001</v>
      </c>
      <c r="R10" s="18" t="str">
        <f t="shared" si="8"/>
        <v>OK</v>
      </c>
    </row>
    <row r="11" spans="1:18" ht="17.399999999999999" customHeight="1" x14ac:dyDescent="0.3">
      <c r="A11" s="11" t="s">
        <v>20</v>
      </c>
      <c r="B11" s="12">
        <v>1396</v>
      </c>
      <c r="C11" s="12">
        <f t="shared" si="2"/>
        <v>1535.6000000000001</v>
      </c>
      <c r="D11" s="11" t="s">
        <v>7</v>
      </c>
      <c r="E11" s="11" t="s">
        <v>12</v>
      </c>
      <c r="F11" s="11">
        <v>134</v>
      </c>
      <c r="G11" s="12">
        <v>1413</v>
      </c>
      <c r="H11" s="13">
        <f t="shared" si="3"/>
        <v>1.1499999999999999</v>
      </c>
      <c r="I11" s="13">
        <f t="shared" si="9"/>
        <v>1.2</v>
      </c>
      <c r="J11" s="13">
        <f t="shared" si="4"/>
        <v>1675.2</v>
      </c>
      <c r="K11" s="13">
        <f t="shared" si="5"/>
        <v>0.9</v>
      </c>
      <c r="L11" s="14">
        <f t="shared" si="0"/>
        <v>1907.2152000000001</v>
      </c>
      <c r="M11" s="14">
        <f t="shared" si="1"/>
        <v>1733.8319999999999</v>
      </c>
      <c r="N11" s="13" t="str">
        <f t="shared" si="6"/>
        <v>Expensive</v>
      </c>
      <c r="O11" s="15">
        <v>45674</v>
      </c>
      <c r="P11" s="14">
        <v>1070.68</v>
      </c>
      <c r="Q11" s="14">
        <f t="shared" si="7"/>
        <v>663.15199999999982</v>
      </c>
      <c r="R11" s="18" t="str">
        <f t="shared" si="8"/>
        <v>Too Expensive</v>
      </c>
    </row>
    <row r="12" spans="1:18" ht="15.6" x14ac:dyDescent="0.3">
      <c r="A12" s="11" t="s">
        <v>21</v>
      </c>
      <c r="B12" s="12">
        <v>1593</v>
      </c>
      <c r="C12" s="12">
        <f t="shared" si="2"/>
        <v>1752.3000000000002</v>
      </c>
      <c r="D12" s="11" t="s">
        <v>7</v>
      </c>
      <c r="E12" s="11" t="s">
        <v>10</v>
      </c>
      <c r="F12" s="11">
        <v>29</v>
      </c>
      <c r="G12" s="12">
        <v>1524</v>
      </c>
      <c r="H12" s="13">
        <f t="shared" si="3"/>
        <v>1.1499999999999999</v>
      </c>
      <c r="I12" s="13">
        <f t="shared" si="9"/>
        <v>1</v>
      </c>
      <c r="J12" s="13">
        <f t="shared" si="4"/>
        <v>1593</v>
      </c>
      <c r="K12" s="13">
        <f t="shared" si="5"/>
        <v>1.1000000000000001</v>
      </c>
      <c r="L12" s="14">
        <f t="shared" si="0"/>
        <v>2216.6595000000002</v>
      </c>
      <c r="M12" s="14">
        <f t="shared" si="1"/>
        <v>2015.145</v>
      </c>
      <c r="N12" s="13" t="str">
        <f t="shared" si="6"/>
        <v>Expensive</v>
      </c>
      <c r="O12" s="15">
        <v>46018</v>
      </c>
      <c r="P12" s="14">
        <v>1076.31</v>
      </c>
      <c r="Q12" s="14">
        <f t="shared" si="7"/>
        <v>938.83500000000004</v>
      </c>
      <c r="R12" s="18" t="str">
        <f t="shared" si="8"/>
        <v>Too Expensive</v>
      </c>
    </row>
    <row r="13" spans="1:18" ht="15.6" x14ac:dyDescent="0.3">
      <c r="A13" s="11" t="s">
        <v>22</v>
      </c>
      <c r="B13" s="12">
        <v>2942</v>
      </c>
      <c r="C13" s="12">
        <f t="shared" si="2"/>
        <v>3236.2000000000003</v>
      </c>
      <c r="D13" s="11" t="s">
        <v>7</v>
      </c>
      <c r="E13" s="11" t="s">
        <v>10</v>
      </c>
      <c r="F13" s="11">
        <v>170</v>
      </c>
      <c r="G13" s="12">
        <v>3330</v>
      </c>
      <c r="H13" s="13">
        <f t="shared" si="3"/>
        <v>1.1499999999999999</v>
      </c>
      <c r="I13" s="13">
        <f t="shared" si="9"/>
        <v>1</v>
      </c>
      <c r="J13" s="13">
        <f t="shared" si="4"/>
        <v>2942</v>
      </c>
      <c r="K13" s="13">
        <f t="shared" si="5"/>
        <v>0.9</v>
      </c>
      <c r="L13" s="14">
        <f t="shared" si="0"/>
        <v>3349.4670000000001</v>
      </c>
      <c r="M13" s="14">
        <f t="shared" si="1"/>
        <v>3044.97</v>
      </c>
      <c r="N13" s="13" t="str">
        <f t="shared" si="6"/>
        <v>Competitive</v>
      </c>
      <c r="O13" s="15">
        <v>45663</v>
      </c>
      <c r="P13" s="14">
        <v>2059.4</v>
      </c>
      <c r="Q13" s="14">
        <f t="shared" si="7"/>
        <v>985.56999999999971</v>
      </c>
      <c r="R13" s="18" t="str">
        <f t="shared" si="8"/>
        <v>OK</v>
      </c>
    </row>
    <row r="14" spans="1:18" ht="17.399999999999999" customHeight="1" x14ac:dyDescent="0.3">
      <c r="A14" s="11" t="s">
        <v>16</v>
      </c>
      <c r="B14" s="12">
        <v>1290</v>
      </c>
      <c r="C14" s="12">
        <f t="shared" si="2"/>
        <v>1419.0000000000002</v>
      </c>
      <c r="D14" s="11" t="s">
        <v>15</v>
      </c>
      <c r="E14" s="11" t="s">
        <v>12</v>
      </c>
      <c r="F14" s="11">
        <v>66</v>
      </c>
      <c r="G14" s="12">
        <v>1104</v>
      </c>
      <c r="H14" s="13">
        <f t="shared" si="3"/>
        <v>1.1000000000000001</v>
      </c>
      <c r="I14" s="13">
        <f t="shared" si="9"/>
        <v>1.2</v>
      </c>
      <c r="J14" s="13">
        <f t="shared" si="4"/>
        <v>1548</v>
      </c>
      <c r="K14" s="13">
        <f t="shared" si="5"/>
        <v>1</v>
      </c>
      <c r="L14" s="14">
        <f t="shared" si="0"/>
        <v>1873.0800000000004</v>
      </c>
      <c r="M14" s="14">
        <f t="shared" si="1"/>
        <v>1702.8000000000002</v>
      </c>
      <c r="N14" s="13" t="str">
        <f t="shared" si="6"/>
        <v>Expensive</v>
      </c>
      <c r="O14" s="15">
        <v>45697</v>
      </c>
      <c r="P14" s="14">
        <v>838.5</v>
      </c>
      <c r="Q14" s="14">
        <f t="shared" si="7"/>
        <v>864.30000000000018</v>
      </c>
      <c r="R14" s="18" t="str">
        <f t="shared" si="8"/>
        <v>Too Expensive</v>
      </c>
    </row>
    <row r="15" spans="1:18" ht="16.2" customHeight="1" x14ac:dyDescent="0.3">
      <c r="A15" s="11" t="s">
        <v>20</v>
      </c>
      <c r="B15" s="12">
        <v>2655</v>
      </c>
      <c r="C15" s="12">
        <f t="shared" si="2"/>
        <v>2920.5000000000005</v>
      </c>
      <c r="D15" s="11" t="s">
        <v>13</v>
      </c>
      <c r="E15" s="11" t="s">
        <v>12</v>
      </c>
      <c r="F15" s="11">
        <v>108</v>
      </c>
      <c r="G15" s="12">
        <v>2952</v>
      </c>
      <c r="H15" s="13">
        <f t="shared" si="3"/>
        <v>1.05</v>
      </c>
      <c r="I15" s="13">
        <f t="shared" si="9"/>
        <v>1.2</v>
      </c>
      <c r="J15" s="13">
        <f t="shared" si="4"/>
        <v>3186</v>
      </c>
      <c r="K15" s="13">
        <f t="shared" si="5"/>
        <v>0.9</v>
      </c>
      <c r="L15" s="14">
        <f t="shared" si="0"/>
        <v>3311.8470000000002</v>
      </c>
      <c r="M15" s="14">
        <f t="shared" si="1"/>
        <v>3010.77</v>
      </c>
      <c r="N15" s="13" t="str">
        <f t="shared" si="6"/>
        <v>Expensive</v>
      </c>
      <c r="O15" s="15">
        <v>45734</v>
      </c>
      <c r="P15" s="14">
        <v>1726.2</v>
      </c>
      <c r="Q15" s="14">
        <f t="shared" si="7"/>
        <v>1284.57</v>
      </c>
      <c r="R15" s="18" t="str">
        <f t="shared" si="8"/>
        <v>OK</v>
      </c>
    </row>
    <row r="16" spans="1:18" ht="16.2" customHeight="1" x14ac:dyDescent="0.3">
      <c r="A16" s="11" t="s">
        <v>16</v>
      </c>
      <c r="B16" s="12">
        <v>2924</v>
      </c>
      <c r="C16" s="12">
        <f t="shared" si="2"/>
        <v>3216.4</v>
      </c>
      <c r="D16" s="11" t="s">
        <v>13</v>
      </c>
      <c r="E16" s="11" t="s">
        <v>12</v>
      </c>
      <c r="F16" s="11">
        <v>131</v>
      </c>
      <c r="G16" s="12">
        <v>2991</v>
      </c>
      <c r="H16" s="13">
        <f t="shared" si="3"/>
        <v>1.05</v>
      </c>
      <c r="I16" s="13">
        <f t="shared" si="9"/>
        <v>1.2</v>
      </c>
      <c r="J16" s="13">
        <f t="shared" si="4"/>
        <v>3508.7999999999997</v>
      </c>
      <c r="K16" s="13">
        <f t="shared" si="5"/>
        <v>0.9</v>
      </c>
      <c r="L16" s="14">
        <f t="shared" si="0"/>
        <v>3647.3976000000002</v>
      </c>
      <c r="M16" s="14">
        <f t="shared" si="1"/>
        <v>3315.8160000000003</v>
      </c>
      <c r="N16" s="13" t="str">
        <f t="shared" si="6"/>
        <v>Expensive</v>
      </c>
      <c r="O16" s="15">
        <v>45741</v>
      </c>
      <c r="P16" s="14">
        <v>2048.52</v>
      </c>
      <c r="Q16" s="14">
        <f t="shared" si="7"/>
        <v>1267.2960000000003</v>
      </c>
      <c r="R16" s="18" t="str">
        <f t="shared" si="8"/>
        <v>OK</v>
      </c>
    </row>
    <row r="17" spans="1:18" ht="15" customHeight="1" x14ac:dyDescent="0.3">
      <c r="A17" s="11" t="s">
        <v>16</v>
      </c>
      <c r="B17" s="12">
        <v>2975</v>
      </c>
      <c r="C17" s="12">
        <f t="shared" si="2"/>
        <v>3272.5000000000005</v>
      </c>
      <c r="D17" s="11" t="s">
        <v>13</v>
      </c>
      <c r="E17" s="11" t="s">
        <v>12</v>
      </c>
      <c r="F17" s="11">
        <v>69</v>
      </c>
      <c r="G17" s="12">
        <v>2724</v>
      </c>
      <c r="H17" s="13">
        <f t="shared" si="3"/>
        <v>1.05</v>
      </c>
      <c r="I17" s="13">
        <f t="shared" si="9"/>
        <v>1.2</v>
      </c>
      <c r="J17" s="13">
        <f t="shared" si="4"/>
        <v>3570</v>
      </c>
      <c r="K17" s="13">
        <f t="shared" si="5"/>
        <v>1</v>
      </c>
      <c r="L17" s="14">
        <f t="shared" si="0"/>
        <v>4123.3500000000004</v>
      </c>
      <c r="M17" s="14">
        <f t="shared" si="1"/>
        <v>3748.5</v>
      </c>
      <c r="N17" s="13" t="str">
        <f t="shared" si="6"/>
        <v>Expensive</v>
      </c>
      <c r="O17" s="15">
        <v>45751</v>
      </c>
      <c r="P17" s="14">
        <v>1784.95</v>
      </c>
      <c r="Q17" s="14">
        <f t="shared" si="7"/>
        <v>1963.55</v>
      </c>
      <c r="R17" s="18" t="str">
        <f t="shared" si="8"/>
        <v>Too Expensive</v>
      </c>
    </row>
    <row r="18" spans="1:18" ht="15.6" customHeight="1" x14ac:dyDescent="0.3">
      <c r="A18" s="11" t="s">
        <v>19</v>
      </c>
      <c r="B18" s="12">
        <v>907</v>
      </c>
      <c r="C18" s="12">
        <f t="shared" si="2"/>
        <v>997.7</v>
      </c>
      <c r="D18" s="11" t="s">
        <v>7</v>
      </c>
      <c r="E18" s="11" t="s">
        <v>12</v>
      </c>
      <c r="F18" s="11">
        <v>82</v>
      </c>
      <c r="G18" s="12">
        <v>992</v>
      </c>
      <c r="H18" s="13">
        <f t="shared" si="3"/>
        <v>1.1499999999999999</v>
      </c>
      <c r="I18" s="13">
        <f t="shared" si="9"/>
        <v>1.2</v>
      </c>
      <c r="J18" s="13">
        <f t="shared" si="4"/>
        <v>1088.3999999999999</v>
      </c>
      <c r="K18" s="13">
        <f t="shared" si="5"/>
        <v>0.9</v>
      </c>
      <c r="L18" s="14">
        <f t="shared" si="0"/>
        <v>1239.1434000000002</v>
      </c>
      <c r="M18" s="14">
        <f t="shared" si="1"/>
        <v>1126.4939999999999</v>
      </c>
      <c r="N18" s="13" t="str">
        <f t="shared" si="6"/>
        <v>Expensive</v>
      </c>
      <c r="O18" s="15">
        <v>45763</v>
      </c>
      <c r="P18" s="14">
        <v>634.9</v>
      </c>
      <c r="Q18" s="14">
        <f t="shared" si="7"/>
        <v>491.59399999999994</v>
      </c>
      <c r="R18" s="18" t="str">
        <f t="shared" si="8"/>
        <v>OK</v>
      </c>
    </row>
    <row r="19" spans="1:18" ht="15.6" x14ac:dyDescent="0.3">
      <c r="A19" s="11" t="s">
        <v>6</v>
      </c>
      <c r="B19" s="12">
        <v>1623</v>
      </c>
      <c r="C19" s="12">
        <f t="shared" si="2"/>
        <v>1785.3000000000002</v>
      </c>
      <c r="D19" s="11" t="s">
        <v>7</v>
      </c>
      <c r="E19" s="11" t="s">
        <v>10</v>
      </c>
      <c r="F19" s="11">
        <v>91</v>
      </c>
      <c r="G19" s="12">
        <v>1458</v>
      </c>
      <c r="H19" s="13">
        <f t="shared" si="3"/>
        <v>1.1499999999999999</v>
      </c>
      <c r="I19" s="13">
        <f t="shared" si="9"/>
        <v>1</v>
      </c>
      <c r="J19" s="13">
        <f t="shared" si="4"/>
        <v>1623</v>
      </c>
      <c r="K19" s="13">
        <f t="shared" si="5"/>
        <v>0.9</v>
      </c>
      <c r="L19" s="14">
        <f t="shared" si="0"/>
        <v>1847.7855000000002</v>
      </c>
      <c r="M19" s="14">
        <f t="shared" si="1"/>
        <v>1679.8049999999998</v>
      </c>
      <c r="N19" s="13" t="str">
        <f t="shared" si="6"/>
        <v>Expensive</v>
      </c>
      <c r="O19" s="15">
        <v>45806</v>
      </c>
      <c r="P19" s="14">
        <v>1250.01</v>
      </c>
      <c r="Q19" s="14">
        <f t="shared" si="7"/>
        <v>429.79499999999985</v>
      </c>
      <c r="R19" s="18" t="str">
        <f t="shared" si="8"/>
        <v>Too Expensive</v>
      </c>
    </row>
    <row r="20" spans="1:18" ht="15.6" x14ac:dyDescent="0.3">
      <c r="A20" s="11" t="s">
        <v>23</v>
      </c>
      <c r="B20" s="12">
        <v>1931</v>
      </c>
      <c r="C20" s="12">
        <f t="shared" si="2"/>
        <v>2124.1000000000004</v>
      </c>
      <c r="D20" s="11" t="s">
        <v>7</v>
      </c>
      <c r="E20" s="11" t="s">
        <v>10</v>
      </c>
      <c r="F20" s="11">
        <v>44</v>
      </c>
      <c r="G20" s="12">
        <v>1746</v>
      </c>
      <c r="H20" s="13">
        <f t="shared" si="3"/>
        <v>1.1499999999999999</v>
      </c>
      <c r="I20" s="13">
        <f t="shared" si="9"/>
        <v>1</v>
      </c>
      <c r="J20" s="13">
        <f t="shared" si="4"/>
        <v>1931</v>
      </c>
      <c r="K20" s="13">
        <f t="shared" si="5"/>
        <v>1</v>
      </c>
      <c r="L20" s="14">
        <f t="shared" si="0"/>
        <v>2442.7150000000001</v>
      </c>
      <c r="M20" s="14">
        <f t="shared" si="1"/>
        <v>2220.6499999999996</v>
      </c>
      <c r="N20" s="13" t="str">
        <f t="shared" si="6"/>
        <v>Expensive</v>
      </c>
      <c r="O20" s="15">
        <v>45813</v>
      </c>
      <c r="P20" s="14">
        <v>1487.57</v>
      </c>
      <c r="Q20" s="14">
        <f t="shared" si="7"/>
        <v>733.0799999999997</v>
      </c>
      <c r="R20" s="18" t="str">
        <f t="shared" si="8"/>
        <v>Too Expensive</v>
      </c>
    </row>
    <row r="21" spans="1:18" ht="15.6" x14ac:dyDescent="0.3">
      <c r="A21" s="11" t="s">
        <v>17</v>
      </c>
      <c r="B21" s="12">
        <v>2853</v>
      </c>
      <c r="C21" s="12">
        <f t="shared" si="2"/>
        <v>3138.3</v>
      </c>
      <c r="D21" s="11" t="s">
        <v>7</v>
      </c>
      <c r="E21" s="11" t="s">
        <v>12</v>
      </c>
      <c r="F21" s="11">
        <v>174</v>
      </c>
      <c r="G21" s="12">
        <v>2738</v>
      </c>
      <c r="H21" s="13">
        <f t="shared" si="3"/>
        <v>1.1499999999999999</v>
      </c>
      <c r="I21" s="13">
        <f t="shared" si="9"/>
        <v>1.2</v>
      </c>
      <c r="J21" s="13">
        <f t="shared" si="4"/>
        <v>3423.6</v>
      </c>
      <c r="K21" s="13">
        <f t="shared" si="5"/>
        <v>0.9</v>
      </c>
      <c r="L21" s="14">
        <f t="shared" si="0"/>
        <v>3897.7686000000003</v>
      </c>
      <c r="M21" s="14">
        <f t="shared" si="1"/>
        <v>3543.4259999999995</v>
      </c>
      <c r="N21" s="13" t="str">
        <f t="shared" si="6"/>
        <v>Expensive</v>
      </c>
      <c r="O21" s="15">
        <v>45832</v>
      </c>
      <c r="P21" s="14">
        <v>2253.42</v>
      </c>
      <c r="Q21" s="14">
        <f t="shared" si="7"/>
        <v>1290.0059999999994</v>
      </c>
      <c r="R21" s="18" t="str">
        <f t="shared" si="8"/>
        <v>Too Expensive</v>
      </c>
    </row>
    <row r="22" spans="1:18" ht="15.6" x14ac:dyDescent="0.3">
      <c r="A22" s="11" t="s">
        <v>24</v>
      </c>
      <c r="B22" s="12">
        <v>144</v>
      </c>
      <c r="C22" s="12">
        <f t="shared" si="2"/>
        <v>158.4</v>
      </c>
      <c r="D22" s="11" t="s">
        <v>13</v>
      </c>
      <c r="E22" s="11" t="s">
        <v>10</v>
      </c>
      <c r="F22" s="11">
        <v>85</v>
      </c>
      <c r="G22" s="12">
        <v>150</v>
      </c>
      <c r="H22" s="13">
        <f t="shared" si="3"/>
        <v>1.05</v>
      </c>
      <c r="I22" s="13">
        <f t="shared" si="9"/>
        <v>1</v>
      </c>
      <c r="J22" s="13">
        <f t="shared" si="4"/>
        <v>144</v>
      </c>
      <c r="K22" s="13">
        <f t="shared" si="5"/>
        <v>0.9</v>
      </c>
      <c r="L22" s="14">
        <f t="shared" si="0"/>
        <v>149.68800000000002</v>
      </c>
      <c r="M22" s="14">
        <f t="shared" si="1"/>
        <v>136.08000000000001</v>
      </c>
      <c r="N22" s="13" t="str">
        <f t="shared" si="6"/>
        <v>Competitive</v>
      </c>
      <c r="O22" s="15">
        <v>45838</v>
      </c>
      <c r="P22" s="14">
        <v>103.68</v>
      </c>
      <c r="Q22" s="14">
        <f t="shared" si="7"/>
        <v>32.400000000000006</v>
      </c>
      <c r="R22" s="18" t="str">
        <f t="shared" si="8"/>
        <v>OK</v>
      </c>
    </row>
    <row r="23" spans="1:18" ht="15.6" x14ac:dyDescent="0.3">
      <c r="A23" s="11" t="s">
        <v>14</v>
      </c>
      <c r="B23" s="12">
        <v>2681</v>
      </c>
      <c r="C23" s="12">
        <f t="shared" si="2"/>
        <v>2949.1000000000004</v>
      </c>
      <c r="D23" s="11" t="s">
        <v>7</v>
      </c>
      <c r="E23" s="11" t="s">
        <v>10</v>
      </c>
      <c r="F23" s="11">
        <v>21</v>
      </c>
      <c r="G23" s="12">
        <v>2578</v>
      </c>
      <c r="H23" s="13">
        <f t="shared" si="3"/>
        <v>1.1499999999999999</v>
      </c>
      <c r="I23" s="13">
        <f t="shared" si="9"/>
        <v>1</v>
      </c>
      <c r="J23" s="13">
        <f t="shared" si="4"/>
        <v>2681</v>
      </c>
      <c r="K23" s="13">
        <f t="shared" si="5"/>
        <v>1.1000000000000001</v>
      </c>
      <c r="L23" s="14">
        <f t="shared" si="0"/>
        <v>3730.6115000000004</v>
      </c>
      <c r="M23" s="14">
        <f t="shared" si="1"/>
        <v>3391.4649999999997</v>
      </c>
      <c r="N23" s="13" t="str">
        <f t="shared" si="6"/>
        <v>Expensive</v>
      </c>
      <c r="O23" s="15">
        <v>45840</v>
      </c>
      <c r="P23" s="14">
        <v>1878.46</v>
      </c>
      <c r="Q23" s="14">
        <f t="shared" si="7"/>
        <v>1513.0049999999997</v>
      </c>
      <c r="R23" s="18" t="str">
        <f t="shared" si="8"/>
        <v>Too Expensive</v>
      </c>
    </row>
    <row r="24" spans="1:18" ht="14.4" customHeight="1" x14ac:dyDescent="0.3">
      <c r="A24" s="11" t="s">
        <v>19</v>
      </c>
      <c r="B24" s="12">
        <v>2323</v>
      </c>
      <c r="C24" s="12">
        <f t="shared" si="2"/>
        <v>2555.3000000000002</v>
      </c>
      <c r="D24" s="11" t="s">
        <v>13</v>
      </c>
      <c r="E24" s="11" t="s">
        <v>12</v>
      </c>
      <c r="F24" s="11">
        <v>53</v>
      </c>
      <c r="G24" s="12">
        <v>2297</v>
      </c>
      <c r="H24" s="13">
        <f t="shared" si="3"/>
        <v>1.05</v>
      </c>
      <c r="I24" s="13">
        <f t="shared" si="9"/>
        <v>1.2</v>
      </c>
      <c r="J24" s="13">
        <f t="shared" si="4"/>
        <v>2787.6</v>
      </c>
      <c r="K24" s="13">
        <f t="shared" si="5"/>
        <v>1</v>
      </c>
      <c r="L24" s="14">
        <f t="shared" si="0"/>
        <v>3219.6780000000003</v>
      </c>
      <c r="M24" s="14">
        <f t="shared" si="1"/>
        <v>2926.98</v>
      </c>
      <c r="N24" s="13" t="str">
        <f t="shared" si="6"/>
        <v>Expensive</v>
      </c>
      <c r="O24" s="15">
        <v>45853</v>
      </c>
      <c r="P24" s="14">
        <v>1567.64</v>
      </c>
      <c r="Q24" s="14">
        <f t="shared" si="7"/>
        <v>1359.34</v>
      </c>
      <c r="R24" s="18" t="str">
        <f t="shared" si="8"/>
        <v>Too Expensive</v>
      </c>
    </row>
    <row r="25" spans="1:18" ht="15.6" x14ac:dyDescent="0.3">
      <c r="A25" s="11" t="s">
        <v>25</v>
      </c>
      <c r="B25" s="12">
        <v>1614</v>
      </c>
      <c r="C25" s="12">
        <f t="shared" si="2"/>
        <v>1775.4</v>
      </c>
      <c r="D25" s="11" t="s">
        <v>15</v>
      </c>
      <c r="E25" s="11" t="s">
        <v>8</v>
      </c>
      <c r="F25" s="11">
        <v>35</v>
      </c>
      <c r="G25" s="12">
        <v>1709</v>
      </c>
      <c r="H25" s="13">
        <f t="shared" si="3"/>
        <v>1.1000000000000001</v>
      </c>
      <c r="I25" s="13">
        <f t="shared" si="9"/>
        <v>0.85</v>
      </c>
      <c r="J25" s="13">
        <f t="shared" si="4"/>
        <v>1371.8999999999999</v>
      </c>
      <c r="K25" s="13">
        <f t="shared" si="5"/>
        <v>1</v>
      </c>
      <c r="L25" s="14">
        <f t="shared" si="0"/>
        <v>1659.9990000000003</v>
      </c>
      <c r="M25" s="14">
        <f t="shared" si="1"/>
        <v>1509.0900000000001</v>
      </c>
      <c r="N25" s="13" t="str">
        <f t="shared" si="6"/>
        <v>Competitive</v>
      </c>
      <c r="O25" s="15">
        <v>45875</v>
      </c>
      <c r="P25" s="14">
        <v>1177.44</v>
      </c>
      <c r="Q25" s="14">
        <f t="shared" si="7"/>
        <v>331.65000000000009</v>
      </c>
      <c r="R25" s="18" t="str">
        <f t="shared" si="8"/>
        <v>OK</v>
      </c>
    </row>
    <row r="26" spans="1:18" ht="15.6" x14ac:dyDescent="0.3">
      <c r="A26" s="11" t="s">
        <v>21</v>
      </c>
      <c r="B26" s="12">
        <v>2114</v>
      </c>
      <c r="C26" s="12">
        <f t="shared" si="2"/>
        <v>2325.4</v>
      </c>
      <c r="D26" s="11" t="s">
        <v>13</v>
      </c>
      <c r="E26" s="11" t="s">
        <v>8</v>
      </c>
      <c r="F26" s="11">
        <v>83</v>
      </c>
      <c r="G26" s="12">
        <v>2099</v>
      </c>
      <c r="H26" s="13">
        <f t="shared" si="3"/>
        <v>1.05</v>
      </c>
      <c r="I26" s="13">
        <f t="shared" si="9"/>
        <v>0.85</v>
      </c>
      <c r="J26" s="13">
        <f t="shared" si="4"/>
        <v>1796.8999999999999</v>
      </c>
      <c r="K26" s="13">
        <f t="shared" si="5"/>
        <v>0.9</v>
      </c>
      <c r="L26" s="14">
        <f t="shared" si="0"/>
        <v>1867.8775499999999</v>
      </c>
      <c r="M26" s="14">
        <f t="shared" si="1"/>
        <v>1698.0705</v>
      </c>
      <c r="N26" s="13" t="str">
        <f t="shared" si="6"/>
        <v>Competitive</v>
      </c>
      <c r="O26" s="15">
        <v>45887</v>
      </c>
      <c r="P26" s="14">
        <v>1433.52</v>
      </c>
      <c r="Q26" s="14">
        <f t="shared" si="7"/>
        <v>264.55050000000006</v>
      </c>
      <c r="R26" s="18" t="str">
        <f t="shared" si="8"/>
        <v>OK</v>
      </c>
    </row>
    <row r="27" spans="1:18" ht="15.6" x14ac:dyDescent="0.3">
      <c r="A27" s="11" t="s">
        <v>24</v>
      </c>
      <c r="B27" s="12">
        <v>2504</v>
      </c>
      <c r="C27" s="12">
        <f t="shared" si="2"/>
        <v>2754.4</v>
      </c>
      <c r="D27" s="11" t="s">
        <v>13</v>
      </c>
      <c r="E27" s="11" t="s">
        <v>12</v>
      </c>
      <c r="F27" s="11">
        <v>73</v>
      </c>
      <c r="G27" s="12">
        <v>2772</v>
      </c>
      <c r="H27" s="13">
        <f t="shared" si="3"/>
        <v>1.05</v>
      </c>
      <c r="I27" s="13">
        <f t="shared" si="9"/>
        <v>1.2</v>
      </c>
      <c r="J27" s="13">
        <f t="shared" si="4"/>
        <v>3004.7999999999997</v>
      </c>
      <c r="K27" s="13">
        <f t="shared" si="5"/>
        <v>1</v>
      </c>
      <c r="L27" s="14">
        <f t="shared" si="0"/>
        <v>3470.5440000000003</v>
      </c>
      <c r="M27" s="14">
        <f t="shared" si="1"/>
        <v>3155.0400000000004</v>
      </c>
      <c r="N27" s="13" t="str">
        <f t="shared" si="6"/>
        <v>Expensive</v>
      </c>
      <c r="O27" s="15">
        <v>45901</v>
      </c>
      <c r="P27" s="14">
        <v>1627.6</v>
      </c>
      <c r="Q27" s="14">
        <f t="shared" si="7"/>
        <v>1527.4400000000005</v>
      </c>
      <c r="R27" s="18" t="str">
        <f t="shared" si="8"/>
        <v>OK</v>
      </c>
    </row>
    <row r="28" spans="1:18" ht="15.6" x14ac:dyDescent="0.3">
      <c r="A28" s="11" t="s">
        <v>14</v>
      </c>
      <c r="B28" s="12">
        <v>214</v>
      </c>
      <c r="C28" s="12">
        <f t="shared" si="2"/>
        <v>235.4</v>
      </c>
      <c r="D28" s="11" t="s">
        <v>15</v>
      </c>
      <c r="E28" s="11" t="s">
        <v>10</v>
      </c>
      <c r="F28" s="11">
        <v>34</v>
      </c>
      <c r="G28" s="12">
        <v>225</v>
      </c>
      <c r="H28" s="13">
        <f t="shared" si="3"/>
        <v>1.1000000000000001</v>
      </c>
      <c r="I28" s="13">
        <f t="shared" si="9"/>
        <v>1</v>
      </c>
      <c r="J28" s="13">
        <f t="shared" si="4"/>
        <v>214</v>
      </c>
      <c r="K28" s="13">
        <f t="shared" si="5"/>
        <v>1</v>
      </c>
      <c r="L28" s="14">
        <f t="shared" si="0"/>
        <v>258.94000000000005</v>
      </c>
      <c r="M28" s="14">
        <f t="shared" si="1"/>
        <v>235.4</v>
      </c>
      <c r="N28" s="13" t="str">
        <f t="shared" si="6"/>
        <v>Expensive</v>
      </c>
      <c r="O28" s="15">
        <v>45923</v>
      </c>
      <c r="P28" s="14">
        <v>149.80000000000001</v>
      </c>
      <c r="Q28" s="14">
        <f t="shared" si="7"/>
        <v>85.6</v>
      </c>
      <c r="R28" s="18" t="str">
        <f t="shared" si="8"/>
        <v>OK</v>
      </c>
    </row>
    <row r="29" spans="1:18" ht="15.6" x14ac:dyDescent="0.3">
      <c r="A29" s="11" t="s">
        <v>18</v>
      </c>
      <c r="B29" s="12">
        <v>622</v>
      </c>
      <c r="C29" s="12">
        <f t="shared" si="2"/>
        <v>684.2</v>
      </c>
      <c r="D29" s="11" t="s">
        <v>7</v>
      </c>
      <c r="E29" s="11" t="s">
        <v>10</v>
      </c>
      <c r="F29" s="11">
        <v>126</v>
      </c>
      <c r="G29" s="12">
        <v>691</v>
      </c>
      <c r="H29" s="13">
        <f t="shared" si="3"/>
        <v>1.1499999999999999</v>
      </c>
      <c r="I29" s="13">
        <f t="shared" si="9"/>
        <v>1</v>
      </c>
      <c r="J29" s="13">
        <f t="shared" si="4"/>
        <v>622</v>
      </c>
      <c r="K29" s="13">
        <f t="shared" si="5"/>
        <v>0.9</v>
      </c>
      <c r="L29" s="14">
        <f t="shared" si="0"/>
        <v>708.14700000000005</v>
      </c>
      <c r="M29" s="14">
        <f t="shared" si="1"/>
        <v>643.77</v>
      </c>
      <c r="N29" s="13" t="str">
        <f t="shared" si="6"/>
        <v>Competitive</v>
      </c>
      <c r="O29" s="15">
        <v>45933</v>
      </c>
      <c r="P29" s="14">
        <v>435.4</v>
      </c>
      <c r="Q29" s="14">
        <f t="shared" si="7"/>
        <v>208.37</v>
      </c>
      <c r="R29" s="18" t="str">
        <f t="shared" si="8"/>
        <v>OK</v>
      </c>
    </row>
    <row r="30" spans="1:18" ht="15.6" x14ac:dyDescent="0.3">
      <c r="A30" s="11" t="s">
        <v>26</v>
      </c>
      <c r="B30" s="12">
        <v>1138</v>
      </c>
      <c r="C30" s="12">
        <f t="shared" si="2"/>
        <v>1251.8000000000002</v>
      </c>
      <c r="D30" s="11" t="s">
        <v>15</v>
      </c>
      <c r="E30" s="11" t="s">
        <v>8</v>
      </c>
      <c r="F30" s="11">
        <v>118</v>
      </c>
      <c r="G30" s="12">
        <v>1253</v>
      </c>
      <c r="H30" s="13">
        <f t="shared" si="3"/>
        <v>1.1000000000000001</v>
      </c>
      <c r="I30" s="13">
        <f t="shared" si="9"/>
        <v>0.85</v>
      </c>
      <c r="J30" s="13">
        <f t="shared" si="4"/>
        <v>967.3</v>
      </c>
      <c r="K30" s="13">
        <f t="shared" si="5"/>
        <v>0.9</v>
      </c>
      <c r="L30" s="14">
        <f t="shared" si="0"/>
        <v>1053.3897000000002</v>
      </c>
      <c r="M30" s="14">
        <f t="shared" si="1"/>
        <v>957.62700000000018</v>
      </c>
      <c r="N30" s="13" t="str">
        <f t="shared" si="6"/>
        <v>Competitive</v>
      </c>
      <c r="O30" s="15">
        <v>45973</v>
      </c>
      <c r="P30" s="14">
        <v>796.6</v>
      </c>
      <c r="Q30" s="14">
        <f t="shared" si="7"/>
        <v>161.02700000000016</v>
      </c>
      <c r="R30" s="18" t="str">
        <f t="shared" si="8"/>
        <v>OK</v>
      </c>
    </row>
  </sheetData>
  <conditionalFormatting sqref="F2:F30">
    <cfRule type="cellIs" dxfId="11" priority="6" operator="greaterThanOrEqual">
      <formula>50</formula>
    </cfRule>
    <cfRule type="cellIs" dxfId="10" priority="7" operator="lessThan">
      <formula>50</formula>
    </cfRule>
    <cfRule type="cellIs" dxfId="9" priority="8" operator="greaterThanOrEqual">
      <formula>70</formula>
    </cfRule>
    <cfRule type="cellIs" dxfId="8" priority="9" operator="lessThanOrEqual">
      <formula>40</formula>
    </cfRule>
  </conditionalFormatting>
  <conditionalFormatting sqref="N1:N30">
    <cfRule type="cellIs" dxfId="7" priority="14" operator="between">
      <formula>2000</formula>
      <formula>3000</formula>
    </cfRule>
  </conditionalFormatting>
  <conditionalFormatting sqref="N2:N30">
    <cfRule type="containsText" dxfId="6" priority="10" operator="containsText" text="Competitive">
      <formula>NOT(ISERROR(SEARCH("Competitive",N2)))</formula>
    </cfRule>
    <cfRule type="containsText" dxfId="5" priority="11" operator="containsText" text="Expensive">
      <formula>NOT(ISERROR(SEARCH("Expensive",N2)))</formula>
    </cfRule>
  </conditionalFormatting>
  <conditionalFormatting sqref="O1:Q1">
    <cfRule type="cellIs" dxfId="4" priority="12" operator="between">
      <formula>2000</formula>
      <formula>3000</formula>
    </cfRule>
  </conditionalFormatting>
  <conditionalFormatting sqref="R2:R30">
    <cfRule type="containsText" dxfId="3" priority="1" operator="containsText" text="Too Expensive">
      <formula>NOT(ISERROR(SEARCH("Too Expensive",R2)))</formula>
    </cfRule>
    <cfRule type="containsText" priority="2" operator="containsText" text="Too Expensive">
      <formula>NOT(ISERROR(SEARCH("Too Expensive",R2)))</formula>
    </cfRule>
    <cfRule type="containsText" dxfId="2" priority="3" operator="containsText" text="OK">
      <formula>NOT(ISERROR(SEARCH("OK",R2)))</formula>
    </cfRule>
    <cfRule type="containsText" dxfId="1" priority="4" operator="containsText" text="Too Expensive">
      <formula>NOT(ISERROR(SEARCH("Too Expensive",R2)))</formula>
    </cfRule>
    <cfRule type="containsText" dxfId="0" priority="5" operator="containsText" text="OK">
      <formula>NOT(ISERROR(SEARCH("OK",R2)))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D0A34-219C-40A5-AFA2-ECF8FED8B47E}">
  <dimension ref="A3:B19"/>
  <sheetViews>
    <sheetView workbookViewId="0">
      <selection activeCell="I36" sqref="I36"/>
    </sheetView>
  </sheetViews>
  <sheetFormatPr defaultRowHeight="14.4" x14ac:dyDescent="0.3"/>
  <cols>
    <col min="1" max="1" width="12.5546875" bestFit="1" customWidth="1"/>
    <col min="2" max="2" width="19.21875" bestFit="1" customWidth="1"/>
  </cols>
  <sheetData>
    <row r="3" spans="1:2" x14ac:dyDescent="0.3">
      <c r="A3" s="2" t="s">
        <v>32</v>
      </c>
      <c r="B3" t="s">
        <v>35</v>
      </c>
    </row>
    <row r="4" spans="1:2" x14ac:dyDescent="0.3">
      <c r="A4" s="3" t="s">
        <v>24</v>
      </c>
      <c r="B4" s="1">
        <v>1645.5600000000002</v>
      </c>
    </row>
    <row r="5" spans="1:2" x14ac:dyDescent="0.3">
      <c r="A5" s="3" t="s">
        <v>11</v>
      </c>
      <c r="B5" s="1">
        <v>311.74199999999996</v>
      </c>
    </row>
    <row r="6" spans="1:2" x14ac:dyDescent="0.3">
      <c r="A6" s="3" t="s">
        <v>18</v>
      </c>
      <c r="B6" s="1">
        <v>1076.9175</v>
      </c>
    </row>
    <row r="7" spans="1:2" x14ac:dyDescent="0.3">
      <c r="A7" s="3" t="s">
        <v>14</v>
      </c>
      <c r="B7" s="1">
        <v>2131.6349999999998</v>
      </c>
    </row>
    <row r="8" spans="1:2" x14ac:dyDescent="0.3">
      <c r="A8" s="3" t="s">
        <v>26</v>
      </c>
      <c r="B8" s="1">
        <v>957.62700000000018</v>
      </c>
    </row>
    <row r="9" spans="1:2" x14ac:dyDescent="0.3">
      <c r="A9" s="3" t="s">
        <v>25</v>
      </c>
      <c r="B9" s="1">
        <v>1509.0900000000001</v>
      </c>
    </row>
    <row r="10" spans="1:2" x14ac:dyDescent="0.3">
      <c r="A10" s="3" t="s">
        <v>16</v>
      </c>
      <c r="B10" s="1">
        <v>2840.8890000000001</v>
      </c>
    </row>
    <row r="11" spans="1:2" x14ac:dyDescent="0.3">
      <c r="A11" s="3" t="s">
        <v>23</v>
      </c>
      <c r="B11" s="1">
        <v>2220.6499999999996</v>
      </c>
    </row>
    <row r="12" spans="1:2" x14ac:dyDescent="0.3">
      <c r="A12" s="3" t="s">
        <v>20</v>
      </c>
      <c r="B12" s="1">
        <v>2372.3009999999999</v>
      </c>
    </row>
    <row r="13" spans="1:2" x14ac:dyDescent="0.3">
      <c r="A13" s="3" t="s">
        <v>17</v>
      </c>
      <c r="B13" s="1">
        <v>2378.0137499999996</v>
      </c>
    </row>
    <row r="14" spans="1:2" x14ac:dyDescent="0.3">
      <c r="A14" s="3" t="s">
        <v>9</v>
      </c>
      <c r="B14" s="1">
        <v>1555.9499999999998</v>
      </c>
    </row>
    <row r="15" spans="1:2" x14ac:dyDescent="0.3">
      <c r="A15" s="3" t="s">
        <v>21</v>
      </c>
      <c r="B15" s="1">
        <v>1856.6077500000001</v>
      </c>
    </row>
    <row r="16" spans="1:2" x14ac:dyDescent="0.3">
      <c r="A16" s="3" t="s">
        <v>19</v>
      </c>
      <c r="B16" s="1">
        <v>1992.3580000000002</v>
      </c>
    </row>
    <row r="17" spans="1:2" x14ac:dyDescent="0.3">
      <c r="A17" s="3" t="s">
        <v>22</v>
      </c>
      <c r="B17" s="1">
        <v>3044.97</v>
      </c>
    </row>
    <row r="18" spans="1:2" x14ac:dyDescent="0.3">
      <c r="A18" s="3" t="s">
        <v>6</v>
      </c>
      <c r="B18" s="1">
        <v>1852.0302499999998</v>
      </c>
    </row>
    <row r="19" spans="1:2" x14ac:dyDescent="0.3">
      <c r="A19" s="3" t="s">
        <v>33</v>
      </c>
      <c r="B19" s="1">
        <v>1984.498439655172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7EE85-353E-40B6-AB79-E0B363A2A4DC}">
  <dimension ref="A3:B6"/>
  <sheetViews>
    <sheetView workbookViewId="0">
      <selection activeCell="N14" sqref="N14"/>
    </sheetView>
  </sheetViews>
  <sheetFormatPr defaultRowHeight="14.4" x14ac:dyDescent="0.3"/>
  <cols>
    <col min="1" max="1" width="12.5546875" bestFit="1" customWidth="1"/>
    <col min="2" max="2" width="15.5546875" bestFit="1" customWidth="1"/>
  </cols>
  <sheetData>
    <row r="3" spans="1:2" x14ac:dyDescent="0.3">
      <c r="A3" s="2" t="s">
        <v>32</v>
      </c>
      <c r="B3" t="s">
        <v>36</v>
      </c>
    </row>
    <row r="4" spans="1:2" x14ac:dyDescent="0.3">
      <c r="A4" s="3" t="s">
        <v>37</v>
      </c>
      <c r="B4">
        <v>8</v>
      </c>
    </row>
    <row r="5" spans="1:2" x14ac:dyDescent="0.3">
      <c r="A5" s="3" t="s">
        <v>38</v>
      </c>
      <c r="B5">
        <v>21</v>
      </c>
    </row>
    <row r="6" spans="1:2" x14ac:dyDescent="0.3">
      <c r="A6" s="3" t="s">
        <v>33</v>
      </c>
      <c r="B6">
        <v>29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C8443-944B-4492-91A5-4C618CAE50A2}">
  <dimension ref="A3:B7"/>
  <sheetViews>
    <sheetView workbookViewId="0">
      <selection activeCell="B5" sqref="B5"/>
    </sheetView>
  </sheetViews>
  <sheetFormatPr defaultRowHeight="14.4" x14ac:dyDescent="0.3"/>
  <cols>
    <col min="1" max="1" width="12.5546875" bestFit="1" customWidth="1"/>
    <col min="2" max="3" width="16" bestFit="1" customWidth="1"/>
  </cols>
  <sheetData>
    <row r="3" spans="1:2" x14ac:dyDescent="0.3">
      <c r="A3" s="2" t="s">
        <v>32</v>
      </c>
      <c r="B3" t="s">
        <v>34</v>
      </c>
    </row>
    <row r="4" spans="1:2" x14ac:dyDescent="0.3">
      <c r="A4" s="3" t="s">
        <v>12</v>
      </c>
      <c r="B4" s="1">
        <v>27343.439999999999</v>
      </c>
    </row>
    <row r="5" spans="1:2" x14ac:dyDescent="0.3">
      <c r="A5" s="3" t="s">
        <v>8</v>
      </c>
      <c r="B5" s="1">
        <v>7750.0747499999998</v>
      </c>
    </row>
    <row r="6" spans="1:2" x14ac:dyDescent="0.3">
      <c r="A6" s="3" t="s">
        <v>10</v>
      </c>
      <c r="B6" s="1">
        <v>22456.940000000002</v>
      </c>
    </row>
    <row r="7" spans="1:2" x14ac:dyDescent="0.3">
      <c r="A7" s="3" t="s">
        <v>33</v>
      </c>
      <c r="B7" s="1">
        <v>57550.454750000004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0E299-80C1-4237-9491-2780F4639578}">
  <dimension ref="A1:C16"/>
  <sheetViews>
    <sheetView workbookViewId="0">
      <selection activeCell="G21" sqref="G21"/>
    </sheetView>
  </sheetViews>
  <sheetFormatPr defaultRowHeight="14.4" x14ac:dyDescent="0.3"/>
  <cols>
    <col min="1" max="1" width="14.5546875" bestFit="1" customWidth="1"/>
    <col min="2" max="2" width="16" bestFit="1" customWidth="1"/>
    <col min="3" max="3" width="25" bestFit="1" customWidth="1"/>
  </cols>
  <sheetData>
    <row r="1" spans="1:3" x14ac:dyDescent="0.3">
      <c r="A1" s="2" t="s">
        <v>31</v>
      </c>
      <c r="B1" t="s">
        <v>38</v>
      </c>
    </row>
    <row r="3" spans="1:3" x14ac:dyDescent="0.3">
      <c r="A3" s="2" t="s">
        <v>32</v>
      </c>
      <c r="B3" t="s">
        <v>34</v>
      </c>
      <c r="C3" t="s">
        <v>48</v>
      </c>
    </row>
    <row r="4" spans="1:3" x14ac:dyDescent="0.3">
      <c r="A4" s="3" t="s">
        <v>24</v>
      </c>
      <c r="B4" s="1">
        <v>3155.0400000000004</v>
      </c>
      <c r="C4" s="1">
        <v>2772</v>
      </c>
    </row>
    <row r="5" spans="1:3" x14ac:dyDescent="0.3">
      <c r="A5" s="3" t="s">
        <v>11</v>
      </c>
      <c r="B5" s="1">
        <v>311.74199999999996</v>
      </c>
      <c r="C5" s="1">
        <v>286</v>
      </c>
    </row>
    <row r="6" spans="1:3" x14ac:dyDescent="0.3">
      <c r="A6" s="3" t="s">
        <v>18</v>
      </c>
      <c r="B6" s="1">
        <v>1510.0650000000001</v>
      </c>
      <c r="C6" s="1">
        <v>1432</v>
      </c>
    </row>
    <row r="7" spans="1:3" x14ac:dyDescent="0.3">
      <c r="A7" s="3" t="s">
        <v>14</v>
      </c>
      <c r="B7" s="1">
        <v>6394.9049999999997</v>
      </c>
      <c r="C7" s="1">
        <v>1776.6666666666667</v>
      </c>
    </row>
    <row r="8" spans="1:3" x14ac:dyDescent="0.3">
      <c r="A8" s="3" t="s">
        <v>16</v>
      </c>
      <c r="B8" s="1">
        <v>11363.556</v>
      </c>
      <c r="C8" s="1">
        <v>2297.25</v>
      </c>
    </row>
    <row r="9" spans="1:3" x14ac:dyDescent="0.3">
      <c r="A9" s="3" t="s">
        <v>23</v>
      </c>
      <c r="B9" s="1">
        <v>2220.6499999999996</v>
      </c>
      <c r="C9" s="1">
        <v>1746</v>
      </c>
    </row>
    <row r="10" spans="1:3" x14ac:dyDescent="0.3">
      <c r="A10" s="3" t="s">
        <v>20</v>
      </c>
      <c r="B10" s="1">
        <v>4744.6019999999999</v>
      </c>
      <c r="C10" s="1">
        <v>2182.5</v>
      </c>
    </row>
    <row r="11" spans="1:3" x14ac:dyDescent="0.3">
      <c r="A11" s="3" t="s">
        <v>17</v>
      </c>
      <c r="B11" s="1">
        <v>3543.4259999999995</v>
      </c>
      <c r="C11" s="1">
        <v>2738</v>
      </c>
    </row>
    <row r="12" spans="1:3" x14ac:dyDescent="0.3">
      <c r="A12" s="3" t="s">
        <v>9</v>
      </c>
      <c r="B12" s="1">
        <v>1555.9499999999998</v>
      </c>
      <c r="C12" s="1">
        <v>1209</v>
      </c>
    </row>
    <row r="13" spans="1:3" x14ac:dyDescent="0.3">
      <c r="A13" s="3" t="s">
        <v>21</v>
      </c>
      <c r="B13" s="1">
        <v>2015.145</v>
      </c>
      <c r="C13" s="1">
        <v>1524</v>
      </c>
    </row>
    <row r="14" spans="1:3" x14ac:dyDescent="0.3">
      <c r="A14" s="3" t="s">
        <v>19</v>
      </c>
      <c r="B14" s="1">
        <v>5977.0739999999996</v>
      </c>
      <c r="C14" s="1">
        <v>1736.3333333333333</v>
      </c>
    </row>
    <row r="15" spans="1:3" x14ac:dyDescent="0.3">
      <c r="A15" s="3" t="s">
        <v>6</v>
      </c>
      <c r="B15" s="1">
        <v>3183.4049999999997</v>
      </c>
      <c r="C15" s="1">
        <v>1466</v>
      </c>
    </row>
    <row r="16" spans="1:3" x14ac:dyDescent="0.3">
      <c r="A16" s="3" t="s">
        <v>33</v>
      </c>
      <c r="B16" s="1">
        <v>45975.55999999999</v>
      </c>
      <c r="C16" s="1">
        <v>1844.3809523809523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Pricing_Table</vt:lpstr>
      <vt:lpstr>Pivot_Table1</vt:lpstr>
      <vt:lpstr>Pivot_Table2</vt:lpstr>
      <vt:lpstr>Pivot_Table3</vt:lpstr>
      <vt:lpstr>Pivot_Table4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Sanjana SM</dc:creator>
  <cp:lastModifiedBy>Sadanad Makkannavar</cp:lastModifiedBy>
  <dcterms:created xsi:type="dcterms:W3CDTF">2015-06-05T18:17:20Z</dcterms:created>
  <dcterms:modified xsi:type="dcterms:W3CDTF">2025-08-06T10:43:58Z</dcterms:modified>
</cp:coreProperties>
</file>