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Internship/I-DAIR/Dashboard/Github data/"/>
    </mc:Choice>
  </mc:AlternateContent>
  <xr:revisionPtr revIDLastSave="0" documentId="13_ncr:1_{E506B083-DCA1-1E4F-AE54-21668EAFF146}" xr6:coauthVersionLast="45" xr6:coauthVersionMax="45" xr10:uidLastSave="{00000000-0000-0000-0000-000000000000}"/>
  <bookViews>
    <workbookView xWindow="0" yWindow="460" windowWidth="28800" windowHeight="16120" activeTab="4" xr2:uid="{6D61B4BC-A8D6-704C-8226-3EF62D5C2D67}"/>
  </bookViews>
  <sheets>
    <sheet name="index" sheetId="15" r:id="rId1"/>
    <sheet name="hazard- ward" sheetId="5" r:id="rId2"/>
    <sheet name="ward comorbidities" sheetId="8" r:id="rId3"/>
    <sheet name="capacity" sheetId="13" r:id="rId4"/>
    <sheet name="age-death-cases" sheetId="11" r:id="rId5"/>
  </sheets>
  <definedNames>
    <definedName name="_xlnm._FilterDatabase" localSheetId="4" hidden="1">'age-death-cases'!$A$1:$E$61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13" l="1"/>
  <c r="K47" i="13"/>
  <c r="K45" i="13"/>
  <c r="N2" i="5"/>
  <c r="O6" i="5"/>
  <c r="N4" i="5"/>
  <c r="N5" i="5"/>
  <c r="H17" i="5"/>
  <c r="I17" i="5"/>
  <c r="J17" i="5"/>
  <c r="K17" i="5"/>
  <c r="L17" i="5"/>
  <c r="M17" i="5"/>
  <c r="AC22" i="15" l="1"/>
  <c r="J18" i="13" l="1"/>
  <c r="E18" i="13" l="1"/>
  <c r="F18" i="13" s="1"/>
  <c r="E19" i="13" l="1"/>
  <c r="F19" i="13" s="1"/>
  <c r="E13" i="13"/>
  <c r="F51" i="13"/>
  <c r="F52" i="13"/>
  <c r="F53" i="13"/>
  <c r="F31" i="13"/>
  <c r="F32" i="13"/>
  <c r="F33" i="13"/>
  <c r="F34" i="13"/>
  <c r="F35" i="13"/>
  <c r="F50" i="13"/>
  <c r="F49" i="13"/>
  <c r="F30" i="13"/>
  <c r="F48" i="13"/>
  <c r="F29" i="13"/>
  <c r="F36" i="13"/>
  <c r="F37" i="13" s="1"/>
  <c r="N17" i="5"/>
  <c r="O17" i="5"/>
  <c r="O3" i="5"/>
  <c r="O4" i="5"/>
  <c r="O5" i="5"/>
  <c r="O7" i="5"/>
  <c r="O8" i="5"/>
  <c r="O9" i="5"/>
  <c r="O10" i="5"/>
  <c r="O11" i="5"/>
  <c r="O12" i="5"/>
  <c r="O13" i="5"/>
  <c r="O14" i="5"/>
  <c r="O15" i="5"/>
  <c r="O16" i="5"/>
  <c r="O2" i="5"/>
  <c r="N7" i="5"/>
  <c r="N3" i="5"/>
  <c r="AF28" i="15" l="1"/>
  <c r="AF23" i="15" l="1"/>
  <c r="AF22" i="15"/>
  <c r="AF24" i="15" l="1"/>
  <c r="AF25" i="15" s="1"/>
  <c r="AF26" i="15" s="1"/>
  <c r="F16" i="15" l="1"/>
  <c r="Q16" i="15" s="1"/>
  <c r="Y16" i="15" s="1"/>
  <c r="E17" i="15"/>
  <c r="F17" i="15" s="1"/>
  <c r="Q17" i="15" s="1"/>
  <c r="Y17" i="15" s="1"/>
  <c r="E16" i="15"/>
  <c r="E15" i="15"/>
  <c r="F15" i="15" s="1"/>
  <c r="Q15" i="15" s="1"/>
  <c r="Y15" i="15" s="1"/>
  <c r="E14" i="15"/>
  <c r="F14" i="15" s="1"/>
  <c r="Q14" i="15" s="1"/>
  <c r="Y14" i="15" s="1"/>
  <c r="E13" i="15"/>
  <c r="F13" i="15" s="1"/>
  <c r="Q13" i="15" s="1"/>
  <c r="Y13" i="15" s="1"/>
  <c r="E12" i="15"/>
  <c r="F12" i="15" s="1"/>
  <c r="Q12" i="15" s="1"/>
  <c r="Y12" i="15" s="1"/>
  <c r="E11" i="15"/>
  <c r="F11" i="15" s="1"/>
  <c r="Q11" i="15" s="1"/>
  <c r="Y11" i="15" s="1"/>
  <c r="E10" i="15"/>
  <c r="F10" i="15" s="1"/>
  <c r="Q10" i="15" s="1"/>
  <c r="Y10" i="15" s="1"/>
  <c r="E9" i="15"/>
  <c r="F9" i="15" s="1"/>
  <c r="Q9" i="15" s="1"/>
  <c r="Y9" i="15" s="1"/>
  <c r="E8" i="15"/>
  <c r="F8" i="15" s="1"/>
  <c r="Q8" i="15" s="1"/>
  <c r="Y8" i="15" s="1"/>
  <c r="E7" i="15"/>
  <c r="F7" i="15" s="1"/>
  <c r="Q7" i="15" s="1"/>
  <c r="Y7" i="15" s="1"/>
  <c r="E6" i="15"/>
  <c r="F6" i="15" s="1"/>
  <c r="Q6" i="15" s="1"/>
  <c r="Y6" i="15" s="1"/>
  <c r="E5" i="15"/>
  <c r="F5" i="15" s="1"/>
  <c r="Q5" i="15" s="1"/>
  <c r="Y5" i="15" s="1"/>
  <c r="E4" i="15"/>
  <c r="F4" i="15" s="1"/>
  <c r="Q4" i="15" s="1"/>
  <c r="Y4" i="15" s="1"/>
  <c r="E3" i="15"/>
  <c r="F3" i="15" s="1"/>
  <c r="Q3" i="15" s="1"/>
  <c r="Y3" i="15" l="1"/>
  <c r="AC28" i="15"/>
  <c r="AC23" i="15"/>
  <c r="AC24" i="15"/>
  <c r="AC25" i="15" s="1"/>
  <c r="AC26" i="15" l="1"/>
  <c r="N6" i="5" l="1"/>
  <c r="N8" i="5"/>
  <c r="N9" i="5"/>
  <c r="N10" i="5"/>
  <c r="N11" i="5"/>
  <c r="N12" i="5"/>
  <c r="N13" i="5"/>
  <c r="N14" i="5"/>
  <c r="N15" i="5"/>
  <c r="N16" i="5"/>
  <c r="F47" i="13" l="1"/>
  <c r="F46" i="13"/>
  <c r="F45" i="13"/>
  <c r="F44" i="13"/>
  <c r="F43" i="13"/>
  <c r="F42" i="13"/>
  <c r="F41" i="13"/>
  <c r="F40" i="13"/>
  <c r="F28" i="13"/>
  <c r="F27" i="13"/>
  <c r="F26" i="13"/>
  <c r="F25" i="13"/>
  <c r="F24" i="13"/>
  <c r="F23" i="13"/>
  <c r="F22" i="13"/>
  <c r="F21" i="13"/>
  <c r="F20" i="13"/>
  <c r="F2" i="13"/>
  <c r="E54" i="13" l="1"/>
  <c r="F54" i="13" s="1"/>
  <c r="E55" i="13" s="1"/>
  <c r="F55" i="13" s="1"/>
  <c r="E12" i="13"/>
  <c r="E14" i="13" s="1"/>
  <c r="F17" i="8" l="1"/>
  <c r="E17" i="8"/>
</calcChain>
</file>

<file path=xl/sharedStrings.xml><?xml version="1.0" encoding="utf-8"?>
<sst xmlns="http://schemas.openxmlformats.org/spreadsheetml/2006/main" count="266" uniqueCount="120">
  <si>
    <t>Sinhagad Road</t>
  </si>
  <si>
    <t>Shivajinagar-Ghole Road</t>
  </si>
  <si>
    <t>Bhawani Peth</t>
  </si>
  <si>
    <t>Bibwewadi</t>
  </si>
  <si>
    <t>Ward Office Name</t>
  </si>
  <si>
    <t>Dhole Patil Road</t>
  </si>
  <si>
    <t>Yerawada-Kalas-Dhanori</t>
  </si>
  <si>
    <t>Kasba - Vishrambaugwada</t>
  </si>
  <si>
    <t>Wanawadi - Ramtekadi</t>
  </si>
  <si>
    <t>Dhankawadi - Sahakarnagar</t>
  </si>
  <si>
    <t>Nagar Road - Vadgaonsheri</t>
  </si>
  <si>
    <t>Hadapsar - Mundhwa</t>
  </si>
  <si>
    <t>Kondhwa - Yewalewadi</t>
  </si>
  <si>
    <t>Warje - Karvenagar</t>
  </si>
  <si>
    <t>Kothrud - Bawdhan</t>
  </si>
  <si>
    <t>Aundh - Baner</t>
  </si>
  <si>
    <t>ward</t>
  </si>
  <si>
    <t>Bhavani Peth</t>
  </si>
  <si>
    <t>Dhankawadi</t>
  </si>
  <si>
    <t>Dhole Patil Rd</t>
  </si>
  <si>
    <t>Ghole Road</t>
  </si>
  <si>
    <t>Hadapsar</t>
  </si>
  <si>
    <t>KasbaVishrambaugwada</t>
  </si>
  <si>
    <t>Kondhwa Wanavdi</t>
  </si>
  <si>
    <t>Kothrud Karveroad</t>
  </si>
  <si>
    <t>Nagar Road</t>
  </si>
  <si>
    <t>Sahakarnagar</t>
  </si>
  <si>
    <t>Tilak Road</t>
  </si>
  <si>
    <t>Warje Karvenagar</t>
  </si>
  <si>
    <t>Yerawda - Sangamwadi</t>
  </si>
  <si>
    <t>screened</t>
  </si>
  <si>
    <t>referred</t>
  </si>
  <si>
    <t>Zone</t>
  </si>
  <si>
    <t>Active_Jun30</t>
  </si>
  <si>
    <t>Cases_30Jun</t>
  </si>
  <si>
    <t>O2_beds</t>
  </si>
  <si>
    <t>ICU_beds</t>
  </si>
  <si>
    <t>Ventilator_beds</t>
  </si>
  <si>
    <t>Comorbid_12Jun</t>
  </si>
  <si>
    <t>Pregnant_12Jun</t>
  </si>
  <si>
    <t>Cases_Jul8</t>
  </si>
  <si>
    <t>Recovered_Jul8</t>
  </si>
  <si>
    <t>CFR</t>
  </si>
  <si>
    <t>Perc_cases</t>
  </si>
  <si>
    <t>Perc_deaths</t>
  </si>
  <si>
    <t>Age_group</t>
  </si>
  <si>
    <t>Date</t>
  </si>
  <si>
    <t>Age 0-10</t>
  </si>
  <si>
    <t>Age 10-20</t>
  </si>
  <si>
    <t>Age 20-30</t>
  </si>
  <si>
    <t>Age 30-40</t>
  </si>
  <si>
    <t>Age 40-50</t>
  </si>
  <si>
    <t>Age 50-60</t>
  </si>
  <si>
    <t>Age 60-70</t>
  </si>
  <si>
    <t>Age 70-80</t>
  </si>
  <si>
    <t>Age 80-90</t>
  </si>
  <si>
    <t>Age 90-100</t>
  </si>
  <si>
    <t>ward_pop_density</t>
  </si>
  <si>
    <t>toilets_percapslum_wardavg</t>
  </si>
  <si>
    <t>publictaps_percapslum_ward</t>
  </si>
  <si>
    <t>NA</t>
  </si>
  <si>
    <t>comorbid_ward</t>
  </si>
  <si>
    <t>pregnant_ward</t>
  </si>
  <si>
    <t>vulnerable_health</t>
  </si>
  <si>
    <t>vulnerable_density</t>
  </si>
  <si>
    <t>capacity</t>
  </si>
  <si>
    <t>parameter</t>
  </si>
  <si>
    <t>Beds_occupied</t>
  </si>
  <si>
    <t>Bed_capacity</t>
  </si>
  <si>
    <t>% PATIENTS WHO NEED IT</t>
  </si>
  <si>
    <t>Active_status_quo</t>
  </si>
  <si>
    <t>ICU</t>
  </si>
  <si>
    <t>ambulance</t>
  </si>
  <si>
    <t>Recovered_Jul26</t>
  </si>
  <si>
    <t>Active_Jul8</t>
  </si>
  <si>
    <t>Cases_Jul26</t>
  </si>
  <si>
    <t>Active_Jul26</t>
  </si>
  <si>
    <t>TOTAL OF WARD NUMBERS</t>
  </si>
  <si>
    <t>Number_of_cases</t>
  </si>
  <si>
    <t>Growth_rate</t>
  </si>
  <si>
    <t>ward_growth</t>
  </si>
  <si>
    <t>active_ward</t>
  </si>
  <si>
    <t>Oxygen</t>
  </si>
  <si>
    <t>WASH mean</t>
  </si>
  <si>
    <t>health index</t>
  </si>
  <si>
    <t>VUL INDEX</t>
  </si>
  <si>
    <t>HAZ INDEX</t>
  </si>
  <si>
    <t>FINAL</t>
  </si>
  <si>
    <t>ward_slum_density</t>
  </si>
  <si>
    <t>zone</t>
  </si>
  <si>
    <t>max</t>
  </si>
  <si>
    <t>min</t>
  </si>
  <si>
    <t>VULNERABILITY</t>
  </si>
  <si>
    <t>range</t>
  </si>
  <si>
    <t>range/2</t>
  </si>
  <si>
    <t>x-mid</t>
  </si>
  <si>
    <t>HAZARD</t>
  </si>
  <si>
    <t>y-mid</t>
  </si>
  <si>
    <t>media</t>
  </si>
  <si>
    <t>median</t>
  </si>
  <si>
    <t>Cases_Sep23</t>
  </si>
  <si>
    <t>Growth_rate_sep</t>
  </si>
  <si>
    <t>ventilators</t>
  </si>
  <si>
    <t>Active Cases</t>
  </si>
  <si>
    <t>Active_new_Sep23</t>
  </si>
  <si>
    <t>growth_normalized</t>
  </si>
  <si>
    <t>active_normalized</t>
  </si>
  <si>
    <t>ambulance_normalized</t>
  </si>
  <si>
    <t>pregnant_normalized</t>
  </si>
  <si>
    <t>comorbidities_normalized</t>
  </si>
  <si>
    <t>slum_density_normalized</t>
  </si>
  <si>
    <t>pop_normalized</t>
  </si>
  <si>
    <t>toilets_normalized</t>
  </si>
  <si>
    <t>taps_normalized</t>
  </si>
  <si>
    <t>calculated</t>
  </si>
  <si>
    <t>Percentage of people needing Oxygen</t>
  </si>
  <si>
    <t>Percentage of people needing ICU</t>
  </si>
  <si>
    <t>Percentage of people needing Ventilator</t>
  </si>
  <si>
    <t>average of previous and next value taken</t>
  </si>
  <si>
    <t>average since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</si>
</sst>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3" fillId="0" borderId="0" xfId="0" applyFont="1"/>
    <xf numFmtId="1" fontId="0" fillId="0" borderId="0" xfId="0" applyNumberFormat="1" applyFill="1"/>
    <xf numFmtId="10" fontId="0" fillId="0" borderId="0" xfId="1" applyNumberFormat="1" applyFont="1"/>
    <xf numFmtId="0" fontId="0" fillId="0" borderId="0" xfId="0" applyFill="1" applyBorder="1"/>
    <xf numFmtId="0" fontId="0" fillId="0" borderId="7" xfId="0" applyBorder="1"/>
    <xf numFmtId="0" fontId="0" fillId="0" borderId="1" xfId="0" applyFill="1" applyBorder="1"/>
    <xf numFmtId="0" fontId="0" fillId="0" borderId="6" xfId="0" applyFill="1" applyBorder="1"/>
    <xf numFmtId="2" fontId="0" fillId="0" borderId="7" xfId="0" applyNumberFormat="1" applyBorder="1"/>
    <xf numFmtId="0" fontId="0" fillId="0" borderId="7" xfId="0" applyFill="1" applyBorder="1"/>
    <xf numFmtId="1" fontId="0" fillId="0" borderId="7" xfId="0" applyNumberFormat="1" applyBorder="1"/>
    <xf numFmtId="1" fontId="0" fillId="0" borderId="0" xfId="0" applyNumberFormat="1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" xfId="0" applyFill="1" applyBorder="1"/>
    <xf numFmtId="0" fontId="0" fillId="5" borderId="9" xfId="0" applyFill="1" applyBorder="1"/>
    <xf numFmtId="0" fontId="0" fillId="5" borderId="10" xfId="0" applyFill="1" applyBorder="1"/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9" borderId="1" xfId="0" applyFont="1" applyFill="1" applyBorder="1"/>
    <xf numFmtId="0" fontId="4" fillId="10" borderId="0" xfId="0" applyFont="1" applyFill="1"/>
    <xf numFmtId="0" fontId="5" fillId="11" borderId="0" xfId="0" applyFont="1" applyFill="1"/>
    <xf numFmtId="0" fontId="4" fillId="12" borderId="0" xfId="0" applyFont="1" applyFill="1"/>
    <xf numFmtId="0" fontId="4" fillId="12" borderId="1" xfId="0" applyFont="1" applyFill="1" applyBorder="1"/>
    <xf numFmtId="0" fontId="4" fillId="13" borderId="0" xfId="0" applyFont="1" applyFill="1"/>
    <xf numFmtId="0" fontId="5" fillId="14" borderId="2" xfId="0" applyFont="1" applyFill="1" applyBorder="1"/>
    <xf numFmtId="0" fontId="6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4" fillId="18" borderId="0" xfId="0" applyFont="1" applyFill="1"/>
    <xf numFmtId="0" fontId="4" fillId="0" borderId="2" xfId="0" applyFont="1" applyBorder="1"/>
    <xf numFmtId="0" fontId="4" fillId="0" borderId="5" xfId="0" applyFont="1" applyBorder="1"/>
    <xf numFmtId="0" fontId="4" fillId="19" borderId="0" xfId="0" applyFont="1" applyFill="1"/>
    <xf numFmtId="0" fontId="4" fillId="20" borderId="0" xfId="0" applyFont="1" applyFill="1"/>
    <xf numFmtId="0" fontId="0" fillId="4" borderId="0" xfId="0" applyFill="1"/>
    <xf numFmtId="164" fontId="3" fillId="0" borderId="0" xfId="0" applyNumberFormat="1" applyFont="1"/>
    <xf numFmtId="0" fontId="0" fillId="21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5F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index!$V$2</c:f>
              <c:strCache>
                <c:ptCount val="1"/>
                <c:pt idx="0">
                  <c:v>HAZ INDEX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D630686-BDB3-8043-8264-76612A60BC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B7F-DC48-9876-9B43FDBD708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DEDF317-9FC0-2A4B-88B0-362ACAEAD3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7F-DC48-9876-9B43FDBD708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652DE26-67AB-2E4C-9F37-E4CF2050E0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7F-DC48-9876-9B43FDBD708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C2CBAD1-2990-E844-8716-498C60DE4C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7F-DC48-9876-9B43FDBD708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002059E-B995-9E41-970E-463325B562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7F-DC48-9876-9B43FDBD708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93B92D4-F36A-2549-80CB-9AD35A8B1E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7F-DC48-9876-9B43FDBD708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A3F698A-4BBC-0444-BC06-07FDD264A4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7F-DC48-9876-9B43FDBD708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8F1486-265F-C840-A541-20D397582C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7F-DC48-9876-9B43FDBD708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6EECE0A-31E7-2845-9C8C-424A56CA95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7F-DC48-9876-9B43FDBD708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B68D378-2098-4C4B-BA7D-7FA5B546FE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7F-DC48-9876-9B43FDBD708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E497132-1098-5446-A8F5-FA03532DCB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7F-DC48-9876-9B43FDBD708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5A13ADE-83E0-AF4A-8152-EEE976E933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7F-DC48-9876-9B43FDBD708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37F58C7-BAB9-CF4B-B732-92836252DF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7F-DC48-9876-9B43FDBD708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5377385-4975-B445-9E64-AA4D406B27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7F-DC48-9876-9B43FDBD708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1CBC53E-1789-8347-9DE0-68337C6658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7F-DC48-9876-9B43FDBD70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index!$Q$3:$Q$17</c:f>
              <c:numCache>
                <c:formatCode>General</c:formatCode>
                <c:ptCount val="15"/>
                <c:pt idx="0">
                  <c:v>0.40634342327652734</c:v>
                </c:pt>
                <c:pt idx="1">
                  <c:v>0.52787801549134195</c:v>
                </c:pt>
                <c:pt idx="2">
                  <c:v>0.19346025784427176</c:v>
                </c:pt>
                <c:pt idx="3">
                  <c:v>0.52746802298560658</c:v>
                </c:pt>
                <c:pt idx="4">
                  <c:v>0.34346212689881933</c:v>
                </c:pt>
                <c:pt idx="5">
                  <c:v>0.27382958067755148</c:v>
                </c:pt>
                <c:pt idx="6">
                  <c:v>0.28463230465465883</c:v>
                </c:pt>
                <c:pt idx="7">
                  <c:v>0.33738021339787155</c:v>
                </c:pt>
                <c:pt idx="8">
                  <c:v>0.17849984629677737</c:v>
                </c:pt>
                <c:pt idx="9">
                  <c:v>0.34970456072808759</c:v>
                </c:pt>
                <c:pt idx="10">
                  <c:v>0.30647292833333334</c:v>
                </c:pt>
                <c:pt idx="11">
                  <c:v>0.19165369833333334</c:v>
                </c:pt>
                <c:pt idx="12">
                  <c:v>0.23487693578441229</c:v>
                </c:pt>
                <c:pt idx="13">
                  <c:v>0.25597010158111505</c:v>
                </c:pt>
                <c:pt idx="14">
                  <c:v>0.2554719529136899</c:v>
                </c:pt>
              </c:numCache>
            </c:numRef>
          </c:xVal>
          <c:yVal>
            <c:numRef>
              <c:f>index!$V$3:$V$17</c:f>
              <c:numCache>
                <c:formatCode>General</c:formatCode>
                <c:ptCount val="15"/>
                <c:pt idx="0">
                  <c:v>0.10258548790658882</c:v>
                </c:pt>
                <c:pt idx="1">
                  <c:v>0.2244014108979705</c:v>
                </c:pt>
                <c:pt idx="2">
                  <c:v>0.47066131498470948</c:v>
                </c:pt>
                <c:pt idx="3">
                  <c:v>0.47283760772866279</c:v>
                </c:pt>
                <c:pt idx="4">
                  <c:v>0.4624904434250765</c:v>
                </c:pt>
                <c:pt idx="5">
                  <c:v>0.6000182443703086</c:v>
                </c:pt>
                <c:pt idx="6">
                  <c:v>0.23547400611620792</c:v>
                </c:pt>
                <c:pt idx="7">
                  <c:v>0.97916666666666663</c:v>
                </c:pt>
                <c:pt idx="8">
                  <c:v>0.77711026549902695</c:v>
                </c:pt>
                <c:pt idx="9">
                  <c:v>0.52802682791214894</c:v>
                </c:pt>
                <c:pt idx="10">
                  <c:v>0.42708333333333326</c:v>
                </c:pt>
                <c:pt idx="11">
                  <c:v>0.72688177648040031</c:v>
                </c:pt>
                <c:pt idx="12">
                  <c:v>0.85093046288573815</c:v>
                </c:pt>
                <c:pt idx="13">
                  <c:v>0.46355904225743666</c:v>
                </c:pt>
                <c:pt idx="14">
                  <c:v>0.51668056713928279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index!$A$3:$A$17</c15:f>
                <c15:dlblRangeCache>
                  <c:ptCount val="15"/>
                  <c:pt idx="0">
                    <c:v>Dhole Patil Road</c:v>
                  </c:pt>
                  <c:pt idx="1">
                    <c:v>Bhawani Peth</c:v>
                  </c:pt>
                  <c:pt idx="2">
                    <c:v>Yerawada-Kalas-Dhanori</c:v>
                  </c:pt>
                  <c:pt idx="3">
                    <c:v>Kasba - Vishrambaugwada</c:v>
                  </c:pt>
                  <c:pt idx="4">
                    <c:v>Shivajinagar-Ghole Road</c:v>
                  </c:pt>
                  <c:pt idx="5">
                    <c:v>Bibwewadi</c:v>
                  </c:pt>
                  <c:pt idx="6">
                    <c:v>Wanawadi - Ramtekadi</c:v>
                  </c:pt>
                  <c:pt idx="7">
                    <c:v>Dhankawadi - Sahakarnagar</c:v>
                  </c:pt>
                  <c:pt idx="8">
                    <c:v>Nagar Road - Vadgaonsheri</c:v>
                  </c:pt>
                  <c:pt idx="9">
                    <c:v>Hadapsar - Mundhwa</c:v>
                  </c:pt>
                  <c:pt idx="10">
                    <c:v>Kondhwa - Yewalewadi</c:v>
                  </c:pt>
                  <c:pt idx="11">
                    <c:v>Sinhagad Road</c:v>
                  </c:pt>
                  <c:pt idx="12">
                    <c:v>Warje - Karvenagar</c:v>
                  </c:pt>
                  <c:pt idx="13">
                    <c:v>Kothrud - Bawdhan</c:v>
                  </c:pt>
                  <c:pt idx="14">
                    <c:v>Aundh - Baner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B7F-DC48-9876-9B43FDBD708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073147296"/>
        <c:axId val="1070425888"/>
      </c:scatterChart>
      <c:valAx>
        <c:axId val="1073147296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25888"/>
        <c:crosses val="autoZero"/>
        <c:crossBetween val="midCat"/>
      </c:valAx>
      <c:valAx>
        <c:axId val="10704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4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n-GB" sz="1100"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rPr>
              <a:t>Percentage of active patients who need</a:t>
            </a:r>
            <a:r>
              <a:rPr lang="en-GB" sz="1100" baseline="0"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rPr>
              <a:t> oxygen, ventilators and ICU</a:t>
            </a:r>
          </a:p>
          <a:p>
            <a:pPr>
              <a:defRPr sz="1100"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n-GB" sz="700" baseline="0"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rPr>
              <a:t>Data as of 1st October | source: PMC dashboard+ divcommpune | Analysed by CPC Analytics</a:t>
            </a:r>
            <a:endParaRPr lang="en-GB" sz="700"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capacity!$J$3</c:f>
              <c:strCache>
                <c:ptCount val="1"/>
                <c:pt idx="0">
                  <c:v>Oxygen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noFill/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5A4-BD4D-8695-29341403015E}"/>
              </c:ext>
            </c:extLst>
          </c:dPt>
          <c:dPt>
            <c:idx val="4"/>
            <c:marker>
              <c:symbol val="circle"/>
              <c:size val="5"/>
              <c:spPr>
                <a:noFill/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5A4-BD4D-8695-29341403015E}"/>
              </c:ext>
            </c:extLst>
          </c:dPt>
          <c:dPt>
            <c:idx val="5"/>
            <c:marker>
              <c:symbol val="circle"/>
              <c:size val="5"/>
              <c:spPr>
                <a:noFill/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E5A4-BD4D-8695-29341403015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A4-BD4D-8695-29341403015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5A4-BD4D-8695-29341403015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5A4-BD4D-8695-29341403015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A4-BD4D-8695-29341403015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5A4-BD4D-8695-29341403015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5A4-BD4D-8695-29341403015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5A4-BD4D-8695-29341403015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5A4-BD4D-8695-29341403015E}"/>
                </c:ext>
              </c:extLst>
            </c:dLbl>
            <c:dLbl>
              <c:idx val="8"/>
              <c:layout>
                <c:manualLayout>
                  <c:x val="-0.1354465716983613"/>
                  <c:y val="7.701012458792758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00B050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fld id="{3ABC6208-83E0-F345-B0B0-1F5850B3AE89}" type="SERIESNAME">
                      <a:rPr lang="en-US" b="1">
                        <a:solidFill>
                          <a:srgbClr val="00B050"/>
                        </a:solidFill>
                      </a:rPr>
                      <a:pPr>
                        <a:defRPr b="1">
                          <a:solidFill>
                            <a:srgbClr val="00B050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[SERIES NAME]</a:t>
                    </a:fld>
                    <a:r>
                      <a:rPr lang="en-US" b="1" baseline="0">
                        <a:solidFill>
                          <a:srgbClr val="00B050"/>
                        </a:solidFill>
                      </a:rPr>
                      <a:t>, </a:t>
                    </a:r>
                  </a:p>
                  <a:p>
                    <a:pPr>
                      <a:defRPr b="1">
                        <a:solidFill>
                          <a:srgbClr val="00B050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fld id="{6C24BDF3-A871-B94C-9047-49E9F6D295FF}" type="CATEGORYNAME">
                      <a:rPr lang="en-US" b="0" baseline="0">
                        <a:solidFill>
                          <a:srgbClr val="00B050"/>
                        </a:solidFill>
                      </a:rPr>
                      <a:pPr>
                        <a:defRPr b="1">
                          <a:solidFill>
                            <a:srgbClr val="00B050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[CATEGORY NAME]</a:t>
                    </a:fld>
                    <a:r>
                      <a:rPr lang="en-US" b="0" baseline="0">
                        <a:solidFill>
                          <a:srgbClr val="00B050"/>
                        </a:solidFill>
                      </a:rPr>
                      <a:t>: </a:t>
                    </a:r>
                    <a:fld id="{C88E8669-FD60-CB4E-A364-4458BB713E2E}" type="VALUE">
                      <a:rPr lang="en-US" b="0" baseline="0">
                        <a:solidFill>
                          <a:srgbClr val="00B050"/>
                        </a:solidFill>
                      </a:rPr>
                      <a:pPr>
                        <a:defRPr b="1">
                          <a:solidFill>
                            <a:srgbClr val="00B050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[VALUE]</a:t>
                    </a:fld>
                    <a:endParaRPr lang="en-US" b="0" baseline="0">
                      <a:solidFill>
                        <a:srgbClr val="00B050"/>
                      </a:solidFill>
                    </a:endParaRPr>
                  </a:p>
                  <a:p>
                    <a:pPr>
                      <a:defRPr b="1">
                        <a:solidFill>
                          <a:srgbClr val="00B050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r>
                      <a:rPr lang="en-US" b="0" baseline="0">
                        <a:solidFill>
                          <a:srgbClr val="00B050"/>
                        </a:solidFill>
                      </a:rPr>
                      <a:t>Avg val: 16.87%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B05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6-E5A4-BD4D-8695-2934140301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capacity!$I$10:$I$18</c:f>
              <c:numCache>
                <c:formatCode>d\-mmm</c:formatCode>
                <c:ptCount val="9"/>
                <c:pt idx="0">
                  <c:v>44014</c:v>
                </c:pt>
                <c:pt idx="1">
                  <c:v>44021</c:v>
                </c:pt>
                <c:pt idx="2">
                  <c:v>44024</c:v>
                </c:pt>
                <c:pt idx="3">
                  <c:v>44029</c:v>
                </c:pt>
                <c:pt idx="4">
                  <c:v>44049</c:v>
                </c:pt>
                <c:pt idx="5">
                  <c:v>44060</c:v>
                </c:pt>
                <c:pt idx="6">
                  <c:v>44079</c:v>
                </c:pt>
                <c:pt idx="7">
                  <c:v>44094</c:v>
                </c:pt>
                <c:pt idx="8">
                  <c:v>44105</c:v>
                </c:pt>
              </c:numCache>
            </c:numRef>
          </c:cat>
          <c:val>
            <c:numRef>
              <c:f>capacity!$J$10:$J$18</c:f>
              <c:numCache>
                <c:formatCode>0.00%</c:formatCode>
                <c:ptCount val="9"/>
                <c:pt idx="0">
                  <c:v>0.15504107542942494</c:v>
                </c:pt>
                <c:pt idx="1">
                  <c:v>0.12203428311953683</c:v>
                </c:pt>
                <c:pt idx="2">
                  <c:v>0.12637183527110724</c:v>
                </c:pt>
                <c:pt idx="3">
                  <c:v>0.17615558060879369</c:v>
                </c:pt>
                <c:pt idx="4">
                  <c:v>0.17219440353460971</c:v>
                </c:pt>
                <c:pt idx="5">
                  <c:v>0.16922863869270185</c:v>
                </c:pt>
                <c:pt idx="6">
                  <c:v>0.20572155117609664</c:v>
                </c:pt>
                <c:pt idx="7">
                  <c:v>0.19728924132500983</c:v>
                </c:pt>
                <c:pt idx="8">
                  <c:v>0.19420000000000001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5A4-BD4D-8695-29341403015E}"/>
            </c:ext>
          </c:extLst>
        </c:ser>
        <c:ser>
          <c:idx val="1"/>
          <c:order val="1"/>
          <c:tx>
            <c:strRef>
              <c:f>capacity!$K$3</c:f>
              <c:strCache>
                <c:ptCount val="1"/>
                <c:pt idx="0">
                  <c:v>ICU</c:v>
                </c:pt>
              </c:strCache>
            </c:strRef>
          </c:tx>
          <c:spPr>
            <a:ln w="2222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5A4-BD4D-8695-29341403015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5A4-BD4D-8695-29341403015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5A4-BD4D-8695-29341403015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5A4-BD4D-8695-29341403015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5A4-BD4D-8695-29341403015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5A4-BD4D-8695-29341403015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5A4-BD4D-8695-29341403015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5A4-BD4D-8695-29341403015E}"/>
                </c:ext>
              </c:extLst>
            </c:dLbl>
            <c:dLbl>
              <c:idx val="8"/>
              <c:layout>
                <c:manualLayout>
                  <c:x val="-0.25779230573416506"/>
                  <c:y val="-0.1057777185547330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002060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fld id="{3165CCE9-E9B2-BB42-8C0D-219DC3346B83}" type="SERIESNAME">
                      <a:rPr lang="en-US" b="1">
                        <a:solidFill>
                          <a:srgbClr val="002060"/>
                        </a:solidFill>
                      </a:rPr>
                      <a:pPr>
                        <a:defRPr b="1">
                          <a:solidFill>
                            <a:srgbClr val="002060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[SERIES NAME]</a:t>
                    </a:fld>
                    <a:r>
                      <a:rPr lang="en-US" b="1">
                        <a:solidFill>
                          <a:srgbClr val="002060"/>
                        </a:solidFill>
                      </a:rPr>
                      <a:t> beds</a:t>
                    </a:r>
                    <a:r>
                      <a:rPr lang="en-US" b="1" baseline="0">
                        <a:solidFill>
                          <a:srgbClr val="002060"/>
                        </a:solidFill>
                      </a:rPr>
                      <a:t>, </a:t>
                    </a:r>
                  </a:p>
                  <a:p>
                    <a:pPr>
                      <a:defRPr b="1">
                        <a:solidFill>
                          <a:srgbClr val="002060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fld id="{11522C64-B321-1841-A054-FFE87854B055}" type="CATEGORYNAME">
                      <a:rPr lang="en-US" b="0" baseline="0">
                        <a:solidFill>
                          <a:srgbClr val="002060"/>
                        </a:solidFill>
                      </a:rPr>
                      <a:pPr>
                        <a:defRPr b="1">
                          <a:solidFill>
                            <a:srgbClr val="002060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[CATEGORY NAME]</a:t>
                    </a:fld>
                    <a:r>
                      <a:rPr lang="en-US" b="0" baseline="0">
                        <a:solidFill>
                          <a:srgbClr val="002060"/>
                        </a:solidFill>
                      </a:rPr>
                      <a:t>: </a:t>
                    </a:r>
                    <a:fld id="{B7FD07ED-6D45-7546-A0C3-F5CE4EE4382E}" type="VALUE">
                      <a:rPr lang="en-US" b="0" baseline="0">
                        <a:solidFill>
                          <a:srgbClr val="002060"/>
                        </a:solidFill>
                      </a:rPr>
                      <a:pPr>
                        <a:defRPr b="1">
                          <a:solidFill>
                            <a:srgbClr val="002060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[VALUE]</a:t>
                    </a:fld>
                    <a:endParaRPr lang="en-US" b="0" baseline="0">
                      <a:solidFill>
                        <a:srgbClr val="002060"/>
                      </a:solidFill>
                    </a:endParaRPr>
                  </a:p>
                  <a:p>
                    <a:pPr>
                      <a:defRPr b="1">
                        <a:solidFill>
                          <a:srgbClr val="002060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r>
                      <a:rPr lang="en-US" b="0" baseline="0">
                        <a:solidFill>
                          <a:srgbClr val="002060"/>
                        </a:solidFill>
                      </a:rPr>
                      <a:t>Avg val: 3.08%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3-E5A4-BD4D-8695-2934140301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capacity!$I$10:$I$18</c:f>
              <c:numCache>
                <c:formatCode>d\-mmm</c:formatCode>
                <c:ptCount val="9"/>
                <c:pt idx="0">
                  <c:v>44014</c:v>
                </c:pt>
                <c:pt idx="1">
                  <c:v>44021</c:v>
                </c:pt>
                <c:pt idx="2">
                  <c:v>44024</c:v>
                </c:pt>
                <c:pt idx="3">
                  <c:v>44029</c:v>
                </c:pt>
                <c:pt idx="4">
                  <c:v>44049</c:v>
                </c:pt>
                <c:pt idx="5">
                  <c:v>44060</c:v>
                </c:pt>
                <c:pt idx="6">
                  <c:v>44079</c:v>
                </c:pt>
                <c:pt idx="7">
                  <c:v>44094</c:v>
                </c:pt>
                <c:pt idx="8">
                  <c:v>44105</c:v>
                </c:pt>
              </c:numCache>
            </c:numRef>
          </c:cat>
          <c:val>
            <c:numRef>
              <c:f>capacity!$K$10:$K$18</c:f>
              <c:numCache>
                <c:formatCode>0.00%</c:formatCode>
                <c:ptCount val="9"/>
                <c:pt idx="0">
                  <c:v>4.3017176997759525E-2</c:v>
                </c:pt>
                <c:pt idx="1">
                  <c:v>3.71211261210126E-2</c:v>
                </c:pt>
                <c:pt idx="2">
                  <c:v>3.4227969140497666E-2</c:v>
                </c:pt>
                <c:pt idx="3">
                  <c:v>4.2841037204058623E-2</c:v>
                </c:pt>
                <c:pt idx="4">
                  <c:v>1.4668630338733432E-2</c:v>
                </c:pt>
                <c:pt idx="5">
                  <c:v>2.08419886442321E-2</c:v>
                </c:pt>
                <c:pt idx="6">
                  <c:v>3.3693579148124604E-2</c:v>
                </c:pt>
                <c:pt idx="7">
                  <c:v>2.6263989651875597E-2</c:v>
                </c:pt>
                <c:pt idx="8">
                  <c:v>2.47418901582259E-2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5A4-BD4D-8695-29341403015E}"/>
            </c:ext>
          </c:extLst>
        </c:ser>
        <c:ser>
          <c:idx val="2"/>
          <c:order val="2"/>
          <c:tx>
            <c:strRef>
              <c:f>capacity!$L$3</c:f>
              <c:strCache>
                <c:ptCount val="1"/>
                <c:pt idx="0">
                  <c:v>ventilators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5A4-BD4D-8695-29341403015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5A4-BD4D-8695-29341403015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5A4-BD4D-8695-29341403015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5A4-BD4D-8695-29341403015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5A4-BD4D-8695-29341403015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5A4-BD4D-8695-29341403015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5A4-BD4D-8695-29341403015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5A4-BD4D-8695-29341403015E}"/>
                </c:ext>
              </c:extLst>
            </c:dLbl>
            <c:dLbl>
              <c:idx val="8"/>
              <c:layout>
                <c:manualLayout>
                  <c:x val="-0.48517974434976108"/>
                  <c:y val="-8.079963363399250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accent2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fld id="{FA623E74-A579-1B4A-9C8A-F7506986DB2B}" type="SERIESNAME">
                      <a:rPr lang="en-US" b="1">
                        <a:solidFill>
                          <a:schemeClr val="accent2"/>
                        </a:solidFill>
                      </a:rPr>
                      <a:pPr>
                        <a:defRPr b="1">
                          <a:solidFill>
                            <a:schemeClr val="accent2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[SERIES NAME]</a:t>
                    </a:fld>
                    <a:r>
                      <a:rPr lang="en-US" b="1" baseline="0">
                        <a:solidFill>
                          <a:schemeClr val="accent2"/>
                        </a:solidFill>
                      </a:rPr>
                      <a:t>, </a:t>
                    </a:r>
                  </a:p>
                  <a:p>
                    <a:pPr>
                      <a:defRPr b="1">
                        <a:solidFill>
                          <a:schemeClr val="accent2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fld id="{246ECCBB-8AED-3741-AC74-84A2DAB236BF}" type="CATEGORYNAME">
                      <a:rPr lang="en-US" b="0" baseline="0">
                        <a:solidFill>
                          <a:schemeClr val="accent2"/>
                        </a:solidFill>
                      </a:rPr>
                      <a:pPr>
                        <a:defRPr b="1">
                          <a:solidFill>
                            <a:schemeClr val="accent2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[CATEGORY NAME]</a:t>
                    </a:fld>
                    <a:r>
                      <a:rPr lang="en-US" b="0" baseline="0">
                        <a:solidFill>
                          <a:schemeClr val="accent2"/>
                        </a:solidFill>
                      </a:rPr>
                      <a:t>: </a:t>
                    </a:r>
                    <a:fld id="{C6A157D6-7B60-8D4B-9E8A-75F4DBC5003B}" type="VALUE">
                      <a:rPr lang="en-US" b="0" baseline="0">
                        <a:solidFill>
                          <a:schemeClr val="accent2"/>
                        </a:solidFill>
                      </a:rPr>
                      <a:pPr>
                        <a:defRPr b="1">
                          <a:solidFill>
                            <a:schemeClr val="accent2"/>
                          </a:solidFill>
                          <a:latin typeface="Noto Sans" panose="020B0502040504020204" pitchFamily="34" charset="0"/>
                          <a:ea typeface="Noto Sans" panose="020B0502040504020204" pitchFamily="34" charset="0"/>
                          <a:cs typeface="Noto Sans" panose="020B0502040504020204" pitchFamily="34" charset="0"/>
                        </a:defRPr>
                      </a:pPr>
                      <a:t>[VALUE]</a:t>
                    </a:fld>
                    <a:endParaRPr lang="en-US" b="0" baseline="0">
                      <a:solidFill>
                        <a:schemeClr val="accent2"/>
                      </a:solidFill>
                    </a:endParaRPr>
                  </a:p>
                  <a:p>
                    <a:pPr>
                      <a:defRPr b="1">
                        <a:solidFill>
                          <a:schemeClr val="accent2"/>
                        </a:solidFill>
                        <a:latin typeface="Noto Sans" panose="020B0502040504020204" pitchFamily="34" charset="0"/>
                        <a:ea typeface="Noto Sans" panose="020B0502040504020204" pitchFamily="34" charset="0"/>
                        <a:cs typeface="Noto Sans" panose="020B0502040504020204" pitchFamily="34" charset="0"/>
                      </a:defRPr>
                    </a:pPr>
                    <a:r>
                      <a:rPr lang="en-US" b="0" baseline="0">
                        <a:solidFill>
                          <a:schemeClr val="accent2"/>
                        </a:solidFill>
                      </a:rPr>
                      <a:t>Avg val: 2.02%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1-E5A4-BD4D-8695-2934140301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capacity!$I$10:$I$18</c:f>
              <c:numCache>
                <c:formatCode>d\-mmm</c:formatCode>
                <c:ptCount val="9"/>
                <c:pt idx="0">
                  <c:v>44014</c:v>
                </c:pt>
                <c:pt idx="1">
                  <c:v>44021</c:v>
                </c:pt>
                <c:pt idx="2">
                  <c:v>44024</c:v>
                </c:pt>
                <c:pt idx="3">
                  <c:v>44029</c:v>
                </c:pt>
                <c:pt idx="4">
                  <c:v>44049</c:v>
                </c:pt>
                <c:pt idx="5">
                  <c:v>44060</c:v>
                </c:pt>
                <c:pt idx="6">
                  <c:v>44079</c:v>
                </c:pt>
                <c:pt idx="7">
                  <c:v>44094</c:v>
                </c:pt>
                <c:pt idx="8">
                  <c:v>44105</c:v>
                </c:pt>
              </c:numCache>
            </c:numRef>
          </c:cat>
          <c:val>
            <c:numRef>
              <c:f>capacity!$L$10:$L$18</c:f>
              <c:numCache>
                <c:formatCode>0.00%</c:formatCode>
                <c:ptCount val="9"/>
                <c:pt idx="0">
                  <c:v>8.3644510828976854E-3</c:v>
                </c:pt>
                <c:pt idx="1">
                  <c:v>8.5140197525258258E-3</c:v>
                </c:pt>
                <c:pt idx="2">
                  <c:v>1.868955775290666E-2</c:v>
                </c:pt>
                <c:pt idx="3">
                  <c:v>7.5159714393085303E-3</c:v>
                </c:pt>
                <c:pt idx="4">
                  <c:v>2.5036818851251842E-2</c:v>
                </c:pt>
                <c:pt idx="5">
                  <c:v>3.2128514056224897E-2</c:v>
                </c:pt>
                <c:pt idx="6">
                  <c:v>2.2568340750158931E-2</c:v>
                </c:pt>
                <c:pt idx="7">
                  <c:v>2.7782464428322367E-2</c:v>
                </c:pt>
                <c:pt idx="8">
                  <c:v>3.1461909707373698E-2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5A4-BD4D-8695-29341403015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7726240"/>
        <c:axId val="1708107472"/>
      </c:lineChart>
      <c:lineChart>
        <c:grouping val="standard"/>
        <c:varyColors val="0"/>
        <c:ser>
          <c:idx val="3"/>
          <c:order val="3"/>
          <c:tx>
            <c:strRef>
              <c:f>capacity!$M$3</c:f>
              <c:strCache>
                <c:ptCount val="1"/>
                <c:pt idx="0">
                  <c:v>Active Cases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  <a:alpha val="99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5A4-BD4D-8695-29341403015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5A4-BD4D-8695-29341403015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5A4-BD4D-8695-29341403015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A4-BD4D-8695-29341403015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5A4-BD4D-8695-29341403015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5A4-BD4D-8695-29341403015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5A4-BD4D-8695-29341403015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5A4-BD4D-8695-29341403015E}"/>
                </c:ext>
              </c:extLst>
            </c:dLbl>
            <c:dLbl>
              <c:idx val="8"/>
              <c:layout>
                <c:manualLayout>
                  <c:x val="-0.40155530679746138"/>
                  <c:y val="-3.6926844734024682E-2"/>
                </c:manualLayout>
              </c:layout>
              <c:tx>
                <c:rich>
                  <a:bodyPr/>
                  <a:lstStyle/>
                  <a:p>
                    <a:fld id="{2F903E4C-E455-414A-9393-87CCCC611B2E}" type="SERIESNAME">
                      <a:rPr lang="en-US"/>
                      <a:pPr/>
                      <a:t>[SERIES NAME]</a:t>
                    </a:fld>
                    <a:r>
                      <a:rPr lang="en-US" baseline="0"/>
                      <a:t>,</a:t>
                    </a:r>
                  </a:p>
                  <a:p>
                    <a:fld id="{E21C3077-4636-9845-B495-D8DC7F401774}" type="CATEGORYNAME">
                      <a:rPr lang="en-US" baseline="0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1DC477B7-44C8-0B47-914E-1F7AD360C7D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7-E5A4-BD4D-8695-2934140301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capacity!$I$10:$I$18</c:f>
              <c:numCache>
                <c:formatCode>d\-mmm</c:formatCode>
                <c:ptCount val="9"/>
                <c:pt idx="0">
                  <c:v>44014</c:v>
                </c:pt>
                <c:pt idx="1">
                  <c:v>44021</c:v>
                </c:pt>
                <c:pt idx="2">
                  <c:v>44024</c:v>
                </c:pt>
                <c:pt idx="3">
                  <c:v>44029</c:v>
                </c:pt>
                <c:pt idx="4">
                  <c:v>44049</c:v>
                </c:pt>
                <c:pt idx="5">
                  <c:v>44060</c:v>
                </c:pt>
                <c:pt idx="6">
                  <c:v>44079</c:v>
                </c:pt>
                <c:pt idx="7">
                  <c:v>44094</c:v>
                </c:pt>
                <c:pt idx="8">
                  <c:v>44105</c:v>
                </c:pt>
              </c:numCache>
            </c:numRef>
          </c:cat>
          <c:val>
            <c:numRef>
              <c:f>capacity!$M$10:$M$18</c:f>
              <c:numCache>
                <c:formatCode>General</c:formatCode>
                <c:ptCount val="9"/>
                <c:pt idx="0">
                  <c:v>6695</c:v>
                </c:pt>
                <c:pt idx="1">
                  <c:v>8809</c:v>
                </c:pt>
                <c:pt idx="2">
                  <c:v>9203</c:v>
                </c:pt>
                <c:pt idx="3">
                  <c:v>10644</c:v>
                </c:pt>
                <c:pt idx="4" formatCode="0">
                  <c:v>16975</c:v>
                </c:pt>
                <c:pt idx="5" formatCode="0">
                  <c:v>14442</c:v>
                </c:pt>
                <c:pt idx="6" formatCode="0">
                  <c:v>15730</c:v>
                </c:pt>
                <c:pt idx="7" formatCode="0">
                  <c:v>17781</c:v>
                </c:pt>
                <c:pt idx="8" formatCode="0">
                  <c:v>16369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A4-BD4D-8695-29341403015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3551584"/>
        <c:axId val="1734092848"/>
      </c:lineChart>
      <c:dateAx>
        <c:axId val="14977262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n-US"/>
          </a:p>
        </c:txPr>
        <c:crossAx val="1708107472"/>
        <c:crosses val="autoZero"/>
        <c:auto val="1"/>
        <c:lblOffset val="100"/>
        <c:baseTimeUnit val="days"/>
      </c:dateAx>
      <c:valAx>
        <c:axId val="1708107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of active patients requiring medical assistance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n-US"/>
          </a:p>
        </c:txPr>
        <c:crossAx val="1497726240"/>
        <c:crosses val="autoZero"/>
        <c:crossBetween val="between"/>
      </c:valAx>
      <c:valAx>
        <c:axId val="1734092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active cases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51584"/>
        <c:crosses val="max"/>
        <c:crossBetween val="between"/>
      </c:valAx>
      <c:dateAx>
        <c:axId val="124355158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7340928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5F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279400</xdr:colOff>
      <xdr:row>10</xdr:row>
      <xdr:rowOff>196850</xdr:rowOff>
    </xdr:from>
    <xdr:to>
      <xdr:col>25</xdr:col>
      <xdr:colOff>419100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674D6-0E07-F04B-A1C6-05724414A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</xdr:colOff>
      <xdr:row>18</xdr:row>
      <xdr:rowOff>77469</xdr:rowOff>
    </xdr:from>
    <xdr:to>
      <xdr:col>15</xdr:col>
      <xdr:colOff>183727</xdr:colOff>
      <xdr:row>37</xdr:row>
      <xdr:rowOff>187537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50C55-39E0-8E4B-8EEE-B8D6B9C69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22B9-9396-8347-B8DD-BEBEC6190AA4}">
  <dimension ref="A1:AF52"/>
  <sheetViews>
    <sheetView workbookViewId="0">
      <pane xSplit="1" topLeftCell="B1" activePane="topRight" state="frozen"/>
      <selection pane="topRight" activeCell="G25" sqref="G25"/>
    </sheetView>
  </sheetViews>
  <sheetFormatPr baseColWidth="10" defaultRowHeight="16" x14ac:dyDescent="0.2"/>
  <cols>
    <col min="4" max="6" width="10.83203125" style="9"/>
  </cols>
  <sheetData>
    <row r="1" spans="1:26" x14ac:dyDescent="0.2">
      <c r="A1" s="32"/>
      <c r="B1" s="33" t="s">
        <v>64</v>
      </c>
      <c r="C1" s="34"/>
      <c r="D1" s="25"/>
      <c r="E1" s="26"/>
      <c r="F1" s="27"/>
      <c r="G1" s="34"/>
      <c r="H1" s="34"/>
      <c r="I1" s="34"/>
      <c r="J1" s="34"/>
      <c r="K1" s="34"/>
      <c r="L1" s="33" t="s">
        <v>63</v>
      </c>
      <c r="M1" s="34"/>
      <c r="N1" s="34"/>
      <c r="O1" s="34"/>
      <c r="P1" s="35"/>
      <c r="Q1" s="31"/>
      <c r="R1" s="31"/>
      <c r="S1" s="31"/>
      <c r="T1" s="31"/>
      <c r="U1" s="31"/>
      <c r="V1" s="31"/>
      <c r="W1" s="31" t="s">
        <v>65</v>
      </c>
      <c r="X1" s="31"/>
      <c r="Y1" s="31"/>
    </row>
    <row r="2" spans="1:26" x14ac:dyDescent="0.2">
      <c r="A2" s="36" t="s">
        <v>4</v>
      </c>
      <c r="B2" s="37" t="s">
        <v>57</v>
      </c>
      <c r="C2" s="37" t="s">
        <v>111</v>
      </c>
      <c r="D2" s="29" t="s">
        <v>88</v>
      </c>
      <c r="E2" s="30" t="s">
        <v>110</v>
      </c>
      <c r="F2" s="28"/>
      <c r="G2" s="39" t="s">
        <v>58</v>
      </c>
      <c r="H2" s="38" t="s">
        <v>112</v>
      </c>
      <c r="I2" s="40" t="s">
        <v>59</v>
      </c>
      <c r="J2" s="40" t="s">
        <v>113</v>
      </c>
      <c r="K2" s="41" t="s">
        <v>83</v>
      </c>
      <c r="L2" s="43" t="s">
        <v>61</v>
      </c>
      <c r="M2" s="42" t="s">
        <v>109</v>
      </c>
      <c r="N2" s="44" t="s">
        <v>62</v>
      </c>
      <c r="O2" s="44" t="s">
        <v>108</v>
      </c>
      <c r="P2" s="45" t="s">
        <v>84</v>
      </c>
      <c r="Q2" s="46" t="s">
        <v>85</v>
      </c>
      <c r="R2" s="47" t="s">
        <v>80</v>
      </c>
      <c r="S2" s="47" t="s">
        <v>105</v>
      </c>
      <c r="T2" s="48" t="s">
        <v>81</v>
      </c>
      <c r="U2" s="48" t="s">
        <v>106</v>
      </c>
      <c r="V2" s="46" t="s">
        <v>86</v>
      </c>
      <c r="W2" s="49" t="s">
        <v>72</v>
      </c>
      <c r="X2" s="49" t="s">
        <v>107</v>
      </c>
      <c r="Y2" s="31" t="s">
        <v>87</v>
      </c>
      <c r="Z2" t="s">
        <v>89</v>
      </c>
    </row>
    <row r="3" spans="1:26" x14ac:dyDescent="0.2">
      <c r="A3" s="31" t="s">
        <v>5</v>
      </c>
      <c r="B3" s="31">
        <v>12324.1096</v>
      </c>
      <c r="C3" s="31">
        <v>0.11740527000000001</v>
      </c>
      <c r="D3" s="10">
        <v>188528.01143123233</v>
      </c>
      <c r="E3" s="11">
        <f t="shared" ref="E3:E17" si="0">(D3-MIN(D$3:D$49))/(MAX(D$3:D$49)-MIN(D$3:D$49))</f>
        <v>0.67008518965916419</v>
      </c>
      <c r="F3" s="7">
        <f>AVERAGE(E3,C3)</f>
        <v>0.3937452298295821</v>
      </c>
      <c r="G3" s="31">
        <v>52.515781400000002</v>
      </c>
      <c r="H3" s="51">
        <v>0.55130014000000005</v>
      </c>
      <c r="I3" s="31">
        <v>20.6470944</v>
      </c>
      <c r="J3" s="51">
        <v>1</v>
      </c>
      <c r="K3" s="50">
        <v>0.77565006999999997</v>
      </c>
      <c r="L3" s="31">
        <v>2381</v>
      </c>
      <c r="M3" s="51">
        <v>2.4097520000000001E-2</v>
      </c>
      <c r="N3" s="31">
        <v>159</v>
      </c>
      <c r="O3" s="51">
        <v>7.5172409999999995E-2</v>
      </c>
      <c r="P3" s="50">
        <v>4.963497E-2</v>
      </c>
      <c r="Q3" s="52">
        <f>AVERAGE(F3,K3, P3)</f>
        <v>0.40634342327652734</v>
      </c>
      <c r="R3" s="31">
        <v>0.66</v>
      </c>
      <c r="S3" s="51">
        <v>0</v>
      </c>
      <c r="T3" s="31">
        <v>537</v>
      </c>
      <c r="U3" s="51">
        <v>0.20517098</v>
      </c>
      <c r="V3" s="31">
        <v>0.10258548790658882</v>
      </c>
      <c r="W3" s="31">
        <v>21</v>
      </c>
      <c r="X3" s="51">
        <v>1</v>
      </c>
      <c r="Y3" s="53">
        <f>AVERAGE(Q3,V3)</f>
        <v>0.25446445559155806</v>
      </c>
      <c r="Z3">
        <v>1</v>
      </c>
    </row>
    <row r="4" spans="1:26" x14ac:dyDescent="0.2">
      <c r="A4" s="31" t="s">
        <v>2</v>
      </c>
      <c r="B4" s="31">
        <v>70702.8171</v>
      </c>
      <c r="C4" s="31">
        <v>1</v>
      </c>
      <c r="D4" s="10">
        <v>165301.83633977719</v>
      </c>
      <c r="E4" s="11">
        <f t="shared" si="0"/>
        <v>0.5362820329480511</v>
      </c>
      <c r="F4" s="7">
        <f t="shared" ref="F4:F17" si="1">AVERAGE(E4,C4)</f>
        <v>0.76814101647402555</v>
      </c>
      <c r="G4" s="31">
        <v>51.487836100000003</v>
      </c>
      <c r="H4" s="51">
        <v>0.53028881000000005</v>
      </c>
      <c r="I4" s="31">
        <v>18.056578399999999</v>
      </c>
      <c r="J4" s="51">
        <v>0.82843730999999998</v>
      </c>
      <c r="K4" s="50">
        <v>0.67936306000000002</v>
      </c>
      <c r="L4" s="31">
        <v>3078</v>
      </c>
      <c r="M4" s="51">
        <v>4.6053049999999998E-2</v>
      </c>
      <c r="N4" s="31">
        <v>378</v>
      </c>
      <c r="O4" s="51">
        <v>0.22620689999999999</v>
      </c>
      <c r="P4" s="50">
        <v>0.13612996999999999</v>
      </c>
      <c r="Q4" s="52">
        <f t="shared" ref="Q4:Q17" si="2">AVERAGE(F4,K4, P4)</f>
        <v>0.52787801549134195</v>
      </c>
      <c r="R4" s="31">
        <v>1.03</v>
      </c>
      <c r="S4" s="51">
        <v>0.38541666666666663</v>
      </c>
      <c r="T4" s="31">
        <v>367</v>
      </c>
      <c r="U4" s="51">
        <v>6.3386159999999997E-2</v>
      </c>
      <c r="V4" s="31">
        <v>0.2244014108979705</v>
      </c>
      <c r="W4" s="31">
        <v>14</v>
      </c>
      <c r="X4" s="51">
        <v>0.22222222</v>
      </c>
      <c r="Y4" s="53">
        <f t="shared" ref="Y4:Y17" si="3">AVERAGE(Q4,V4)</f>
        <v>0.37613971319465622</v>
      </c>
      <c r="Z4">
        <v>5</v>
      </c>
    </row>
    <row r="5" spans="1:26" x14ac:dyDescent="0.2">
      <c r="A5" s="31" t="s">
        <v>6</v>
      </c>
      <c r="B5" s="31">
        <v>10597.1505</v>
      </c>
      <c r="C5" s="31">
        <v>9.1296349999999998E-2</v>
      </c>
      <c r="D5" s="10">
        <v>106268.43777463124</v>
      </c>
      <c r="E5" s="11">
        <f t="shared" si="0"/>
        <v>0.19619783706563057</v>
      </c>
      <c r="F5" s="7">
        <f t="shared" si="1"/>
        <v>0.14374709353281528</v>
      </c>
      <c r="G5" s="31">
        <v>47.910424300000003</v>
      </c>
      <c r="H5" s="51">
        <v>0.45716604999999999</v>
      </c>
      <c r="I5" s="31">
        <v>6.0386240600000001</v>
      </c>
      <c r="J5" s="51">
        <v>3.2521559999999998E-2</v>
      </c>
      <c r="K5" s="50">
        <v>0.2448438</v>
      </c>
      <c r="L5" s="31">
        <v>11757</v>
      </c>
      <c r="M5" s="51">
        <v>0.31944181999999999</v>
      </c>
      <c r="N5" s="31">
        <v>143</v>
      </c>
      <c r="O5" s="51">
        <v>6.4137929999999996E-2</v>
      </c>
      <c r="P5" s="50">
        <v>0.19178988</v>
      </c>
      <c r="Q5" s="52">
        <f t="shared" si="2"/>
        <v>0.19346025784427176</v>
      </c>
      <c r="R5" s="31">
        <v>1</v>
      </c>
      <c r="S5" s="51">
        <v>0.35416666666666663</v>
      </c>
      <c r="T5" s="31">
        <v>995</v>
      </c>
      <c r="U5" s="51">
        <v>0.58715596000000003</v>
      </c>
      <c r="V5" s="31">
        <v>0.47066131498470948</v>
      </c>
      <c r="W5" s="31">
        <v>21</v>
      </c>
      <c r="X5" s="51">
        <v>1</v>
      </c>
      <c r="Y5" s="53">
        <f t="shared" si="3"/>
        <v>0.33206078641449061</v>
      </c>
      <c r="Z5">
        <v>1</v>
      </c>
    </row>
    <row r="6" spans="1:26" x14ac:dyDescent="0.2">
      <c r="A6" s="31" t="s">
        <v>7</v>
      </c>
      <c r="B6" s="31">
        <v>36753.584999999999</v>
      </c>
      <c r="C6" s="31">
        <v>0.48674072000000002</v>
      </c>
      <c r="D6" s="10">
        <v>197013.30653051953</v>
      </c>
      <c r="E6" s="11">
        <f t="shared" si="0"/>
        <v>0.71896793791363944</v>
      </c>
      <c r="F6" s="7">
        <f t="shared" si="1"/>
        <v>0.60285432895681978</v>
      </c>
      <c r="G6" s="31">
        <v>55.010588200000001</v>
      </c>
      <c r="H6" s="51">
        <v>0.60229431</v>
      </c>
      <c r="I6" s="31">
        <v>10.7839022</v>
      </c>
      <c r="J6" s="51">
        <v>0.34678816000000001</v>
      </c>
      <c r="K6" s="50">
        <v>0.47454122999999998</v>
      </c>
      <c r="L6" s="31">
        <v>1934</v>
      </c>
      <c r="M6" s="51">
        <v>1.001701E-2</v>
      </c>
      <c r="N6" s="31">
        <v>1500</v>
      </c>
      <c r="O6" s="51">
        <v>1</v>
      </c>
      <c r="P6" s="50">
        <v>0.50500851000000002</v>
      </c>
      <c r="Q6" s="52">
        <f t="shared" si="2"/>
        <v>0.52746802298560658</v>
      </c>
      <c r="R6" s="31">
        <v>1.27</v>
      </c>
      <c r="S6" s="51">
        <v>0.63541666666666663</v>
      </c>
      <c r="T6" s="31">
        <v>663</v>
      </c>
      <c r="U6" s="51">
        <v>0.31025855000000002</v>
      </c>
      <c r="V6" s="31">
        <v>0.47283760772866279</v>
      </c>
      <c r="W6" s="31">
        <v>14</v>
      </c>
      <c r="X6" s="51">
        <v>0.22222222</v>
      </c>
      <c r="Y6" s="53">
        <f t="shared" si="3"/>
        <v>0.50015281535713463</v>
      </c>
      <c r="Z6">
        <v>5</v>
      </c>
    </row>
    <row r="7" spans="1:26" x14ac:dyDescent="0.2">
      <c r="A7" s="31" t="s">
        <v>1</v>
      </c>
      <c r="B7" s="31">
        <v>10284.2978</v>
      </c>
      <c r="C7" s="31">
        <v>8.6566509999999999E-2</v>
      </c>
      <c r="D7" s="10">
        <v>171911.84608071149</v>
      </c>
      <c r="E7" s="11">
        <f t="shared" si="0"/>
        <v>0.5743614913929157</v>
      </c>
      <c r="F7" s="7">
        <f t="shared" si="1"/>
        <v>0.33046400069645787</v>
      </c>
      <c r="G7" s="31">
        <v>69.733099199999998</v>
      </c>
      <c r="H7" s="51">
        <v>0.90322431000000003</v>
      </c>
      <c r="I7" s="31">
        <v>10.2511616</v>
      </c>
      <c r="J7" s="51">
        <v>0.31150623</v>
      </c>
      <c r="K7" s="50">
        <v>0.60736526999999996</v>
      </c>
      <c r="L7" s="31">
        <v>5150</v>
      </c>
      <c r="M7" s="51">
        <v>0.11132111</v>
      </c>
      <c r="N7" s="31">
        <v>157</v>
      </c>
      <c r="O7" s="51">
        <v>7.37931E-2</v>
      </c>
      <c r="P7" s="50">
        <v>9.2557109999999998E-2</v>
      </c>
      <c r="Q7" s="52">
        <f t="shared" si="2"/>
        <v>0.34346212689881933</v>
      </c>
      <c r="R7" s="31">
        <v>1.0900000000000001</v>
      </c>
      <c r="S7" s="51">
        <v>0.44791666666666669</v>
      </c>
      <c r="T7" s="31">
        <v>863</v>
      </c>
      <c r="U7" s="51">
        <v>0.47706421999999998</v>
      </c>
      <c r="V7" s="31">
        <v>0.4624904434250765</v>
      </c>
      <c r="W7" s="31">
        <v>17</v>
      </c>
      <c r="X7" s="51">
        <v>0.55555555999999995</v>
      </c>
      <c r="Y7" s="53">
        <f t="shared" si="3"/>
        <v>0.40297628516194794</v>
      </c>
      <c r="Z7">
        <v>2</v>
      </c>
    </row>
    <row r="8" spans="1:26" x14ac:dyDescent="0.2">
      <c r="A8" s="31" t="s">
        <v>3</v>
      </c>
      <c r="B8" s="31">
        <v>21709.601299999998</v>
      </c>
      <c r="C8" s="31">
        <v>0.25929922</v>
      </c>
      <c r="D8" s="10">
        <v>245059.22509504671</v>
      </c>
      <c r="E8" s="11">
        <f t="shared" si="0"/>
        <v>0.9957546040653088</v>
      </c>
      <c r="F8" s="7">
        <f t="shared" si="1"/>
        <v>0.62752691203265443</v>
      </c>
      <c r="G8" s="31">
        <v>43.032620899999998</v>
      </c>
      <c r="H8" s="51">
        <v>0.35746313000000002</v>
      </c>
      <c r="I8" s="31">
        <v>5.5475638099999998</v>
      </c>
      <c r="J8" s="51">
        <v>0</v>
      </c>
      <c r="K8" s="50">
        <v>0.17873156000000001</v>
      </c>
      <c r="L8" s="31">
        <v>2583</v>
      </c>
      <c r="M8" s="51">
        <v>3.046053E-2</v>
      </c>
      <c r="N8" s="31">
        <v>50</v>
      </c>
      <c r="O8" s="51">
        <v>0</v>
      </c>
      <c r="P8" s="50">
        <v>1.5230270000000001E-2</v>
      </c>
      <c r="Q8" s="52">
        <f t="shared" si="2"/>
        <v>0.27382958067755148</v>
      </c>
      <c r="R8" s="31">
        <v>1.29</v>
      </c>
      <c r="S8" s="51">
        <v>0.65625</v>
      </c>
      <c r="T8" s="31">
        <v>943</v>
      </c>
      <c r="U8" s="51">
        <v>0.54378649000000001</v>
      </c>
      <c r="V8" s="31">
        <v>0.6000182443703086</v>
      </c>
      <c r="W8" s="31">
        <v>14</v>
      </c>
      <c r="X8" s="51">
        <v>0.22222222</v>
      </c>
      <c r="Y8" s="53">
        <f t="shared" si="3"/>
        <v>0.43692391252393004</v>
      </c>
      <c r="Z8">
        <v>5</v>
      </c>
    </row>
    <row r="9" spans="1:26" x14ac:dyDescent="0.2">
      <c r="A9" s="31" t="s">
        <v>8</v>
      </c>
      <c r="B9" s="31">
        <v>14148.2562</v>
      </c>
      <c r="C9" s="31">
        <v>0.14498352</v>
      </c>
      <c r="D9" s="10">
        <v>117130.61067932591</v>
      </c>
      <c r="E9" s="11">
        <f t="shared" si="0"/>
        <v>0.25877348792795307</v>
      </c>
      <c r="F9" s="7">
        <f t="shared" si="1"/>
        <v>0.20187850396397655</v>
      </c>
      <c r="G9" s="31">
        <v>36.965116299999998</v>
      </c>
      <c r="H9" s="51">
        <v>0.23344255999999999</v>
      </c>
      <c r="I9" s="31">
        <v>18.652975699999999</v>
      </c>
      <c r="J9" s="51">
        <v>0.86793505000000004</v>
      </c>
      <c r="K9" s="50">
        <v>0.55068879999999998</v>
      </c>
      <c r="L9" s="31">
        <v>7765</v>
      </c>
      <c r="M9" s="51">
        <v>0.19369369</v>
      </c>
      <c r="N9" s="31">
        <v>63</v>
      </c>
      <c r="O9" s="51">
        <v>8.9655199999999994E-3</v>
      </c>
      <c r="P9" s="50">
        <v>0.10132961</v>
      </c>
      <c r="Q9" s="52">
        <f t="shared" si="2"/>
        <v>0.28463230465465883</v>
      </c>
      <c r="R9" s="31">
        <v>0.98</v>
      </c>
      <c r="S9" s="51">
        <v>0.33333333333333326</v>
      </c>
      <c r="T9" s="31">
        <v>456</v>
      </c>
      <c r="U9" s="51">
        <v>0.13761467999999999</v>
      </c>
      <c r="V9" s="31">
        <v>0.23547400611620792</v>
      </c>
      <c r="W9" s="31">
        <v>12</v>
      </c>
      <c r="X9" s="51">
        <v>0</v>
      </c>
      <c r="Y9" s="53">
        <f t="shared" si="3"/>
        <v>0.26005315538543339</v>
      </c>
      <c r="Z9">
        <v>4</v>
      </c>
    </row>
    <row r="10" spans="1:26" x14ac:dyDescent="0.2">
      <c r="A10" s="31" t="s">
        <v>9</v>
      </c>
      <c r="B10" s="31">
        <v>22325.446100000001</v>
      </c>
      <c r="C10" s="31">
        <v>0.26860982999999999</v>
      </c>
      <c r="D10" s="10">
        <v>244442.56669769282</v>
      </c>
      <c r="E10" s="11">
        <f t="shared" si="0"/>
        <v>0.99220211038722916</v>
      </c>
      <c r="F10" s="7">
        <f t="shared" si="1"/>
        <v>0.63040597019361455</v>
      </c>
      <c r="G10" s="31">
        <v>31.1128021</v>
      </c>
      <c r="H10" s="51">
        <v>0.11382051</v>
      </c>
      <c r="I10" s="31">
        <v>6.6436627799999997</v>
      </c>
      <c r="J10" s="51">
        <v>7.2591589999999998E-2</v>
      </c>
      <c r="K10" s="50">
        <v>9.3206049999999999E-2</v>
      </c>
      <c r="L10" s="31">
        <v>8857</v>
      </c>
      <c r="M10" s="51">
        <v>0.22809172999999999</v>
      </c>
      <c r="N10" s="31">
        <v>556</v>
      </c>
      <c r="O10" s="51">
        <v>0.34896551999999997</v>
      </c>
      <c r="P10" s="50">
        <v>0.28852862000000001</v>
      </c>
      <c r="Q10" s="52">
        <f t="shared" si="2"/>
        <v>0.33738021339787155</v>
      </c>
      <c r="R10" s="31">
        <v>1.58</v>
      </c>
      <c r="S10" s="51">
        <v>0.95833333333333326</v>
      </c>
      <c r="T10" s="31">
        <v>1490</v>
      </c>
      <c r="U10" s="51">
        <v>1</v>
      </c>
      <c r="V10" s="31">
        <v>0.97916666666666663</v>
      </c>
      <c r="W10" s="31">
        <v>19</v>
      </c>
      <c r="X10" s="51">
        <v>0.77777777999999997</v>
      </c>
      <c r="Y10" s="53">
        <f t="shared" si="3"/>
        <v>0.65827344003226906</v>
      </c>
      <c r="Z10">
        <v>3</v>
      </c>
    </row>
    <row r="11" spans="1:26" x14ac:dyDescent="0.2">
      <c r="A11" s="31" t="s">
        <v>10</v>
      </c>
      <c r="B11" s="31">
        <v>7138.2230200000004</v>
      </c>
      <c r="C11" s="31">
        <v>3.9002780000000001E-2</v>
      </c>
      <c r="D11" s="10">
        <v>117682.21929821123</v>
      </c>
      <c r="E11" s="11">
        <f t="shared" si="0"/>
        <v>0.26195123778066415</v>
      </c>
      <c r="F11" s="7">
        <f t="shared" si="1"/>
        <v>0.15047700889033208</v>
      </c>
      <c r="G11" s="31">
        <v>40.327548800000002</v>
      </c>
      <c r="H11" s="51">
        <v>0.30217111000000002</v>
      </c>
      <c r="I11" s="31">
        <v>11.9249519</v>
      </c>
      <c r="J11" s="51">
        <v>0.42235671000000002</v>
      </c>
      <c r="K11" s="50">
        <v>0.36226391000000002</v>
      </c>
      <c r="L11" s="31">
        <v>1616</v>
      </c>
      <c r="M11" s="51">
        <v>0</v>
      </c>
      <c r="N11" s="31">
        <v>116</v>
      </c>
      <c r="O11" s="51">
        <v>4.551724E-2</v>
      </c>
      <c r="P11" s="50">
        <v>2.275862E-2</v>
      </c>
      <c r="Q11" s="52">
        <f t="shared" si="2"/>
        <v>0.17849984629677737</v>
      </c>
      <c r="R11" s="31">
        <v>1.61</v>
      </c>
      <c r="S11" s="51">
        <v>0.98958333333333337</v>
      </c>
      <c r="T11" s="31">
        <v>968</v>
      </c>
      <c r="U11" s="51">
        <v>0.56463719999999995</v>
      </c>
      <c r="V11" s="31">
        <v>0.77711026549902695</v>
      </c>
      <c r="W11" s="31">
        <v>21</v>
      </c>
      <c r="X11" s="51">
        <v>1</v>
      </c>
      <c r="Y11" s="53">
        <f t="shared" si="3"/>
        <v>0.47780505589790218</v>
      </c>
      <c r="Z11">
        <v>1</v>
      </c>
    </row>
    <row r="12" spans="1:26" x14ac:dyDescent="0.2">
      <c r="A12" s="31" t="s">
        <v>11</v>
      </c>
      <c r="B12" s="31">
        <v>10676.089400000001</v>
      </c>
      <c r="C12" s="31">
        <v>9.2489790000000002E-2</v>
      </c>
      <c r="D12" s="10">
        <v>80676.81310520535</v>
      </c>
      <c r="E12" s="11">
        <f t="shared" si="0"/>
        <v>4.8767614368525718E-2</v>
      </c>
      <c r="F12" s="7">
        <f t="shared" si="1"/>
        <v>7.0628702184262857E-2</v>
      </c>
      <c r="G12" s="31">
        <v>35.9297082</v>
      </c>
      <c r="H12" s="51">
        <v>0.21227868</v>
      </c>
      <c r="I12" s="31">
        <v>13.892820499999999</v>
      </c>
      <c r="J12" s="51">
        <v>0.55268318999999999</v>
      </c>
      <c r="K12" s="50">
        <v>0.38248093999999999</v>
      </c>
      <c r="L12" s="31">
        <v>26365</v>
      </c>
      <c r="M12" s="51">
        <v>0.77959427999999997</v>
      </c>
      <c r="N12" s="31">
        <v>648</v>
      </c>
      <c r="O12" s="51">
        <v>0.41241379</v>
      </c>
      <c r="P12" s="50">
        <v>0.59600403999999996</v>
      </c>
      <c r="Q12" s="52">
        <f t="shared" si="2"/>
        <v>0.34970456072808759</v>
      </c>
      <c r="R12" s="31">
        <v>1.42</v>
      </c>
      <c r="S12" s="51">
        <v>0.79166666666666652</v>
      </c>
      <c r="T12" s="31">
        <v>608</v>
      </c>
      <c r="U12" s="51">
        <v>0.26438698999999999</v>
      </c>
      <c r="V12" s="31">
        <v>0.52802682791214894</v>
      </c>
      <c r="W12" s="31">
        <v>12</v>
      </c>
      <c r="X12" s="51">
        <v>0</v>
      </c>
      <c r="Y12" s="53">
        <f t="shared" si="3"/>
        <v>0.43886569432011824</v>
      </c>
      <c r="Z12">
        <v>4</v>
      </c>
    </row>
    <row r="13" spans="1:26" x14ac:dyDescent="0.2">
      <c r="A13" s="31" t="s">
        <v>12</v>
      </c>
      <c r="B13" s="31">
        <v>7908.9965300000003</v>
      </c>
      <c r="C13" s="31">
        <v>5.065567E-2</v>
      </c>
      <c r="D13" s="10">
        <v>245796.1606930953</v>
      </c>
      <c r="E13" s="11">
        <f t="shared" si="0"/>
        <v>1</v>
      </c>
      <c r="F13" s="7">
        <f t="shared" si="1"/>
        <v>0.52532783500000002</v>
      </c>
      <c r="G13" s="31">
        <v>39.182692299999999</v>
      </c>
      <c r="H13" s="51">
        <v>0.27877009000000003</v>
      </c>
      <c r="I13" s="31">
        <v>9.4767441899999998</v>
      </c>
      <c r="J13" s="51">
        <v>0.26021871000000002</v>
      </c>
      <c r="K13" s="50">
        <v>0.26949440000000002</v>
      </c>
      <c r="L13" s="31">
        <v>8060</v>
      </c>
      <c r="M13" s="51">
        <v>0.20298620000000001</v>
      </c>
      <c r="N13" s="31">
        <v>117</v>
      </c>
      <c r="O13" s="51">
        <v>4.6206900000000002E-2</v>
      </c>
      <c r="P13" s="50">
        <v>0.12459655</v>
      </c>
      <c r="Q13" s="52">
        <f t="shared" si="2"/>
        <v>0.30647292833333334</v>
      </c>
      <c r="R13" s="31">
        <v>1.48</v>
      </c>
      <c r="S13" s="51">
        <v>0.85416666666666652</v>
      </c>
      <c r="T13" s="31">
        <v>291</v>
      </c>
      <c r="U13" s="51">
        <v>0</v>
      </c>
      <c r="V13" s="31">
        <v>0.42708333333333326</v>
      </c>
      <c r="W13" s="31">
        <v>12</v>
      </c>
      <c r="X13" s="51">
        <v>0</v>
      </c>
      <c r="Y13" s="53">
        <f t="shared" si="3"/>
        <v>0.36677813083333333</v>
      </c>
      <c r="Z13">
        <v>4</v>
      </c>
    </row>
    <row r="14" spans="1:26" x14ac:dyDescent="0.2">
      <c r="A14" s="31" t="s">
        <v>0</v>
      </c>
      <c r="B14" s="31">
        <v>14454.545599999999</v>
      </c>
      <c r="C14" s="31">
        <v>0.14961413000000001</v>
      </c>
      <c r="D14" s="10">
        <v>72211.503482044078</v>
      </c>
      <c r="E14" s="11">
        <f t="shared" si="0"/>
        <v>0</v>
      </c>
      <c r="F14" s="7">
        <f t="shared" si="1"/>
        <v>7.4807065000000006E-2</v>
      </c>
      <c r="G14" s="31">
        <v>62.156133799999999</v>
      </c>
      <c r="H14" s="51">
        <v>0.74835017000000004</v>
      </c>
      <c r="I14" s="31">
        <v>6.2248696900000002</v>
      </c>
      <c r="J14" s="51">
        <v>4.4856090000000001E-2</v>
      </c>
      <c r="K14" s="50">
        <v>0.39660313000000003</v>
      </c>
      <c r="L14" s="31">
        <v>6264</v>
      </c>
      <c r="M14" s="51">
        <v>0.14641214999999999</v>
      </c>
      <c r="N14" s="31">
        <v>138</v>
      </c>
      <c r="O14" s="51">
        <v>6.0689659999999999E-2</v>
      </c>
      <c r="P14" s="50">
        <v>0.1035509</v>
      </c>
      <c r="Q14" s="52">
        <f t="shared" si="2"/>
        <v>0.19165369833333334</v>
      </c>
      <c r="R14" s="31">
        <v>1.56</v>
      </c>
      <c r="S14" s="51">
        <v>0.9375</v>
      </c>
      <c r="T14" s="31">
        <v>910</v>
      </c>
      <c r="U14" s="51">
        <v>0.51626355000000002</v>
      </c>
      <c r="V14" s="31">
        <v>0.72688177648040031</v>
      </c>
      <c r="W14" s="31">
        <v>19</v>
      </c>
      <c r="X14" s="51">
        <v>0.77777777999999997</v>
      </c>
      <c r="Y14" s="53">
        <f t="shared" si="3"/>
        <v>0.45926773740686683</v>
      </c>
      <c r="Z14">
        <v>3</v>
      </c>
    </row>
    <row r="15" spans="1:26" x14ac:dyDescent="0.2">
      <c r="A15" s="31" t="s">
        <v>13</v>
      </c>
      <c r="B15" s="31">
        <v>15310.4629</v>
      </c>
      <c r="C15" s="31">
        <v>0.16255426000000001</v>
      </c>
      <c r="D15" s="10">
        <v>99088.087189423837</v>
      </c>
      <c r="E15" s="11">
        <f t="shared" si="0"/>
        <v>0.15483271470647389</v>
      </c>
      <c r="F15" s="7">
        <f t="shared" si="1"/>
        <v>0.15869348735323696</v>
      </c>
      <c r="G15" s="31">
        <v>25.5443189</v>
      </c>
      <c r="H15" s="51">
        <v>0</v>
      </c>
      <c r="I15" s="31">
        <v>5.96637488</v>
      </c>
      <c r="J15" s="51">
        <v>2.7736690000000001E-2</v>
      </c>
      <c r="K15" s="50">
        <v>1.386835E-2</v>
      </c>
      <c r="L15" s="31">
        <v>33362</v>
      </c>
      <c r="M15" s="51">
        <v>1</v>
      </c>
      <c r="N15" s="31">
        <v>143</v>
      </c>
      <c r="O15" s="51">
        <v>6.4137929999999996E-2</v>
      </c>
      <c r="P15" s="50">
        <v>0.53206896999999997</v>
      </c>
      <c r="Q15" s="52">
        <f t="shared" si="2"/>
        <v>0.23487693578441229</v>
      </c>
      <c r="R15" s="31">
        <v>1.59</v>
      </c>
      <c r="S15" s="51">
        <v>0.96875</v>
      </c>
      <c r="T15" s="31">
        <v>1170</v>
      </c>
      <c r="U15" s="51">
        <v>0.73311093000000005</v>
      </c>
      <c r="V15" s="31">
        <v>0.85093046288573815</v>
      </c>
      <c r="W15" s="31">
        <v>19</v>
      </c>
      <c r="X15" s="51">
        <v>0.77777777999999997</v>
      </c>
      <c r="Y15" s="53">
        <f t="shared" si="3"/>
        <v>0.54290369933507521</v>
      </c>
      <c r="Z15">
        <v>3</v>
      </c>
    </row>
    <row r="16" spans="1:26" x14ac:dyDescent="0.2">
      <c r="A16" s="31" t="s">
        <v>14</v>
      </c>
      <c r="B16" s="31">
        <v>13319.945</v>
      </c>
      <c r="C16" s="31">
        <v>0.13246074999999999</v>
      </c>
      <c r="D16" s="10">
        <v>87280.866579086651</v>
      </c>
      <c r="E16" s="11">
        <f t="shared" si="0"/>
        <v>8.6812759486690316E-2</v>
      </c>
      <c r="F16" s="7">
        <f t="shared" si="1"/>
        <v>0.10963675474334515</v>
      </c>
      <c r="G16" s="31">
        <v>34.296296300000002</v>
      </c>
      <c r="H16" s="51">
        <v>0.17889153999999999</v>
      </c>
      <c r="I16" s="31">
        <v>20.637226600000002</v>
      </c>
      <c r="J16" s="51">
        <v>0.99934648000000004</v>
      </c>
      <c r="K16" s="50">
        <v>0.58911901</v>
      </c>
      <c r="L16" s="31">
        <v>4102</v>
      </c>
      <c r="M16" s="51">
        <v>7.8309080000000003E-2</v>
      </c>
      <c r="N16" s="31">
        <v>137</v>
      </c>
      <c r="O16" s="51">
        <v>0.06</v>
      </c>
      <c r="P16" s="50">
        <v>6.915454E-2</v>
      </c>
      <c r="Q16" s="52">
        <f t="shared" si="2"/>
        <v>0.25597010158111505</v>
      </c>
      <c r="R16" s="31">
        <v>1.51</v>
      </c>
      <c r="S16" s="51">
        <v>0.88541666666666652</v>
      </c>
      <c r="T16" s="31">
        <v>341</v>
      </c>
      <c r="U16" s="51">
        <v>4.1701420000000003E-2</v>
      </c>
      <c r="V16" s="31">
        <v>0.46355904225743666</v>
      </c>
      <c r="W16" s="31">
        <v>17</v>
      </c>
      <c r="X16" s="51">
        <v>0.55555555999999995</v>
      </c>
      <c r="Y16" s="53">
        <f t="shared" si="3"/>
        <v>0.35976457191927586</v>
      </c>
      <c r="Z16">
        <v>2</v>
      </c>
    </row>
    <row r="17" spans="1:32" x14ac:dyDescent="0.2">
      <c r="A17" s="31" t="s">
        <v>15</v>
      </c>
      <c r="B17" s="31">
        <v>4558.4071400000003</v>
      </c>
      <c r="C17" s="31">
        <v>0</v>
      </c>
      <c r="D17" s="10">
        <v>98213.425828788531</v>
      </c>
      <c r="E17" s="11">
        <f t="shared" si="0"/>
        <v>0.14979389748213906</v>
      </c>
      <c r="F17" s="7">
        <f t="shared" si="1"/>
        <v>7.489694874106953E-2</v>
      </c>
      <c r="G17" s="31">
        <v>74.467692299999996</v>
      </c>
      <c r="H17" s="51">
        <v>1</v>
      </c>
      <c r="I17" s="31">
        <v>9.0003718900000003</v>
      </c>
      <c r="J17" s="51">
        <v>0.22866988999999999</v>
      </c>
      <c r="K17" s="50">
        <v>0.61433495000000005</v>
      </c>
      <c r="L17" s="31">
        <v>2510</v>
      </c>
      <c r="M17" s="51">
        <v>2.816103E-2</v>
      </c>
      <c r="N17" s="31">
        <v>233</v>
      </c>
      <c r="O17" s="51">
        <v>0.12620690000000001</v>
      </c>
      <c r="P17" s="50">
        <v>7.7183959999999996E-2</v>
      </c>
      <c r="Q17" s="52">
        <f t="shared" si="2"/>
        <v>0.2554719529136899</v>
      </c>
      <c r="R17" s="31">
        <v>1.62</v>
      </c>
      <c r="S17" s="51">
        <v>1</v>
      </c>
      <c r="T17" s="31">
        <v>331</v>
      </c>
      <c r="U17" s="51">
        <v>3.3361130000000003E-2</v>
      </c>
      <c r="V17" s="31">
        <v>0.51668056713928279</v>
      </c>
      <c r="W17" s="31">
        <v>17</v>
      </c>
      <c r="X17" s="51">
        <v>0.55555555999999995</v>
      </c>
      <c r="Y17" s="53">
        <f t="shared" si="3"/>
        <v>0.38607626002648632</v>
      </c>
      <c r="Z17">
        <v>2</v>
      </c>
    </row>
    <row r="18" spans="1:32" x14ac:dyDescent="0.2">
      <c r="D18"/>
      <c r="E18"/>
      <c r="F18" s="7"/>
    </row>
    <row r="19" spans="1:32" x14ac:dyDescent="0.2">
      <c r="D19"/>
      <c r="E19"/>
      <c r="F19" s="7"/>
    </row>
    <row r="20" spans="1:32" x14ac:dyDescent="0.2">
      <c r="D20"/>
      <c r="E20"/>
      <c r="F20" s="7"/>
    </row>
    <row r="21" spans="1:32" x14ac:dyDescent="0.2">
      <c r="D21"/>
      <c r="E21"/>
      <c r="F21" s="7"/>
      <c r="AB21" t="s">
        <v>92</v>
      </c>
      <c r="AE21" t="s">
        <v>96</v>
      </c>
    </row>
    <row r="22" spans="1:32" x14ac:dyDescent="0.2">
      <c r="D22"/>
      <c r="E22"/>
      <c r="F22" s="7"/>
      <c r="AB22" t="s">
        <v>90</v>
      </c>
      <c r="AC22">
        <f>MAX(Q3:Q19)</f>
        <v>0.52787801549134195</v>
      </c>
      <c r="AE22" t="s">
        <v>90</v>
      </c>
      <c r="AF22">
        <f>MAX(V3:V19)</f>
        <v>0.97916666666666663</v>
      </c>
    </row>
    <row r="23" spans="1:32" x14ac:dyDescent="0.2">
      <c r="D23"/>
      <c r="E23"/>
      <c r="F23" s="7"/>
      <c r="AB23" t="s">
        <v>91</v>
      </c>
      <c r="AC23">
        <f>MIN(Q3:Q20)</f>
        <v>0.17849984629677737</v>
      </c>
      <c r="AE23" t="s">
        <v>91</v>
      </c>
      <c r="AF23">
        <f>MIN(V3:V20)</f>
        <v>0.10258548790658882</v>
      </c>
    </row>
    <row r="24" spans="1:32" x14ac:dyDescent="0.2">
      <c r="D24"/>
      <c r="E24"/>
      <c r="F24" s="7"/>
      <c r="AB24" t="s">
        <v>93</v>
      </c>
      <c r="AC24">
        <f>AC22-AC23</f>
        <v>0.34937816919456455</v>
      </c>
      <c r="AE24" t="s">
        <v>93</v>
      </c>
      <c r="AF24">
        <f>AF22-AF23</f>
        <v>0.87658117876007779</v>
      </c>
    </row>
    <row r="25" spans="1:32" x14ac:dyDescent="0.2">
      <c r="D25"/>
      <c r="E25"/>
      <c r="F25" s="7"/>
      <c r="AB25" t="s">
        <v>94</v>
      </c>
      <c r="AC25">
        <f>AC24/2</f>
        <v>0.17468908459728227</v>
      </c>
      <c r="AE25" t="s">
        <v>94</v>
      </c>
      <c r="AF25">
        <f>AF24/2</f>
        <v>0.4382905893800389</v>
      </c>
    </row>
    <row r="26" spans="1:32" x14ac:dyDescent="0.2">
      <c r="D26"/>
      <c r="E26"/>
      <c r="F26" s="7"/>
      <c r="AB26" t="s">
        <v>95</v>
      </c>
      <c r="AC26">
        <f>AC23+AC25</f>
        <v>0.35318893089405967</v>
      </c>
      <c r="AE26" t="s">
        <v>97</v>
      </c>
      <c r="AF26">
        <f>AF23+AF25</f>
        <v>0.54087607728662768</v>
      </c>
    </row>
    <row r="27" spans="1:32" x14ac:dyDescent="0.2">
      <c r="D27"/>
      <c r="E27"/>
      <c r="F27" s="7"/>
    </row>
    <row r="28" spans="1:32" x14ac:dyDescent="0.2">
      <c r="D28"/>
      <c r="E28"/>
      <c r="F28" s="7"/>
      <c r="AB28" t="s">
        <v>98</v>
      </c>
      <c r="AC28">
        <f>MEDIAN(Q3:Q18)</f>
        <v>0.28463230465465883</v>
      </c>
      <c r="AE28" t="s">
        <v>99</v>
      </c>
      <c r="AF28">
        <f>MEDIAN(V3:V20)</f>
        <v>0.47283760772866279</v>
      </c>
    </row>
    <row r="29" spans="1:32" x14ac:dyDescent="0.2">
      <c r="D29"/>
      <c r="E29"/>
      <c r="F29" s="7"/>
    </row>
    <row r="30" spans="1:32" x14ac:dyDescent="0.2">
      <c r="D30"/>
      <c r="E30"/>
      <c r="F30" s="7"/>
    </row>
    <row r="31" spans="1:32" x14ac:dyDescent="0.2">
      <c r="D31"/>
      <c r="E31"/>
      <c r="F31" s="7"/>
    </row>
    <row r="32" spans="1:32" x14ac:dyDescent="0.2">
      <c r="D32"/>
      <c r="E32"/>
      <c r="F32" s="7"/>
    </row>
    <row r="33" spans="4:6" x14ac:dyDescent="0.2">
      <c r="D33"/>
      <c r="E33"/>
      <c r="F33" s="7"/>
    </row>
    <row r="34" spans="4:6" x14ac:dyDescent="0.2">
      <c r="D34"/>
      <c r="E34"/>
      <c r="F34" s="7"/>
    </row>
    <row r="35" spans="4:6" x14ac:dyDescent="0.2">
      <c r="D35"/>
      <c r="E35"/>
      <c r="F35" s="7"/>
    </row>
    <row r="36" spans="4:6" x14ac:dyDescent="0.2">
      <c r="D36"/>
      <c r="E36"/>
      <c r="F36" s="7"/>
    </row>
    <row r="37" spans="4:6" x14ac:dyDescent="0.2">
      <c r="D37"/>
      <c r="E37"/>
      <c r="F37" s="7"/>
    </row>
    <row r="38" spans="4:6" x14ac:dyDescent="0.2">
      <c r="D38"/>
      <c r="E38"/>
      <c r="F38" s="7"/>
    </row>
    <row r="39" spans="4:6" x14ac:dyDescent="0.2">
      <c r="D39"/>
      <c r="E39"/>
      <c r="F39" s="7"/>
    </row>
    <row r="40" spans="4:6" x14ac:dyDescent="0.2">
      <c r="D40"/>
      <c r="E40"/>
      <c r="F40" s="7"/>
    </row>
    <row r="41" spans="4:6" x14ac:dyDescent="0.2">
      <c r="D41"/>
      <c r="E41"/>
      <c r="F41" s="7"/>
    </row>
    <row r="42" spans="4:6" x14ac:dyDescent="0.2">
      <c r="D42"/>
      <c r="E42"/>
      <c r="F42" s="7"/>
    </row>
    <row r="43" spans="4:6" x14ac:dyDescent="0.2">
      <c r="D43"/>
      <c r="E43"/>
      <c r="F43" s="7"/>
    </row>
    <row r="44" spans="4:6" x14ac:dyDescent="0.2">
      <c r="D44"/>
      <c r="E44"/>
      <c r="F44" s="7"/>
    </row>
    <row r="45" spans="4:6" x14ac:dyDescent="0.2">
      <c r="D45"/>
      <c r="E45"/>
      <c r="F45" s="7"/>
    </row>
    <row r="46" spans="4:6" x14ac:dyDescent="0.2">
      <c r="D46"/>
      <c r="E46"/>
      <c r="F46" s="7"/>
    </row>
    <row r="47" spans="4:6" x14ac:dyDescent="0.2">
      <c r="D47"/>
      <c r="E47"/>
      <c r="F47" s="7"/>
    </row>
    <row r="48" spans="4:6" x14ac:dyDescent="0.2">
      <c r="D48"/>
      <c r="E48"/>
      <c r="F48" s="7"/>
    </row>
    <row r="49" spans="4:6" ht="17" thickBot="1" x14ac:dyDescent="0.25">
      <c r="D49"/>
      <c r="E49"/>
      <c r="F49" s="8"/>
    </row>
    <row r="50" spans="4:6" x14ac:dyDescent="0.2">
      <c r="D50"/>
      <c r="E50"/>
    </row>
    <row r="51" spans="4:6" x14ac:dyDescent="0.2">
      <c r="D51"/>
      <c r="E51"/>
    </row>
    <row r="52" spans="4:6" x14ac:dyDescent="0.2">
      <c r="D52"/>
      <c r="E5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22F-F090-AA4E-BD1C-C00628102D7A}">
  <dimension ref="A1:O28"/>
  <sheetViews>
    <sheetView topLeftCell="D1" zoomScale="150" workbookViewId="0">
      <selection activeCell="G1" sqref="G1"/>
    </sheetView>
  </sheetViews>
  <sheetFormatPr baseColWidth="10" defaultRowHeight="16" x14ac:dyDescent="0.2"/>
  <cols>
    <col min="1" max="1" width="21.6640625" hidden="1" customWidth="1"/>
    <col min="2" max="3" width="0" hidden="1" customWidth="1"/>
    <col min="4" max="4" width="32" bestFit="1" customWidth="1"/>
    <col min="5" max="7" width="9.5" customWidth="1"/>
    <col min="8" max="8" width="11" bestFit="1" customWidth="1"/>
    <col min="9" max="9" width="11.33203125" bestFit="1" customWidth="1"/>
    <col min="10" max="10" width="14.83203125" bestFit="1" customWidth="1"/>
    <col min="11" max="11" width="10" style="4" bestFit="1" customWidth="1"/>
    <col min="12" max="12" width="10.33203125" bestFit="1" customWidth="1"/>
    <col min="13" max="13" width="13.83203125" bestFit="1" customWidth="1"/>
    <col min="15" max="15" width="16" customWidth="1"/>
  </cols>
  <sheetData>
    <row r="1" spans="1:15" x14ac:dyDescent="0.2">
      <c r="A1" t="s">
        <v>16</v>
      </c>
      <c r="B1" t="s">
        <v>30</v>
      </c>
      <c r="C1" t="s">
        <v>31</v>
      </c>
      <c r="D1" s="20" t="s">
        <v>4</v>
      </c>
      <c r="E1" s="21" t="s">
        <v>100</v>
      </c>
      <c r="F1" s="18" t="s">
        <v>104</v>
      </c>
      <c r="G1" s="21" t="s">
        <v>100</v>
      </c>
      <c r="H1" s="21" t="s">
        <v>75</v>
      </c>
      <c r="I1" s="18" t="s">
        <v>76</v>
      </c>
      <c r="J1" s="18" t="s">
        <v>73</v>
      </c>
      <c r="K1" s="23" t="s">
        <v>40</v>
      </c>
      <c r="L1" s="18" t="s">
        <v>74</v>
      </c>
      <c r="M1" s="18" t="s">
        <v>41</v>
      </c>
      <c r="N1" s="17" t="s">
        <v>79</v>
      </c>
      <c r="O1" s="17" t="s">
        <v>101</v>
      </c>
    </row>
    <row r="2" spans="1:15" x14ac:dyDescent="0.2">
      <c r="A2" s="2" t="s">
        <v>15</v>
      </c>
      <c r="B2">
        <v>7195</v>
      </c>
      <c r="C2">
        <v>24</v>
      </c>
      <c r="D2" s="19" t="s">
        <v>15</v>
      </c>
      <c r="E2" s="19">
        <v>5023</v>
      </c>
      <c r="F2" s="17">
        <v>97</v>
      </c>
      <c r="G2" s="19">
        <v>3760</v>
      </c>
      <c r="H2" s="17">
        <v>1640</v>
      </c>
      <c r="I2" s="17">
        <v>331</v>
      </c>
      <c r="J2" s="17">
        <v>828</v>
      </c>
      <c r="K2" s="24">
        <v>819</v>
      </c>
      <c r="L2" s="9">
        <v>313</v>
      </c>
      <c r="M2" s="9">
        <v>492</v>
      </c>
      <c r="N2">
        <f>ROUND(100*_xlfn.RRI(26-8, G2,H2),2)</f>
        <v>-4.5</v>
      </c>
      <c r="O2">
        <f t="shared" ref="O2:O17" si="0">ROUND(100*_xlfn.RRI(26-8, G2,E2),2)</f>
        <v>1.62</v>
      </c>
    </row>
    <row r="3" spans="1:15" x14ac:dyDescent="0.2">
      <c r="A3" t="s">
        <v>17</v>
      </c>
      <c r="B3">
        <v>44450</v>
      </c>
      <c r="C3">
        <v>1084</v>
      </c>
      <c r="D3" s="19" t="s">
        <v>2</v>
      </c>
      <c r="E3" s="19">
        <v>5528</v>
      </c>
      <c r="F3" s="17">
        <v>43</v>
      </c>
      <c r="G3" s="19">
        <v>4597</v>
      </c>
      <c r="H3" s="17">
        <v>2768</v>
      </c>
      <c r="I3" s="17">
        <v>367</v>
      </c>
      <c r="J3" s="17">
        <v>1552</v>
      </c>
      <c r="K3" s="24">
        <v>1648</v>
      </c>
      <c r="L3" s="9">
        <v>177</v>
      </c>
      <c r="M3" s="9">
        <v>1017</v>
      </c>
      <c r="N3">
        <f t="shared" ref="N3:N17" si="1">ROUND(100*_xlfn.RRI(26-8, K3,H3),2)</f>
        <v>2.92</v>
      </c>
      <c r="O3">
        <f t="shared" si="0"/>
        <v>1.03</v>
      </c>
    </row>
    <row r="4" spans="1:15" x14ac:dyDescent="0.2">
      <c r="A4" t="s">
        <v>3</v>
      </c>
      <c r="B4">
        <v>29866</v>
      </c>
      <c r="C4">
        <v>309</v>
      </c>
      <c r="D4" s="19" t="s">
        <v>3</v>
      </c>
      <c r="E4" s="19">
        <v>7192</v>
      </c>
      <c r="F4" s="17">
        <v>115</v>
      </c>
      <c r="G4" s="19">
        <v>5709</v>
      </c>
      <c r="H4" s="17">
        <v>2948</v>
      </c>
      <c r="I4" s="17">
        <v>943</v>
      </c>
      <c r="J4" s="17">
        <v>1616</v>
      </c>
      <c r="K4" s="24">
        <v>1423</v>
      </c>
      <c r="L4" s="9">
        <v>674</v>
      </c>
      <c r="M4" s="9">
        <v>643</v>
      </c>
      <c r="N4">
        <f t="shared" si="1"/>
        <v>4.13</v>
      </c>
      <c r="O4">
        <f t="shared" si="0"/>
        <v>1.29</v>
      </c>
    </row>
    <row r="5" spans="1:15" x14ac:dyDescent="0.2">
      <c r="A5" t="s">
        <v>18</v>
      </c>
      <c r="B5">
        <v>32970</v>
      </c>
      <c r="C5">
        <v>89</v>
      </c>
      <c r="D5" s="19" t="s">
        <v>9</v>
      </c>
      <c r="E5" s="19">
        <v>10612</v>
      </c>
      <c r="F5" s="17">
        <v>240</v>
      </c>
      <c r="G5" s="19">
        <v>8006</v>
      </c>
      <c r="H5" s="17">
        <v>3085</v>
      </c>
      <c r="I5" s="17">
        <v>1490</v>
      </c>
      <c r="J5" s="17">
        <v>882</v>
      </c>
      <c r="K5" s="24">
        <v>1274</v>
      </c>
      <c r="L5" s="9">
        <v>565</v>
      </c>
      <c r="M5" s="9">
        <v>509</v>
      </c>
      <c r="N5">
        <f t="shared" si="1"/>
        <v>5.04</v>
      </c>
      <c r="O5">
        <f t="shared" si="0"/>
        <v>1.58</v>
      </c>
    </row>
    <row r="6" spans="1:15" x14ac:dyDescent="0.2">
      <c r="A6" t="s">
        <v>19</v>
      </c>
      <c r="B6">
        <v>94691</v>
      </c>
      <c r="C6">
        <v>1266</v>
      </c>
      <c r="D6" s="19" t="s">
        <v>5</v>
      </c>
      <c r="E6" s="19">
        <v>6232</v>
      </c>
      <c r="F6" s="17">
        <v>60</v>
      </c>
      <c r="G6" s="19">
        <v>5538</v>
      </c>
      <c r="H6" s="17">
        <v>3682</v>
      </c>
      <c r="I6" s="17">
        <v>537</v>
      </c>
      <c r="J6" s="17">
        <v>2483</v>
      </c>
      <c r="K6" s="24">
        <v>2787</v>
      </c>
      <c r="L6" s="9">
        <v>762</v>
      </c>
      <c r="M6" s="9">
        <v>1756</v>
      </c>
      <c r="N6">
        <f t="shared" si="1"/>
        <v>1.56</v>
      </c>
      <c r="O6">
        <f t="shared" si="0"/>
        <v>0.66</v>
      </c>
    </row>
    <row r="7" spans="1:15" x14ac:dyDescent="0.2">
      <c r="A7" t="s">
        <v>20</v>
      </c>
      <c r="B7">
        <v>31265</v>
      </c>
      <c r="C7">
        <v>2800</v>
      </c>
      <c r="D7" s="19" t="s">
        <v>1</v>
      </c>
      <c r="E7" s="19">
        <v>4790</v>
      </c>
      <c r="F7" s="17">
        <v>60</v>
      </c>
      <c r="G7" s="19">
        <v>3939</v>
      </c>
      <c r="H7" s="17">
        <v>2453</v>
      </c>
      <c r="I7" s="17">
        <v>863</v>
      </c>
      <c r="J7" s="17">
        <v>1465</v>
      </c>
      <c r="K7" s="24">
        <v>1635</v>
      </c>
      <c r="L7" s="9">
        <v>550</v>
      </c>
      <c r="M7" s="9">
        <v>1020</v>
      </c>
      <c r="N7">
        <f t="shared" si="1"/>
        <v>2.2799999999999998</v>
      </c>
      <c r="O7">
        <f t="shared" si="0"/>
        <v>1.0900000000000001</v>
      </c>
    </row>
    <row r="8" spans="1:15" x14ac:dyDescent="0.2">
      <c r="A8" t="s">
        <v>21</v>
      </c>
      <c r="B8">
        <v>7672</v>
      </c>
      <c r="C8">
        <v>32</v>
      </c>
      <c r="D8" s="19" t="s">
        <v>11</v>
      </c>
      <c r="E8" s="19">
        <v>10935</v>
      </c>
      <c r="F8" s="17">
        <v>203</v>
      </c>
      <c r="G8" s="19">
        <v>8487</v>
      </c>
      <c r="H8" s="17">
        <v>3716</v>
      </c>
      <c r="I8" s="17">
        <v>608</v>
      </c>
      <c r="J8" s="17">
        <v>1674</v>
      </c>
      <c r="K8" s="24">
        <v>1816</v>
      </c>
      <c r="L8" s="9">
        <v>573</v>
      </c>
      <c r="M8" s="9">
        <v>466</v>
      </c>
      <c r="N8">
        <f t="shared" si="1"/>
        <v>4.0599999999999996</v>
      </c>
      <c r="O8">
        <f t="shared" si="0"/>
        <v>1.42</v>
      </c>
    </row>
    <row r="9" spans="1:15" x14ac:dyDescent="0.2">
      <c r="A9" t="s">
        <v>22</v>
      </c>
      <c r="B9">
        <v>24708</v>
      </c>
      <c r="C9">
        <v>353</v>
      </c>
      <c r="D9" s="19" t="s">
        <v>7</v>
      </c>
      <c r="E9" s="19">
        <v>9186</v>
      </c>
      <c r="F9" s="17">
        <v>108</v>
      </c>
      <c r="G9" s="19">
        <v>7317</v>
      </c>
      <c r="H9" s="17">
        <v>4371</v>
      </c>
      <c r="I9" s="17">
        <v>663</v>
      </c>
      <c r="J9" s="17">
        <v>3132</v>
      </c>
      <c r="K9" s="24">
        <v>2508</v>
      </c>
      <c r="L9" s="9">
        <v>457</v>
      </c>
      <c r="M9" s="9">
        <v>1882</v>
      </c>
      <c r="N9">
        <f t="shared" si="1"/>
        <v>3.13</v>
      </c>
      <c r="O9">
        <f t="shared" si="0"/>
        <v>1.27</v>
      </c>
    </row>
    <row r="10" spans="1:15" x14ac:dyDescent="0.2">
      <c r="A10" t="s">
        <v>23</v>
      </c>
      <c r="B10">
        <v>54992</v>
      </c>
      <c r="C10">
        <v>326</v>
      </c>
      <c r="D10" s="19" t="s">
        <v>8</v>
      </c>
      <c r="E10" s="19">
        <v>4635</v>
      </c>
      <c r="F10" s="17">
        <v>69</v>
      </c>
      <c r="G10" s="19">
        <v>3887</v>
      </c>
      <c r="H10" s="17">
        <v>2234</v>
      </c>
      <c r="I10" s="17">
        <v>456</v>
      </c>
      <c r="J10" s="17">
        <v>1372</v>
      </c>
      <c r="K10" s="24">
        <v>1419</v>
      </c>
      <c r="L10" s="9">
        <v>374</v>
      </c>
      <c r="M10" s="9">
        <v>934</v>
      </c>
      <c r="N10">
        <f t="shared" si="1"/>
        <v>2.5499999999999998</v>
      </c>
      <c r="O10">
        <f t="shared" si="0"/>
        <v>0.98</v>
      </c>
    </row>
    <row r="11" spans="1:15" x14ac:dyDescent="0.2">
      <c r="A11" t="s">
        <v>24</v>
      </c>
      <c r="B11">
        <v>15252</v>
      </c>
      <c r="C11">
        <v>38</v>
      </c>
      <c r="D11" s="19" t="s">
        <v>14</v>
      </c>
      <c r="E11" s="19">
        <v>7121</v>
      </c>
      <c r="F11" s="17">
        <v>103</v>
      </c>
      <c r="G11" s="19">
        <v>5442</v>
      </c>
      <c r="H11" s="17">
        <v>2503</v>
      </c>
      <c r="I11" s="17">
        <v>341</v>
      </c>
      <c r="J11" s="17">
        <v>1571</v>
      </c>
      <c r="K11" s="24">
        <v>915</v>
      </c>
      <c r="L11" s="9">
        <v>276</v>
      </c>
      <c r="M11" s="9">
        <v>593</v>
      </c>
      <c r="N11">
        <f t="shared" si="1"/>
        <v>5.75</v>
      </c>
      <c r="O11">
        <f t="shared" si="0"/>
        <v>1.51</v>
      </c>
    </row>
    <row r="12" spans="1:15" x14ac:dyDescent="0.2">
      <c r="A12" t="s">
        <v>25</v>
      </c>
      <c r="B12">
        <v>30576</v>
      </c>
      <c r="C12">
        <v>93</v>
      </c>
      <c r="D12" s="19" t="s">
        <v>10</v>
      </c>
      <c r="E12" s="19">
        <v>8456</v>
      </c>
      <c r="F12" s="17">
        <v>152</v>
      </c>
      <c r="G12" s="19">
        <v>6338</v>
      </c>
      <c r="H12" s="17">
        <v>2269</v>
      </c>
      <c r="I12" s="17">
        <v>968</v>
      </c>
      <c r="J12" s="17">
        <v>750</v>
      </c>
      <c r="K12" s="24">
        <v>880</v>
      </c>
      <c r="L12" s="9">
        <v>382</v>
      </c>
      <c r="M12" s="9">
        <v>360</v>
      </c>
      <c r="N12">
        <f t="shared" si="1"/>
        <v>5.4</v>
      </c>
      <c r="O12">
        <f t="shared" si="0"/>
        <v>1.61</v>
      </c>
    </row>
    <row r="13" spans="1:15" x14ac:dyDescent="0.2">
      <c r="A13" t="s">
        <v>26</v>
      </c>
      <c r="B13">
        <v>4816</v>
      </c>
      <c r="C13">
        <v>69</v>
      </c>
      <c r="D13" s="19" t="s">
        <v>0</v>
      </c>
      <c r="E13" s="19">
        <v>8267</v>
      </c>
      <c r="F13" s="17">
        <v>174</v>
      </c>
      <c r="G13" s="19">
        <v>6262</v>
      </c>
      <c r="H13" s="17">
        <v>2948</v>
      </c>
      <c r="I13" s="17">
        <v>910</v>
      </c>
      <c r="J13" s="17">
        <v>1837</v>
      </c>
      <c r="K13" s="24">
        <v>1476</v>
      </c>
      <c r="L13" s="9">
        <v>676</v>
      </c>
      <c r="M13" s="9">
        <v>796</v>
      </c>
      <c r="N13">
        <f t="shared" si="1"/>
        <v>3.92</v>
      </c>
      <c r="O13">
        <f t="shared" si="0"/>
        <v>1.56</v>
      </c>
    </row>
    <row r="14" spans="1:15" x14ac:dyDescent="0.2">
      <c r="A14" t="s">
        <v>27</v>
      </c>
      <c r="B14">
        <v>69636</v>
      </c>
      <c r="C14">
        <v>822</v>
      </c>
      <c r="D14" s="19" t="s">
        <v>12</v>
      </c>
      <c r="E14" s="19">
        <v>5265</v>
      </c>
      <c r="F14" s="17">
        <v>78</v>
      </c>
      <c r="G14" s="19">
        <v>4043</v>
      </c>
      <c r="H14" s="17">
        <v>1832</v>
      </c>
      <c r="I14" s="17">
        <v>291</v>
      </c>
      <c r="J14" s="17">
        <v>1046</v>
      </c>
      <c r="K14" s="24">
        <v>842</v>
      </c>
      <c r="L14" s="9">
        <v>296</v>
      </c>
      <c r="M14" s="9">
        <v>364</v>
      </c>
      <c r="N14">
        <f t="shared" si="1"/>
        <v>4.41</v>
      </c>
      <c r="O14">
        <f t="shared" si="0"/>
        <v>1.48</v>
      </c>
    </row>
    <row r="15" spans="1:15" x14ac:dyDescent="0.2">
      <c r="A15" t="s">
        <v>28</v>
      </c>
      <c r="B15">
        <v>10376</v>
      </c>
      <c r="C15">
        <v>90</v>
      </c>
      <c r="D15" s="19" t="s">
        <v>13</v>
      </c>
      <c r="E15" s="19">
        <v>8457</v>
      </c>
      <c r="F15" s="17">
        <v>166</v>
      </c>
      <c r="G15" s="19">
        <v>6361</v>
      </c>
      <c r="H15" s="17">
        <v>2818</v>
      </c>
      <c r="I15" s="17">
        <v>1170</v>
      </c>
      <c r="J15" s="17">
        <v>1289</v>
      </c>
      <c r="K15" s="24">
        <v>1081</v>
      </c>
      <c r="L15" s="9">
        <v>643</v>
      </c>
      <c r="M15" s="9">
        <v>180</v>
      </c>
      <c r="N15">
        <f t="shared" si="1"/>
        <v>5.47</v>
      </c>
      <c r="O15">
        <f t="shared" si="0"/>
        <v>1.59</v>
      </c>
    </row>
    <row r="16" spans="1:15" ht="17" thickBot="1" x14ac:dyDescent="0.25">
      <c r="A16" t="s">
        <v>29</v>
      </c>
      <c r="B16">
        <v>68967</v>
      </c>
      <c r="C16">
        <v>821</v>
      </c>
      <c r="D16" s="19" t="s">
        <v>6</v>
      </c>
      <c r="E16" s="19">
        <v>6606</v>
      </c>
      <c r="F16" s="17">
        <v>85</v>
      </c>
      <c r="G16" s="19">
        <v>5522</v>
      </c>
      <c r="H16" s="17">
        <v>2833</v>
      </c>
      <c r="I16" s="17">
        <v>995</v>
      </c>
      <c r="J16" s="17">
        <v>1749</v>
      </c>
      <c r="K16" s="24">
        <v>1760</v>
      </c>
      <c r="L16" s="9">
        <v>338</v>
      </c>
      <c r="M16" s="9">
        <v>1198</v>
      </c>
      <c r="N16">
        <f t="shared" si="1"/>
        <v>2.68</v>
      </c>
      <c r="O16">
        <f t="shared" si="0"/>
        <v>1</v>
      </c>
    </row>
    <row r="17" spans="4:15" x14ac:dyDescent="0.2">
      <c r="D17" s="20" t="s">
        <v>77</v>
      </c>
      <c r="E17" s="22">
        <v>108305</v>
      </c>
      <c r="F17" s="22">
        <v>1753</v>
      </c>
      <c r="G17" s="22">
        <v>85208</v>
      </c>
      <c r="H17" s="22">
        <f t="shared" ref="H17:M17" si="2">SUM(H2:H16)</f>
        <v>42100</v>
      </c>
      <c r="I17" s="22">
        <f t="shared" si="2"/>
        <v>10933</v>
      </c>
      <c r="J17" s="22">
        <f t="shared" si="2"/>
        <v>23246</v>
      </c>
      <c r="K17" s="23">
        <f t="shared" si="2"/>
        <v>22283</v>
      </c>
      <c r="L17" s="21">
        <f t="shared" si="2"/>
        <v>7056</v>
      </c>
      <c r="M17" s="21">
        <f t="shared" si="2"/>
        <v>12210</v>
      </c>
      <c r="N17">
        <f t="shared" si="1"/>
        <v>3.6</v>
      </c>
      <c r="O17">
        <f t="shared" si="0"/>
        <v>1.34</v>
      </c>
    </row>
    <row r="18" spans="4:15" x14ac:dyDescent="0.2">
      <c r="M18" s="1"/>
    </row>
    <row r="19" spans="4:15" x14ac:dyDescent="0.2">
      <c r="M19" s="1"/>
    </row>
    <row r="20" spans="4:15" x14ac:dyDescent="0.2">
      <c r="M20" s="1"/>
    </row>
    <row r="21" spans="4:15" x14ac:dyDescent="0.2">
      <c r="M21" s="1"/>
    </row>
    <row r="22" spans="4:15" x14ac:dyDescent="0.2">
      <c r="M22" s="1"/>
    </row>
    <row r="23" spans="4:15" x14ac:dyDescent="0.2">
      <c r="M23" s="1"/>
    </row>
    <row r="24" spans="4:15" x14ac:dyDescent="0.2">
      <c r="M24" s="1"/>
    </row>
    <row r="25" spans="4:15" x14ac:dyDescent="0.2">
      <c r="M25" s="1"/>
    </row>
    <row r="26" spans="4:15" x14ac:dyDescent="0.2">
      <c r="M26" s="1"/>
    </row>
    <row r="27" spans="4:15" x14ac:dyDescent="0.2">
      <c r="M27" s="1"/>
    </row>
    <row r="28" spans="4:15" x14ac:dyDescent="0.2">
      <c r="M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478-74B0-B64A-8AC8-C44AAF0889D0}">
  <dimension ref="A1:F17"/>
  <sheetViews>
    <sheetView workbookViewId="0">
      <selection activeCell="B4" sqref="B4"/>
    </sheetView>
  </sheetViews>
  <sheetFormatPr baseColWidth="10" defaultRowHeight="16" x14ac:dyDescent="0.2"/>
  <cols>
    <col min="2" max="2" width="22" bestFit="1" customWidth="1"/>
  </cols>
  <sheetData>
    <row r="1" spans="1:6" x14ac:dyDescent="0.2">
      <c r="A1" t="s">
        <v>32</v>
      </c>
      <c r="B1" s="2" t="s">
        <v>4</v>
      </c>
      <c r="C1" t="s">
        <v>34</v>
      </c>
      <c r="D1" t="s">
        <v>33</v>
      </c>
      <c r="E1" t="s">
        <v>38</v>
      </c>
      <c r="F1" t="s">
        <v>39</v>
      </c>
    </row>
    <row r="2" spans="1:6" x14ac:dyDescent="0.2">
      <c r="A2">
        <v>1</v>
      </c>
      <c r="B2" s="2" t="s">
        <v>5</v>
      </c>
      <c r="C2">
        <v>2287</v>
      </c>
      <c r="D2">
        <v>353</v>
      </c>
      <c r="E2">
        <v>2381</v>
      </c>
      <c r="F2">
        <v>159</v>
      </c>
    </row>
    <row r="3" spans="1:6" x14ac:dyDescent="0.2">
      <c r="A3">
        <v>5</v>
      </c>
      <c r="B3" s="2" t="s">
        <v>2</v>
      </c>
      <c r="C3">
        <v>1411</v>
      </c>
      <c r="D3">
        <v>449</v>
      </c>
      <c r="E3">
        <v>3078</v>
      </c>
      <c r="F3">
        <v>378</v>
      </c>
    </row>
    <row r="4" spans="1:6" x14ac:dyDescent="0.2">
      <c r="A4">
        <v>1</v>
      </c>
      <c r="B4" s="2" t="s">
        <v>6</v>
      </c>
      <c r="C4">
        <v>1457</v>
      </c>
      <c r="D4">
        <v>404</v>
      </c>
      <c r="E4">
        <v>11757</v>
      </c>
      <c r="F4">
        <v>143</v>
      </c>
    </row>
    <row r="5" spans="1:6" x14ac:dyDescent="0.2">
      <c r="A5">
        <v>5</v>
      </c>
      <c r="B5" s="2" t="s">
        <v>7</v>
      </c>
      <c r="C5">
        <v>2071</v>
      </c>
      <c r="D5">
        <v>422</v>
      </c>
      <c r="E5">
        <v>1934</v>
      </c>
      <c r="F5">
        <v>1500</v>
      </c>
    </row>
    <row r="6" spans="1:6" x14ac:dyDescent="0.2">
      <c r="A6">
        <v>2</v>
      </c>
      <c r="B6" s="2" t="s">
        <v>1</v>
      </c>
      <c r="C6">
        <v>1408</v>
      </c>
      <c r="D6">
        <v>426</v>
      </c>
      <c r="E6">
        <v>5150</v>
      </c>
      <c r="F6">
        <v>157</v>
      </c>
    </row>
    <row r="7" spans="1:6" x14ac:dyDescent="0.2">
      <c r="A7">
        <v>5</v>
      </c>
      <c r="B7" s="2" t="s">
        <v>3</v>
      </c>
      <c r="C7">
        <v>1063</v>
      </c>
      <c r="D7">
        <v>359</v>
      </c>
      <c r="E7">
        <v>2583</v>
      </c>
      <c r="F7">
        <v>50</v>
      </c>
    </row>
    <row r="8" spans="1:6" x14ac:dyDescent="0.2">
      <c r="A8">
        <v>4</v>
      </c>
      <c r="B8" s="2" t="s">
        <v>8</v>
      </c>
      <c r="C8">
        <v>1159</v>
      </c>
      <c r="D8">
        <v>452</v>
      </c>
      <c r="E8">
        <v>7765</v>
      </c>
      <c r="F8">
        <v>63</v>
      </c>
    </row>
    <row r="9" spans="1:6" x14ac:dyDescent="0.2">
      <c r="A9">
        <v>3</v>
      </c>
      <c r="B9" s="2" t="s">
        <v>9</v>
      </c>
      <c r="C9">
        <v>871</v>
      </c>
      <c r="D9">
        <v>372</v>
      </c>
      <c r="E9">
        <v>8857</v>
      </c>
      <c r="F9">
        <v>556</v>
      </c>
    </row>
    <row r="10" spans="1:6" x14ac:dyDescent="0.2">
      <c r="A10">
        <v>1</v>
      </c>
      <c r="B10" s="2" t="s">
        <v>10</v>
      </c>
      <c r="C10">
        <v>640</v>
      </c>
      <c r="D10">
        <v>196</v>
      </c>
      <c r="E10">
        <v>1616</v>
      </c>
      <c r="F10">
        <v>116</v>
      </c>
    </row>
    <row r="11" spans="1:6" x14ac:dyDescent="0.2">
      <c r="A11">
        <v>4</v>
      </c>
      <c r="B11" s="2" t="s">
        <v>11</v>
      </c>
      <c r="C11">
        <v>1127</v>
      </c>
      <c r="D11">
        <v>686</v>
      </c>
      <c r="E11">
        <v>26365</v>
      </c>
      <c r="F11">
        <v>648</v>
      </c>
    </row>
    <row r="12" spans="1:6" x14ac:dyDescent="0.2">
      <c r="A12">
        <v>4</v>
      </c>
      <c r="B12" s="2" t="s">
        <v>12</v>
      </c>
      <c r="C12">
        <v>549</v>
      </c>
      <c r="D12">
        <v>180</v>
      </c>
      <c r="E12">
        <v>8060</v>
      </c>
      <c r="F12">
        <v>117</v>
      </c>
    </row>
    <row r="13" spans="1:6" x14ac:dyDescent="0.2">
      <c r="A13">
        <v>3</v>
      </c>
      <c r="B13" s="2" t="s">
        <v>0</v>
      </c>
      <c r="C13">
        <v>1143</v>
      </c>
      <c r="D13">
        <v>494</v>
      </c>
      <c r="E13">
        <v>6264</v>
      </c>
      <c r="F13">
        <v>138</v>
      </c>
    </row>
    <row r="14" spans="1:6" x14ac:dyDescent="0.2">
      <c r="A14">
        <v>3</v>
      </c>
      <c r="B14" s="2" t="s">
        <v>13</v>
      </c>
      <c r="C14">
        <v>608</v>
      </c>
      <c r="D14">
        <v>541</v>
      </c>
      <c r="E14">
        <v>33362</v>
      </c>
      <c r="F14">
        <v>143</v>
      </c>
    </row>
    <row r="15" spans="1:6" x14ac:dyDescent="0.2">
      <c r="A15">
        <v>2</v>
      </c>
      <c r="B15" s="2" t="s">
        <v>14</v>
      </c>
      <c r="C15">
        <v>577</v>
      </c>
      <c r="D15">
        <v>261</v>
      </c>
      <c r="E15">
        <v>4102</v>
      </c>
      <c r="F15">
        <v>137</v>
      </c>
    </row>
    <row r="16" spans="1:6" x14ac:dyDescent="0.2">
      <c r="A16">
        <v>2</v>
      </c>
      <c r="B16" s="2" t="s">
        <v>15</v>
      </c>
      <c r="C16">
        <v>585</v>
      </c>
      <c r="D16">
        <v>202</v>
      </c>
      <c r="E16">
        <v>2510</v>
      </c>
      <c r="F16">
        <v>233</v>
      </c>
    </row>
    <row r="17" spans="5:6" x14ac:dyDescent="0.2">
      <c r="E17">
        <f>SUM(E1:E16)</f>
        <v>125784</v>
      </c>
      <c r="F17">
        <f>SUM(F1:F16)</f>
        <v>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ABD5-D5FD-F349-B3F1-21A9C3F890E7}">
  <dimension ref="A1:M55"/>
  <sheetViews>
    <sheetView zoomScale="125" workbookViewId="0">
      <selection activeCell="H46" sqref="H46"/>
    </sheetView>
  </sheetViews>
  <sheetFormatPr baseColWidth="10" defaultRowHeight="16" x14ac:dyDescent="0.2"/>
  <cols>
    <col min="1" max="1" width="10.83203125" style="6"/>
    <col min="2" max="2" width="16.33203125" bestFit="1" customWidth="1"/>
  </cols>
  <sheetData>
    <row r="1" spans="1:13" x14ac:dyDescent="0.2">
      <c r="A1" s="6" t="s">
        <v>46</v>
      </c>
      <c r="B1" t="s">
        <v>70</v>
      </c>
      <c r="C1" t="s">
        <v>66</v>
      </c>
      <c r="D1" t="s">
        <v>68</v>
      </c>
      <c r="E1" t="s">
        <v>67</v>
      </c>
      <c r="F1" t="s">
        <v>69</v>
      </c>
    </row>
    <row r="2" spans="1:13" x14ac:dyDescent="0.2">
      <c r="A2" s="6">
        <v>43938</v>
      </c>
      <c r="B2">
        <v>501</v>
      </c>
      <c r="C2" t="s">
        <v>35</v>
      </c>
      <c r="D2">
        <v>1223</v>
      </c>
      <c r="E2" s="12">
        <v>289</v>
      </c>
      <c r="F2">
        <f t="shared" ref="F2:F28" si="0">E2/B2</f>
        <v>0.57684630738522957</v>
      </c>
    </row>
    <row r="3" spans="1:13" x14ac:dyDescent="0.2">
      <c r="A3" s="6">
        <v>43945</v>
      </c>
      <c r="B3">
        <v>980</v>
      </c>
      <c r="C3" t="s">
        <v>35</v>
      </c>
      <c r="D3">
        <v>1230</v>
      </c>
      <c r="E3" s="13">
        <v>156</v>
      </c>
      <c r="F3">
        <v>0.15918367346938775</v>
      </c>
      <c r="H3" s="56" t="s">
        <v>114</v>
      </c>
      <c r="J3" t="s">
        <v>82</v>
      </c>
      <c r="K3" t="s">
        <v>71</v>
      </c>
      <c r="L3" t="s">
        <v>102</v>
      </c>
      <c r="M3" t="s">
        <v>103</v>
      </c>
    </row>
    <row r="4" spans="1:13" x14ac:dyDescent="0.2">
      <c r="A4" s="6">
        <v>43972</v>
      </c>
      <c r="B4">
        <v>1698</v>
      </c>
      <c r="C4" t="s">
        <v>35</v>
      </c>
      <c r="D4">
        <v>2122</v>
      </c>
      <c r="E4" s="13">
        <v>255</v>
      </c>
      <c r="F4">
        <v>0.15017667844522969</v>
      </c>
      <c r="H4" s="54" t="s">
        <v>118</v>
      </c>
      <c r="I4" s="3">
        <v>43945</v>
      </c>
      <c r="J4" s="16">
        <v>0.15918367346938775</v>
      </c>
      <c r="K4" s="16">
        <v>4.1836734693877553E-2</v>
      </c>
      <c r="L4" s="16"/>
      <c r="M4">
        <v>980</v>
      </c>
    </row>
    <row r="5" spans="1:13" x14ac:dyDescent="0.2">
      <c r="A5" s="6">
        <v>43977</v>
      </c>
      <c r="B5">
        <v>2279</v>
      </c>
      <c r="C5" t="s">
        <v>35</v>
      </c>
      <c r="D5">
        <v>2122</v>
      </c>
      <c r="E5" s="13">
        <v>350</v>
      </c>
      <c r="F5">
        <v>0.153576129881527</v>
      </c>
      <c r="I5" s="3">
        <v>43972</v>
      </c>
      <c r="J5" s="16">
        <v>0.15017667844522969</v>
      </c>
      <c r="K5" s="16">
        <v>7.0082449941107183E-2</v>
      </c>
      <c r="L5" s="16">
        <v>2.591283863368669E-2</v>
      </c>
      <c r="M5">
        <v>1698</v>
      </c>
    </row>
    <row r="6" spans="1:13" x14ac:dyDescent="0.2">
      <c r="A6" s="6">
        <v>43979</v>
      </c>
      <c r="B6">
        <v>2294</v>
      </c>
      <c r="C6" t="s">
        <v>35</v>
      </c>
      <c r="D6">
        <v>2030</v>
      </c>
      <c r="E6" s="13">
        <v>356</v>
      </c>
      <c r="F6">
        <v>0.15518744551002617</v>
      </c>
      <c r="I6" s="3">
        <v>43977</v>
      </c>
      <c r="J6" s="16">
        <v>0.153576129881527</v>
      </c>
      <c r="K6" s="16">
        <v>5.7920140412461608E-2</v>
      </c>
      <c r="L6" s="16">
        <v>1.9306713470820535E-2</v>
      </c>
      <c r="M6">
        <v>2279</v>
      </c>
    </row>
    <row r="7" spans="1:13" x14ac:dyDescent="0.2">
      <c r="A7" s="6">
        <v>43990</v>
      </c>
      <c r="B7">
        <v>2486</v>
      </c>
      <c r="C7" t="s">
        <v>35</v>
      </c>
      <c r="D7">
        <v>2513</v>
      </c>
      <c r="E7" s="13">
        <v>379</v>
      </c>
      <c r="F7">
        <v>0.15245374094931616</v>
      </c>
      <c r="I7" s="3">
        <v>43979</v>
      </c>
      <c r="J7" s="16">
        <v>0.15518744551002617</v>
      </c>
      <c r="K7" s="16">
        <v>4.4027898866608545E-2</v>
      </c>
      <c r="L7" s="16">
        <v>2.1360069747166522E-2</v>
      </c>
      <c r="M7">
        <v>2294</v>
      </c>
    </row>
    <row r="8" spans="1:13" x14ac:dyDescent="0.2">
      <c r="A8" s="6">
        <v>43994</v>
      </c>
      <c r="B8">
        <v>2582</v>
      </c>
      <c r="C8" t="s">
        <v>35</v>
      </c>
      <c r="D8">
        <v>2513</v>
      </c>
      <c r="E8">
        <v>531</v>
      </c>
      <c r="F8">
        <v>0.20565453137103021</v>
      </c>
      <c r="I8" s="3">
        <v>43990</v>
      </c>
      <c r="J8" s="16">
        <v>0.15245374094931616</v>
      </c>
      <c r="K8" s="16">
        <v>6.4762670957361226E-2</v>
      </c>
      <c r="L8" s="16">
        <v>1.7296862429605792E-2</v>
      </c>
      <c r="M8">
        <v>2486</v>
      </c>
    </row>
    <row r="9" spans="1:13" x14ac:dyDescent="0.2">
      <c r="A9" s="6">
        <v>44014</v>
      </c>
      <c r="B9">
        <v>6695</v>
      </c>
      <c r="C9" t="s">
        <v>35</v>
      </c>
      <c r="D9">
        <v>2513</v>
      </c>
      <c r="E9">
        <v>1038</v>
      </c>
      <c r="F9">
        <v>0.15504107542942494</v>
      </c>
      <c r="I9" s="3">
        <v>43994</v>
      </c>
      <c r="J9" s="16">
        <v>0.20565453137103021</v>
      </c>
      <c r="K9" s="16">
        <v>7.0875290472501934E-2</v>
      </c>
      <c r="L9" s="16">
        <v>3.2532920216886134E-2</v>
      </c>
      <c r="M9">
        <v>2582</v>
      </c>
    </row>
    <row r="10" spans="1:13" x14ac:dyDescent="0.2">
      <c r="A10" s="6">
        <v>44021</v>
      </c>
      <c r="B10">
        <v>8809</v>
      </c>
      <c r="C10" t="s">
        <v>35</v>
      </c>
      <c r="D10">
        <v>2513</v>
      </c>
      <c r="E10">
        <v>1075</v>
      </c>
      <c r="F10">
        <v>0.12203428311953683</v>
      </c>
      <c r="I10" s="3">
        <v>44014</v>
      </c>
      <c r="J10" s="16">
        <v>0.15504107542942494</v>
      </c>
      <c r="K10" s="16">
        <v>4.3017176997759525E-2</v>
      </c>
      <c r="L10" s="16">
        <v>8.3644510828976854E-3</v>
      </c>
      <c r="M10">
        <v>6695</v>
      </c>
    </row>
    <row r="11" spans="1:13" x14ac:dyDescent="0.2">
      <c r="A11" s="6">
        <v>44024</v>
      </c>
      <c r="B11">
        <v>9203</v>
      </c>
      <c r="C11" t="s">
        <v>35</v>
      </c>
      <c r="D11">
        <v>2513</v>
      </c>
      <c r="E11">
        <v>1163</v>
      </c>
      <c r="F11">
        <v>0.12637183527110724</v>
      </c>
      <c r="I11" s="3">
        <v>44021</v>
      </c>
      <c r="J11" s="16">
        <v>0.12203428311953683</v>
      </c>
      <c r="K11" s="16">
        <v>3.71211261210126E-2</v>
      </c>
      <c r="L11" s="16">
        <v>8.5140197525258258E-3</v>
      </c>
      <c r="M11">
        <v>8809</v>
      </c>
    </row>
    <row r="12" spans="1:13" x14ac:dyDescent="0.2">
      <c r="A12" s="6">
        <v>44029</v>
      </c>
      <c r="B12">
        <v>10644</v>
      </c>
      <c r="C12" t="s">
        <v>35</v>
      </c>
      <c r="D12">
        <v>1861</v>
      </c>
      <c r="E12" s="13">
        <f>ROUND(B12*AVERAGE(AVERAGE(F3:F11), AVERAGE(F15:F17)),0)</f>
        <v>1875</v>
      </c>
      <c r="F12">
        <v>0.17615558060879369</v>
      </c>
      <c r="I12" s="3">
        <v>44024</v>
      </c>
      <c r="J12" s="16">
        <v>0.12637183527110724</v>
      </c>
      <c r="K12" s="16">
        <v>3.4227969140497666E-2</v>
      </c>
      <c r="L12" s="16">
        <v>1.868955775290666E-2</v>
      </c>
      <c r="M12">
        <v>9203</v>
      </c>
    </row>
    <row r="13" spans="1:13" x14ac:dyDescent="0.2">
      <c r="A13" s="6">
        <v>44049</v>
      </c>
      <c r="B13" s="4">
        <v>16975</v>
      </c>
      <c r="C13" t="s">
        <v>35</v>
      </c>
      <c r="D13">
        <v>2688</v>
      </c>
      <c r="E13" s="13">
        <f>ROUND(B13*AVERAGE(AVERAGE(F4:F12), AVERAGE(F16:F18)),0)</f>
        <v>2923</v>
      </c>
      <c r="F13">
        <v>0.17219440353460971</v>
      </c>
      <c r="I13" s="3">
        <v>44029</v>
      </c>
      <c r="J13" s="16">
        <v>0.17615558060879369</v>
      </c>
      <c r="K13" s="16">
        <v>4.2841037204058623E-2</v>
      </c>
      <c r="L13" s="16">
        <v>7.5159714393085303E-3</v>
      </c>
      <c r="M13">
        <v>10644</v>
      </c>
    </row>
    <row r="14" spans="1:13" x14ac:dyDescent="0.2">
      <c r="A14" s="6">
        <v>44060</v>
      </c>
      <c r="B14" s="4">
        <v>14442</v>
      </c>
      <c r="C14" t="s">
        <v>35</v>
      </c>
      <c r="D14">
        <v>2999</v>
      </c>
      <c r="E14" s="13">
        <f>ROUND(B14*AVERAGE(AVERAGE(F5:F13), AVERAGE(F17:F19)),0)</f>
        <v>2444</v>
      </c>
      <c r="F14">
        <v>0.16922863869270185</v>
      </c>
      <c r="I14" s="3">
        <v>44049</v>
      </c>
      <c r="J14" s="16">
        <v>0.17219440353460971</v>
      </c>
      <c r="K14" s="16">
        <v>1.4668630338733432E-2</v>
      </c>
      <c r="L14" s="16">
        <v>2.5036818851251842E-2</v>
      </c>
      <c r="M14" s="4">
        <v>16975</v>
      </c>
    </row>
    <row r="15" spans="1:13" x14ac:dyDescent="0.2">
      <c r="A15" s="6">
        <v>44079</v>
      </c>
      <c r="B15" s="15">
        <v>15730</v>
      </c>
      <c r="C15" t="s">
        <v>35</v>
      </c>
      <c r="D15" s="54">
        <v>3324</v>
      </c>
      <c r="E15">
        <v>3236</v>
      </c>
      <c r="F15">
        <v>0.20572155117609664</v>
      </c>
      <c r="I15" s="3">
        <v>44060</v>
      </c>
      <c r="J15" s="16">
        <v>0.16922863869270185</v>
      </c>
      <c r="K15" s="16">
        <v>2.08419886442321E-2</v>
      </c>
      <c r="L15" s="16">
        <v>3.2128514056224897E-2</v>
      </c>
      <c r="M15" s="4">
        <v>14442</v>
      </c>
    </row>
    <row r="16" spans="1:13" x14ac:dyDescent="0.2">
      <c r="A16" s="6">
        <v>44094</v>
      </c>
      <c r="B16" s="15">
        <v>17781</v>
      </c>
      <c r="C16" t="s">
        <v>35</v>
      </c>
      <c r="D16">
        <v>3648</v>
      </c>
      <c r="E16">
        <v>3508</v>
      </c>
      <c r="F16">
        <v>0.19728924132500983</v>
      </c>
      <c r="I16" s="3">
        <v>44079</v>
      </c>
      <c r="J16" s="16">
        <v>0.20572155117609664</v>
      </c>
      <c r="K16" s="16">
        <v>3.3693579148124604E-2</v>
      </c>
      <c r="L16" s="16">
        <v>2.2568340750158931E-2</v>
      </c>
      <c r="M16" s="15">
        <v>15730</v>
      </c>
    </row>
    <row r="17" spans="1:13" x14ac:dyDescent="0.2">
      <c r="A17" s="6">
        <v>44105</v>
      </c>
      <c r="B17" s="15">
        <v>16369</v>
      </c>
      <c r="C17" t="s">
        <v>35</v>
      </c>
      <c r="D17">
        <v>3969</v>
      </c>
      <c r="E17">
        <v>3179</v>
      </c>
      <c r="F17">
        <v>0.19420856497037081</v>
      </c>
      <c r="I17" s="3">
        <v>44094</v>
      </c>
      <c r="J17" s="16">
        <v>0.19728924132500983</v>
      </c>
      <c r="K17" s="16">
        <v>2.6263989651875597E-2</v>
      </c>
      <c r="L17" s="16">
        <v>2.7782464428322367E-2</v>
      </c>
      <c r="M17" s="15">
        <v>17781</v>
      </c>
    </row>
    <row r="18" spans="1:13" x14ac:dyDescent="0.2">
      <c r="A18" s="55">
        <v>44119</v>
      </c>
      <c r="B18" s="14">
        <v>18064</v>
      </c>
      <c r="C18" s="14" t="s">
        <v>35</v>
      </c>
      <c r="D18" s="14">
        <v>3969</v>
      </c>
      <c r="E18" s="14">
        <f>ROUNDUP(B18*AVERAGE(AVERAGE(F3:F11), AVERAGE(F15:F17)),0)</f>
        <v>3183</v>
      </c>
      <c r="F18" s="14">
        <f t="shared" si="0"/>
        <v>0.17620682019486272</v>
      </c>
      <c r="G18" s="14"/>
      <c r="I18" s="3">
        <v>44105</v>
      </c>
      <c r="J18" s="16">
        <f>ROUND(0.194208564970371,4)</f>
        <v>0.19420000000000001</v>
      </c>
      <c r="K18" s="16">
        <v>2.47418901582259E-2</v>
      </c>
      <c r="L18" s="16">
        <v>3.1461909707373698E-2</v>
      </c>
      <c r="M18" s="15">
        <v>16369</v>
      </c>
    </row>
    <row r="19" spans="1:13" x14ac:dyDescent="0.2">
      <c r="A19" s="55">
        <v>44135</v>
      </c>
      <c r="B19" s="14">
        <v>18490</v>
      </c>
      <c r="C19" s="14" t="s">
        <v>35</v>
      </c>
      <c r="D19" s="14">
        <v>3969</v>
      </c>
      <c r="E19" s="14">
        <f>ROUNDUP(B19*AVERAGE(AVERAGE(F4:F12), AVERAGE(F16:F18)),0)</f>
        <v>3185</v>
      </c>
      <c r="F19" s="14">
        <f t="shared" si="0"/>
        <v>0.17225527312060573</v>
      </c>
      <c r="G19" s="14"/>
    </row>
    <row r="20" spans="1:13" x14ac:dyDescent="0.2">
      <c r="A20" s="6">
        <v>43938</v>
      </c>
      <c r="B20">
        <v>501</v>
      </c>
      <c r="C20" t="s">
        <v>36</v>
      </c>
      <c r="D20">
        <v>146</v>
      </c>
      <c r="E20" s="2">
        <v>10</v>
      </c>
      <c r="F20" s="2">
        <f t="shared" si="0"/>
        <v>1.9960079840319361E-2</v>
      </c>
      <c r="G20" s="2"/>
    </row>
    <row r="21" spans="1:13" x14ac:dyDescent="0.2">
      <c r="A21" s="6">
        <v>43945</v>
      </c>
      <c r="B21">
        <v>980</v>
      </c>
      <c r="C21" t="s">
        <v>36</v>
      </c>
      <c r="D21">
        <v>151</v>
      </c>
      <c r="E21" s="2">
        <v>41</v>
      </c>
      <c r="F21" s="2">
        <f t="shared" si="0"/>
        <v>4.1836734693877553E-2</v>
      </c>
      <c r="G21" s="2"/>
    </row>
    <row r="22" spans="1:13" x14ac:dyDescent="0.2">
      <c r="A22" s="6">
        <v>43972</v>
      </c>
      <c r="B22">
        <v>1698</v>
      </c>
      <c r="C22" t="s">
        <v>36</v>
      </c>
      <c r="D22">
        <v>271</v>
      </c>
      <c r="E22" s="15">
        <v>119</v>
      </c>
      <c r="F22" s="2">
        <f t="shared" si="0"/>
        <v>7.0082449941107183E-2</v>
      </c>
      <c r="G22" s="2"/>
    </row>
    <row r="23" spans="1:13" x14ac:dyDescent="0.2">
      <c r="A23" s="6">
        <v>43977</v>
      </c>
      <c r="B23">
        <v>2279</v>
      </c>
      <c r="C23" t="s">
        <v>36</v>
      </c>
      <c r="D23">
        <v>271</v>
      </c>
      <c r="E23" s="15">
        <v>132</v>
      </c>
      <c r="F23" s="2">
        <f t="shared" si="0"/>
        <v>5.7920140412461608E-2</v>
      </c>
      <c r="G23" s="2"/>
    </row>
    <row r="24" spans="1:13" x14ac:dyDescent="0.2">
      <c r="A24" s="6">
        <v>43979</v>
      </c>
      <c r="B24">
        <v>2294</v>
      </c>
      <c r="C24" t="s">
        <v>36</v>
      </c>
      <c r="D24">
        <v>325</v>
      </c>
      <c r="E24" s="15">
        <v>101</v>
      </c>
      <c r="F24" s="2">
        <f t="shared" si="0"/>
        <v>4.4027898866608545E-2</v>
      </c>
      <c r="G24" s="2"/>
    </row>
    <row r="25" spans="1:13" x14ac:dyDescent="0.2">
      <c r="A25" s="6">
        <v>43990</v>
      </c>
      <c r="B25">
        <v>2486</v>
      </c>
      <c r="C25" t="s">
        <v>36</v>
      </c>
      <c r="D25">
        <v>580</v>
      </c>
      <c r="E25" s="15">
        <v>161</v>
      </c>
      <c r="F25" s="2">
        <f t="shared" si="0"/>
        <v>6.4762670957361226E-2</v>
      </c>
      <c r="G25" s="2"/>
    </row>
    <row r="26" spans="1:13" x14ac:dyDescent="0.2">
      <c r="A26" s="6">
        <v>43994</v>
      </c>
      <c r="B26">
        <v>2582</v>
      </c>
      <c r="C26" t="s">
        <v>36</v>
      </c>
      <c r="D26">
        <v>580</v>
      </c>
      <c r="E26">
        <v>183</v>
      </c>
      <c r="F26">
        <f t="shared" si="0"/>
        <v>7.0875290472501934E-2</v>
      </c>
    </row>
    <row r="27" spans="1:13" x14ac:dyDescent="0.2">
      <c r="A27" s="6">
        <v>44014</v>
      </c>
      <c r="B27">
        <v>6695</v>
      </c>
      <c r="C27" t="s">
        <v>36</v>
      </c>
      <c r="D27">
        <v>580</v>
      </c>
      <c r="E27">
        <v>288</v>
      </c>
      <c r="F27">
        <f t="shared" si="0"/>
        <v>4.3017176997759525E-2</v>
      </c>
    </row>
    <row r="28" spans="1:13" x14ac:dyDescent="0.2">
      <c r="A28" s="6">
        <v>44021</v>
      </c>
      <c r="B28">
        <v>8809</v>
      </c>
      <c r="C28" t="s">
        <v>36</v>
      </c>
      <c r="D28">
        <v>580</v>
      </c>
      <c r="E28">
        <v>327</v>
      </c>
      <c r="F28">
        <f t="shared" si="0"/>
        <v>3.71211261210126E-2</v>
      </c>
    </row>
    <row r="29" spans="1:13" x14ac:dyDescent="0.2">
      <c r="A29" s="6">
        <v>44024</v>
      </c>
      <c r="B29">
        <v>9203</v>
      </c>
      <c r="C29" t="s">
        <v>36</v>
      </c>
      <c r="D29">
        <v>580</v>
      </c>
      <c r="E29">
        <v>315</v>
      </c>
      <c r="F29">
        <f>E29/B29</f>
        <v>3.4227969140497666E-2</v>
      </c>
    </row>
    <row r="30" spans="1:13" x14ac:dyDescent="0.2">
      <c r="A30" s="6">
        <v>44029</v>
      </c>
      <c r="B30">
        <v>10644</v>
      </c>
      <c r="C30" t="s">
        <v>36</v>
      </c>
      <c r="D30">
        <v>400</v>
      </c>
      <c r="E30">
        <v>456</v>
      </c>
      <c r="F30">
        <f t="shared" ref="F30:F35" si="1">E30/B30</f>
        <v>4.2841037204058623E-2</v>
      </c>
    </row>
    <row r="31" spans="1:13" x14ac:dyDescent="0.2">
      <c r="A31" s="6">
        <v>44049</v>
      </c>
      <c r="B31" s="4">
        <v>16975</v>
      </c>
      <c r="C31" t="s">
        <v>36</v>
      </c>
      <c r="D31">
        <v>278</v>
      </c>
      <c r="E31">
        <v>249</v>
      </c>
      <c r="F31">
        <f t="shared" si="1"/>
        <v>1.4668630338733432E-2</v>
      </c>
    </row>
    <row r="32" spans="1:13" x14ac:dyDescent="0.2">
      <c r="A32" s="6">
        <v>44060</v>
      </c>
      <c r="B32" s="4">
        <v>14442</v>
      </c>
      <c r="C32" t="s">
        <v>36</v>
      </c>
      <c r="D32">
        <v>332</v>
      </c>
      <c r="E32">
        <v>301</v>
      </c>
      <c r="F32">
        <f t="shared" si="1"/>
        <v>2.08419886442321E-2</v>
      </c>
    </row>
    <row r="33" spans="1:11" x14ac:dyDescent="0.2">
      <c r="A33" s="6">
        <v>44079</v>
      </c>
      <c r="B33" s="15">
        <v>15730</v>
      </c>
      <c r="C33" t="s">
        <v>36</v>
      </c>
      <c r="D33" s="54">
        <v>399</v>
      </c>
      <c r="E33">
        <v>530</v>
      </c>
      <c r="F33">
        <f t="shared" si="1"/>
        <v>3.3693579148124604E-2</v>
      </c>
    </row>
    <row r="34" spans="1:11" x14ac:dyDescent="0.2">
      <c r="A34" s="6">
        <v>44094</v>
      </c>
      <c r="B34" s="15">
        <v>17781</v>
      </c>
      <c r="C34" t="s">
        <v>36</v>
      </c>
      <c r="D34">
        <v>465</v>
      </c>
      <c r="E34">
        <v>467</v>
      </c>
      <c r="F34">
        <f t="shared" si="1"/>
        <v>2.6263989651875597E-2</v>
      </c>
    </row>
    <row r="35" spans="1:11" x14ac:dyDescent="0.2">
      <c r="A35" s="6">
        <v>44105</v>
      </c>
      <c r="B35" s="15">
        <v>16369</v>
      </c>
      <c r="C35" t="s">
        <v>36</v>
      </c>
      <c r="D35">
        <v>475</v>
      </c>
      <c r="E35">
        <v>405</v>
      </c>
      <c r="F35">
        <f t="shared" si="1"/>
        <v>2.4741890158225914E-2</v>
      </c>
    </row>
    <row r="36" spans="1:11" x14ac:dyDescent="0.2">
      <c r="A36" s="55">
        <v>44119</v>
      </c>
      <c r="B36" s="14">
        <v>18064</v>
      </c>
      <c r="C36" s="14" t="s">
        <v>36</v>
      </c>
      <c r="D36" s="14">
        <v>475</v>
      </c>
      <c r="E36" s="14">
        <v>455</v>
      </c>
      <c r="F36" s="14">
        <f t="shared" ref="F36:F37" si="2">E36/B36</f>
        <v>2.5188219663418956E-2</v>
      </c>
      <c r="G36" s="14"/>
    </row>
    <row r="37" spans="1:11" x14ac:dyDescent="0.2">
      <c r="A37" s="55">
        <v>44135</v>
      </c>
      <c r="B37" s="14">
        <v>18490</v>
      </c>
      <c r="C37" s="14" t="s">
        <v>36</v>
      </c>
      <c r="D37" s="14">
        <v>475</v>
      </c>
      <c r="E37" s="14">
        <v>520</v>
      </c>
      <c r="F37" s="14">
        <f t="shared" si="2"/>
        <v>2.8123309897241752E-2</v>
      </c>
      <c r="G37" s="14"/>
    </row>
    <row r="38" spans="1:11" x14ac:dyDescent="0.2">
      <c r="A38" s="6">
        <v>43938</v>
      </c>
      <c r="B38">
        <v>501</v>
      </c>
      <c r="C38" t="s">
        <v>37</v>
      </c>
      <c r="D38" t="s">
        <v>60</v>
      </c>
      <c r="E38" t="s">
        <v>60</v>
      </c>
      <c r="F38" t="s">
        <v>60</v>
      </c>
    </row>
    <row r="39" spans="1:11" x14ac:dyDescent="0.2">
      <c r="A39" s="6">
        <v>43945</v>
      </c>
      <c r="B39">
        <v>980</v>
      </c>
      <c r="C39" t="s">
        <v>37</v>
      </c>
      <c r="D39" t="s">
        <v>60</v>
      </c>
      <c r="E39" t="s">
        <v>60</v>
      </c>
      <c r="F39" t="s">
        <v>60</v>
      </c>
    </row>
    <row r="40" spans="1:11" x14ac:dyDescent="0.2">
      <c r="A40" s="6">
        <v>43972</v>
      </c>
      <c r="B40">
        <v>1698</v>
      </c>
      <c r="C40" t="s">
        <v>37</v>
      </c>
      <c r="D40">
        <v>137</v>
      </c>
      <c r="E40" s="2">
        <v>44</v>
      </c>
      <c r="F40">
        <f t="shared" ref="F40:F55" si="3">E40/B40</f>
        <v>2.591283863368669E-2</v>
      </c>
    </row>
    <row r="41" spans="1:11" x14ac:dyDescent="0.2">
      <c r="A41" s="6">
        <v>43977</v>
      </c>
      <c r="B41">
        <v>2279</v>
      </c>
      <c r="C41" t="s">
        <v>37</v>
      </c>
      <c r="D41">
        <v>137</v>
      </c>
      <c r="E41" s="2">
        <v>44</v>
      </c>
      <c r="F41">
        <f t="shared" si="3"/>
        <v>1.9306713470820535E-2</v>
      </c>
    </row>
    <row r="42" spans="1:11" x14ac:dyDescent="0.2">
      <c r="A42" s="6">
        <v>43979</v>
      </c>
      <c r="B42">
        <v>2294</v>
      </c>
      <c r="C42" t="s">
        <v>37</v>
      </c>
      <c r="D42">
        <v>210</v>
      </c>
      <c r="E42" s="2">
        <v>49</v>
      </c>
      <c r="F42">
        <f t="shared" si="3"/>
        <v>2.1360069747166522E-2</v>
      </c>
    </row>
    <row r="43" spans="1:11" x14ac:dyDescent="0.2">
      <c r="A43" s="6">
        <v>43990</v>
      </c>
      <c r="B43">
        <v>2486</v>
      </c>
      <c r="C43" t="s">
        <v>37</v>
      </c>
      <c r="D43">
        <v>288</v>
      </c>
      <c r="E43" s="2">
        <v>43</v>
      </c>
      <c r="F43">
        <f t="shared" si="3"/>
        <v>1.7296862429605792E-2</v>
      </c>
    </row>
    <row r="44" spans="1:11" x14ac:dyDescent="0.2">
      <c r="A44" s="6">
        <v>43994</v>
      </c>
      <c r="B44">
        <v>2582</v>
      </c>
      <c r="C44" t="s">
        <v>37</v>
      </c>
      <c r="D44">
        <v>288</v>
      </c>
      <c r="E44" s="2">
        <v>84</v>
      </c>
      <c r="F44">
        <f t="shared" si="3"/>
        <v>3.2532920216886134E-2</v>
      </c>
      <c r="K44" t="s">
        <v>119</v>
      </c>
    </row>
    <row r="45" spans="1:11" x14ac:dyDescent="0.2">
      <c r="A45" s="6">
        <v>44014</v>
      </c>
      <c r="B45">
        <v>6695</v>
      </c>
      <c r="C45" t="s">
        <v>37</v>
      </c>
      <c r="D45">
        <v>288</v>
      </c>
      <c r="E45">
        <v>56</v>
      </c>
      <c r="F45">
        <f t="shared" si="3"/>
        <v>8.3644510828976854E-3</v>
      </c>
      <c r="J45" t="s">
        <v>115</v>
      </c>
      <c r="K45" s="31">
        <f>AVERAGE(AVERAGE(F3:F11), AVERAGE(F15:F17))</f>
        <v>0.17618541477005656</v>
      </c>
    </row>
    <row r="46" spans="1:11" x14ac:dyDescent="0.2">
      <c r="A46" s="6">
        <v>44021</v>
      </c>
      <c r="B46">
        <v>8809</v>
      </c>
      <c r="C46" t="s">
        <v>37</v>
      </c>
      <c r="D46">
        <v>288</v>
      </c>
      <c r="E46">
        <v>75</v>
      </c>
      <c r="F46">
        <f t="shared" si="3"/>
        <v>8.5140197525258258E-3</v>
      </c>
      <c r="J46" t="s">
        <v>116</v>
      </c>
      <c r="K46">
        <f>AVERAGE(F20:F35)</f>
        <v>4.0430165786797347E-2</v>
      </c>
    </row>
    <row r="47" spans="1:11" x14ac:dyDescent="0.2">
      <c r="A47" s="6">
        <v>44024</v>
      </c>
      <c r="B47">
        <v>9203</v>
      </c>
      <c r="C47" t="s">
        <v>37</v>
      </c>
      <c r="D47">
        <v>288</v>
      </c>
      <c r="E47">
        <v>172</v>
      </c>
      <c r="F47">
        <f t="shared" si="3"/>
        <v>1.868955775290666E-2</v>
      </c>
      <c r="J47" t="s">
        <v>117</v>
      </c>
      <c r="K47">
        <f>AVERAGE(F40:F53)</f>
        <v>2.1319389451366862E-2</v>
      </c>
    </row>
    <row r="48" spans="1:11" x14ac:dyDescent="0.2">
      <c r="A48" s="6">
        <v>44029</v>
      </c>
      <c r="B48">
        <v>10644</v>
      </c>
      <c r="C48" t="s">
        <v>37</v>
      </c>
      <c r="D48">
        <v>231</v>
      </c>
      <c r="E48">
        <v>80</v>
      </c>
      <c r="F48">
        <f t="shared" si="3"/>
        <v>7.5159714393085303E-3</v>
      </c>
    </row>
    <row r="49" spans="1:7" x14ac:dyDescent="0.2">
      <c r="A49" s="6">
        <v>44049</v>
      </c>
      <c r="B49" s="4">
        <v>16975</v>
      </c>
      <c r="C49" t="s">
        <v>37</v>
      </c>
      <c r="D49">
        <v>437</v>
      </c>
      <c r="E49">
        <v>425</v>
      </c>
      <c r="F49">
        <f t="shared" si="3"/>
        <v>2.5036818851251842E-2</v>
      </c>
    </row>
    <row r="50" spans="1:7" x14ac:dyDescent="0.2">
      <c r="A50" s="6">
        <v>44060</v>
      </c>
      <c r="B50" s="4">
        <v>14442</v>
      </c>
      <c r="C50" t="s">
        <v>37</v>
      </c>
      <c r="D50">
        <v>469</v>
      </c>
      <c r="E50">
        <v>464</v>
      </c>
      <c r="F50">
        <f t="shared" si="3"/>
        <v>3.2128514056224897E-2</v>
      </c>
    </row>
    <row r="51" spans="1:7" x14ac:dyDescent="0.2">
      <c r="A51" s="6">
        <v>44079</v>
      </c>
      <c r="B51" s="15">
        <v>15730</v>
      </c>
      <c r="C51" t="s">
        <v>37</v>
      </c>
      <c r="D51" s="54">
        <v>476</v>
      </c>
      <c r="E51">
        <v>355</v>
      </c>
      <c r="F51">
        <f t="shared" si="3"/>
        <v>2.2568340750158931E-2</v>
      </c>
    </row>
    <row r="52" spans="1:7" x14ac:dyDescent="0.2">
      <c r="A52" s="6">
        <v>44094</v>
      </c>
      <c r="B52" s="15">
        <v>17781</v>
      </c>
      <c r="C52" t="s">
        <v>37</v>
      </c>
      <c r="D52">
        <v>482</v>
      </c>
      <c r="E52">
        <v>494</v>
      </c>
      <c r="F52">
        <f t="shared" si="3"/>
        <v>2.7782464428322367E-2</v>
      </c>
    </row>
    <row r="53" spans="1:7" x14ac:dyDescent="0.2">
      <c r="A53" s="6">
        <v>44105</v>
      </c>
      <c r="B53" s="15">
        <v>16369</v>
      </c>
      <c r="C53" t="s">
        <v>37</v>
      </c>
      <c r="D53">
        <v>546</v>
      </c>
      <c r="E53">
        <v>515</v>
      </c>
      <c r="F53">
        <f t="shared" si="3"/>
        <v>3.1461909707373698E-2</v>
      </c>
    </row>
    <row r="54" spans="1:7" x14ac:dyDescent="0.2">
      <c r="A54" s="55">
        <v>44119</v>
      </c>
      <c r="B54" s="14">
        <v>18064</v>
      </c>
      <c r="C54" s="14" t="s">
        <v>37</v>
      </c>
      <c r="D54" s="14">
        <v>546</v>
      </c>
      <c r="E54" s="14">
        <f>ROUNDUP(B54*AVERAGE(F40:F53),0)</f>
        <v>386</v>
      </c>
      <c r="F54" s="14">
        <f t="shared" si="3"/>
        <v>2.1368467670504872E-2</v>
      </c>
      <c r="G54" s="14"/>
    </row>
    <row r="55" spans="1:7" x14ac:dyDescent="0.2">
      <c r="A55" s="55">
        <v>44135</v>
      </c>
      <c r="B55" s="14">
        <v>18490</v>
      </c>
      <c r="C55" s="14" t="s">
        <v>37</v>
      </c>
      <c r="D55" s="14">
        <v>546</v>
      </c>
      <c r="E55" s="14">
        <f>ROUNDUP(B55*AVERAGE(F41:F54),0)</f>
        <v>389</v>
      </c>
      <c r="F55" s="14">
        <f t="shared" si="3"/>
        <v>2.1038399134667388E-2</v>
      </c>
      <c r="G55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B999-E52A-364B-BFDE-5EED6E1A7091}">
  <dimension ref="A1:Q61"/>
  <sheetViews>
    <sheetView tabSelected="1" workbookViewId="0">
      <selection activeCell="D12" sqref="D12"/>
    </sheetView>
  </sheetViews>
  <sheetFormatPr baseColWidth="10" defaultRowHeight="16" x14ac:dyDescent="0.2"/>
  <cols>
    <col min="2" max="2" width="10.83203125" style="6"/>
  </cols>
  <sheetData>
    <row r="1" spans="1:17" x14ac:dyDescent="0.2">
      <c r="A1" t="s">
        <v>45</v>
      </c>
      <c r="B1" s="6" t="s">
        <v>46</v>
      </c>
      <c r="C1" s="5" t="s">
        <v>43</v>
      </c>
      <c r="D1" s="5" t="s">
        <v>44</v>
      </c>
      <c r="E1" s="5" t="s">
        <v>42</v>
      </c>
      <c r="F1" s="5" t="s">
        <v>78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t="s">
        <v>47</v>
      </c>
      <c r="B2" s="6">
        <v>43945</v>
      </c>
      <c r="C2" s="5">
        <v>4.5356371490280781E-2</v>
      </c>
      <c r="D2" s="5">
        <v>0</v>
      </c>
      <c r="E2" s="5">
        <v>0</v>
      </c>
      <c r="F2">
        <v>42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t="s">
        <v>47</v>
      </c>
      <c r="B3" s="6">
        <v>43957</v>
      </c>
      <c r="C3" s="5">
        <v>4.5356371490280781E-2</v>
      </c>
      <c r="D3" s="5">
        <v>0</v>
      </c>
      <c r="E3" s="5">
        <v>0</v>
      </c>
      <c r="F3">
        <v>126</v>
      </c>
    </row>
    <row r="4" spans="1:17" x14ac:dyDescent="0.2">
      <c r="A4" t="s">
        <v>47</v>
      </c>
      <c r="B4" s="6">
        <v>43977</v>
      </c>
      <c r="C4" s="5">
        <v>5.3740779768177031E-2</v>
      </c>
      <c r="D4" s="5">
        <v>3.7453183520599251E-3</v>
      </c>
      <c r="E4" s="5">
        <v>3.2679738562091504E-3</v>
      </c>
      <c r="F4">
        <v>306</v>
      </c>
    </row>
    <row r="5" spans="1:17" x14ac:dyDescent="0.2">
      <c r="A5" t="s">
        <v>47</v>
      </c>
      <c r="B5" s="6">
        <v>43994</v>
      </c>
      <c r="C5" s="5">
        <v>5.2786242925555074E-2</v>
      </c>
      <c r="D5" s="5">
        <v>2.4213075060532689E-3</v>
      </c>
      <c r="E5" s="5">
        <v>2.0618556701030928E-3</v>
      </c>
      <c r="F5">
        <v>485</v>
      </c>
    </row>
    <row r="6" spans="1:17" x14ac:dyDescent="0.2">
      <c r="A6" t="s">
        <v>47</v>
      </c>
      <c r="B6" s="6">
        <v>44014</v>
      </c>
      <c r="C6" s="5">
        <v>5.2226527254392016E-2</v>
      </c>
      <c r="D6" s="5">
        <v>2.9585798816568047E-3</v>
      </c>
      <c r="E6" s="5">
        <v>2.0325203252032522E-3</v>
      </c>
      <c r="F6">
        <v>984</v>
      </c>
    </row>
    <row r="7" spans="1:17" x14ac:dyDescent="0.2">
      <c r="A7" t="s">
        <v>47</v>
      </c>
      <c r="B7" s="6">
        <v>44021</v>
      </c>
      <c r="C7" s="5">
        <v>5.1712779973649536E-2</v>
      </c>
      <c r="D7" s="5">
        <v>2.5445292620865142E-3</v>
      </c>
      <c r="E7" s="5">
        <v>1.5923566878980893E-3</v>
      </c>
      <c r="F7">
        <v>1256</v>
      </c>
    </row>
    <row r="8" spans="1:17" x14ac:dyDescent="0.2">
      <c r="A8" t="s">
        <v>48</v>
      </c>
      <c r="B8" s="6">
        <v>43945</v>
      </c>
      <c r="C8" s="5">
        <v>9.5032397408207347E-2</v>
      </c>
      <c r="D8" s="5">
        <v>0</v>
      </c>
      <c r="E8" s="5">
        <v>0</v>
      </c>
      <c r="F8">
        <v>88</v>
      </c>
    </row>
    <row r="9" spans="1:17" x14ac:dyDescent="0.2">
      <c r="A9" t="s">
        <v>48</v>
      </c>
      <c r="B9" s="6">
        <v>43957</v>
      </c>
      <c r="C9" s="5">
        <v>9.5032397408207347E-2</v>
      </c>
      <c r="D9" s="5">
        <v>0</v>
      </c>
      <c r="E9" s="5">
        <v>0</v>
      </c>
      <c r="F9">
        <v>216</v>
      </c>
    </row>
    <row r="10" spans="1:17" x14ac:dyDescent="0.2">
      <c r="A10" t="s">
        <v>48</v>
      </c>
      <c r="B10" s="6">
        <v>43977</v>
      </c>
      <c r="C10" s="5">
        <v>9.799789251844046E-2</v>
      </c>
      <c r="D10" s="5">
        <v>3.7453183520599251E-3</v>
      </c>
      <c r="E10" s="5">
        <v>1.7921146953405018E-3</v>
      </c>
      <c r="F10">
        <v>558</v>
      </c>
    </row>
    <row r="11" spans="1:17" x14ac:dyDescent="0.2">
      <c r="A11" t="s">
        <v>48</v>
      </c>
      <c r="B11" s="6">
        <v>43994</v>
      </c>
      <c r="C11" s="5">
        <v>0.10089246843709186</v>
      </c>
      <c r="D11" s="5">
        <v>2.4213075060532689E-3</v>
      </c>
      <c r="E11" s="5">
        <v>1.0787486515641855E-3</v>
      </c>
      <c r="F11">
        <v>927</v>
      </c>
    </row>
    <row r="12" spans="1:17" x14ac:dyDescent="0.2">
      <c r="A12" t="s">
        <v>48</v>
      </c>
      <c r="B12" s="6">
        <v>44014</v>
      </c>
      <c r="C12" s="5">
        <v>0.10100313146860571</v>
      </c>
      <c r="D12" s="5">
        <v>1.4792899408284023E-3</v>
      </c>
      <c r="E12" s="5">
        <v>5.2548607461902258E-4</v>
      </c>
      <c r="F12">
        <v>1903</v>
      </c>
    </row>
    <row r="13" spans="1:17" x14ac:dyDescent="0.2">
      <c r="A13" t="s">
        <v>48</v>
      </c>
      <c r="B13" s="6">
        <v>44021</v>
      </c>
      <c r="C13" s="5">
        <v>9.6673254281949936E-2</v>
      </c>
      <c r="D13" s="5">
        <v>1.2722646310432571E-3</v>
      </c>
      <c r="E13" s="5">
        <v>4.2589437819420784E-4</v>
      </c>
      <c r="F13">
        <v>2348</v>
      </c>
    </row>
    <row r="14" spans="1:17" x14ac:dyDescent="0.2">
      <c r="A14" t="s">
        <v>49</v>
      </c>
      <c r="B14" s="6">
        <v>43945</v>
      </c>
      <c r="C14" s="5">
        <v>0.18250539956803455</v>
      </c>
      <c r="D14" s="5">
        <v>3.8461538461538464E-2</v>
      </c>
      <c r="E14" s="5">
        <v>1.1834319526627219E-2</v>
      </c>
      <c r="F14">
        <v>169</v>
      </c>
    </row>
    <row r="15" spans="1:17" x14ac:dyDescent="0.2">
      <c r="A15" t="s">
        <v>49</v>
      </c>
      <c r="B15" s="6">
        <v>43957</v>
      </c>
      <c r="C15" s="5">
        <v>0.18250539956803455</v>
      </c>
      <c r="D15" s="5">
        <v>5.6000000000000001E-2</v>
      </c>
      <c r="E15" s="5">
        <v>1.6355140186915886E-2</v>
      </c>
      <c r="F15">
        <v>428</v>
      </c>
    </row>
    <row r="16" spans="1:17" x14ac:dyDescent="0.2">
      <c r="A16" t="s">
        <v>49</v>
      </c>
      <c r="B16" s="6">
        <v>43977</v>
      </c>
      <c r="C16" s="5">
        <v>0.19423955040393395</v>
      </c>
      <c r="D16" s="5">
        <v>1.4981273408239701E-2</v>
      </c>
      <c r="E16" s="5">
        <v>3.616636528028933E-3</v>
      </c>
      <c r="F16">
        <v>1106</v>
      </c>
    </row>
    <row r="17" spans="1:6" x14ac:dyDescent="0.2">
      <c r="A17" t="s">
        <v>49</v>
      </c>
      <c r="B17" s="6">
        <v>43994</v>
      </c>
      <c r="C17" s="5">
        <v>0.19188071397474968</v>
      </c>
      <c r="D17" s="5">
        <v>1.2106537530266344E-2</v>
      </c>
      <c r="E17" s="5">
        <v>2.8360748723766306E-3</v>
      </c>
      <c r="F17">
        <v>1763</v>
      </c>
    </row>
    <row r="18" spans="1:6" x14ac:dyDescent="0.2">
      <c r="A18" t="s">
        <v>49</v>
      </c>
      <c r="B18" s="6">
        <v>44014</v>
      </c>
      <c r="C18" s="5">
        <v>0.18725120747306406</v>
      </c>
      <c r="D18" s="5">
        <v>1.1834319526627219E-2</v>
      </c>
      <c r="E18" s="5">
        <v>2.2675736961451248E-3</v>
      </c>
      <c r="F18">
        <v>3528</v>
      </c>
    </row>
    <row r="19" spans="1:6" x14ac:dyDescent="0.2">
      <c r="A19" t="s">
        <v>49</v>
      </c>
      <c r="B19" s="6">
        <v>44021</v>
      </c>
      <c r="C19" s="5">
        <v>0.18778820816864294</v>
      </c>
      <c r="D19" s="5">
        <v>1.1450381679389313E-2</v>
      </c>
      <c r="E19" s="5">
        <v>1.9732514799386098E-3</v>
      </c>
      <c r="F19">
        <v>4561</v>
      </c>
    </row>
    <row r="20" spans="1:6" x14ac:dyDescent="0.2">
      <c r="A20" t="s">
        <v>50</v>
      </c>
      <c r="B20" s="6">
        <v>43945</v>
      </c>
      <c r="C20" s="5">
        <v>0.19222462203023757</v>
      </c>
      <c r="D20" s="5">
        <v>3.8461538461538464E-2</v>
      </c>
      <c r="E20" s="5">
        <v>1.1235955056179775E-2</v>
      </c>
      <c r="F20">
        <v>178</v>
      </c>
    </row>
    <row r="21" spans="1:6" x14ac:dyDescent="0.2">
      <c r="A21" t="s">
        <v>50</v>
      </c>
      <c r="B21" s="6">
        <v>43957</v>
      </c>
      <c r="C21" s="5">
        <v>0.19222462203023757</v>
      </c>
      <c r="D21" s="5">
        <v>5.6000000000000001E-2</v>
      </c>
      <c r="E21" s="5">
        <v>1.6317016317016316E-2</v>
      </c>
      <c r="F21">
        <v>429</v>
      </c>
    </row>
    <row r="22" spans="1:6" x14ac:dyDescent="0.2">
      <c r="A22" t="s">
        <v>50</v>
      </c>
      <c r="B22" s="6">
        <v>43977</v>
      </c>
      <c r="C22" s="5">
        <v>0.19230769230769232</v>
      </c>
      <c r="D22" s="5">
        <v>4.49438202247191E-2</v>
      </c>
      <c r="E22" s="5">
        <v>1.0958904109589041E-2</v>
      </c>
      <c r="F22">
        <v>1095</v>
      </c>
    </row>
    <row r="23" spans="1:6" x14ac:dyDescent="0.2">
      <c r="A23" t="s">
        <v>50</v>
      </c>
      <c r="B23" s="6">
        <v>43994</v>
      </c>
      <c r="C23" s="5">
        <v>0.19873748367435787</v>
      </c>
      <c r="D23" s="5">
        <v>4.6004842615012108E-2</v>
      </c>
      <c r="E23" s="5">
        <v>1.0405257393209201E-2</v>
      </c>
      <c r="F23">
        <v>1826</v>
      </c>
    </row>
    <row r="24" spans="1:6" x14ac:dyDescent="0.2">
      <c r="A24" t="s">
        <v>50</v>
      </c>
      <c r="B24" s="6">
        <v>44014</v>
      </c>
      <c r="C24" s="5">
        <v>0.20280239902340641</v>
      </c>
      <c r="D24" s="5">
        <v>3.9940828402366867E-2</v>
      </c>
      <c r="E24" s="5">
        <v>7.0662130332373721E-3</v>
      </c>
      <c r="F24">
        <v>3821</v>
      </c>
    </row>
    <row r="25" spans="1:6" x14ac:dyDescent="0.2">
      <c r="A25" t="s">
        <v>50</v>
      </c>
      <c r="B25" s="6">
        <v>44021</v>
      </c>
      <c r="C25" s="5">
        <v>0.21059782608695651</v>
      </c>
      <c r="D25" s="5">
        <v>3.9440203562340966E-2</v>
      </c>
      <c r="E25" s="5">
        <v>6.0606060606060606E-3</v>
      </c>
      <c r="F25">
        <v>5115</v>
      </c>
    </row>
    <row r="26" spans="1:6" x14ac:dyDescent="0.2">
      <c r="A26" t="s">
        <v>51</v>
      </c>
      <c r="B26" s="6">
        <v>43945</v>
      </c>
      <c r="C26" s="5">
        <v>0.17278617710583152</v>
      </c>
      <c r="D26" s="5">
        <v>0.13461538461538461</v>
      </c>
      <c r="E26" s="5">
        <v>4.3749999999999997E-2</v>
      </c>
      <c r="F26">
        <v>160</v>
      </c>
    </row>
    <row r="27" spans="1:6" x14ac:dyDescent="0.2">
      <c r="A27" t="s">
        <v>51</v>
      </c>
      <c r="B27" s="6">
        <v>43957</v>
      </c>
      <c r="C27" s="5">
        <v>0.17278617710583152</v>
      </c>
      <c r="D27" s="5">
        <v>0.16</v>
      </c>
      <c r="E27" s="5">
        <v>5.2770448548812667E-2</v>
      </c>
      <c r="F27">
        <v>379</v>
      </c>
    </row>
    <row r="28" spans="1:6" x14ac:dyDescent="0.2">
      <c r="A28" t="s">
        <v>51</v>
      </c>
      <c r="B28" s="6">
        <v>43977</v>
      </c>
      <c r="C28" s="5">
        <v>0.164734808570425</v>
      </c>
      <c r="D28" s="5">
        <v>0.13857677902621723</v>
      </c>
      <c r="E28" s="5">
        <v>3.9445628997867806E-2</v>
      </c>
      <c r="F28">
        <v>938</v>
      </c>
    </row>
    <row r="29" spans="1:6" x14ac:dyDescent="0.2">
      <c r="A29" t="s">
        <v>51</v>
      </c>
      <c r="B29" s="6">
        <v>43994</v>
      </c>
      <c r="C29" s="5">
        <v>0.16238572050500652</v>
      </c>
      <c r="D29" s="5">
        <v>0.12590799031476999</v>
      </c>
      <c r="E29" s="5">
        <v>3.4852546916890083E-2</v>
      </c>
      <c r="F29">
        <v>1492</v>
      </c>
    </row>
    <row r="30" spans="1:6" x14ac:dyDescent="0.2">
      <c r="A30" t="s">
        <v>51</v>
      </c>
      <c r="B30" s="6">
        <v>44014</v>
      </c>
      <c r="C30" s="5">
        <v>0.16336712488721405</v>
      </c>
      <c r="D30" s="5">
        <v>0.10946745562130178</v>
      </c>
      <c r="E30" s="5">
        <v>2.4041585445094216E-2</v>
      </c>
      <c r="F30">
        <v>3078</v>
      </c>
    </row>
    <row r="31" spans="1:6" x14ac:dyDescent="0.2">
      <c r="A31" t="s">
        <v>51</v>
      </c>
      <c r="B31" s="6">
        <v>44021</v>
      </c>
      <c r="C31" s="5">
        <v>0.16279644268774704</v>
      </c>
      <c r="D31" s="5">
        <v>0.10178117048346055</v>
      </c>
      <c r="E31" s="5">
        <v>2.0232675771370764E-2</v>
      </c>
      <c r="F31">
        <v>3954</v>
      </c>
    </row>
    <row r="32" spans="1:6" x14ac:dyDescent="0.2">
      <c r="A32" t="s">
        <v>52</v>
      </c>
      <c r="B32" s="6">
        <v>43945</v>
      </c>
      <c r="C32" s="5">
        <v>0.1447084233261339</v>
      </c>
      <c r="D32" s="5">
        <v>0.34615384615384615</v>
      </c>
      <c r="E32" s="5">
        <v>0.13432835820895522</v>
      </c>
      <c r="F32">
        <v>134</v>
      </c>
    </row>
    <row r="33" spans="1:6" x14ac:dyDescent="0.2">
      <c r="A33" t="s">
        <v>52</v>
      </c>
      <c r="B33" s="6">
        <v>43957</v>
      </c>
      <c r="C33" s="5">
        <v>0.1447084233261339</v>
      </c>
      <c r="D33" s="5">
        <v>0.27200000000000002</v>
      </c>
      <c r="E33" s="5">
        <v>0.10932475884244373</v>
      </c>
      <c r="F33">
        <v>311</v>
      </c>
    </row>
    <row r="34" spans="1:6" x14ac:dyDescent="0.2">
      <c r="A34" t="s">
        <v>52</v>
      </c>
      <c r="B34" s="6">
        <v>43977</v>
      </c>
      <c r="C34" s="5">
        <v>0.13505444327362134</v>
      </c>
      <c r="D34" s="5">
        <v>0.21722846441947566</v>
      </c>
      <c r="E34" s="5">
        <v>7.5422626788036407E-2</v>
      </c>
      <c r="F34">
        <v>769</v>
      </c>
    </row>
    <row r="35" spans="1:6" x14ac:dyDescent="0.2">
      <c r="A35" t="s">
        <v>52</v>
      </c>
      <c r="B35" s="6">
        <v>43994</v>
      </c>
      <c r="C35" s="5">
        <v>0.12886373530692208</v>
      </c>
      <c r="D35" s="5">
        <v>0.18886198547215496</v>
      </c>
      <c r="E35" s="5">
        <v>6.5878378378378372E-2</v>
      </c>
      <c r="F35">
        <v>1184</v>
      </c>
    </row>
    <row r="36" spans="1:6" x14ac:dyDescent="0.2">
      <c r="A36" t="s">
        <v>52</v>
      </c>
      <c r="B36" s="6">
        <v>44014</v>
      </c>
      <c r="C36" s="5">
        <v>0.13327318082904305</v>
      </c>
      <c r="D36" s="5">
        <v>0.22337278106508876</v>
      </c>
      <c r="E36" s="5">
        <v>6.0135404221425728E-2</v>
      </c>
      <c r="F36">
        <v>2511</v>
      </c>
    </row>
    <row r="37" spans="1:6" x14ac:dyDescent="0.2">
      <c r="A37" t="s">
        <v>52</v>
      </c>
      <c r="B37" s="6">
        <v>44021</v>
      </c>
      <c r="C37" s="5">
        <v>0.13245223978919632</v>
      </c>
      <c r="D37" s="5">
        <v>0.21755725190839695</v>
      </c>
      <c r="E37" s="5">
        <v>5.3155113459745107E-2</v>
      </c>
      <c r="F37">
        <v>3217</v>
      </c>
    </row>
    <row r="38" spans="1:6" x14ac:dyDescent="0.2">
      <c r="A38" t="s">
        <v>53</v>
      </c>
      <c r="B38" s="6">
        <v>43945</v>
      </c>
      <c r="C38" s="5">
        <v>0.10799136069114471</v>
      </c>
      <c r="D38" s="5">
        <v>0.34615384615384615</v>
      </c>
      <c r="E38" s="5">
        <v>0.18</v>
      </c>
      <c r="F38">
        <v>100</v>
      </c>
    </row>
    <row r="39" spans="1:6" x14ac:dyDescent="0.2">
      <c r="A39" t="s">
        <v>53</v>
      </c>
      <c r="B39" s="6">
        <v>43957</v>
      </c>
      <c r="C39" s="5">
        <v>0.10799136069114471</v>
      </c>
      <c r="D39" s="5">
        <v>0.30399999999999999</v>
      </c>
      <c r="E39" s="5">
        <v>0.15966386554621848</v>
      </c>
      <c r="F39">
        <v>238</v>
      </c>
    </row>
    <row r="40" spans="1:6" x14ac:dyDescent="0.2">
      <c r="A40" t="s">
        <v>53</v>
      </c>
      <c r="B40" s="6">
        <v>43977</v>
      </c>
      <c r="C40" s="5">
        <v>9.870038637161925E-2</v>
      </c>
      <c r="D40" s="5">
        <v>0.29962546816479402</v>
      </c>
      <c r="E40" s="5">
        <v>0.14234875444839859</v>
      </c>
      <c r="F40">
        <v>562</v>
      </c>
    </row>
    <row r="41" spans="1:6" x14ac:dyDescent="0.2">
      <c r="A41" t="s">
        <v>53</v>
      </c>
      <c r="B41" s="6">
        <v>43994</v>
      </c>
      <c r="C41" s="5">
        <v>9.9695254680017414E-2</v>
      </c>
      <c r="D41" s="5">
        <v>0.32203389830508472</v>
      </c>
      <c r="E41" s="5">
        <v>0.14519650655021835</v>
      </c>
      <c r="F41">
        <v>916</v>
      </c>
    </row>
    <row r="42" spans="1:6" x14ac:dyDescent="0.2">
      <c r="A42" t="s">
        <v>53</v>
      </c>
      <c r="B42" s="6">
        <v>44014</v>
      </c>
      <c r="C42" s="5">
        <v>9.5801709038798366E-2</v>
      </c>
      <c r="D42" s="5">
        <v>0.29142011834319526</v>
      </c>
      <c r="E42" s="5">
        <v>0.10914127423822714</v>
      </c>
      <c r="F42">
        <v>1805</v>
      </c>
    </row>
    <row r="43" spans="1:6" x14ac:dyDescent="0.2">
      <c r="A43" t="s">
        <v>53</v>
      </c>
      <c r="B43" s="6">
        <v>44021</v>
      </c>
      <c r="C43" s="5">
        <v>9.4285243741765487E-2</v>
      </c>
      <c r="D43" s="5">
        <v>0.29643765903307889</v>
      </c>
      <c r="E43" s="5">
        <v>0.1017467248908297</v>
      </c>
      <c r="F43">
        <v>2290</v>
      </c>
    </row>
    <row r="44" spans="1:6" x14ac:dyDescent="0.2">
      <c r="A44" t="s">
        <v>54</v>
      </c>
      <c r="B44" s="6">
        <v>43945</v>
      </c>
      <c r="C44" s="5">
        <v>4.859611231101512E-2</v>
      </c>
      <c r="D44" s="5">
        <v>9.6153846153846159E-2</v>
      </c>
      <c r="E44" s="5">
        <v>0.1111111111111111</v>
      </c>
      <c r="F44">
        <v>45</v>
      </c>
    </row>
    <row r="45" spans="1:6" x14ac:dyDescent="0.2">
      <c r="A45" t="s">
        <v>54</v>
      </c>
      <c r="B45" s="6">
        <v>43957</v>
      </c>
      <c r="C45" s="5">
        <v>4.859611231101512E-2</v>
      </c>
      <c r="D45" s="5">
        <v>0.13600000000000001</v>
      </c>
      <c r="E45" s="5">
        <v>0.15315315315315314</v>
      </c>
      <c r="F45">
        <v>111</v>
      </c>
    </row>
    <row r="46" spans="1:6" x14ac:dyDescent="0.2">
      <c r="A46" t="s">
        <v>54</v>
      </c>
      <c r="B46" s="6">
        <v>43977</v>
      </c>
      <c r="C46" s="5">
        <v>4.8647699332630842E-2</v>
      </c>
      <c r="D46" s="5">
        <v>0.21348314606741572</v>
      </c>
      <c r="E46" s="5">
        <v>0.20577617328519857</v>
      </c>
      <c r="F46">
        <v>277</v>
      </c>
    </row>
    <row r="47" spans="1:6" x14ac:dyDescent="0.2">
      <c r="A47" t="s">
        <v>54</v>
      </c>
      <c r="B47" s="6">
        <v>43994</v>
      </c>
      <c r="C47" s="5">
        <v>4.77797126686983E-2</v>
      </c>
      <c r="D47" s="5">
        <v>0.23244552058111381</v>
      </c>
      <c r="E47" s="5">
        <v>0.21867881548974943</v>
      </c>
      <c r="F47">
        <v>439</v>
      </c>
    </row>
    <row r="48" spans="1:6" x14ac:dyDescent="0.2">
      <c r="A48" t="s">
        <v>54</v>
      </c>
      <c r="B48" s="6">
        <v>44014</v>
      </c>
      <c r="C48" s="5">
        <v>4.840507404065602E-2</v>
      </c>
      <c r="D48" s="5">
        <v>0.23372781065088757</v>
      </c>
      <c r="E48" s="5">
        <v>0.17324561403508773</v>
      </c>
      <c r="F48">
        <v>912</v>
      </c>
    </row>
    <row r="49" spans="1:6" x14ac:dyDescent="0.2">
      <c r="A49" t="s">
        <v>54</v>
      </c>
      <c r="B49" s="6">
        <v>44021</v>
      </c>
      <c r="C49" s="5">
        <v>4.7677865612648224E-2</v>
      </c>
      <c r="D49" s="5">
        <v>0.24173027989821882</v>
      </c>
      <c r="E49" s="5">
        <v>0.16407599309153714</v>
      </c>
      <c r="F49">
        <v>1158</v>
      </c>
    </row>
    <row r="50" spans="1:6" x14ac:dyDescent="0.2">
      <c r="A50" t="s">
        <v>55</v>
      </c>
      <c r="B50" s="6">
        <v>43945</v>
      </c>
      <c r="C50" s="5">
        <v>9.7192224622030237E-3</v>
      </c>
      <c r="D50" s="5">
        <v>0</v>
      </c>
      <c r="E50" s="5">
        <v>0</v>
      </c>
      <c r="F50">
        <v>9</v>
      </c>
    </row>
    <row r="51" spans="1:6" x14ac:dyDescent="0.2">
      <c r="A51" t="s">
        <v>55</v>
      </c>
      <c r="B51" s="6">
        <v>43957</v>
      </c>
      <c r="C51" s="5">
        <v>9.7192224622030237E-3</v>
      </c>
      <c r="D51" s="5">
        <v>1.6E-2</v>
      </c>
      <c r="E51" s="5">
        <v>0.125</v>
      </c>
      <c r="F51">
        <v>16</v>
      </c>
    </row>
    <row r="52" spans="1:6" x14ac:dyDescent="0.2">
      <c r="A52" t="s">
        <v>55</v>
      </c>
      <c r="B52" s="6">
        <v>43977</v>
      </c>
      <c r="C52" s="5">
        <v>1.282051282051282E-2</v>
      </c>
      <c r="D52" s="5">
        <v>5.6179775280898875E-2</v>
      </c>
      <c r="E52" s="5">
        <v>0.20547945205479451</v>
      </c>
      <c r="F52">
        <v>73</v>
      </c>
    </row>
    <row r="53" spans="1:6" x14ac:dyDescent="0.2">
      <c r="A53" t="s">
        <v>55</v>
      </c>
      <c r="B53" s="6">
        <v>43994</v>
      </c>
      <c r="C53" s="5">
        <v>1.4366565084893338E-2</v>
      </c>
      <c r="D53" s="5">
        <v>5.8111380145278453E-2</v>
      </c>
      <c r="E53" s="5">
        <v>0.18181818181818182</v>
      </c>
      <c r="F53">
        <v>132</v>
      </c>
    </row>
    <row r="54" spans="1:6" x14ac:dyDescent="0.2">
      <c r="A54" t="s">
        <v>55</v>
      </c>
      <c r="B54" s="6">
        <v>44014</v>
      </c>
      <c r="C54" s="5">
        <v>1.3587389204394671E-2</v>
      </c>
      <c r="D54" s="5">
        <v>7.8402366863905323E-2</v>
      </c>
      <c r="E54" s="5">
        <v>0.20703125</v>
      </c>
      <c r="F54">
        <v>256</v>
      </c>
    </row>
    <row r="55" spans="1:6" x14ac:dyDescent="0.2">
      <c r="A55" t="s">
        <v>55</v>
      </c>
      <c r="B55" s="6">
        <v>44021</v>
      </c>
      <c r="C55" s="5">
        <v>1.4039855072463768E-2</v>
      </c>
      <c r="D55" s="5">
        <v>8.1424936386768454E-2</v>
      </c>
      <c r="E55" s="5">
        <v>0.18768328445747801</v>
      </c>
      <c r="F55">
        <v>341</v>
      </c>
    </row>
    <row r="56" spans="1:6" x14ac:dyDescent="0.2">
      <c r="A56" t="s">
        <v>56</v>
      </c>
      <c r="B56" s="6">
        <v>43945</v>
      </c>
      <c r="C56" s="5">
        <v>1.0799136069114472E-3</v>
      </c>
      <c r="D56" s="5">
        <v>0</v>
      </c>
      <c r="E56" s="5">
        <v>0</v>
      </c>
      <c r="F56">
        <v>1</v>
      </c>
    </row>
    <row r="57" spans="1:6" x14ac:dyDescent="0.2">
      <c r="A57" t="s">
        <v>56</v>
      </c>
      <c r="B57" s="6">
        <v>43957</v>
      </c>
      <c r="C57" s="5">
        <v>1.0799136069114472E-3</v>
      </c>
      <c r="D57" s="5">
        <v>0</v>
      </c>
      <c r="E57" s="5">
        <v>0</v>
      </c>
      <c r="F57">
        <v>3</v>
      </c>
    </row>
    <row r="58" spans="1:6" x14ac:dyDescent="0.2">
      <c r="A58" t="s">
        <v>56</v>
      </c>
      <c r="B58" s="6">
        <v>43977</v>
      </c>
      <c r="C58" s="5">
        <v>1.7562346329469617E-3</v>
      </c>
      <c r="D58" s="5">
        <v>7.4906367041198503E-3</v>
      </c>
      <c r="E58" s="5">
        <v>0.2</v>
      </c>
      <c r="F58">
        <v>10</v>
      </c>
    </row>
    <row r="59" spans="1:6" x14ac:dyDescent="0.2">
      <c r="A59" t="s">
        <v>56</v>
      </c>
      <c r="B59" s="6">
        <v>43994</v>
      </c>
      <c r="C59" s="5">
        <v>2.6121027427078798E-3</v>
      </c>
      <c r="D59" s="5">
        <v>9.6852300242130755E-3</v>
      </c>
      <c r="E59" s="5">
        <v>0.16666666666666666</v>
      </c>
      <c r="F59">
        <v>24</v>
      </c>
    </row>
    <row r="60" spans="1:6" x14ac:dyDescent="0.2">
      <c r="A60" t="s">
        <v>56</v>
      </c>
      <c r="B60" s="6">
        <v>44014</v>
      </c>
      <c r="C60" s="5">
        <v>2.2822567804256675E-3</v>
      </c>
      <c r="D60" s="5">
        <v>7.3964497041420114E-3</v>
      </c>
      <c r="E60" s="5">
        <v>0.11627906976744186</v>
      </c>
      <c r="F60">
        <v>43</v>
      </c>
    </row>
    <row r="61" spans="1:6" x14ac:dyDescent="0.2">
      <c r="A61" t="s">
        <v>56</v>
      </c>
      <c r="B61" s="6">
        <v>44021</v>
      </c>
      <c r="C61" s="5">
        <v>1.976284584980237E-3</v>
      </c>
      <c r="D61" s="5">
        <v>6.3613231552162846E-3</v>
      </c>
      <c r="E61" s="5">
        <v>0.10416666666666667</v>
      </c>
      <c r="F61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hazard- ward</vt:lpstr>
      <vt:lpstr>ward comorbidities</vt:lpstr>
      <vt:lpstr>capacity</vt:lpstr>
      <vt:lpstr>age-death-cases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Mrunmayee Gokhale</dc:creator>
  <cp:lastModifiedBy>Mrunmayee Gokhale</cp:lastModifiedBy>
  <dcterms:created xsi:type="dcterms:W3CDTF">2020-06-14T18:59:57Z</dcterms:created>
  <dcterms:modified xsi:type="dcterms:W3CDTF">2020-10-07T11:36:41Z</dcterms:modified>
</cp:coreProperties>
</file>