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queryTables/queryTable1.xml" ContentType="application/vnd.openxmlformats-officedocument.spreadsheetml.queryTable+xml"/>
  <Override PartName="/xl/tables/table4.xml" ContentType="application/vnd.openxmlformats-officedocument.spreadsheetml.table+xml"/>
  <Override PartName="/xl/tables/table5.xml" ContentType="application/vnd.openxmlformats-officedocument.spreadsheetml.table+xml"/>
  <Override PartName="/xl/pivotTables/pivotTable1.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2.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3.xml" ContentType="application/vnd.openxmlformats-officedocument.spreadsheetml.pivotTable+xml"/>
  <Override PartName="/xl/drawings/drawing5.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6.xml" ContentType="application/vnd.openxmlformats-officedocument.drawing+xml"/>
  <Override PartName="/xl/comments1.xml" ContentType="application/vnd.openxmlformats-officedocument.spreadsheetml.comments+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User\Downloads\"/>
    </mc:Choice>
  </mc:AlternateContent>
  <bookViews>
    <workbookView xWindow="0" yWindow="0" windowWidth="20490" windowHeight="7650" firstSheet="7" activeTab="9"/>
  </bookViews>
  <sheets>
    <sheet name="Data" sheetId="1" r:id="rId1"/>
    <sheet name="India Staff" sheetId="2" r:id="rId2"/>
    <sheet name="ALL Staff" sheetId="3" r:id="rId3"/>
    <sheet name="Sheet1" sheetId="4" r:id="rId4"/>
    <sheet name="Male vs female" sheetId="5" r:id="rId5"/>
    <sheet name="Salary spread" sheetId="6" r:id="rId6"/>
    <sheet name="Salary vs Rating" sheetId="7" r:id="rId7"/>
    <sheet name="LOOKUP Sheet" sheetId="8" r:id="rId8"/>
    <sheet name="Employee Dataover time" sheetId="9" r:id="rId9"/>
    <sheet name="Dashboard" sheetId="10" r:id="rId10"/>
    <sheet name="Sheet8" sheetId="11" r:id="rId11"/>
  </sheets>
  <definedNames>
    <definedName name="_xlnm._FilterDatabase" localSheetId="0" hidden="1">Data!$C$5:$I$105</definedName>
    <definedName name="_xlnm._FilterDatabase" localSheetId="1" hidden="1">'India Staff'!$B$2:$H$114</definedName>
    <definedName name="_xlchart.0" hidden="1">'ALL Staff'!$H$5:$H$187</definedName>
    <definedName name="_xlchart.1" hidden="1">'ALL Staff'!$H$5:$H$187</definedName>
    <definedName name="_xlchart.2" hidden="1">'ALL Staff'!$H$5:$H$187</definedName>
    <definedName name="ExternalData_1" localSheetId="2" hidden="1">'ALL Staff'!$C$4:$J$187</definedName>
    <definedName name="Slicer_Country">#N/A</definedName>
    <definedName name="Slicer_Gender">#N/A</definedName>
  </definedNames>
  <calcPr calcId="162913"/>
  <pivotCaches>
    <pivotCache cacheId="14" r:id="rId12"/>
  </pivotCaches>
  <extLst>
    <ext xmlns:x14="http://schemas.microsoft.com/office/spreadsheetml/2009/9/main" uri="{BBE1A952-AA13-448e-AADC-164F8A28A991}">
      <x14:slicerCaches>
        <x14:slicerCache r:id="rId13"/>
        <x14:slicerCache r:id="rId1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3" i="10" l="1"/>
  <c r="N3" i="10"/>
  <c r="J3" i="10"/>
  <c r="G3" i="10"/>
  <c r="E3" i="10"/>
  <c r="C3" i="10"/>
  <c r="N5" i="3"/>
  <c r="N6" i="3"/>
  <c r="N7" i="3"/>
  <c r="N8" i="3"/>
  <c r="N9" i="3"/>
  <c r="N10" i="3"/>
  <c r="N11" i="3"/>
  <c r="N12" i="3"/>
  <c r="N13" i="3"/>
  <c r="N14" i="3"/>
  <c r="N15" i="3"/>
  <c r="N16" i="3"/>
  <c r="N17" i="3"/>
  <c r="N18" i="3"/>
  <c r="N19" i="3"/>
  <c r="N20" i="3"/>
  <c r="N21" i="3"/>
  <c r="N22" i="3"/>
  <c r="N23" i="3"/>
  <c r="N24" i="3"/>
  <c r="N25" i="3"/>
  <c r="N26" i="3"/>
  <c r="N27" i="3"/>
  <c r="N28" i="3"/>
  <c r="N29" i="3"/>
  <c r="N30" i="3"/>
  <c r="N31" i="3"/>
  <c r="N32" i="3"/>
  <c r="N33" i="3"/>
  <c r="N34" i="3"/>
  <c r="N35" i="3"/>
  <c r="N36" i="3"/>
  <c r="N37" i="3"/>
  <c r="N38" i="3"/>
  <c r="N39" i="3"/>
  <c r="N40" i="3"/>
  <c r="N41" i="3"/>
  <c r="N42" i="3"/>
  <c r="N43" i="3"/>
  <c r="N44" i="3"/>
  <c r="N45" i="3"/>
  <c r="N46" i="3"/>
  <c r="N47" i="3"/>
  <c r="N48" i="3"/>
  <c r="N49" i="3"/>
  <c r="N50" i="3"/>
  <c r="N51" i="3"/>
  <c r="N52" i="3"/>
  <c r="N53" i="3"/>
  <c r="N54" i="3"/>
  <c r="N55" i="3"/>
  <c r="N56" i="3"/>
  <c r="N57" i="3"/>
  <c r="N58" i="3"/>
  <c r="N59" i="3"/>
  <c r="N60" i="3"/>
  <c r="N61" i="3"/>
  <c r="N62" i="3"/>
  <c r="N63" i="3"/>
  <c r="N64" i="3"/>
  <c r="N65" i="3"/>
  <c r="N66" i="3"/>
  <c r="N67" i="3"/>
  <c r="N68" i="3"/>
  <c r="N69" i="3"/>
  <c r="N70" i="3"/>
  <c r="N71" i="3"/>
  <c r="N72" i="3"/>
  <c r="N73" i="3"/>
  <c r="N74" i="3"/>
  <c r="N75" i="3"/>
  <c r="N76" i="3"/>
  <c r="N77" i="3"/>
  <c r="N78" i="3"/>
  <c r="N79" i="3"/>
  <c r="N80" i="3"/>
  <c r="N81" i="3"/>
  <c r="N82" i="3"/>
  <c r="N83" i="3"/>
  <c r="N84" i="3"/>
  <c r="N85" i="3"/>
  <c r="N86" i="3"/>
  <c r="N87" i="3"/>
  <c r="N88" i="3"/>
  <c r="N89" i="3"/>
  <c r="N90" i="3"/>
  <c r="N91" i="3"/>
  <c r="N92" i="3"/>
  <c r="N93" i="3"/>
  <c r="N94" i="3"/>
  <c r="N95" i="3"/>
  <c r="N96" i="3"/>
  <c r="N97" i="3"/>
  <c r="N98" i="3"/>
  <c r="N99" i="3"/>
  <c r="N100" i="3"/>
  <c r="N101" i="3"/>
  <c r="N102" i="3"/>
  <c r="N103" i="3"/>
  <c r="N104" i="3"/>
  <c r="N105" i="3"/>
  <c r="N106" i="3"/>
  <c r="N107" i="3"/>
  <c r="N108" i="3"/>
  <c r="N109" i="3"/>
  <c r="N110" i="3"/>
  <c r="N111" i="3"/>
  <c r="N112" i="3"/>
  <c r="N113" i="3"/>
  <c r="N114" i="3"/>
  <c r="N115" i="3"/>
  <c r="N116" i="3"/>
  <c r="N117" i="3"/>
  <c r="N118" i="3"/>
  <c r="N119" i="3"/>
  <c r="N120" i="3"/>
  <c r="N121" i="3"/>
  <c r="N122" i="3"/>
  <c r="N123" i="3"/>
  <c r="N124" i="3"/>
  <c r="N125" i="3"/>
  <c r="N126" i="3"/>
  <c r="N127" i="3"/>
  <c r="N128" i="3"/>
  <c r="N129" i="3"/>
  <c r="N130" i="3"/>
  <c r="N131" i="3"/>
  <c r="N132" i="3"/>
  <c r="N133" i="3"/>
  <c r="N134" i="3"/>
  <c r="N135" i="3"/>
  <c r="N136" i="3"/>
  <c r="N137" i="3"/>
  <c r="N138" i="3"/>
  <c r="N139" i="3"/>
  <c r="N140" i="3"/>
  <c r="N141" i="3"/>
  <c r="N142" i="3"/>
  <c r="N143" i="3"/>
  <c r="N144" i="3"/>
  <c r="N145" i="3"/>
  <c r="N146" i="3"/>
  <c r="N147" i="3"/>
  <c r="N148" i="3"/>
  <c r="N149" i="3"/>
  <c r="N150" i="3"/>
  <c r="N151" i="3"/>
  <c r="N152" i="3"/>
  <c r="N153" i="3"/>
  <c r="N154" i="3"/>
  <c r="N155" i="3"/>
  <c r="N156" i="3"/>
  <c r="N157" i="3"/>
  <c r="N158" i="3"/>
  <c r="N159" i="3"/>
  <c r="N160" i="3"/>
  <c r="N161" i="3"/>
  <c r="N162" i="3"/>
  <c r="N163" i="3"/>
  <c r="N164" i="3"/>
  <c r="N165" i="3"/>
  <c r="N166" i="3"/>
  <c r="N167" i="3"/>
  <c r="N168" i="3"/>
  <c r="N169" i="3"/>
  <c r="N170" i="3"/>
  <c r="N171" i="3"/>
  <c r="N172" i="3"/>
  <c r="N173" i="3"/>
  <c r="N174" i="3"/>
  <c r="N175" i="3"/>
  <c r="N176" i="3"/>
  <c r="N177" i="3"/>
  <c r="N178" i="3"/>
  <c r="N179" i="3"/>
  <c r="N180" i="3"/>
  <c r="N181" i="3"/>
  <c r="N182" i="3"/>
  <c r="N183" i="3"/>
  <c r="N184" i="3"/>
  <c r="N185" i="3"/>
  <c r="N186" i="3"/>
  <c r="N187" i="3"/>
  <c r="B8" i="4"/>
  <c r="Q19" i="3" l="1"/>
  <c r="Q25" i="3"/>
  <c r="Q24" i="3"/>
  <c r="Q23" i="3"/>
  <c r="Q22" i="3"/>
  <c r="Q21" i="3"/>
  <c r="Q20" i="3"/>
  <c r="R11" i="3"/>
  <c r="R10" i="3"/>
  <c r="K102" i="3"/>
  <c r="L102" i="3" s="1"/>
  <c r="M102" i="3" s="1"/>
  <c r="K152" i="3"/>
  <c r="L152" i="3" s="1"/>
  <c r="M152" i="3" s="1"/>
  <c r="K13" i="3"/>
  <c r="L13" i="3" s="1"/>
  <c r="M13" i="3" s="1"/>
  <c r="K148" i="3"/>
  <c r="L148" i="3" s="1"/>
  <c r="M148" i="3" s="1"/>
  <c r="K28" i="3"/>
  <c r="L28" i="3" s="1"/>
  <c r="M28" i="3" s="1"/>
  <c r="K162" i="3"/>
  <c r="L162" i="3" s="1"/>
  <c r="M162" i="3" s="1"/>
  <c r="K126" i="3"/>
  <c r="L126" i="3" s="1"/>
  <c r="M126" i="3" s="1"/>
  <c r="K146" i="3"/>
  <c r="L146" i="3" s="1"/>
  <c r="M146" i="3" s="1"/>
  <c r="K5" i="3"/>
  <c r="L5" i="3" s="1"/>
  <c r="M5" i="3" s="1"/>
  <c r="K30" i="3"/>
  <c r="L30" i="3" s="1"/>
  <c r="M30" i="3" s="1"/>
  <c r="K120" i="3"/>
  <c r="L120" i="3" s="1"/>
  <c r="M120" i="3" s="1"/>
  <c r="K110" i="3"/>
  <c r="L110" i="3" s="1"/>
  <c r="M110" i="3" s="1"/>
  <c r="K36" i="3"/>
  <c r="L36" i="3" s="1"/>
  <c r="M36" i="3" s="1"/>
  <c r="K170" i="3"/>
  <c r="L170" i="3" s="1"/>
  <c r="M170" i="3" s="1"/>
  <c r="K52" i="3"/>
  <c r="L52" i="3" s="1"/>
  <c r="M52" i="3" s="1"/>
  <c r="K180" i="3"/>
  <c r="L180" i="3" s="1"/>
  <c r="M180" i="3" s="1"/>
  <c r="K140" i="3"/>
  <c r="L140" i="3" s="1"/>
  <c r="M140" i="3" s="1"/>
  <c r="K174" i="3"/>
  <c r="L174" i="3" s="1"/>
  <c r="M174" i="3" s="1"/>
  <c r="K90" i="3"/>
  <c r="L90" i="3" s="1"/>
  <c r="M90" i="3" s="1"/>
  <c r="K136" i="3"/>
  <c r="L136" i="3" s="1"/>
  <c r="M136" i="3" s="1"/>
  <c r="K116" i="3"/>
  <c r="L116" i="3" s="1"/>
  <c r="M116" i="3" s="1"/>
  <c r="K138" i="3"/>
  <c r="L138" i="3" s="1"/>
  <c r="M138" i="3" s="1"/>
  <c r="K158" i="3"/>
  <c r="L158" i="3" s="1"/>
  <c r="M158" i="3" s="1"/>
  <c r="K124" i="3"/>
  <c r="L124" i="3" s="1"/>
  <c r="M124" i="3" s="1"/>
  <c r="K96" i="3"/>
  <c r="L96" i="3" s="1"/>
  <c r="M96" i="3" s="1"/>
  <c r="K70" i="3"/>
  <c r="L70" i="3" s="1"/>
  <c r="M70" i="3" s="1"/>
  <c r="K184" i="3"/>
  <c r="L184" i="3" s="1"/>
  <c r="M184" i="3" s="1"/>
  <c r="K88" i="3"/>
  <c r="L88" i="3" s="1"/>
  <c r="M88" i="3" s="1"/>
  <c r="K130" i="3"/>
  <c r="L130" i="3" s="1"/>
  <c r="M130" i="3" s="1"/>
  <c r="K92" i="3"/>
  <c r="L92" i="3" s="1"/>
  <c r="M92" i="3" s="1"/>
  <c r="K11" i="3"/>
  <c r="L11" i="3" s="1"/>
  <c r="M11" i="3" s="1"/>
  <c r="K82" i="3"/>
  <c r="L82" i="3" s="1"/>
  <c r="M82" i="3" s="1"/>
  <c r="K32" i="3"/>
  <c r="L32" i="3" s="1"/>
  <c r="M32" i="3" s="1"/>
  <c r="K156" i="3"/>
  <c r="L156" i="3" s="1"/>
  <c r="M156" i="3" s="1"/>
  <c r="K50" i="3"/>
  <c r="L50" i="3" s="1"/>
  <c r="M50" i="3" s="1"/>
  <c r="K56" i="3"/>
  <c r="L56" i="3" s="1"/>
  <c r="M56" i="3" s="1"/>
  <c r="K46" i="3"/>
  <c r="L46" i="3" s="1"/>
  <c r="M46" i="3" s="1"/>
  <c r="K160" i="3"/>
  <c r="L160" i="3" s="1"/>
  <c r="M160" i="3" s="1"/>
  <c r="K154" i="3"/>
  <c r="L154" i="3" s="1"/>
  <c r="M154" i="3" s="1"/>
  <c r="K84" i="3"/>
  <c r="L84" i="3" s="1"/>
  <c r="M84" i="3" s="1"/>
  <c r="K72" i="3"/>
  <c r="L72" i="3" s="1"/>
  <c r="M72" i="3" s="1"/>
  <c r="K76" i="3"/>
  <c r="L76" i="3" s="1"/>
  <c r="M76" i="3" s="1"/>
  <c r="K60" i="3"/>
  <c r="L60" i="3" s="1"/>
  <c r="M60" i="3" s="1"/>
  <c r="K25" i="3"/>
  <c r="L25" i="3" s="1"/>
  <c r="M25" i="3" s="1"/>
  <c r="K80" i="3"/>
  <c r="L80" i="3" s="1"/>
  <c r="M80" i="3" s="1"/>
  <c r="K112" i="3"/>
  <c r="L112" i="3" s="1"/>
  <c r="M112" i="3" s="1"/>
  <c r="K78" i="3"/>
  <c r="L78" i="3" s="1"/>
  <c r="M78" i="3" s="1"/>
  <c r="K134" i="3"/>
  <c r="L134" i="3" s="1"/>
  <c r="M134" i="3" s="1"/>
  <c r="K7" i="3"/>
  <c r="L7" i="3" s="1"/>
  <c r="M7" i="3" s="1"/>
  <c r="K164" i="3"/>
  <c r="L164" i="3" s="1"/>
  <c r="M164" i="3" s="1"/>
  <c r="K168" i="3"/>
  <c r="L168" i="3" s="1"/>
  <c r="M168" i="3" s="1"/>
  <c r="K15" i="3"/>
  <c r="L15" i="3" s="1"/>
  <c r="M15" i="3" s="1"/>
  <c r="K106" i="3"/>
  <c r="L106" i="3" s="1"/>
  <c r="M106" i="3" s="1"/>
  <c r="K100" i="3"/>
  <c r="L100" i="3" s="1"/>
  <c r="M100" i="3" s="1"/>
  <c r="K34" i="3"/>
  <c r="L34" i="3" s="1"/>
  <c r="M34" i="3" s="1"/>
  <c r="K21" i="3"/>
  <c r="L21" i="3" s="1"/>
  <c r="M21" i="3" s="1"/>
  <c r="K108" i="3"/>
  <c r="L108" i="3" s="1"/>
  <c r="M108" i="3" s="1"/>
  <c r="K9" i="3"/>
  <c r="L9" i="3" s="1"/>
  <c r="M9" i="3" s="1"/>
  <c r="K86" i="3"/>
  <c r="L86" i="3" s="1"/>
  <c r="M86" i="3" s="1"/>
  <c r="K17" i="3"/>
  <c r="L17" i="3" s="1"/>
  <c r="M17" i="3" s="1"/>
  <c r="K64" i="3"/>
  <c r="L64" i="3" s="1"/>
  <c r="M64" i="3" s="1"/>
  <c r="K40" i="3"/>
  <c r="L40" i="3" s="1"/>
  <c r="M40" i="3" s="1"/>
  <c r="K144" i="3"/>
  <c r="L144" i="3" s="1"/>
  <c r="M144" i="3" s="1"/>
  <c r="K66" i="3"/>
  <c r="L66" i="3" s="1"/>
  <c r="M66" i="3" s="1"/>
  <c r="K142" i="3"/>
  <c r="L142" i="3" s="1"/>
  <c r="M142" i="3" s="1"/>
  <c r="K58" i="3"/>
  <c r="L58" i="3" s="1"/>
  <c r="M58" i="3" s="1"/>
  <c r="K118" i="3"/>
  <c r="L118" i="3" s="1"/>
  <c r="M118" i="3" s="1"/>
  <c r="K166" i="3"/>
  <c r="L166" i="3" s="1"/>
  <c r="M166" i="3" s="1"/>
  <c r="K128" i="3"/>
  <c r="L128" i="3" s="1"/>
  <c r="M128" i="3" s="1"/>
  <c r="K44" i="3"/>
  <c r="L44" i="3" s="1"/>
  <c r="M44" i="3" s="1"/>
  <c r="K68" i="3"/>
  <c r="L68" i="3" s="1"/>
  <c r="M68" i="3" s="1"/>
  <c r="K48" i="3"/>
  <c r="L48" i="3" s="1"/>
  <c r="M48" i="3" s="1"/>
  <c r="K19" i="3"/>
  <c r="L19" i="3" s="1"/>
  <c r="M19" i="3" s="1"/>
  <c r="K186" i="3"/>
  <c r="K38" i="3"/>
  <c r="L38" i="3" s="1"/>
  <c r="M38" i="3" s="1"/>
  <c r="K178" i="3"/>
  <c r="L178" i="3" s="1"/>
  <c r="M178" i="3" s="1"/>
  <c r="K62" i="3"/>
  <c r="L62" i="3" s="1"/>
  <c r="M62" i="3" s="1"/>
  <c r="K182" i="3"/>
  <c r="L182" i="3" s="1"/>
  <c r="M182" i="3" s="1"/>
  <c r="K42" i="3"/>
  <c r="L42" i="3" s="1"/>
  <c r="M42" i="3" s="1"/>
  <c r="K54" i="3"/>
  <c r="L54" i="3" s="1"/>
  <c r="M54" i="3" s="1"/>
  <c r="K74" i="3"/>
  <c r="L74" i="3" s="1"/>
  <c r="M74" i="3" s="1"/>
  <c r="K172" i="3"/>
  <c r="L172" i="3" s="1"/>
  <c r="M172" i="3" s="1"/>
  <c r="K132" i="3"/>
  <c r="L132" i="3" s="1"/>
  <c r="M132" i="3" s="1"/>
  <c r="K122" i="3"/>
  <c r="L122" i="3" s="1"/>
  <c r="M122" i="3" s="1"/>
  <c r="K176" i="3"/>
  <c r="L176" i="3" s="1"/>
  <c r="M176" i="3" s="1"/>
  <c r="K94" i="3"/>
  <c r="L94" i="3" s="1"/>
  <c r="M94" i="3" s="1"/>
  <c r="K98" i="3"/>
  <c r="L98" i="3" s="1"/>
  <c r="M98" i="3" s="1"/>
  <c r="K114" i="3"/>
  <c r="L114" i="3" s="1"/>
  <c r="M114" i="3" s="1"/>
  <c r="K104" i="3"/>
  <c r="L104" i="3" s="1"/>
  <c r="M104" i="3" s="1"/>
  <c r="K149" i="3"/>
  <c r="L149" i="3" s="1"/>
  <c r="M149" i="3" s="1"/>
  <c r="K26" i="3"/>
  <c r="L26" i="3" s="1"/>
  <c r="M26" i="3" s="1"/>
  <c r="K171" i="3"/>
  <c r="L171" i="3" s="1"/>
  <c r="M171" i="3" s="1"/>
  <c r="K47" i="3"/>
  <c r="L47" i="3" s="1"/>
  <c r="M47" i="3" s="1"/>
  <c r="K169" i="3"/>
  <c r="L169" i="3" s="1"/>
  <c r="M169" i="3" s="1"/>
  <c r="K14" i="3"/>
  <c r="L14" i="3" s="1"/>
  <c r="M14" i="3" s="1"/>
  <c r="K143" i="3"/>
  <c r="L143" i="3" s="1"/>
  <c r="M143" i="3" s="1"/>
  <c r="K59" i="3"/>
  <c r="L59" i="3" s="1"/>
  <c r="M59" i="3" s="1"/>
  <c r="K65" i="3"/>
  <c r="L65" i="3" s="1"/>
  <c r="M65" i="3" s="1"/>
  <c r="K99" i="3"/>
  <c r="L99" i="3" s="1"/>
  <c r="M99" i="3" s="1"/>
  <c r="K33" i="3"/>
  <c r="L33" i="3" s="1"/>
  <c r="M33" i="3" s="1"/>
  <c r="K43" i="3"/>
  <c r="L43" i="3" s="1"/>
  <c r="M43" i="3" s="1"/>
  <c r="K55" i="3"/>
  <c r="L55" i="3" s="1"/>
  <c r="M55" i="3" s="1"/>
  <c r="K165" i="3"/>
  <c r="L165" i="3" s="1"/>
  <c r="M165" i="3" s="1"/>
  <c r="K181" i="3"/>
  <c r="L181" i="3" s="1"/>
  <c r="M181" i="3" s="1"/>
  <c r="K27" i="3"/>
  <c r="L27" i="3" s="1"/>
  <c r="M27" i="3" s="1"/>
  <c r="K157" i="3"/>
  <c r="L157" i="3" s="1"/>
  <c r="M157" i="3" s="1"/>
  <c r="K8" i="3"/>
  <c r="L8" i="3" s="1"/>
  <c r="M8" i="3" s="1"/>
  <c r="K107" i="3"/>
  <c r="L107" i="3" s="1"/>
  <c r="M107" i="3" s="1"/>
  <c r="K81" i="3"/>
  <c r="L81" i="3" s="1"/>
  <c r="M81" i="3" s="1"/>
  <c r="K87" i="3"/>
  <c r="L87" i="3" s="1"/>
  <c r="M87" i="3" s="1"/>
  <c r="K145" i="3"/>
  <c r="L145" i="3" s="1"/>
  <c r="M145" i="3" s="1"/>
  <c r="K69" i="3"/>
  <c r="L69" i="3" s="1"/>
  <c r="M69" i="3" s="1"/>
  <c r="K183" i="3"/>
  <c r="L183" i="3" s="1"/>
  <c r="M183" i="3" s="1"/>
  <c r="K97" i="3"/>
  <c r="L97" i="3" s="1"/>
  <c r="M97" i="3" s="1"/>
  <c r="K179" i="3"/>
  <c r="L179" i="3" s="1"/>
  <c r="M179" i="3" s="1"/>
  <c r="K49" i="3"/>
  <c r="L49" i="3" s="1"/>
  <c r="M49" i="3" s="1"/>
  <c r="K139" i="3"/>
  <c r="L139" i="3" s="1"/>
  <c r="M139" i="3" s="1"/>
  <c r="K18" i="3"/>
  <c r="L18" i="3" s="1"/>
  <c r="M18" i="3" s="1"/>
  <c r="K177" i="3"/>
  <c r="L177" i="3" s="1"/>
  <c r="M177" i="3" s="1"/>
  <c r="K29" i="3"/>
  <c r="L29" i="3" s="1"/>
  <c r="M29" i="3" s="1"/>
  <c r="K167" i="3"/>
  <c r="L167" i="3" s="1"/>
  <c r="M167" i="3" s="1"/>
  <c r="K119" i="3"/>
  <c r="L119" i="3" s="1"/>
  <c r="M119" i="3" s="1"/>
  <c r="K51" i="3"/>
  <c r="L51" i="3" s="1"/>
  <c r="M51" i="3" s="1"/>
  <c r="K79" i="3"/>
  <c r="L79" i="3" s="1"/>
  <c r="M79" i="3" s="1"/>
  <c r="K155" i="3"/>
  <c r="L155" i="3" s="1"/>
  <c r="M155" i="3" s="1"/>
  <c r="K31" i="3"/>
  <c r="L31" i="3" s="1"/>
  <c r="M31" i="3" s="1"/>
  <c r="K6" i="3"/>
  <c r="L6" i="3" s="1"/>
  <c r="M6" i="3" s="1"/>
  <c r="K24" i="3"/>
  <c r="L24" i="3" s="1"/>
  <c r="M24" i="3" s="1"/>
  <c r="K16" i="3"/>
  <c r="L16" i="3" s="1"/>
  <c r="M16" i="3" s="1"/>
  <c r="K159" i="3"/>
  <c r="L159" i="3" s="1"/>
  <c r="M159" i="3" s="1"/>
  <c r="K91" i="3"/>
  <c r="L91" i="3" s="1"/>
  <c r="M91" i="3" s="1"/>
  <c r="K153" i="3"/>
  <c r="L153" i="3" s="1"/>
  <c r="M153" i="3" s="1"/>
  <c r="K75" i="3"/>
  <c r="L75" i="3" s="1"/>
  <c r="M75" i="3" s="1"/>
  <c r="K187" i="3"/>
  <c r="L187" i="3" s="1"/>
  <c r="M187" i="3" s="1"/>
  <c r="K95" i="3"/>
  <c r="L95" i="3" s="1"/>
  <c r="M95" i="3" s="1"/>
  <c r="K137" i="3"/>
  <c r="L137" i="3" s="1"/>
  <c r="M137" i="3" s="1"/>
  <c r="K41" i="3"/>
  <c r="L41" i="3" s="1"/>
  <c r="M41" i="3" s="1"/>
  <c r="K141" i="3"/>
  <c r="L141" i="3" s="1"/>
  <c r="M141" i="3" s="1"/>
  <c r="K63" i="3"/>
  <c r="L63" i="3" s="1"/>
  <c r="M63" i="3" s="1"/>
  <c r="K105" i="3"/>
  <c r="L105" i="3" s="1"/>
  <c r="M105" i="3" s="1"/>
  <c r="K89" i="3"/>
  <c r="L89" i="3" s="1"/>
  <c r="M89" i="3" s="1"/>
  <c r="K67" i="3"/>
  <c r="L67" i="3" s="1"/>
  <c r="M67" i="3" s="1"/>
  <c r="K129" i="3"/>
  <c r="L129" i="3" s="1"/>
  <c r="M129" i="3" s="1"/>
  <c r="K12" i="3"/>
  <c r="L12" i="3" s="1"/>
  <c r="M12" i="3" s="1"/>
  <c r="K123" i="3"/>
  <c r="L123" i="3" s="1"/>
  <c r="M123" i="3" s="1"/>
  <c r="K125" i="3"/>
  <c r="L125" i="3" s="1"/>
  <c r="M125" i="3" s="1"/>
  <c r="K61" i="3"/>
  <c r="L61" i="3" s="1"/>
  <c r="M61" i="3" s="1"/>
  <c r="K161" i="3"/>
  <c r="L161" i="3" s="1"/>
  <c r="M161" i="3" s="1"/>
  <c r="K77" i="3"/>
  <c r="L77" i="3" s="1"/>
  <c r="M77" i="3" s="1"/>
  <c r="K71" i="3"/>
  <c r="L71" i="3" s="1"/>
  <c r="M71" i="3" s="1"/>
  <c r="K113" i="3"/>
  <c r="L113" i="3" s="1"/>
  <c r="M113" i="3" s="1"/>
  <c r="K150" i="3"/>
  <c r="L150" i="3" s="1"/>
  <c r="M150" i="3" s="1"/>
  <c r="K173" i="3"/>
  <c r="L173" i="3" s="1"/>
  <c r="M173" i="3" s="1"/>
  <c r="K35" i="3"/>
  <c r="L35" i="3" s="1"/>
  <c r="M35" i="3" s="1"/>
  <c r="K53" i="3"/>
  <c r="L53" i="3" s="1"/>
  <c r="M53" i="3" s="1"/>
  <c r="K175" i="3"/>
  <c r="L175" i="3" s="1"/>
  <c r="M175" i="3" s="1"/>
  <c r="K101" i="3"/>
  <c r="L101" i="3" s="1"/>
  <c r="M101" i="3" s="1"/>
  <c r="K22" i="3"/>
  <c r="L22" i="3" s="1"/>
  <c r="M22" i="3" s="1"/>
  <c r="K73" i="3"/>
  <c r="L73" i="3" s="1"/>
  <c r="M73" i="3" s="1"/>
  <c r="K151" i="3"/>
  <c r="L151" i="3" s="1"/>
  <c r="M151" i="3" s="1"/>
  <c r="K111" i="3"/>
  <c r="L111" i="3" s="1"/>
  <c r="M111" i="3" s="1"/>
  <c r="K117" i="3"/>
  <c r="L117" i="3" s="1"/>
  <c r="M117" i="3" s="1"/>
  <c r="K109" i="3"/>
  <c r="L109" i="3" s="1"/>
  <c r="M109" i="3" s="1"/>
  <c r="K131" i="3"/>
  <c r="L131" i="3" s="1"/>
  <c r="M131" i="3" s="1"/>
  <c r="K39" i="3"/>
  <c r="L39" i="3" s="1"/>
  <c r="M39" i="3" s="1"/>
  <c r="K10" i="3"/>
  <c r="L10" i="3" s="1"/>
  <c r="M10" i="3" s="1"/>
  <c r="K85" i="3"/>
  <c r="L85" i="3" s="1"/>
  <c r="M85" i="3" s="1"/>
  <c r="K20" i="3"/>
  <c r="L20" i="3" s="1"/>
  <c r="M20" i="3" s="1"/>
  <c r="K45" i="3"/>
  <c r="L45" i="3" s="1"/>
  <c r="M45" i="3" s="1"/>
  <c r="K115" i="3"/>
  <c r="L115" i="3" s="1"/>
  <c r="M115" i="3" s="1"/>
  <c r="K185" i="3"/>
  <c r="L185" i="3" s="1"/>
  <c r="M185" i="3" s="1"/>
  <c r="K127" i="3"/>
  <c r="L127" i="3" s="1"/>
  <c r="M127" i="3" s="1"/>
  <c r="K37" i="3"/>
  <c r="L37" i="3" s="1"/>
  <c r="M37" i="3" s="1"/>
  <c r="K121" i="3"/>
  <c r="L121" i="3" s="1"/>
  <c r="M121" i="3" s="1"/>
  <c r="K93" i="3"/>
  <c r="L93" i="3" s="1"/>
  <c r="M93" i="3" s="1"/>
  <c r="K147" i="3"/>
  <c r="L147" i="3" s="1"/>
  <c r="M147" i="3" s="1"/>
  <c r="K83" i="3"/>
  <c r="L83" i="3" s="1"/>
  <c r="M83" i="3" s="1"/>
  <c r="K135" i="3"/>
  <c r="L135" i="3" s="1"/>
  <c r="M135" i="3" s="1"/>
  <c r="K103" i="3"/>
  <c r="L103" i="3" s="1"/>
  <c r="M103" i="3" s="1"/>
  <c r="K133" i="3"/>
  <c r="L133" i="3" s="1"/>
  <c r="M133" i="3" s="1"/>
  <c r="K163" i="3"/>
  <c r="L163" i="3" s="1"/>
  <c r="M163" i="3" s="1"/>
  <c r="K57" i="3"/>
  <c r="L57" i="3" s="1"/>
  <c r="M57" i="3" s="1"/>
  <c r="K23" i="3"/>
  <c r="Q8" i="3"/>
  <c r="Q7" i="3"/>
  <c r="Q6" i="3"/>
  <c r="E106" i="1"/>
  <c r="F106" i="1"/>
  <c r="H106" i="1"/>
  <c r="I106" i="1"/>
  <c r="Q11" i="3" l="1"/>
  <c r="L186" i="3"/>
  <c r="M186" i="3" s="1"/>
  <c r="H15" i="4"/>
  <c r="Q26" i="3"/>
  <c r="L23" i="3"/>
  <c r="M23" i="3" s="1"/>
  <c r="Q10" i="3"/>
  <c r="Q9" i="3"/>
</calcChain>
</file>

<file path=xl/comments1.xml><?xml version="1.0" encoding="utf-8"?>
<comments xmlns="http://schemas.openxmlformats.org/spreadsheetml/2006/main">
  <authors>
    <author>User</author>
  </authors>
  <commentList>
    <comment ref="C3" authorId="0" shapeId="0">
      <text>
        <r>
          <rPr>
            <b/>
            <sz val="9"/>
            <color indexed="81"/>
            <rFont val="Tahoma"/>
            <family val="2"/>
          </rPr>
          <t>User:</t>
        </r>
        <r>
          <rPr>
            <sz val="9"/>
            <color indexed="81"/>
            <rFont val="Tahoma"/>
            <family val="2"/>
          </rPr>
          <t xml:space="preserve">
Number of employees in NZ</t>
        </r>
      </text>
    </comment>
    <comment ref="E3" authorId="0" shapeId="0">
      <text>
        <r>
          <rPr>
            <b/>
            <sz val="9"/>
            <color indexed="81"/>
            <rFont val="Tahoma"/>
            <family val="2"/>
          </rPr>
          <t>User:</t>
        </r>
        <r>
          <rPr>
            <sz val="9"/>
            <color indexed="81"/>
            <rFont val="Tahoma"/>
            <family val="2"/>
          </rPr>
          <t xml:space="preserve">
Ratio of female employees in NZ</t>
        </r>
      </text>
    </comment>
    <comment ref="G3" authorId="0" shapeId="0">
      <text>
        <r>
          <rPr>
            <b/>
            <sz val="9"/>
            <color indexed="81"/>
            <rFont val="Tahoma"/>
            <family val="2"/>
          </rPr>
          <t>User:</t>
        </r>
        <r>
          <rPr>
            <sz val="9"/>
            <color indexed="81"/>
            <rFont val="Tahoma"/>
            <family val="2"/>
          </rPr>
          <t xml:space="preserve">
Average Salary of NZ People</t>
        </r>
      </text>
    </comment>
  </commentList>
</comments>
</file>

<file path=xl/connections.xml><?xml version="1.0" encoding="utf-8"?>
<connections xmlns="http://schemas.openxmlformats.org/spreadsheetml/2006/main">
  <connection id="1" keepAlive="1" name="Query - india_staff" description="Connection to the 'india_staff' query in the workbook." type="5" refreshedVersion="0" background="1">
    <dbPr connection="Provider=Microsoft.Mashup.OleDb.1;Data Source=$Workbook$;Location=india_staff" command="SELECT * FROM [india_staff]"/>
  </connection>
  <connection id="2" keepAlive="1" name="Query - nz_staff" description="Connection to the 'nz_staff' query in the workbook." type="5" refreshedVersion="0" background="1">
    <dbPr connection="Provider=Microsoft.Mashup.OleDb.1;Data Source=$Workbook$;Location=nz_staff" command="SELECT * FROM [nz_staff]"/>
  </connection>
  <connection id="3" keepAlive="1" name="Query - Staff" description="Connection to the 'Staff' query in the workbook." type="5" refreshedVersion="6" background="1" saveData="1">
    <dbPr connection="Provider=Microsoft.Mashup.OleDb.1;Data Source=$Workbook$;Location=Staff;Extended Properties=&quot;&quot;" command="SELECT * FROM [Staff]"/>
  </connection>
</connections>
</file>

<file path=xl/sharedStrings.xml><?xml version="1.0" encoding="utf-8"?>
<sst xmlns="http://schemas.openxmlformats.org/spreadsheetml/2006/main" count="1888" uniqueCount="254">
  <si>
    <t>Name</t>
  </si>
  <si>
    <t>Gender</t>
  </si>
  <si>
    <t>Department</t>
  </si>
  <si>
    <t>Age</t>
  </si>
  <si>
    <t>Date Joined</t>
  </si>
  <si>
    <t>Salary</t>
  </si>
  <si>
    <t>Rating</t>
  </si>
  <si>
    <t>Barr Faughny</t>
  </si>
  <si>
    <t>Female</t>
  </si>
  <si>
    <t>Procurement</t>
  </si>
  <si>
    <t>Exceptional</t>
  </si>
  <si>
    <t>Dennison Crosswaite</t>
  </si>
  <si>
    <t>Website</t>
  </si>
  <si>
    <t>Above average</t>
  </si>
  <si>
    <t>Gunar Cockshoot</t>
  </si>
  <si>
    <t>Male</t>
  </si>
  <si>
    <t>Average</t>
  </si>
  <si>
    <t>Wilone O'Kielt</t>
  </si>
  <si>
    <t>Gigi Bohling</t>
  </si>
  <si>
    <t>Sales</t>
  </si>
  <si>
    <t>Curtice Advani</t>
  </si>
  <si>
    <t>Finance</t>
  </si>
  <si>
    <t>Kaine Padly</t>
  </si>
  <si>
    <t>Ches Bonnell</t>
  </si>
  <si>
    <t>Poor</t>
  </si>
  <si>
    <t>Andria Kimpton</t>
  </si>
  <si>
    <t>Brien Boise</t>
  </si>
  <si>
    <t>Husein Augar</t>
  </si>
  <si>
    <t>Karlen McCaffrey</t>
  </si>
  <si>
    <t>Jan Morforth</t>
  </si>
  <si>
    <t>Dotty Strutley</t>
  </si>
  <si>
    <t>Kelci Walkden</t>
  </si>
  <si>
    <t>Marney O'Breen</t>
  </si>
  <si>
    <t>Rafaelita Blaksland</t>
  </si>
  <si>
    <t>Madelene Upcott</t>
  </si>
  <si>
    <t>Beverie Moffet</t>
  </si>
  <si>
    <t>Oby Sorrel</t>
  </si>
  <si>
    <t>Mallorie Waber</t>
  </si>
  <si>
    <t>Jehu Rudeforth</t>
  </si>
  <si>
    <t>Van Tuxwell</t>
  </si>
  <si>
    <t>Roddy Speechley</t>
  </si>
  <si>
    <t>Camilla Castle</t>
  </si>
  <si>
    <t>Very poor</t>
  </si>
  <si>
    <t>Janene Hairsine</t>
  </si>
  <si>
    <t>Niall Selesnick</t>
  </si>
  <si>
    <t>Ebonee Roxburgh</t>
  </si>
  <si>
    <t>Zach Polon</t>
  </si>
  <si>
    <t>Orton Livick</t>
  </si>
  <si>
    <t>Gray Seamon</t>
  </si>
  <si>
    <t>Benny Karolovsky</t>
  </si>
  <si>
    <t>Dyna Doucette</t>
  </si>
  <si>
    <t>Erin Androsik</t>
  </si>
  <si>
    <t>Madge McCloughen</t>
  </si>
  <si>
    <t>Esmaria Denecamp</t>
  </si>
  <si>
    <t>Hogan Iles</t>
  </si>
  <si>
    <t>Valentia Etteridge</t>
  </si>
  <si>
    <t>HR</t>
  </si>
  <si>
    <t>Archibald Filliskirk</t>
  </si>
  <si>
    <t>Lindy Guillet</t>
  </si>
  <si>
    <t>Dell Molloy</t>
  </si>
  <si>
    <t>Ewart Laphorn</t>
  </si>
  <si>
    <t>Vic Radolf</t>
  </si>
  <si>
    <t>Virginia McConville</t>
  </si>
  <si>
    <t>Kaye Crocroft</t>
  </si>
  <si>
    <t>Mollie Hanway</t>
  </si>
  <si>
    <t>Hoyt D'Alesco</t>
  </si>
  <si>
    <t>Crissie Cordel</t>
  </si>
  <si>
    <t>Myer McCory</t>
  </si>
  <si>
    <t>Enoch Dowrey</t>
  </si>
  <si>
    <t>Kissiah Maydway</t>
  </si>
  <si>
    <t>Ambros Murthwaite</t>
  </si>
  <si>
    <t>Torrance Collier</t>
  </si>
  <si>
    <t>Allene Gobbet</t>
  </si>
  <si>
    <t>Violante Courtonne</t>
  </si>
  <si>
    <t>Merrilee Plenty</t>
  </si>
  <si>
    <t>Tatum Hush</t>
  </si>
  <si>
    <t>Kath Bletsoe</t>
  </si>
  <si>
    <t>Hinda Label</t>
  </si>
  <si>
    <t>Shari McNee</t>
  </si>
  <si>
    <t>My Hanscome</t>
  </si>
  <si>
    <t>Drusy MacCombe</t>
  </si>
  <si>
    <t>Halimeda Kuscha</t>
  </si>
  <si>
    <t>William Reeveley</t>
  </si>
  <si>
    <t>Tracy Renad</t>
  </si>
  <si>
    <t>Kassi Jonson</t>
  </si>
  <si>
    <t>Constantino Espley</t>
  </si>
  <si>
    <t>Gretchen Callow</t>
  </si>
  <si>
    <t>Bev Lashley</t>
  </si>
  <si>
    <t>Sibyl Dunkirk</t>
  </si>
  <si>
    <t>Alta Kaszper</t>
  </si>
  <si>
    <t>Shayne Stegel</t>
  </si>
  <si>
    <t>Hyacinthie Braybrooke</t>
  </si>
  <si>
    <t>Agnes Collicott</t>
  </si>
  <si>
    <t>Teressa Udden</t>
  </si>
  <si>
    <t>Bennie Pepis</t>
  </si>
  <si>
    <t>Elia Cockton</t>
  </si>
  <si>
    <t>Cherlyn Barter</t>
  </si>
  <si>
    <t>Murry Dryburgh</t>
  </si>
  <si>
    <t>Mahalia Larcher</t>
  </si>
  <si>
    <t>Bili Sizey</t>
  </si>
  <si>
    <t>Lilyan Klimpt</t>
  </si>
  <si>
    <t>Caro Chappel</t>
  </si>
  <si>
    <t>Leilah Yesinin</t>
  </si>
  <si>
    <t>Collin Jagson</t>
  </si>
  <si>
    <t>Kellsie Waby</t>
  </si>
  <si>
    <t>Simon Kembery</t>
  </si>
  <si>
    <t>Tawnya Tickel</t>
  </si>
  <si>
    <t>Bernie Gorges</t>
  </si>
  <si>
    <t>Florinda Crace</t>
  </si>
  <si>
    <t>Oran Buxcy</t>
  </si>
  <si>
    <t>Employee Data</t>
  </si>
  <si>
    <t>Nanak Sapna</t>
  </si>
  <si>
    <t>Karuna Pashupathy</t>
  </si>
  <si>
    <t>Amal Nimesh</t>
  </si>
  <si>
    <t>Ramnath Ravuri</t>
  </si>
  <si>
    <t>Yauvani Tarpa</t>
  </si>
  <si>
    <t>Upendra Swati</t>
  </si>
  <si>
    <t>Hridaynath Tendulkar</t>
  </si>
  <si>
    <t>Gangadutt Ragha</t>
  </si>
  <si>
    <t>Rameshwari Chikodi</t>
  </si>
  <si>
    <t>Pratigya Rema</t>
  </si>
  <si>
    <t>Kantimoy Pritish</t>
  </si>
  <si>
    <t>Tarala Vishaal</t>
  </si>
  <si>
    <t>Ardhendu Abhichandra Jayakar</t>
  </si>
  <si>
    <t>Jagajeet Viraj</t>
  </si>
  <si>
    <t>Shattesh Utpat</t>
  </si>
  <si>
    <t>Agrata Rajarama</t>
  </si>
  <si>
    <t>Sawini Chandan</t>
  </si>
  <si>
    <t>Damayanti Thangavadivelu</t>
  </si>
  <si>
    <t>Indu Varada Sumedh</t>
  </si>
  <si>
    <t>Krittika Gaekwad</t>
  </si>
  <si>
    <t>Mardav Ramaswami</t>
  </si>
  <si>
    <t>Lalit Kothari</t>
  </si>
  <si>
    <t>Bhuvan Pals</t>
  </si>
  <si>
    <t>Sarayu Ragunathan</t>
  </si>
  <si>
    <t>Ayog Chakrabarti</t>
  </si>
  <si>
    <t>Shevantilal Muppala</t>
  </si>
  <si>
    <t>Suchira Bhanupriya Tapti</t>
  </si>
  <si>
    <t>Mahindra Sreedharan</t>
  </si>
  <si>
    <t>Chitrasen Laul</t>
  </si>
  <si>
    <t>Akbar Sorabhjee</t>
  </si>
  <si>
    <t>Shulabh Qutub Sundaramoorthy</t>
  </si>
  <si>
    <t>Sahila Chandrasekhar</t>
  </si>
  <si>
    <t>Satyendra Venkatadri</t>
  </si>
  <si>
    <t>Piyali Mahanthapa</t>
  </si>
  <si>
    <t>Rukma Vinita</t>
  </si>
  <si>
    <t>Vanmala Shriharsha</t>
  </si>
  <si>
    <t>Sarojini Naueshwara</t>
  </si>
  <si>
    <t>Kaishori Harathi Kateel</t>
  </si>
  <si>
    <t>Shobhana Samuel</t>
  </si>
  <si>
    <t>Krishnakanta Vellanki</t>
  </si>
  <si>
    <t>Shiuli Sapna</t>
  </si>
  <si>
    <t>Anjushri Chandiramani</t>
  </si>
  <si>
    <t>Fullara Sushanti Mokate</t>
  </si>
  <si>
    <t>Shreela Ramasubraman</t>
  </si>
  <si>
    <t>Gumwant Veera</t>
  </si>
  <si>
    <t>Deepali Charan</t>
  </si>
  <si>
    <t>Geena Raghavanpillai</t>
  </si>
  <si>
    <t>Prerana Nishita</t>
  </si>
  <si>
    <t>Shekhar Eswara</t>
  </si>
  <si>
    <t>Kamalakshi Mukundan</t>
  </si>
  <si>
    <t>Sahas Sanabhi Shrikant</t>
  </si>
  <si>
    <t>Ranajay Kailashnath Richa</t>
  </si>
  <si>
    <t>Sukhdev Nageshwar</t>
  </si>
  <si>
    <t>Rushil Kripa</t>
  </si>
  <si>
    <t>Daruka Ghazali</t>
  </si>
  <si>
    <t>Godavari Veena</t>
  </si>
  <si>
    <t>Anumati Shyamari Meherhomji</t>
  </si>
  <si>
    <t>Abhaya Priyavardhan</t>
  </si>
  <si>
    <t>Purnendu Vijayarangan</t>
  </si>
  <si>
    <t>Sameer Shashank Sapra</t>
  </si>
  <si>
    <t>Asija Pothireddy</t>
  </si>
  <si>
    <t>Rupak Mehra</t>
  </si>
  <si>
    <t>Makshi Vinutha</t>
  </si>
  <si>
    <t>Pragya Nilufar</t>
  </si>
  <si>
    <t>Dhruv Manjunath</t>
  </si>
  <si>
    <t>Yagna Sujeev</t>
  </si>
  <si>
    <t>Mithil Nadkarni</t>
  </si>
  <si>
    <t>Bandhula Sathyanna</t>
  </si>
  <si>
    <t>Shubhra Potla</t>
  </si>
  <si>
    <t>Narois Motiwala</t>
  </si>
  <si>
    <t>Madhumati Gazala Soumitra</t>
  </si>
  <si>
    <t>Sanchali Shirish</t>
  </si>
  <si>
    <t>Chandana Sannidhi Surnilla</t>
  </si>
  <si>
    <t>Devasree Fullara Saurin</t>
  </si>
  <si>
    <t>Kunja Prashanta Vibha</t>
  </si>
  <si>
    <t>Kevalkumar Solanki</t>
  </si>
  <si>
    <t>Kulbhushan Moorthy</t>
  </si>
  <si>
    <t>Hemavati Muthiah</t>
  </si>
  <si>
    <t>Sartaj Probal</t>
  </si>
  <si>
    <t>Jaishree Atasi Yavatkar</t>
  </si>
  <si>
    <t>Ilesh Dasgupta</t>
  </si>
  <si>
    <t>Waheeda Vasuman</t>
  </si>
  <si>
    <t>Vinanti Choudhari</t>
  </si>
  <si>
    <t>Manjusri Ruchi</t>
  </si>
  <si>
    <t>Deepit Ranjana</t>
  </si>
  <si>
    <t>Amlankusum Rajabhushan</t>
  </si>
  <si>
    <t>Udyan Lanka</t>
  </si>
  <si>
    <t>Baruna Ogale</t>
  </si>
  <si>
    <t>Heer Pennathur</t>
  </si>
  <si>
    <t>Vasu Nandin</t>
  </si>
  <si>
    <t>Madhavdas Buhpathi</t>
  </si>
  <si>
    <t>Mirium Seemantini Shivakumar</t>
  </si>
  <si>
    <t>Total</t>
  </si>
  <si>
    <t>Column1</t>
  </si>
  <si>
    <t>Column2</t>
  </si>
  <si>
    <t>Country</t>
  </si>
  <si>
    <t>NZ</t>
  </si>
  <si>
    <t>Others</t>
  </si>
  <si>
    <t>IND</t>
  </si>
  <si>
    <t>Count of employees</t>
  </si>
  <si>
    <t>Average salary</t>
  </si>
  <si>
    <t>Average Age</t>
  </si>
  <si>
    <t>Average Tenure</t>
  </si>
  <si>
    <t>Female ratio %</t>
  </si>
  <si>
    <t>Ratio of employees with &gt;90000</t>
  </si>
  <si>
    <t>Tenure</t>
  </si>
  <si>
    <t>Quick Analysis</t>
  </si>
  <si>
    <t>Answers</t>
  </si>
  <si>
    <t xml:space="preserve">Count </t>
  </si>
  <si>
    <t>Information finder</t>
  </si>
  <si>
    <t>Information Finder</t>
  </si>
  <si>
    <t>Department Name</t>
  </si>
  <si>
    <t>Column Labels</t>
  </si>
  <si>
    <t>Grand Total</t>
  </si>
  <si>
    <t>Count of Name</t>
  </si>
  <si>
    <t>Values</t>
  </si>
  <si>
    <t>Average of Salary</t>
  </si>
  <si>
    <t>Average of Age</t>
  </si>
  <si>
    <t>Average of Tenure</t>
  </si>
  <si>
    <t>Bonus</t>
  </si>
  <si>
    <t>Bonus amount</t>
  </si>
  <si>
    <t>Salary distribution</t>
  </si>
  <si>
    <t>Row Labels</t>
  </si>
  <si>
    <t>Count of Rating</t>
  </si>
  <si>
    <t>Rating as number</t>
  </si>
  <si>
    <t>2020</t>
  </si>
  <si>
    <t>May</t>
  </si>
  <si>
    <t>Jun</t>
  </si>
  <si>
    <t>Jul</t>
  </si>
  <si>
    <t>Aug</t>
  </si>
  <si>
    <t>Sep</t>
  </si>
  <si>
    <t>Oct</t>
  </si>
  <si>
    <t>Nov</t>
  </si>
  <si>
    <t>Dec</t>
  </si>
  <si>
    <t>2021</t>
  </si>
  <si>
    <t>Jan</t>
  </si>
  <si>
    <t>Feb</t>
  </si>
  <si>
    <t>Mar</t>
  </si>
  <si>
    <t>Apr</t>
  </si>
  <si>
    <t>2022</t>
  </si>
  <si>
    <t>2023</t>
  </si>
  <si>
    <t>Running total(cumulative)</t>
  </si>
  <si>
    <t>Employee Count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</si>
</sst>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8" formatCode="&quot;$&quot;#,##0.00_);[Red]\(&quot;$&quot;#,##0.00\)"/>
    <numFmt numFmtId="44" formatCode="_(&quot;$&quot;* #,##0.00_);_(&quot;$&quot;* \(#,##0.00\);_(&quot;$&quot;* &quot;-&quot;??_);_(@_)"/>
    <numFmt numFmtId="172" formatCode="_(&quot;$&quot;* #,##0_);_(&quot;$&quot;* \(#,##0\);_(&quot;$&quot;* &quot;-&quot;??_);_(@_)"/>
  </numFmts>
  <fonts count="10" x14ac:knownFonts="1">
    <font>
      <sz val="11"/>
      <color theme="1"/>
      <name val="Calibri"/>
      <family val="2"/>
      <scheme val="minor"/>
    </font>
    <font>
      <sz val="28"/>
      <color theme="1"/>
      <name val="Segoe UI Light"/>
      <family val="2"/>
    </font>
    <font>
      <sz val="11"/>
      <color theme="1"/>
      <name val="Calibri"/>
      <family val="2"/>
      <scheme val="minor"/>
    </font>
    <font>
      <b/>
      <u/>
      <sz val="11"/>
      <color theme="1"/>
      <name val="Calibri"/>
      <family val="2"/>
      <scheme val="minor"/>
    </font>
    <font>
      <b/>
      <sz val="11"/>
      <color theme="1"/>
      <name val="Calibri"/>
      <family val="2"/>
      <scheme val="minor"/>
    </font>
    <font>
      <b/>
      <sz val="36"/>
      <color theme="0" tint="-4.9989318521683403E-2"/>
      <name val="Calibri"/>
      <family val="2"/>
      <scheme val="minor"/>
    </font>
    <font>
      <b/>
      <sz val="18"/>
      <color theme="0" tint="-4.9989318521683403E-2"/>
      <name val="Calibri"/>
      <family val="2"/>
      <scheme val="minor"/>
    </font>
    <font>
      <sz val="9"/>
      <color indexed="81"/>
      <name val="Tahoma"/>
      <family val="2"/>
    </font>
    <font>
      <b/>
      <sz val="9"/>
      <color indexed="81"/>
      <name val="Tahoma"/>
      <family val="2"/>
    </font>
    <font>
      <b/>
      <sz val="18"/>
      <color theme="1"/>
      <name val="Ink Free"/>
      <family val="4"/>
    </font>
  </fonts>
  <fills count="11">
    <fill>
      <patternFill patternType="none"/>
    </fill>
    <fill>
      <patternFill patternType="gray125"/>
    </fill>
    <fill>
      <patternFill patternType="solid">
        <fgColor theme="4"/>
        <bgColor indexed="64"/>
      </patternFill>
    </fill>
    <fill>
      <patternFill patternType="solid">
        <fgColor theme="2"/>
        <bgColor indexed="64"/>
      </patternFill>
    </fill>
    <fill>
      <patternFill patternType="solid">
        <fgColor rgb="FFFFFF00"/>
        <bgColor indexed="64"/>
      </patternFill>
    </fill>
    <fill>
      <patternFill patternType="solid">
        <fgColor theme="8" tint="0.59999389629810485"/>
        <bgColor indexed="64"/>
      </patternFill>
    </fill>
    <fill>
      <patternFill patternType="solid">
        <fgColor theme="5"/>
        <bgColor indexed="64"/>
      </patternFill>
    </fill>
    <fill>
      <patternFill patternType="solid">
        <fgColor theme="9" tint="0.39997558519241921"/>
        <bgColor indexed="64"/>
      </patternFill>
    </fill>
    <fill>
      <patternFill patternType="solid">
        <fgColor theme="8" tint="0.39997558519241921"/>
        <bgColor indexed="64"/>
      </patternFill>
    </fill>
    <fill>
      <patternFill patternType="solid">
        <fgColor theme="2" tint="-9.9978637043366805E-2"/>
        <bgColor indexed="64"/>
      </patternFill>
    </fill>
    <fill>
      <patternFill patternType="solid">
        <fgColor theme="0"/>
        <bgColor indexed="64"/>
      </patternFill>
    </fill>
  </fills>
  <borders count="6">
    <border>
      <left/>
      <right/>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3">
    <xf numFmtId="0" fontId="0" fillId="0" borderId="0"/>
    <xf numFmtId="44" fontId="2" fillId="0" borderId="0" applyFont="0" applyFill="0" applyBorder="0" applyAlignment="0" applyProtection="0"/>
    <xf numFmtId="9" fontId="2" fillId="0" borderId="0" applyFont="0" applyFill="0" applyBorder="0" applyAlignment="0" applyProtection="0"/>
  </cellStyleXfs>
  <cellXfs count="37">
    <xf numFmtId="0" fontId="0" fillId="0" borderId="0" xfId="0"/>
    <xf numFmtId="0" fontId="0" fillId="2" borderId="0" xfId="0" applyFill="1"/>
    <xf numFmtId="0" fontId="0" fillId="3" borderId="0" xfId="0" applyFill="1"/>
    <xf numFmtId="0" fontId="1" fillId="3" borderId="0" xfId="0" applyFont="1" applyFill="1" applyAlignment="1">
      <alignment vertical="center"/>
    </xf>
    <xf numFmtId="15" fontId="0" fillId="0" borderId="0" xfId="0" applyNumberFormat="1"/>
    <xf numFmtId="8" fontId="0" fillId="0" borderId="0" xfId="0" applyNumberFormat="1"/>
    <xf numFmtId="0" fontId="0" fillId="0" borderId="0" xfId="0" applyNumberFormat="1"/>
    <xf numFmtId="22" fontId="0" fillId="0" borderId="0" xfId="0" applyNumberFormat="1"/>
    <xf numFmtId="14" fontId="0" fillId="0" borderId="0" xfId="0" applyNumberFormat="1"/>
    <xf numFmtId="9" fontId="0" fillId="0" borderId="0" xfId="2" applyFont="1"/>
    <xf numFmtId="0" fontId="0" fillId="4" borderId="0" xfId="0" applyFill="1"/>
    <xf numFmtId="44" fontId="0" fillId="0" borderId="0" xfId="1" applyFont="1"/>
    <xf numFmtId="0" fontId="0" fillId="0" borderId="0" xfId="0" applyFont="1"/>
    <xf numFmtId="0" fontId="3" fillId="5" borderId="0" xfId="0" applyFont="1" applyFill="1"/>
    <xf numFmtId="0" fontId="4" fillId="6" borderId="0" xfId="0" applyFont="1" applyFill="1" applyAlignment="1">
      <alignment horizontal="center"/>
    </xf>
    <xf numFmtId="0" fontId="0" fillId="0" borderId="0" xfId="0" pivotButton="1"/>
    <xf numFmtId="0" fontId="0" fillId="0" borderId="0" xfId="0" applyAlignment="1">
      <alignment horizontal="left"/>
    </xf>
    <xf numFmtId="44" fontId="0" fillId="0" borderId="0" xfId="0" applyNumberFormat="1"/>
    <xf numFmtId="2" fontId="0" fillId="0" borderId="0" xfId="0" applyNumberFormat="1"/>
    <xf numFmtId="172" fontId="0" fillId="0" borderId="0" xfId="0" applyNumberFormat="1"/>
    <xf numFmtId="22" fontId="0" fillId="0" borderId="0" xfId="0" applyNumberFormat="1" applyAlignment="1">
      <alignment horizontal="left" indent="1"/>
    </xf>
    <xf numFmtId="0" fontId="5" fillId="7" borderId="0" xfId="0" applyFont="1" applyFill="1" applyAlignment="1">
      <alignment horizontal="center" vertical="center"/>
    </xf>
    <xf numFmtId="9" fontId="5" fillId="7" borderId="0" xfId="2" applyFont="1" applyFill="1" applyAlignment="1">
      <alignment horizontal="center" vertical="center"/>
    </xf>
    <xf numFmtId="44" fontId="6" fillId="7" borderId="0" xfId="1" applyNumberFormat="1" applyFont="1" applyFill="1" applyAlignment="1">
      <alignment horizontal="center" vertical="center"/>
    </xf>
    <xf numFmtId="0" fontId="5" fillId="8" borderId="0" xfId="0" applyFont="1" applyFill="1" applyAlignment="1">
      <alignment horizontal="center" vertical="center"/>
    </xf>
    <xf numFmtId="9" fontId="5" fillId="8" borderId="0" xfId="2" applyFont="1" applyFill="1" applyAlignment="1">
      <alignment horizontal="center" vertical="center"/>
    </xf>
    <xf numFmtId="44" fontId="6" fillId="8" borderId="0" xfId="1" applyFont="1" applyFill="1" applyAlignment="1">
      <alignment horizontal="center" vertical="center"/>
    </xf>
    <xf numFmtId="0" fontId="0" fillId="0" borderId="1" xfId="0" applyBorder="1"/>
    <xf numFmtId="0" fontId="0" fillId="0" borderId="0" xfId="0" applyBorder="1"/>
    <xf numFmtId="0" fontId="0" fillId="0" borderId="2" xfId="0" applyBorder="1"/>
    <xf numFmtId="0" fontId="0" fillId="0" borderId="3" xfId="0" applyBorder="1"/>
    <xf numFmtId="0" fontId="0" fillId="0" borderId="4" xfId="0" applyBorder="1"/>
    <xf numFmtId="0" fontId="0" fillId="0" borderId="5" xfId="0" applyBorder="1"/>
    <xf numFmtId="0" fontId="0" fillId="9" borderId="0" xfId="0" applyFill="1" applyBorder="1"/>
    <xf numFmtId="0" fontId="0" fillId="9" borderId="0" xfId="0" applyFill="1"/>
    <xf numFmtId="0" fontId="9" fillId="9" borderId="0" xfId="0" applyFont="1" applyFill="1" applyAlignment="1">
      <alignment horizontal="center" vertical="center"/>
    </xf>
    <xf numFmtId="0" fontId="0" fillId="10" borderId="0" xfId="0" applyFill="1"/>
  </cellXfs>
  <cellStyles count="3">
    <cellStyle name="Currency" xfId="1" builtinId="4"/>
    <cellStyle name="Normal" xfId="0" builtinId="0"/>
    <cellStyle name="Percent" xfId="2" builtinId="5"/>
  </cellStyles>
  <dxfs count="27">
    <dxf>
      <numFmt numFmtId="0" formatCode="General"/>
    </dxf>
    <dxf>
      <numFmt numFmtId="172" formatCode="_(&quot;$&quot;* #,##0_);_(&quot;$&quot;* \(#,##0\);_(&quot;$&quot;* &quot;-&quot;??_);_(@_)"/>
    </dxf>
    <dxf>
      <numFmt numFmtId="171" formatCode="_(&quot;$&quot;* #,##0.0_);_(&quot;$&quot;* \(#,##0.0\);_(&quot;$&quot;* &quot;-&quot;??_);_(@_)"/>
    </dxf>
    <dxf>
      <numFmt numFmtId="34" formatCode="_(&quot;$&quot;* #,##0.00_);_(&quot;$&quot;* \(#,##0.00\);_(&quot;$&quot;* &quot;-&quot;??_);_(@_)"/>
    </dxf>
    <dxf>
      <numFmt numFmtId="0" formatCode="General"/>
    </dxf>
    <dxf>
      <numFmt numFmtId="0" formatCode="General"/>
    </dxf>
    <dxf>
      <numFmt numFmtId="2" formatCode="0.00"/>
    </dxf>
    <dxf>
      <numFmt numFmtId="170" formatCode="0.000"/>
    </dxf>
    <dxf>
      <numFmt numFmtId="169" formatCode="0.0000"/>
    </dxf>
    <dxf>
      <numFmt numFmtId="168" formatCode="0.00000"/>
    </dxf>
    <dxf>
      <numFmt numFmtId="167" formatCode="0.000000"/>
    </dxf>
    <dxf>
      <numFmt numFmtId="166" formatCode="0.0000000"/>
    </dxf>
    <dxf>
      <numFmt numFmtId="165" formatCode="0.00000000"/>
    </dxf>
    <dxf>
      <numFmt numFmtId="2" formatCode="0.00"/>
    </dxf>
    <dxf>
      <numFmt numFmtId="170" formatCode="0.000"/>
    </dxf>
    <dxf>
      <numFmt numFmtId="169" formatCode="0.0000"/>
    </dxf>
    <dxf>
      <numFmt numFmtId="168" formatCode="0.00000"/>
    </dxf>
    <dxf>
      <numFmt numFmtId="167" formatCode="0.000000"/>
    </dxf>
    <dxf>
      <numFmt numFmtId="166" formatCode="0.0000000"/>
    </dxf>
    <dxf>
      <numFmt numFmtId="165" formatCode="0.00000000"/>
    </dxf>
    <dxf>
      <numFmt numFmtId="164" formatCode="0.000000000"/>
    </dxf>
    <dxf>
      <numFmt numFmtId="34" formatCode="_(&quot;$&quot;* #,##0.00_);_(&quot;$&quot;* \(#,##0.00\);_(&quot;$&quot;* &quot;-&quot;??_);_(@_)"/>
    </dxf>
    <dxf>
      <numFmt numFmtId="34" formatCode="_(&quot;$&quot;* #,##0.00_);_(&quot;$&quot;* \(#,##0.00\);_(&quot;$&quot;* &quot;-&quot;??_);_(@_)"/>
    </dxf>
    <dxf>
      <font>
        <b val="0"/>
        <i val="0"/>
      </font>
    </dxf>
    <dxf>
      <numFmt numFmtId="27" formatCode="dd/mm/yy\ h:mm"/>
    </dxf>
    <dxf>
      <numFmt numFmtId="20" formatCode="dd/mmm/yy"/>
    </dxf>
    <dxf>
      <numFmt numFmtId="12" formatCode="&quot;$&quot;#,##0.00_);[Red]\(&quot;$&quot;#,##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onnections" Target="connections.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x:chartSpace xmlns:a="http://schemas.openxmlformats.org/drawingml/2006/main" xmlns:r="http://schemas.openxmlformats.org/officeDocument/2006/relationships" xmlns:cx="http://schemas.microsoft.com/office/drawing/2014/chartex">
  <cx:chartData>
    <cx:data id="0">
      <cx:numDim type="val">
        <cx:f>_xlchart.0</cx:f>
      </cx:numDim>
    </cx:data>
  </cx:chartData>
  <cx:chart>
    <cx:title pos="t" align="ctr" overlay="0">
      <cx:tx>
        <cx:rich>
          <a:bodyPr spcFirstLastPara="1" vertOverflow="ellipsis" wrap="square" lIns="0" tIns="0" rIns="0" bIns="0" anchor="ctr" anchorCtr="1"/>
          <a:lstStyle/>
          <a:p>
            <a:pPr algn="ctr">
              <a:defRPr/>
            </a:pPr>
            <a:r>
              <a:rPr lang="en-US"/>
              <a:t>Salary spread</a:t>
            </a:r>
          </a:p>
          <a:p>
            <a:pPr algn="ctr">
              <a:defRPr/>
            </a:pPr>
            <a:endParaRPr lang="en-US"/>
          </a:p>
        </cx:rich>
      </cx:tx>
    </cx:title>
    <cx:plotArea>
      <cx:plotAreaRegion>
        <cx:series layoutId="clusteredColumn" uniqueId="{99E904B5-101A-4256-92E2-26499C8B7915}">
          <cx:dataId val="0"/>
          <cx:layoutPr>
            <cx:binning intervalClosed="r" underflow="3000">
              <cx:binSize val="10000"/>
            </cx:binning>
          </cx:layoutPr>
        </cx:series>
      </cx:plotAreaRegion>
      <cx:axis id="0">
        <cx:catScaling gapWidth="0"/>
        <cx:tickLabels/>
      </cx:axis>
      <cx:axis id="1">
        <cx:valScaling/>
        <cx:majorGridlines/>
        <cx:tickLabels/>
      </cx:axis>
    </cx:plotArea>
  </cx:chart>
</cx:chartSpace>
</file>

<file path=xl/charts/chart2.xml><?xml version="1.0" encoding="utf-8"?>
<cx:chartSpace xmlns:a="http://schemas.openxmlformats.org/drawingml/2006/main" xmlns:r="http://schemas.openxmlformats.org/officeDocument/2006/relationships" xmlns:cx="http://schemas.microsoft.com/office/drawing/2014/chartex">
  <cx:chartData>
    <cx:data id="0">
      <cx:numDim type="val">
        <cx:f>_xlchart.2</cx:f>
      </cx:numDim>
    </cx:data>
  </cx:chartData>
  <cx:chart>
    <cx:title pos="t" align="ctr" overlay="0">
      <cx:tx>
        <cx:rich>
          <a:bodyPr rot="0" spcFirstLastPara="1" vertOverflow="ellipsis" vert="horz" wrap="square" lIns="0" tIns="0" rIns="0" bIns="0" anchor="ctr" anchorCtr="1"/>
          <a:lstStyle/>
          <a:p>
            <a:pPr algn="ctr">
              <a:defRPr/>
            </a:pPr>
            <a:r>
              <a:rPr lang="en-US"/>
              <a:t>Salary spread</a:t>
            </a:r>
          </a:p>
        </cx:rich>
      </cx:tx>
    </cx:title>
    <cx:plotArea>
      <cx:plotAreaRegion>
        <cx:series layoutId="boxWhisker" uniqueId="{0BC6670C-506B-4437-B449-73FB124F7720}">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Salary vs rating</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'ALL Staff'!$H$5:$H$187</c:f>
              <c:numCache>
                <c:formatCode>General</c:formatCode>
                <c:ptCount val="183"/>
                <c:pt idx="0">
                  <c:v>119110</c:v>
                </c:pt>
                <c:pt idx="1">
                  <c:v>119110</c:v>
                </c:pt>
                <c:pt idx="2">
                  <c:v>118840</c:v>
                </c:pt>
                <c:pt idx="3">
                  <c:v>118840</c:v>
                </c:pt>
                <c:pt idx="4">
                  <c:v>118100</c:v>
                </c:pt>
                <c:pt idx="5">
                  <c:v>118100</c:v>
                </c:pt>
                <c:pt idx="6">
                  <c:v>115920</c:v>
                </c:pt>
                <c:pt idx="7">
                  <c:v>115920</c:v>
                </c:pt>
                <c:pt idx="8">
                  <c:v>115440</c:v>
                </c:pt>
                <c:pt idx="9">
                  <c:v>115440</c:v>
                </c:pt>
                <c:pt idx="10">
                  <c:v>114890</c:v>
                </c:pt>
                <c:pt idx="11">
                  <c:v>114890</c:v>
                </c:pt>
                <c:pt idx="12">
                  <c:v>114870</c:v>
                </c:pt>
                <c:pt idx="13">
                  <c:v>114870</c:v>
                </c:pt>
                <c:pt idx="14">
                  <c:v>114180</c:v>
                </c:pt>
                <c:pt idx="15">
                  <c:v>114180</c:v>
                </c:pt>
                <c:pt idx="16">
                  <c:v>113280</c:v>
                </c:pt>
                <c:pt idx="17">
                  <c:v>113280</c:v>
                </c:pt>
                <c:pt idx="18">
                  <c:v>112780</c:v>
                </c:pt>
                <c:pt idx="19">
                  <c:v>112780</c:v>
                </c:pt>
                <c:pt idx="20">
                  <c:v>112650</c:v>
                </c:pt>
                <c:pt idx="21">
                  <c:v>112650</c:v>
                </c:pt>
                <c:pt idx="22">
                  <c:v>112650</c:v>
                </c:pt>
                <c:pt idx="23">
                  <c:v>112570</c:v>
                </c:pt>
                <c:pt idx="24">
                  <c:v>112570</c:v>
                </c:pt>
                <c:pt idx="25">
                  <c:v>112110</c:v>
                </c:pt>
                <c:pt idx="26">
                  <c:v>112110</c:v>
                </c:pt>
                <c:pt idx="27">
                  <c:v>109190</c:v>
                </c:pt>
                <c:pt idx="28">
                  <c:v>109190</c:v>
                </c:pt>
                <c:pt idx="29">
                  <c:v>109160</c:v>
                </c:pt>
                <c:pt idx="30">
                  <c:v>109160</c:v>
                </c:pt>
                <c:pt idx="31">
                  <c:v>107700</c:v>
                </c:pt>
                <c:pt idx="32">
                  <c:v>107700</c:v>
                </c:pt>
                <c:pt idx="33">
                  <c:v>106460</c:v>
                </c:pt>
                <c:pt idx="34">
                  <c:v>106460</c:v>
                </c:pt>
                <c:pt idx="35">
                  <c:v>104770</c:v>
                </c:pt>
                <c:pt idx="36">
                  <c:v>104770</c:v>
                </c:pt>
                <c:pt idx="37">
                  <c:v>104410</c:v>
                </c:pt>
                <c:pt idx="38">
                  <c:v>104410</c:v>
                </c:pt>
                <c:pt idx="39">
                  <c:v>104120</c:v>
                </c:pt>
                <c:pt idx="40">
                  <c:v>104120</c:v>
                </c:pt>
                <c:pt idx="41">
                  <c:v>103550</c:v>
                </c:pt>
                <c:pt idx="42">
                  <c:v>103550</c:v>
                </c:pt>
                <c:pt idx="43">
                  <c:v>100420</c:v>
                </c:pt>
                <c:pt idx="44">
                  <c:v>100420</c:v>
                </c:pt>
                <c:pt idx="45">
                  <c:v>99970</c:v>
                </c:pt>
                <c:pt idx="46">
                  <c:v>99970</c:v>
                </c:pt>
                <c:pt idx="47">
                  <c:v>99750</c:v>
                </c:pt>
                <c:pt idx="48">
                  <c:v>99750</c:v>
                </c:pt>
                <c:pt idx="49">
                  <c:v>96800</c:v>
                </c:pt>
                <c:pt idx="50">
                  <c:v>96800</c:v>
                </c:pt>
                <c:pt idx="51">
                  <c:v>96140</c:v>
                </c:pt>
                <c:pt idx="52">
                  <c:v>96140</c:v>
                </c:pt>
                <c:pt idx="53">
                  <c:v>92700</c:v>
                </c:pt>
                <c:pt idx="54">
                  <c:v>92700</c:v>
                </c:pt>
                <c:pt idx="55">
                  <c:v>92450</c:v>
                </c:pt>
                <c:pt idx="56">
                  <c:v>92450</c:v>
                </c:pt>
                <c:pt idx="57">
                  <c:v>91650</c:v>
                </c:pt>
                <c:pt idx="58">
                  <c:v>91650</c:v>
                </c:pt>
                <c:pt idx="59">
                  <c:v>91310</c:v>
                </c:pt>
                <c:pt idx="60">
                  <c:v>91310</c:v>
                </c:pt>
                <c:pt idx="61">
                  <c:v>90700</c:v>
                </c:pt>
                <c:pt idx="62">
                  <c:v>90700</c:v>
                </c:pt>
                <c:pt idx="63">
                  <c:v>88050</c:v>
                </c:pt>
                <c:pt idx="64">
                  <c:v>88050</c:v>
                </c:pt>
                <c:pt idx="65">
                  <c:v>87620</c:v>
                </c:pt>
                <c:pt idx="66">
                  <c:v>87620</c:v>
                </c:pt>
                <c:pt idx="67">
                  <c:v>86570</c:v>
                </c:pt>
                <c:pt idx="68">
                  <c:v>86570</c:v>
                </c:pt>
                <c:pt idx="69">
                  <c:v>85000</c:v>
                </c:pt>
                <c:pt idx="70">
                  <c:v>85000</c:v>
                </c:pt>
                <c:pt idx="71">
                  <c:v>83750</c:v>
                </c:pt>
                <c:pt idx="72">
                  <c:v>83750</c:v>
                </c:pt>
                <c:pt idx="73">
                  <c:v>80700</c:v>
                </c:pt>
                <c:pt idx="74">
                  <c:v>80700</c:v>
                </c:pt>
                <c:pt idx="75">
                  <c:v>79570</c:v>
                </c:pt>
                <c:pt idx="76">
                  <c:v>79570</c:v>
                </c:pt>
                <c:pt idx="77">
                  <c:v>78540</c:v>
                </c:pt>
                <c:pt idx="78">
                  <c:v>78540</c:v>
                </c:pt>
                <c:pt idx="79">
                  <c:v>78390</c:v>
                </c:pt>
                <c:pt idx="80">
                  <c:v>78390</c:v>
                </c:pt>
                <c:pt idx="81">
                  <c:v>76900</c:v>
                </c:pt>
                <c:pt idx="82">
                  <c:v>76900</c:v>
                </c:pt>
                <c:pt idx="83">
                  <c:v>75970</c:v>
                </c:pt>
                <c:pt idx="84">
                  <c:v>75970</c:v>
                </c:pt>
                <c:pt idx="85">
                  <c:v>75880</c:v>
                </c:pt>
                <c:pt idx="86">
                  <c:v>75880</c:v>
                </c:pt>
                <c:pt idx="87">
                  <c:v>75480</c:v>
                </c:pt>
                <c:pt idx="88">
                  <c:v>75480</c:v>
                </c:pt>
                <c:pt idx="89">
                  <c:v>75280</c:v>
                </c:pt>
                <c:pt idx="90">
                  <c:v>75280</c:v>
                </c:pt>
                <c:pt idx="91">
                  <c:v>75000</c:v>
                </c:pt>
                <c:pt idx="92">
                  <c:v>75000</c:v>
                </c:pt>
                <c:pt idx="93">
                  <c:v>74550</c:v>
                </c:pt>
                <c:pt idx="94">
                  <c:v>74550</c:v>
                </c:pt>
                <c:pt idx="95">
                  <c:v>71380</c:v>
                </c:pt>
                <c:pt idx="96">
                  <c:v>71380</c:v>
                </c:pt>
                <c:pt idx="97">
                  <c:v>70610</c:v>
                </c:pt>
                <c:pt idx="98">
                  <c:v>70610</c:v>
                </c:pt>
                <c:pt idx="99">
                  <c:v>70270</c:v>
                </c:pt>
                <c:pt idx="100">
                  <c:v>70270</c:v>
                </c:pt>
                <c:pt idx="101">
                  <c:v>69710</c:v>
                </c:pt>
                <c:pt idx="102">
                  <c:v>69710</c:v>
                </c:pt>
                <c:pt idx="103">
                  <c:v>69120</c:v>
                </c:pt>
                <c:pt idx="104">
                  <c:v>69120</c:v>
                </c:pt>
                <c:pt idx="105">
                  <c:v>69070</c:v>
                </c:pt>
                <c:pt idx="106">
                  <c:v>69070</c:v>
                </c:pt>
                <c:pt idx="107">
                  <c:v>68900</c:v>
                </c:pt>
                <c:pt idx="108">
                  <c:v>68900</c:v>
                </c:pt>
                <c:pt idx="109">
                  <c:v>67950</c:v>
                </c:pt>
                <c:pt idx="110">
                  <c:v>67950</c:v>
                </c:pt>
                <c:pt idx="111">
                  <c:v>67910</c:v>
                </c:pt>
                <c:pt idx="112">
                  <c:v>67910</c:v>
                </c:pt>
                <c:pt idx="113">
                  <c:v>65920</c:v>
                </c:pt>
                <c:pt idx="114">
                  <c:v>65920</c:v>
                </c:pt>
                <c:pt idx="115">
                  <c:v>65700</c:v>
                </c:pt>
                <c:pt idx="116">
                  <c:v>65700</c:v>
                </c:pt>
                <c:pt idx="117">
                  <c:v>65360</c:v>
                </c:pt>
                <c:pt idx="118">
                  <c:v>65360</c:v>
                </c:pt>
                <c:pt idx="119">
                  <c:v>64000</c:v>
                </c:pt>
                <c:pt idx="120">
                  <c:v>64000</c:v>
                </c:pt>
                <c:pt idx="121">
                  <c:v>62780</c:v>
                </c:pt>
                <c:pt idx="122">
                  <c:v>62780</c:v>
                </c:pt>
                <c:pt idx="123">
                  <c:v>60570</c:v>
                </c:pt>
                <c:pt idx="124">
                  <c:v>60570</c:v>
                </c:pt>
                <c:pt idx="125">
                  <c:v>60130</c:v>
                </c:pt>
                <c:pt idx="126">
                  <c:v>60130</c:v>
                </c:pt>
                <c:pt idx="127">
                  <c:v>59430</c:v>
                </c:pt>
                <c:pt idx="128">
                  <c:v>59430</c:v>
                </c:pt>
                <c:pt idx="129">
                  <c:v>58960</c:v>
                </c:pt>
                <c:pt idx="130">
                  <c:v>58960</c:v>
                </c:pt>
                <c:pt idx="131">
                  <c:v>58940</c:v>
                </c:pt>
                <c:pt idx="132">
                  <c:v>58940</c:v>
                </c:pt>
                <c:pt idx="133">
                  <c:v>58100</c:v>
                </c:pt>
                <c:pt idx="134">
                  <c:v>58100</c:v>
                </c:pt>
                <c:pt idx="135">
                  <c:v>57090</c:v>
                </c:pt>
                <c:pt idx="136">
                  <c:v>57090</c:v>
                </c:pt>
                <c:pt idx="137">
                  <c:v>56870</c:v>
                </c:pt>
                <c:pt idx="138">
                  <c:v>56870</c:v>
                </c:pt>
                <c:pt idx="139">
                  <c:v>54970</c:v>
                </c:pt>
                <c:pt idx="140">
                  <c:v>54970</c:v>
                </c:pt>
                <c:pt idx="141">
                  <c:v>53870</c:v>
                </c:pt>
                <c:pt idx="142">
                  <c:v>53870</c:v>
                </c:pt>
                <c:pt idx="143">
                  <c:v>53540</c:v>
                </c:pt>
                <c:pt idx="144">
                  <c:v>53540</c:v>
                </c:pt>
                <c:pt idx="145">
                  <c:v>53540</c:v>
                </c:pt>
                <c:pt idx="146">
                  <c:v>53540</c:v>
                </c:pt>
                <c:pt idx="147">
                  <c:v>53240</c:v>
                </c:pt>
                <c:pt idx="148">
                  <c:v>53240</c:v>
                </c:pt>
                <c:pt idx="149">
                  <c:v>52610</c:v>
                </c:pt>
                <c:pt idx="150">
                  <c:v>52610</c:v>
                </c:pt>
                <c:pt idx="151">
                  <c:v>49630</c:v>
                </c:pt>
                <c:pt idx="152">
                  <c:v>49630</c:v>
                </c:pt>
                <c:pt idx="153">
                  <c:v>48980</c:v>
                </c:pt>
                <c:pt idx="154">
                  <c:v>48980</c:v>
                </c:pt>
                <c:pt idx="155">
                  <c:v>48950</c:v>
                </c:pt>
                <c:pt idx="156">
                  <c:v>48950</c:v>
                </c:pt>
                <c:pt idx="157">
                  <c:v>48530</c:v>
                </c:pt>
                <c:pt idx="158">
                  <c:v>48530</c:v>
                </c:pt>
                <c:pt idx="159">
                  <c:v>48170</c:v>
                </c:pt>
                <c:pt idx="160">
                  <c:v>48170</c:v>
                </c:pt>
                <c:pt idx="161">
                  <c:v>47360</c:v>
                </c:pt>
                <c:pt idx="162">
                  <c:v>47360</c:v>
                </c:pt>
                <c:pt idx="163">
                  <c:v>45510</c:v>
                </c:pt>
                <c:pt idx="164">
                  <c:v>45510</c:v>
                </c:pt>
                <c:pt idx="165">
                  <c:v>43840</c:v>
                </c:pt>
                <c:pt idx="166">
                  <c:v>43840</c:v>
                </c:pt>
                <c:pt idx="167">
                  <c:v>43510</c:v>
                </c:pt>
                <c:pt idx="168">
                  <c:v>43510</c:v>
                </c:pt>
                <c:pt idx="169">
                  <c:v>41980</c:v>
                </c:pt>
                <c:pt idx="170">
                  <c:v>41980</c:v>
                </c:pt>
                <c:pt idx="171">
                  <c:v>41570</c:v>
                </c:pt>
                <c:pt idx="172">
                  <c:v>41570</c:v>
                </c:pt>
                <c:pt idx="173">
                  <c:v>40400</c:v>
                </c:pt>
                <c:pt idx="174">
                  <c:v>40400</c:v>
                </c:pt>
                <c:pt idx="175">
                  <c:v>37920</c:v>
                </c:pt>
                <c:pt idx="176">
                  <c:v>37920</c:v>
                </c:pt>
                <c:pt idx="177">
                  <c:v>36040</c:v>
                </c:pt>
                <c:pt idx="178">
                  <c:v>36040</c:v>
                </c:pt>
                <c:pt idx="179">
                  <c:v>34980</c:v>
                </c:pt>
                <c:pt idx="180">
                  <c:v>34980</c:v>
                </c:pt>
                <c:pt idx="181">
                  <c:v>33920</c:v>
                </c:pt>
                <c:pt idx="182">
                  <c:v>33920</c:v>
                </c:pt>
              </c:numCache>
            </c:numRef>
          </c:xVal>
          <c:yVal>
            <c:numRef>
              <c:f>'ALL Staff'!$N$5:$N$187</c:f>
              <c:numCache>
                <c:formatCode>General</c:formatCode>
                <c:ptCount val="183"/>
                <c:pt idx="0">
                  <c:v>3</c:v>
                </c:pt>
                <c:pt idx="1">
                  <c:v>3</c:v>
                </c:pt>
                <c:pt idx="2">
                  <c:v>3</c:v>
                </c:pt>
                <c:pt idx="3">
                  <c:v>3</c:v>
                </c:pt>
                <c:pt idx="4">
                  <c:v>3</c:v>
                </c:pt>
                <c:pt idx="5">
                  <c:v>3</c:v>
                </c:pt>
                <c:pt idx="6">
                  <c:v>3</c:v>
                </c:pt>
                <c:pt idx="7">
                  <c:v>3</c:v>
                </c:pt>
                <c:pt idx="8">
                  <c:v>2</c:v>
                </c:pt>
                <c:pt idx="9">
                  <c:v>2</c:v>
                </c:pt>
                <c:pt idx="10">
                  <c:v>3</c:v>
                </c:pt>
                <c:pt idx="11">
                  <c:v>3</c:v>
                </c:pt>
                <c:pt idx="12">
                  <c:v>3</c:v>
                </c:pt>
                <c:pt idx="13">
                  <c:v>3</c:v>
                </c:pt>
                <c:pt idx="14">
                  <c:v>3</c:v>
                </c:pt>
                <c:pt idx="15">
                  <c:v>3</c:v>
                </c:pt>
                <c:pt idx="16">
                  <c:v>1</c:v>
                </c:pt>
                <c:pt idx="17">
                  <c:v>1</c:v>
                </c:pt>
                <c:pt idx="18">
                  <c:v>4</c:v>
                </c:pt>
                <c:pt idx="19">
                  <c:v>4</c:v>
                </c:pt>
                <c:pt idx="20">
                  <c:v>3</c:v>
                </c:pt>
                <c:pt idx="21">
                  <c:v>3</c:v>
                </c:pt>
                <c:pt idx="22">
                  <c:v>3</c:v>
                </c:pt>
                <c:pt idx="23">
                  <c:v>3</c:v>
                </c:pt>
                <c:pt idx="24">
                  <c:v>3</c:v>
                </c:pt>
                <c:pt idx="25">
                  <c:v>2</c:v>
                </c:pt>
                <c:pt idx="26">
                  <c:v>2</c:v>
                </c:pt>
                <c:pt idx="27">
                  <c:v>4</c:v>
                </c:pt>
                <c:pt idx="28">
                  <c:v>4</c:v>
                </c:pt>
                <c:pt idx="29">
                  <c:v>5</c:v>
                </c:pt>
                <c:pt idx="30">
                  <c:v>5</c:v>
                </c:pt>
                <c:pt idx="31">
                  <c:v>3</c:v>
                </c:pt>
                <c:pt idx="32">
                  <c:v>3</c:v>
                </c:pt>
                <c:pt idx="33">
                  <c:v>3</c:v>
                </c:pt>
                <c:pt idx="34">
                  <c:v>3</c:v>
                </c:pt>
                <c:pt idx="35">
                  <c:v>3</c:v>
                </c:pt>
                <c:pt idx="36">
                  <c:v>3</c:v>
                </c:pt>
                <c:pt idx="37">
                  <c:v>3</c:v>
                </c:pt>
                <c:pt idx="38">
                  <c:v>3</c:v>
                </c:pt>
                <c:pt idx="39">
                  <c:v>3</c:v>
                </c:pt>
                <c:pt idx="40">
                  <c:v>3</c:v>
                </c:pt>
                <c:pt idx="41">
                  <c:v>3</c:v>
                </c:pt>
                <c:pt idx="42">
                  <c:v>3</c:v>
                </c:pt>
                <c:pt idx="43">
                  <c:v>3</c:v>
                </c:pt>
                <c:pt idx="44">
                  <c:v>3</c:v>
                </c:pt>
                <c:pt idx="45">
                  <c:v>3</c:v>
                </c:pt>
                <c:pt idx="46">
                  <c:v>3</c:v>
                </c:pt>
                <c:pt idx="47">
                  <c:v>3</c:v>
                </c:pt>
                <c:pt idx="48">
                  <c:v>3</c:v>
                </c:pt>
                <c:pt idx="49">
                  <c:v>3</c:v>
                </c:pt>
                <c:pt idx="50">
                  <c:v>3</c:v>
                </c:pt>
                <c:pt idx="51">
                  <c:v>3</c:v>
                </c:pt>
                <c:pt idx="52">
                  <c:v>3</c:v>
                </c:pt>
                <c:pt idx="53">
                  <c:v>3</c:v>
                </c:pt>
                <c:pt idx="54">
                  <c:v>3</c:v>
                </c:pt>
                <c:pt idx="55">
                  <c:v>3</c:v>
                </c:pt>
                <c:pt idx="56">
                  <c:v>3</c:v>
                </c:pt>
                <c:pt idx="57">
                  <c:v>4</c:v>
                </c:pt>
                <c:pt idx="58">
                  <c:v>4</c:v>
                </c:pt>
                <c:pt idx="59">
                  <c:v>3</c:v>
                </c:pt>
                <c:pt idx="60">
                  <c:v>3</c:v>
                </c:pt>
                <c:pt idx="61">
                  <c:v>4</c:v>
                </c:pt>
                <c:pt idx="62">
                  <c:v>4</c:v>
                </c:pt>
                <c:pt idx="63">
                  <c:v>2</c:v>
                </c:pt>
                <c:pt idx="64">
                  <c:v>2</c:v>
                </c:pt>
                <c:pt idx="65">
                  <c:v>3</c:v>
                </c:pt>
                <c:pt idx="66">
                  <c:v>3</c:v>
                </c:pt>
                <c:pt idx="67">
                  <c:v>3</c:v>
                </c:pt>
                <c:pt idx="68">
                  <c:v>3</c:v>
                </c:pt>
                <c:pt idx="69">
                  <c:v>3</c:v>
                </c:pt>
                <c:pt idx="70">
                  <c:v>3</c:v>
                </c:pt>
                <c:pt idx="71">
                  <c:v>3</c:v>
                </c:pt>
                <c:pt idx="72">
                  <c:v>3</c:v>
                </c:pt>
                <c:pt idx="73">
                  <c:v>4</c:v>
                </c:pt>
                <c:pt idx="74">
                  <c:v>4</c:v>
                </c:pt>
                <c:pt idx="75">
                  <c:v>3</c:v>
                </c:pt>
                <c:pt idx="76">
                  <c:v>3</c:v>
                </c:pt>
                <c:pt idx="77">
                  <c:v>3</c:v>
                </c:pt>
                <c:pt idx="78">
                  <c:v>3</c:v>
                </c:pt>
                <c:pt idx="79">
                  <c:v>3</c:v>
                </c:pt>
                <c:pt idx="80">
                  <c:v>3</c:v>
                </c:pt>
                <c:pt idx="81">
                  <c:v>4</c:v>
                </c:pt>
                <c:pt idx="82">
                  <c:v>4</c:v>
                </c:pt>
                <c:pt idx="83">
                  <c:v>3</c:v>
                </c:pt>
                <c:pt idx="84">
                  <c:v>3</c:v>
                </c:pt>
                <c:pt idx="85">
                  <c:v>3</c:v>
                </c:pt>
                <c:pt idx="86">
                  <c:v>3</c:v>
                </c:pt>
                <c:pt idx="87">
                  <c:v>1</c:v>
                </c:pt>
                <c:pt idx="88">
                  <c:v>1</c:v>
                </c:pt>
                <c:pt idx="89">
                  <c:v>3</c:v>
                </c:pt>
                <c:pt idx="90">
                  <c:v>3</c:v>
                </c:pt>
                <c:pt idx="91">
                  <c:v>5</c:v>
                </c:pt>
                <c:pt idx="92">
                  <c:v>5</c:v>
                </c:pt>
                <c:pt idx="93">
                  <c:v>3</c:v>
                </c:pt>
                <c:pt idx="94">
                  <c:v>3</c:v>
                </c:pt>
                <c:pt idx="95">
                  <c:v>3</c:v>
                </c:pt>
                <c:pt idx="96">
                  <c:v>3</c:v>
                </c:pt>
                <c:pt idx="97">
                  <c:v>3</c:v>
                </c:pt>
                <c:pt idx="98">
                  <c:v>3</c:v>
                </c:pt>
                <c:pt idx="99">
                  <c:v>2</c:v>
                </c:pt>
                <c:pt idx="100">
                  <c:v>2</c:v>
                </c:pt>
                <c:pt idx="101">
                  <c:v>3</c:v>
                </c:pt>
                <c:pt idx="102">
                  <c:v>3</c:v>
                </c:pt>
                <c:pt idx="103">
                  <c:v>3</c:v>
                </c:pt>
                <c:pt idx="104">
                  <c:v>3</c:v>
                </c:pt>
                <c:pt idx="105">
                  <c:v>3</c:v>
                </c:pt>
                <c:pt idx="106">
                  <c:v>3</c:v>
                </c:pt>
                <c:pt idx="107">
                  <c:v>2</c:v>
                </c:pt>
                <c:pt idx="108">
                  <c:v>2</c:v>
                </c:pt>
                <c:pt idx="109">
                  <c:v>3</c:v>
                </c:pt>
                <c:pt idx="110">
                  <c:v>3</c:v>
                </c:pt>
                <c:pt idx="111">
                  <c:v>2</c:v>
                </c:pt>
                <c:pt idx="112">
                  <c:v>2</c:v>
                </c:pt>
                <c:pt idx="113">
                  <c:v>3</c:v>
                </c:pt>
                <c:pt idx="114">
                  <c:v>3</c:v>
                </c:pt>
                <c:pt idx="115">
                  <c:v>3</c:v>
                </c:pt>
                <c:pt idx="116">
                  <c:v>3</c:v>
                </c:pt>
                <c:pt idx="117">
                  <c:v>3</c:v>
                </c:pt>
                <c:pt idx="118">
                  <c:v>3</c:v>
                </c:pt>
                <c:pt idx="119">
                  <c:v>3</c:v>
                </c:pt>
                <c:pt idx="120">
                  <c:v>3</c:v>
                </c:pt>
                <c:pt idx="121">
                  <c:v>3</c:v>
                </c:pt>
                <c:pt idx="122">
                  <c:v>3</c:v>
                </c:pt>
                <c:pt idx="123">
                  <c:v>3</c:v>
                </c:pt>
                <c:pt idx="124">
                  <c:v>3</c:v>
                </c:pt>
                <c:pt idx="125">
                  <c:v>3</c:v>
                </c:pt>
                <c:pt idx="126">
                  <c:v>3</c:v>
                </c:pt>
                <c:pt idx="127">
                  <c:v>3</c:v>
                </c:pt>
                <c:pt idx="128">
                  <c:v>3</c:v>
                </c:pt>
                <c:pt idx="129">
                  <c:v>3</c:v>
                </c:pt>
                <c:pt idx="130">
                  <c:v>3</c:v>
                </c:pt>
                <c:pt idx="131">
                  <c:v>3</c:v>
                </c:pt>
                <c:pt idx="132">
                  <c:v>3</c:v>
                </c:pt>
                <c:pt idx="133">
                  <c:v>3</c:v>
                </c:pt>
                <c:pt idx="134">
                  <c:v>3</c:v>
                </c:pt>
                <c:pt idx="135">
                  <c:v>3</c:v>
                </c:pt>
                <c:pt idx="136">
                  <c:v>3</c:v>
                </c:pt>
                <c:pt idx="137">
                  <c:v>4</c:v>
                </c:pt>
                <c:pt idx="138">
                  <c:v>4</c:v>
                </c:pt>
                <c:pt idx="139">
                  <c:v>3</c:v>
                </c:pt>
                <c:pt idx="140">
                  <c:v>3</c:v>
                </c:pt>
                <c:pt idx="141">
                  <c:v>3</c:v>
                </c:pt>
                <c:pt idx="142">
                  <c:v>3</c:v>
                </c:pt>
                <c:pt idx="143">
                  <c:v>3</c:v>
                </c:pt>
                <c:pt idx="144">
                  <c:v>3</c:v>
                </c:pt>
                <c:pt idx="145">
                  <c:v>3</c:v>
                </c:pt>
                <c:pt idx="146">
                  <c:v>3</c:v>
                </c:pt>
                <c:pt idx="147">
                  <c:v>3</c:v>
                </c:pt>
                <c:pt idx="148">
                  <c:v>3</c:v>
                </c:pt>
                <c:pt idx="149">
                  <c:v>2</c:v>
                </c:pt>
                <c:pt idx="150">
                  <c:v>2</c:v>
                </c:pt>
                <c:pt idx="151">
                  <c:v>2</c:v>
                </c:pt>
                <c:pt idx="152">
                  <c:v>2</c:v>
                </c:pt>
                <c:pt idx="153">
                  <c:v>3</c:v>
                </c:pt>
                <c:pt idx="154">
                  <c:v>3</c:v>
                </c:pt>
                <c:pt idx="155">
                  <c:v>3</c:v>
                </c:pt>
                <c:pt idx="156">
                  <c:v>3</c:v>
                </c:pt>
                <c:pt idx="157">
                  <c:v>4</c:v>
                </c:pt>
                <c:pt idx="158">
                  <c:v>4</c:v>
                </c:pt>
                <c:pt idx="159">
                  <c:v>4</c:v>
                </c:pt>
                <c:pt idx="160">
                  <c:v>4</c:v>
                </c:pt>
                <c:pt idx="161">
                  <c:v>3</c:v>
                </c:pt>
                <c:pt idx="162">
                  <c:v>3</c:v>
                </c:pt>
                <c:pt idx="163">
                  <c:v>3</c:v>
                </c:pt>
                <c:pt idx="164">
                  <c:v>3</c:v>
                </c:pt>
                <c:pt idx="165">
                  <c:v>4</c:v>
                </c:pt>
                <c:pt idx="166">
                  <c:v>4</c:v>
                </c:pt>
                <c:pt idx="167">
                  <c:v>1</c:v>
                </c:pt>
                <c:pt idx="168">
                  <c:v>1</c:v>
                </c:pt>
                <c:pt idx="169">
                  <c:v>3</c:v>
                </c:pt>
                <c:pt idx="170">
                  <c:v>3</c:v>
                </c:pt>
                <c:pt idx="171">
                  <c:v>3</c:v>
                </c:pt>
                <c:pt idx="172">
                  <c:v>3</c:v>
                </c:pt>
                <c:pt idx="173">
                  <c:v>3</c:v>
                </c:pt>
                <c:pt idx="174">
                  <c:v>3</c:v>
                </c:pt>
                <c:pt idx="175">
                  <c:v>3</c:v>
                </c:pt>
                <c:pt idx="176">
                  <c:v>3</c:v>
                </c:pt>
                <c:pt idx="177">
                  <c:v>3</c:v>
                </c:pt>
                <c:pt idx="178">
                  <c:v>3</c:v>
                </c:pt>
                <c:pt idx="179">
                  <c:v>3</c:v>
                </c:pt>
                <c:pt idx="180">
                  <c:v>3</c:v>
                </c:pt>
                <c:pt idx="181">
                  <c:v>3</c:v>
                </c:pt>
                <c:pt idx="182">
                  <c:v>3</c:v>
                </c:pt>
              </c:numCache>
            </c:numRef>
          </c:yVal>
          <c:smooth val="0"/>
          <c:extLst>
            <c:ext xmlns:c16="http://schemas.microsoft.com/office/drawing/2014/chart" uri="{C3380CC4-5D6E-409C-BE32-E72D297353CC}">
              <c16:uniqueId val="{00000000-6EBA-4745-89EA-C280C9D5281E}"/>
            </c:ext>
          </c:extLst>
        </c:ser>
        <c:dLbls>
          <c:showLegendKey val="0"/>
          <c:showVal val="0"/>
          <c:showCatName val="0"/>
          <c:showSerName val="0"/>
          <c:showPercent val="0"/>
          <c:showBubbleSize val="0"/>
        </c:dLbls>
        <c:axId val="378521391"/>
        <c:axId val="378528879"/>
      </c:scatterChart>
      <c:valAx>
        <c:axId val="37852139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8528879"/>
        <c:crosses val="autoZero"/>
        <c:crossBetween val="midCat"/>
      </c:valAx>
      <c:valAx>
        <c:axId val="3785288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8521391"/>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[blank-data-file.xlsx]Employee Dataover time!PivotTable5</c:name>
    <c:fmtId val="1"/>
  </c:pivotSource>
  <c:chart>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'Employee Dataover time'!$C$3</c:f>
              <c:strCache>
                <c:ptCount val="1"/>
                <c:pt idx="0">
                  <c:v>Count of Name</c:v>
                </c:pt>
              </c:strCache>
            </c:strRef>
          </c:tx>
          <c:spPr>
            <a:ln w="28575" cap="rnd">
              <a:solidFill>
                <a:schemeClr val="accent1"/>
              </a:solidFill>
              <a:round/>
            </a:ln>
            <a:effectLst/>
          </c:spPr>
          <c:marker>
            <c:symbol val="none"/>
          </c:marker>
          <c:cat>
            <c:multiLvlStrRef>
              <c:f>'Employee Dataover time'!$B$4:$B$40</c:f>
              <c:multiLvlStrCache>
                <c:ptCount val="32"/>
                <c:lvl>
                  <c:pt idx="0">
                    <c:v>May</c:v>
                  </c:pt>
                  <c:pt idx="1">
                    <c:v>Jun</c:v>
                  </c:pt>
                  <c:pt idx="2">
                    <c:v>Jul</c:v>
                  </c:pt>
                  <c:pt idx="3">
                    <c:v>Aug</c:v>
                  </c:pt>
                  <c:pt idx="4">
                    <c:v>Sep</c:v>
                  </c:pt>
                  <c:pt idx="5">
                    <c:v>Oct</c:v>
                  </c:pt>
                  <c:pt idx="6">
                    <c:v>Nov</c:v>
                  </c:pt>
                  <c:pt idx="7">
                    <c:v>Dec</c:v>
                  </c:pt>
                  <c:pt idx="8">
                    <c:v>Jan</c:v>
                  </c:pt>
                  <c:pt idx="9">
                    <c:v>Feb</c:v>
                  </c:pt>
                  <c:pt idx="10">
                    <c:v>Mar</c:v>
                  </c:pt>
                  <c:pt idx="11">
                    <c:v>Apr</c:v>
                  </c:pt>
                  <c:pt idx="12">
                    <c:v>May</c:v>
                  </c:pt>
                  <c:pt idx="13">
                    <c:v>Jun</c:v>
                  </c:pt>
                  <c:pt idx="14">
                    <c:v>Jul</c:v>
                  </c:pt>
                  <c:pt idx="15">
                    <c:v>Aug</c:v>
                  </c:pt>
                  <c:pt idx="16">
                    <c:v>Sep</c:v>
                  </c:pt>
                  <c:pt idx="17">
                    <c:v>Oct</c:v>
                  </c:pt>
                  <c:pt idx="18">
                    <c:v>Nov</c:v>
                  </c:pt>
                  <c:pt idx="19">
                    <c:v>Dec</c:v>
                  </c:pt>
                  <c:pt idx="20">
                    <c:v>Jan</c:v>
                  </c:pt>
                  <c:pt idx="21">
                    <c:v>Feb</c:v>
                  </c:pt>
                  <c:pt idx="22">
                    <c:v>Mar</c:v>
                  </c:pt>
                  <c:pt idx="23">
                    <c:v>Apr</c:v>
                  </c:pt>
                  <c:pt idx="24">
                    <c:v>May</c:v>
                  </c:pt>
                  <c:pt idx="25">
                    <c:v>Jun</c:v>
                  </c:pt>
                  <c:pt idx="26">
                    <c:v>Jul</c:v>
                  </c:pt>
                  <c:pt idx="27">
                    <c:v>Aug</c:v>
                  </c:pt>
                  <c:pt idx="28">
                    <c:v>Sep</c:v>
                  </c:pt>
                  <c:pt idx="29">
                    <c:v>Oct</c:v>
                  </c:pt>
                  <c:pt idx="30">
                    <c:v>Feb</c:v>
                  </c:pt>
                  <c:pt idx="31">
                    <c:v>Apr</c:v>
                  </c:pt>
                </c:lvl>
                <c:lvl>
                  <c:pt idx="0">
                    <c:v>2020</c:v>
                  </c:pt>
                  <c:pt idx="8">
                    <c:v>2021</c:v>
                  </c:pt>
                  <c:pt idx="20">
                    <c:v>2022</c:v>
                  </c:pt>
                  <c:pt idx="30">
                    <c:v>2023</c:v>
                  </c:pt>
                </c:lvl>
              </c:multiLvlStrCache>
            </c:multiLvlStrRef>
          </c:cat>
          <c:val>
            <c:numRef>
              <c:f>'Employee Dataover time'!$C$4:$C$40</c:f>
              <c:numCache>
                <c:formatCode>General</c:formatCode>
                <c:ptCount val="32"/>
                <c:pt idx="0">
                  <c:v>3</c:v>
                </c:pt>
                <c:pt idx="1">
                  <c:v>1</c:v>
                </c:pt>
                <c:pt idx="2">
                  <c:v>5</c:v>
                </c:pt>
                <c:pt idx="3">
                  <c:v>3</c:v>
                </c:pt>
                <c:pt idx="4">
                  <c:v>6</c:v>
                </c:pt>
                <c:pt idx="5">
                  <c:v>6</c:v>
                </c:pt>
                <c:pt idx="6">
                  <c:v>6</c:v>
                </c:pt>
                <c:pt idx="7">
                  <c:v>7</c:v>
                </c:pt>
                <c:pt idx="8">
                  <c:v>6</c:v>
                </c:pt>
                <c:pt idx="9">
                  <c:v>4</c:v>
                </c:pt>
                <c:pt idx="10">
                  <c:v>9</c:v>
                </c:pt>
                <c:pt idx="11">
                  <c:v>5</c:v>
                </c:pt>
                <c:pt idx="12">
                  <c:v>10</c:v>
                </c:pt>
                <c:pt idx="13">
                  <c:v>6</c:v>
                </c:pt>
                <c:pt idx="14">
                  <c:v>13</c:v>
                </c:pt>
                <c:pt idx="15">
                  <c:v>4</c:v>
                </c:pt>
                <c:pt idx="16">
                  <c:v>11</c:v>
                </c:pt>
                <c:pt idx="17">
                  <c:v>3</c:v>
                </c:pt>
                <c:pt idx="18">
                  <c:v>4</c:v>
                </c:pt>
                <c:pt idx="19">
                  <c:v>7</c:v>
                </c:pt>
                <c:pt idx="20">
                  <c:v>3</c:v>
                </c:pt>
                <c:pt idx="21">
                  <c:v>10</c:v>
                </c:pt>
                <c:pt idx="22">
                  <c:v>9</c:v>
                </c:pt>
                <c:pt idx="23">
                  <c:v>9</c:v>
                </c:pt>
                <c:pt idx="24">
                  <c:v>9</c:v>
                </c:pt>
                <c:pt idx="25">
                  <c:v>7</c:v>
                </c:pt>
                <c:pt idx="26">
                  <c:v>5</c:v>
                </c:pt>
                <c:pt idx="27">
                  <c:v>5</c:v>
                </c:pt>
                <c:pt idx="28">
                  <c:v>2</c:v>
                </c:pt>
                <c:pt idx="29">
                  <c:v>3</c:v>
                </c:pt>
                <c:pt idx="30">
                  <c:v>1</c:v>
                </c:pt>
                <c:pt idx="31">
                  <c:v>1</c:v>
                </c:pt>
              </c:numCache>
            </c:numRef>
          </c:val>
          <c:smooth val="0"/>
          <c:extLst>
            <c:ext xmlns:c16="http://schemas.microsoft.com/office/drawing/2014/chart" uri="{C3380CC4-5D6E-409C-BE32-E72D297353CC}">
              <c16:uniqueId val="{00000000-DF98-415C-8299-8AD5F97650AE}"/>
            </c:ext>
          </c:extLst>
        </c:ser>
        <c:ser>
          <c:idx val="1"/>
          <c:order val="1"/>
          <c:tx>
            <c:strRef>
              <c:f>'Employee Dataover time'!$D$3</c:f>
              <c:strCache>
                <c:ptCount val="1"/>
                <c:pt idx="0">
                  <c:v>Running total(cumulative)</c:v>
                </c:pt>
              </c:strCache>
            </c:strRef>
          </c:tx>
          <c:spPr>
            <a:ln w="28575" cap="rnd">
              <a:solidFill>
                <a:schemeClr val="accent2"/>
              </a:solidFill>
              <a:round/>
            </a:ln>
            <a:effectLst/>
          </c:spPr>
          <c:marker>
            <c:symbol val="none"/>
          </c:marker>
          <c:cat>
            <c:multiLvlStrRef>
              <c:f>'Employee Dataover time'!$B$4:$B$40</c:f>
              <c:multiLvlStrCache>
                <c:ptCount val="32"/>
                <c:lvl>
                  <c:pt idx="0">
                    <c:v>May</c:v>
                  </c:pt>
                  <c:pt idx="1">
                    <c:v>Jun</c:v>
                  </c:pt>
                  <c:pt idx="2">
                    <c:v>Jul</c:v>
                  </c:pt>
                  <c:pt idx="3">
                    <c:v>Aug</c:v>
                  </c:pt>
                  <c:pt idx="4">
                    <c:v>Sep</c:v>
                  </c:pt>
                  <c:pt idx="5">
                    <c:v>Oct</c:v>
                  </c:pt>
                  <c:pt idx="6">
                    <c:v>Nov</c:v>
                  </c:pt>
                  <c:pt idx="7">
                    <c:v>Dec</c:v>
                  </c:pt>
                  <c:pt idx="8">
                    <c:v>Jan</c:v>
                  </c:pt>
                  <c:pt idx="9">
                    <c:v>Feb</c:v>
                  </c:pt>
                  <c:pt idx="10">
                    <c:v>Mar</c:v>
                  </c:pt>
                  <c:pt idx="11">
                    <c:v>Apr</c:v>
                  </c:pt>
                  <c:pt idx="12">
                    <c:v>May</c:v>
                  </c:pt>
                  <c:pt idx="13">
                    <c:v>Jun</c:v>
                  </c:pt>
                  <c:pt idx="14">
                    <c:v>Jul</c:v>
                  </c:pt>
                  <c:pt idx="15">
                    <c:v>Aug</c:v>
                  </c:pt>
                  <c:pt idx="16">
                    <c:v>Sep</c:v>
                  </c:pt>
                  <c:pt idx="17">
                    <c:v>Oct</c:v>
                  </c:pt>
                  <c:pt idx="18">
                    <c:v>Nov</c:v>
                  </c:pt>
                  <c:pt idx="19">
                    <c:v>Dec</c:v>
                  </c:pt>
                  <c:pt idx="20">
                    <c:v>Jan</c:v>
                  </c:pt>
                  <c:pt idx="21">
                    <c:v>Feb</c:v>
                  </c:pt>
                  <c:pt idx="22">
                    <c:v>Mar</c:v>
                  </c:pt>
                  <c:pt idx="23">
                    <c:v>Apr</c:v>
                  </c:pt>
                  <c:pt idx="24">
                    <c:v>May</c:v>
                  </c:pt>
                  <c:pt idx="25">
                    <c:v>Jun</c:v>
                  </c:pt>
                  <c:pt idx="26">
                    <c:v>Jul</c:v>
                  </c:pt>
                  <c:pt idx="27">
                    <c:v>Aug</c:v>
                  </c:pt>
                  <c:pt idx="28">
                    <c:v>Sep</c:v>
                  </c:pt>
                  <c:pt idx="29">
                    <c:v>Oct</c:v>
                  </c:pt>
                  <c:pt idx="30">
                    <c:v>Feb</c:v>
                  </c:pt>
                  <c:pt idx="31">
                    <c:v>Apr</c:v>
                  </c:pt>
                </c:lvl>
                <c:lvl>
                  <c:pt idx="0">
                    <c:v>2020</c:v>
                  </c:pt>
                  <c:pt idx="8">
                    <c:v>2021</c:v>
                  </c:pt>
                  <c:pt idx="20">
                    <c:v>2022</c:v>
                  </c:pt>
                  <c:pt idx="30">
                    <c:v>2023</c:v>
                  </c:pt>
                </c:lvl>
              </c:multiLvlStrCache>
            </c:multiLvlStrRef>
          </c:cat>
          <c:val>
            <c:numRef>
              <c:f>'Employee Dataover time'!$D$4:$D$40</c:f>
              <c:numCache>
                <c:formatCode>General</c:formatCode>
                <c:ptCount val="32"/>
                <c:pt idx="0">
                  <c:v>3</c:v>
                </c:pt>
                <c:pt idx="1">
                  <c:v>4</c:v>
                </c:pt>
                <c:pt idx="2">
                  <c:v>9</c:v>
                </c:pt>
                <c:pt idx="3">
                  <c:v>12</c:v>
                </c:pt>
                <c:pt idx="4">
                  <c:v>18</c:v>
                </c:pt>
                <c:pt idx="5">
                  <c:v>24</c:v>
                </c:pt>
                <c:pt idx="6">
                  <c:v>30</c:v>
                </c:pt>
                <c:pt idx="7">
                  <c:v>37</c:v>
                </c:pt>
                <c:pt idx="8">
                  <c:v>6</c:v>
                </c:pt>
                <c:pt idx="9">
                  <c:v>10</c:v>
                </c:pt>
                <c:pt idx="10">
                  <c:v>19</c:v>
                </c:pt>
                <c:pt idx="11">
                  <c:v>24</c:v>
                </c:pt>
                <c:pt idx="12">
                  <c:v>34</c:v>
                </c:pt>
                <c:pt idx="13">
                  <c:v>40</c:v>
                </c:pt>
                <c:pt idx="14">
                  <c:v>53</c:v>
                </c:pt>
                <c:pt idx="15">
                  <c:v>57</c:v>
                </c:pt>
                <c:pt idx="16">
                  <c:v>68</c:v>
                </c:pt>
                <c:pt idx="17">
                  <c:v>71</c:v>
                </c:pt>
                <c:pt idx="18">
                  <c:v>75</c:v>
                </c:pt>
                <c:pt idx="19">
                  <c:v>82</c:v>
                </c:pt>
                <c:pt idx="20">
                  <c:v>3</c:v>
                </c:pt>
                <c:pt idx="21">
                  <c:v>13</c:v>
                </c:pt>
                <c:pt idx="22">
                  <c:v>22</c:v>
                </c:pt>
                <c:pt idx="23">
                  <c:v>31</c:v>
                </c:pt>
                <c:pt idx="24">
                  <c:v>40</c:v>
                </c:pt>
                <c:pt idx="25">
                  <c:v>47</c:v>
                </c:pt>
                <c:pt idx="26">
                  <c:v>52</c:v>
                </c:pt>
                <c:pt idx="27">
                  <c:v>57</c:v>
                </c:pt>
                <c:pt idx="28">
                  <c:v>59</c:v>
                </c:pt>
                <c:pt idx="29">
                  <c:v>62</c:v>
                </c:pt>
                <c:pt idx="30">
                  <c:v>1</c:v>
                </c:pt>
                <c:pt idx="31">
                  <c:v>2</c:v>
                </c:pt>
              </c:numCache>
            </c:numRef>
          </c:val>
          <c:smooth val="0"/>
          <c:extLst>
            <c:ext xmlns:c16="http://schemas.microsoft.com/office/drawing/2014/chart" uri="{C3380CC4-5D6E-409C-BE32-E72D297353CC}">
              <c16:uniqueId val="{00000001-DF98-415C-8299-8AD5F97650AE}"/>
            </c:ext>
          </c:extLst>
        </c:ser>
        <c:dLbls>
          <c:showLegendKey val="0"/>
          <c:showVal val="0"/>
          <c:showCatName val="0"/>
          <c:showSerName val="0"/>
          <c:showPercent val="0"/>
          <c:showBubbleSize val="0"/>
        </c:dLbls>
        <c:smooth val="0"/>
        <c:axId val="378540527"/>
        <c:axId val="378535951"/>
      </c:lineChart>
      <c:catAx>
        <c:axId val="3785405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8535951"/>
        <c:crosses val="autoZero"/>
        <c:auto val="1"/>
        <c:lblAlgn val="ctr"/>
        <c:lblOffset val="100"/>
        <c:noMultiLvlLbl val="0"/>
      </c:catAx>
      <c:valAx>
        <c:axId val="3785359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8540527"/>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[blank-data-file.xlsx]Sheet8!PivotTable6</c:name>
    <c:fmtId val="8"/>
  </c:pivotSource>
  <c:chart>
    <c:autoTitleDeleted val="1"/>
    <c:pivotFmts>
      <c:pivotFmt>
        <c:idx val="0"/>
        <c:spPr>
          <a:solidFill>
            <a:schemeClr val="accent1"/>
          </a:solidFill>
          <a:ln>
            <a:noFill/>
          </a:ln>
          <a:effectLst/>
        </c:spPr>
        <c:marker>
          <c:symbol val="none"/>
        </c:marker>
      </c:pivotFmt>
      <c:pivotFmt>
        <c:idx val="1"/>
        <c:spPr>
          <a:solidFill>
            <a:schemeClr val="accent6">
              <a:lumMod val="60000"/>
              <a:lumOff val="40000"/>
            </a:schemeClr>
          </a:solidFill>
          <a:ln>
            <a:noFill/>
          </a:ln>
          <a:effectLst/>
        </c:spPr>
      </c:pivotFmt>
      <c:pivotFmt>
        <c:idx val="2"/>
        <c:spPr>
          <a:solidFill>
            <a:schemeClr val="accent6">
              <a:lumMod val="60000"/>
              <a:lumOff val="40000"/>
            </a:schemeClr>
          </a:solidFill>
          <a:ln>
            <a:noFill/>
          </a:ln>
          <a:effectLst/>
        </c:spPr>
        <c:marker>
          <c:symbol val="none"/>
        </c:marker>
      </c:pivotFmt>
      <c:pivotFmt>
        <c:idx val="3"/>
        <c:spPr>
          <a:solidFill>
            <a:schemeClr val="accent6">
              <a:lumMod val="60000"/>
              <a:lumOff val="40000"/>
            </a:schemeClr>
          </a:solidFill>
          <a:ln>
            <a:noFill/>
          </a:ln>
          <a:effectLst/>
        </c:spPr>
        <c:marker>
          <c:symbol val="none"/>
        </c:marker>
      </c:pivotFmt>
    </c:pivotFmts>
    <c:plotArea>
      <c:layout/>
      <c:barChart>
        <c:barDir val="bar"/>
        <c:grouping val="clustered"/>
        <c:varyColors val="0"/>
        <c:ser>
          <c:idx val="0"/>
          <c:order val="0"/>
          <c:tx>
            <c:strRef>
              <c:f>Sheet8!$B$3</c:f>
              <c:strCache>
                <c:ptCount val="1"/>
                <c:pt idx="0">
                  <c:v>Total</c:v>
                </c:pt>
              </c:strCache>
            </c:strRef>
          </c:tx>
          <c:spPr>
            <a:solidFill>
              <a:schemeClr val="accent6">
                <a:lumMod val="60000"/>
                <a:lumOff val="40000"/>
              </a:schemeClr>
            </a:solidFill>
            <a:ln>
              <a:noFill/>
            </a:ln>
            <a:effectLst/>
          </c:spPr>
          <c:invertIfNegative val="0"/>
          <c:cat>
            <c:strRef>
              <c:f>Sheet8!$A$4:$A$9</c:f>
              <c:strCache>
                <c:ptCount val="5"/>
                <c:pt idx="0">
                  <c:v>Finance</c:v>
                </c:pt>
                <c:pt idx="1">
                  <c:v>HR</c:v>
                </c:pt>
                <c:pt idx="2">
                  <c:v>Procurement</c:v>
                </c:pt>
                <c:pt idx="3">
                  <c:v>Sales</c:v>
                </c:pt>
                <c:pt idx="4">
                  <c:v>Website</c:v>
                </c:pt>
              </c:strCache>
            </c:strRef>
          </c:cat>
          <c:val>
            <c:numRef>
              <c:f>Sheet8!$B$4:$B$9</c:f>
              <c:numCache>
                <c:formatCode>General</c:formatCode>
                <c:ptCount val="5"/>
                <c:pt idx="0">
                  <c:v>19</c:v>
                </c:pt>
                <c:pt idx="1">
                  <c:v>4</c:v>
                </c:pt>
                <c:pt idx="2">
                  <c:v>28</c:v>
                </c:pt>
                <c:pt idx="3">
                  <c:v>14</c:v>
                </c:pt>
                <c:pt idx="4">
                  <c:v>27</c:v>
                </c:pt>
              </c:numCache>
            </c:numRef>
          </c:val>
          <c:extLst>
            <c:ext xmlns:c16="http://schemas.microsoft.com/office/drawing/2014/chart" uri="{C3380CC4-5D6E-409C-BE32-E72D297353CC}">
              <c16:uniqueId val="{00000000-9417-4742-A119-5A2C0DCBDBF6}"/>
            </c:ext>
          </c:extLst>
        </c:ser>
        <c:dLbls>
          <c:showLegendKey val="0"/>
          <c:showVal val="0"/>
          <c:showCatName val="0"/>
          <c:showSerName val="0"/>
          <c:showPercent val="0"/>
          <c:showBubbleSize val="0"/>
        </c:dLbls>
        <c:gapWidth val="182"/>
        <c:axId val="378541359"/>
        <c:axId val="378538863"/>
      </c:barChart>
      <c:catAx>
        <c:axId val="378541359"/>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8538863"/>
        <c:crosses val="autoZero"/>
        <c:auto val="1"/>
        <c:lblAlgn val="ctr"/>
        <c:lblOffset val="100"/>
        <c:noMultiLvlLbl val="0"/>
      </c:catAx>
      <c:valAx>
        <c:axId val="378538863"/>
        <c:scaling>
          <c:orientation val="minMax"/>
        </c:scaling>
        <c:delete val="0"/>
        <c:axPos val="t"/>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8541359"/>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[blank-data-file.xlsx]Sheet8!PivotTable7</c:name>
    <c:fmtId val="5"/>
  </c:pivotSource>
  <c:chart>
    <c:autoTitleDeleted val="1"/>
    <c:pivotFmts>
      <c:pivotFmt>
        <c:idx val="0"/>
        <c:spPr>
          <a:solidFill>
            <a:schemeClr val="accent1"/>
          </a:solidFill>
          <a:ln>
            <a:noFill/>
          </a:ln>
          <a:effectLst/>
        </c:spPr>
        <c:marker>
          <c:symbol val="none"/>
        </c:marker>
      </c:pivotFmt>
      <c:pivotFmt>
        <c:idx val="1"/>
        <c:spPr>
          <a:solidFill>
            <a:schemeClr val="accent5">
              <a:lumMod val="60000"/>
              <a:lumOff val="40000"/>
            </a:schemeClr>
          </a:solidFill>
          <a:ln w="6350">
            <a:solidFill>
              <a:schemeClr val="accent1"/>
            </a:solidFill>
            <a:round/>
          </a:ln>
          <a:effectLst/>
        </c:spPr>
      </c:pivotFmt>
      <c:pivotFmt>
        <c:idx val="2"/>
        <c:spPr>
          <a:solidFill>
            <a:schemeClr val="accent5">
              <a:lumMod val="60000"/>
              <a:lumOff val="40000"/>
            </a:schemeClr>
          </a:solidFill>
          <a:ln w="6350">
            <a:solidFill>
              <a:schemeClr val="accent1"/>
            </a:solidFill>
            <a:round/>
          </a:ln>
          <a:effectLst/>
        </c:spPr>
        <c:marker>
          <c:symbol val="none"/>
        </c:marker>
      </c:pivotFmt>
      <c:pivotFmt>
        <c:idx val="3"/>
        <c:spPr>
          <a:solidFill>
            <a:schemeClr val="accent5">
              <a:lumMod val="60000"/>
              <a:lumOff val="40000"/>
            </a:schemeClr>
          </a:solidFill>
          <a:ln w="6350">
            <a:solidFill>
              <a:schemeClr val="accent1"/>
            </a:solidFill>
            <a:round/>
          </a:ln>
          <a:effectLst/>
        </c:spPr>
        <c:marker>
          <c:symbol val="none"/>
        </c:marker>
      </c:pivotFmt>
    </c:pivotFmts>
    <c:plotArea>
      <c:layout/>
      <c:barChart>
        <c:barDir val="bar"/>
        <c:grouping val="clustered"/>
        <c:varyColors val="0"/>
        <c:ser>
          <c:idx val="0"/>
          <c:order val="0"/>
          <c:tx>
            <c:strRef>
              <c:f>Sheet8!$F$3</c:f>
              <c:strCache>
                <c:ptCount val="1"/>
                <c:pt idx="0">
                  <c:v>Total</c:v>
                </c:pt>
              </c:strCache>
            </c:strRef>
          </c:tx>
          <c:spPr>
            <a:solidFill>
              <a:schemeClr val="accent5">
                <a:lumMod val="60000"/>
                <a:lumOff val="40000"/>
              </a:schemeClr>
            </a:solidFill>
            <a:ln w="6350">
              <a:solidFill>
                <a:schemeClr val="accent1"/>
              </a:solidFill>
              <a:round/>
            </a:ln>
            <a:effectLst/>
          </c:spPr>
          <c:invertIfNegative val="0"/>
          <c:cat>
            <c:strRef>
              <c:f>Sheet8!$E$4:$E$9</c:f>
              <c:strCache>
                <c:ptCount val="5"/>
                <c:pt idx="0">
                  <c:v>Finance</c:v>
                </c:pt>
                <c:pt idx="1">
                  <c:v>HR</c:v>
                </c:pt>
                <c:pt idx="2">
                  <c:v>Procurement</c:v>
                </c:pt>
                <c:pt idx="3">
                  <c:v>Sales</c:v>
                </c:pt>
                <c:pt idx="4">
                  <c:v>Website</c:v>
                </c:pt>
              </c:strCache>
            </c:strRef>
          </c:cat>
          <c:val>
            <c:numRef>
              <c:f>Sheet8!$F$4:$F$9</c:f>
              <c:numCache>
                <c:formatCode>General</c:formatCode>
                <c:ptCount val="5"/>
                <c:pt idx="0">
                  <c:v>19</c:v>
                </c:pt>
                <c:pt idx="1">
                  <c:v>4</c:v>
                </c:pt>
                <c:pt idx="2">
                  <c:v>27</c:v>
                </c:pt>
                <c:pt idx="3">
                  <c:v>14</c:v>
                </c:pt>
                <c:pt idx="4">
                  <c:v>27</c:v>
                </c:pt>
              </c:numCache>
            </c:numRef>
          </c:val>
          <c:extLst>
            <c:ext xmlns:c16="http://schemas.microsoft.com/office/drawing/2014/chart" uri="{C3380CC4-5D6E-409C-BE32-E72D297353CC}">
              <c16:uniqueId val="{00000000-4161-49BF-B912-607F01EC6E47}"/>
            </c:ext>
          </c:extLst>
        </c:ser>
        <c:dLbls>
          <c:showLegendKey val="0"/>
          <c:showVal val="0"/>
          <c:showCatName val="0"/>
          <c:showSerName val="0"/>
          <c:showPercent val="0"/>
          <c:showBubbleSize val="0"/>
        </c:dLbls>
        <c:gapWidth val="182"/>
        <c:axId val="378539695"/>
        <c:axId val="378534703"/>
      </c:barChart>
      <c:catAx>
        <c:axId val="378539695"/>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8534703"/>
        <c:crosses val="autoZero"/>
        <c:auto val="1"/>
        <c:lblAlgn val="ctr"/>
        <c:lblOffset val="100"/>
        <c:noMultiLvlLbl val="0"/>
      </c:catAx>
      <c:valAx>
        <c:axId val="378534703"/>
        <c:scaling>
          <c:orientation val="minMax"/>
        </c:scaling>
        <c:delete val="0"/>
        <c:axPos val="t"/>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8539695"/>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bodyPr rot="-60000000" vert="horz"/>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bodyPr rot="-60000000" vert="horz"/>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bodyPr rot="0" vert="horz"/>
  </cs:title>
  <cs:trendline>
    <cs:lnRef idx="0"/>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bodyPr rot="-60000000" vert="horz"/>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hyperlink" Target="https://youtu.be/H6k28jhclwI" TargetMode="External"/><Relationship Id="rId2" Type="http://schemas.openxmlformats.org/officeDocument/2006/relationships/image" Target="../media/image1.png"/><Relationship Id="rId1" Type="http://schemas.openxmlformats.org/officeDocument/2006/relationships/hyperlink" Target="https://chandoo.org/wp/" TargetMode="External"/><Relationship Id="rId6" Type="http://schemas.openxmlformats.org/officeDocument/2006/relationships/image" Target="../media/image3.png"/><Relationship Id="rId5" Type="http://schemas.openxmlformats.org/officeDocument/2006/relationships/hyperlink" Target="https://chandoo.org/wp/excel-school-program/" TargetMode="External"/><Relationship Id="rId4" Type="http://schemas.openxmlformats.org/officeDocument/2006/relationships/image" Target="../media/image2.png"/></Relationships>
</file>

<file path=xl/drawings/_rels/drawing3.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editAs="oneCell">
    <xdr:from>
      <xdr:col>12</xdr:col>
      <xdr:colOff>0</xdr:colOff>
      <xdr:row>0</xdr:row>
      <xdr:rowOff>149958</xdr:rowOff>
    </xdr:from>
    <xdr:to>
      <xdr:col>16</xdr:col>
      <xdr:colOff>47625</xdr:colOff>
      <xdr:row>2</xdr:row>
      <xdr:rowOff>0</xdr:rowOff>
    </xdr:to>
    <xdr:pic>
      <xdr:nvPicPr>
        <xdr:cNvPr id="4" name="Picture 3">
          <a:hlinkClick xmlns:r="http://schemas.openxmlformats.org/officeDocument/2006/relationships" r:id="rId1"/>
          <a:extLst>
            <a:ext uri="{FF2B5EF4-FFF2-40B4-BE49-F238E27FC236}">
              <a16:creationId xmlns:a16="http://schemas.microsoft.com/office/drawing/2014/main" id="{F92F0C86-81F4-8FF2-79D4-1A937B0920E7}"/>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7067550" y="149958"/>
          <a:ext cx="2486025" cy="707292"/>
        </a:xfrm>
        <a:prstGeom prst="rect">
          <a:avLst/>
        </a:prstGeom>
      </xdr:spPr>
    </xdr:pic>
    <xdr:clientData/>
  </xdr:twoCellAnchor>
  <xdr:twoCellAnchor editAs="oneCell">
    <xdr:from>
      <xdr:col>12</xdr:col>
      <xdr:colOff>0</xdr:colOff>
      <xdr:row>4</xdr:row>
      <xdr:rowOff>0</xdr:rowOff>
    </xdr:from>
    <xdr:to>
      <xdr:col>16</xdr:col>
      <xdr:colOff>6350</xdr:colOff>
      <xdr:row>11</xdr:row>
      <xdr:rowOff>41055</xdr:rowOff>
    </xdr:to>
    <xdr:pic>
      <xdr:nvPicPr>
        <xdr:cNvPr id="2" name="Picture 1">
          <a:hlinkClick xmlns:r="http://schemas.openxmlformats.org/officeDocument/2006/relationships" r:id="rId3"/>
          <a:extLst>
            <a:ext uri="{FF2B5EF4-FFF2-40B4-BE49-F238E27FC236}">
              <a16:creationId xmlns:a16="http://schemas.microsoft.com/office/drawing/2014/main" id="{57E6FE93-84F3-45D7-B277-295969E51D36}"/>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6524625" y="1238250"/>
          <a:ext cx="2444750" cy="1374555"/>
        </a:xfrm>
        <a:prstGeom prst="rect">
          <a:avLst/>
        </a:prstGeom>
        <a:ln>
          <a:solidFill>
            <a:schemeClr val="tx1"/>
          </a:solidFill>
        </a:ln>
      </xdr:spPr>
    </xdr:pic>
    <xdr:clientData/>
  </xdr:twoCellAnchor>
  <xdr:twoCellAnchor>
    <xdr:from>
      <xdr:col>12</xdr:col>
      <xdr:colOff>548508</xdr:colOff>
      <xdr:row>10</xdr:row>
      <xdr:rowOff>124811</xdr:rowOff>
    </xdr:from>
    <xdr:to>
      <xdr:col>15</xdr:col>
      <xdr:colOff>67167</xdr:colOff>
      <xdr:row>12</xdr:row>
      <xdr:rowOff>19707</xdr:rowOff>
    </xdr:to>
    <xdr:sp macro="" textlink="">
      <xdr:nvSpPr>
        <xdr:cNvPr id="3" name="Rectangle: Rounded Corners 2">
          <a:hlinkClick xmlns:r="http://schemas.openxmlformats.org/officeDocument/2006/relationships" r:id="rId3"/>
          <a:extLst>
            <a:ext uri="{FF2B5EF4-FFF2-40B4-BE49-F238E27FC236}">
              <a16:creationId xmlns:a16="http://schemas.microsoft.com/office/drawing/2014/main" id="{FB0C10A5-873E-49A5-819F-85042883FE66}"/>
            </a:ext>
          </a:extLst>
        </xdr:cNvPr>
        <xdr:cNvSpPr/>
      </xdr:nvSpPr>
      <xdr:spPr>
        <a:xfrm>
          <a:off x="7073133" y="2506061"/>
          <a:ext cx="1347459" cy="275896"/>
        </a:xfrm>
        <a:prstGeom prst="roundRect">
          <a:avLst/>
        </a:prstGeom>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ctr"/>
        <a:lstStyle/>
        <a:p>
          <a:pPr algn="ctr"/>
          <a:r>
            <a:rPr lang="en-US" sz="1100">
              <a:latin typeface="Roboto" panose="02000000000000000000" pitchFamily="2" charset="0"/>
              <a:ea typeface="Roboto" panose="02000000000000000000" pitchFamily="2" charset="0"/>
            </a:rPr>
            <a:t>Watch the video</a:t>
          </a:r>
        </a:p>
      </xdr:txBody>
    </xdr:sp>
    <xdr:clientData/>
  </xdr:twoCellAnchor>
  <xdr:twoCellAnchor editAs="oneCell">
    <xdr:from>
      <xdr:col>12</xdr:col>
      <xdr:colOff>0</xdr:colOff>
      <xdr:row>13</xdr:row>
      <xdr:rowOff>0</xdr:rowOff>
    </xdr:from>
    <xdr:to>
      <xdr:col>16</xdr:col>
      <xdr:colOff>19488</xdr:colOff>
      <xdr:row>25</xdr:row>
      <xdr:rowOff>170793</xdr:rowOff>
    </xdr:to>
    <xdr:pic>
      <xdr:nvPicPr>
        <xdr:cNvPr id="5" name="Picture 4">
          <a:hlinkClick xmlns:r="http://schemas.openxmlformats.org/officeDocument/2006/relationships" r:id="rId5"/>
          <a:extLst>
            <a:ext uri="{FF2B5EF4-FFF2-40B4-BE49-F238E27FC236}">
              <a16:creationId xmlns:a16="http://schemas.microsoft.com/office/drawing/2014/main" id="{B36909BE-7360-4913-9D8E-2CCF602982C1}"/>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6524625" y="2952750"/>
          <a:ext cx="2457888" cy="2456793"/>
        </a:xfrm>
        <a:prstGeom prst="rect">
          <a:avLst/>
        </a:prstGeom>
        <a:ln>
          <a:solidFill>
            <a:schemeClr val="tx1"/>
          </a:solid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3</xdr:row>
      <xdr:rowOff>133351</xdr:rowOff>
    </xdr:from>
    <xdr:to>
      <xdr:col>2</xdr:col>
      <xdr:colOff>0</xdr:colOff>
      <xdr:row>8</xdr:row>
      <xdr:rowOff>171451</xdr:rowOff>
    </xdr:to>
    <mc:AlternateContent xmlns:mc="http://schemas.openxmlformats.org/markup-compatibility/2006">
      <mc:Choice xmlns:a14="http://schemas.microsoft.com/office/drawing/2010/main" Requires="a14">
        <xdr:graphicFrame macro="">
          <xdr:nvGraphicFramePr>
            <xdr:cNvPr id="2" name="Country"/>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0" y="704851"/>
              <a:ext cx="1219200" cy="990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609599</xdr:colOff>
      <xdr:row>5</xdr:row>
      <xdr:rowOff>0</xdr:rowOff>
    </xdr:from>
    <xdr:to>
      <xdr:col>10</xdr:col>
      <xdr:colOff>47624</xdr:colOff>
      <xdr:row>19</xdr:row>
      <xdr:rowOff>76200</xdr:rowOff>
    </xdr:to>
    <mc:AlternateContent xmlns:mc="http://schemas.openxmlformats.org/markup-compatibility/2006">
      <mc:Choice xmlns:cx="http://schemas.microsoft.com/office/drawing/2014/chartex" Requires="cx">
        <xdr:graphicFrame macro="">
          <xdr:nvGraphicFramePr>
            <xdr:cNvPr id="2" name="Chart 1"/>
            <xdr:cNvGraphicFramePr/>
          </xdr:nvGraphicFramePr>
          <xdr:xfrm>
            <a:off x="0" y="0"/>
            <a:ext cx="0" cy="0"/>
          </xdr:xfrm>
          <a:graphic>
            <a:graphicData uri="http://schemas.microsoft.com/office/drawing/2014/chartex">
              <c:chart xmlns:c="http://schemas.openxmlformats.org/drawingml/2006/chart" xmlns:r="http://schemas.openxmlformats.org/officeDocument/2006/relationships" r:id="rId1"/>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11</xdr:col>
      <xdr:colOff>0</xdr:colOff>
      <xdr:row>5</xdr:row>
      <xdr:rowOff>0</xdr:rowOff>
    </xdr:from>
    <xdr:to>
      <xdr:col>18</xdr:col>
      <xdr:colOff>304800</xdr:colOff>
      <xdr:row>19</xdr:row>
      <xdr:rowOff>76200</xdr:rowOff>
    </xdr:to>
    <mc:AlternateContent xmlns:mc="http://schemas.openxmlformats.org/markup-compatibility/2006">
      <mc:Choice xmlns:cx="http://schemas.microsoft.com/office/drawing/2014/chartex" Requires="cx">
        <xdr:graphicFrame macro="">
          <xdr:nvGraphicFramePr>
            <xdr:cNvPr id="3" name="Chart 2"/>
            <xdr:cNvGraphicFramePr/>
          </xdr:nvGraphicFramePr>
          <xdr:xfrm>
            <a:off x="0" y="0"/>
            <a:ext cx="0" cy="0"/>
          </xdr:xfrm>
          <a:graphic>
            <a:graphicData uri="http://schemas.microsoft.com/office/drawing/2014/chartex">
              <c:chart xmlns:c="http://schemas.openxmlformats.org/drawingml/2006/chart" xmlns:r="http://schemas.openxmlformats.org/officeDocument/2006/relationships" r:id="rId2"/>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561975</xdr:colOff>
      <xdr:row>9</xdr:row>
      <xdr:rowOff>114300</xdr:rowOff>
    </xdr:from>
    <xdr:to>
      <xdr:col>2</xdr:col>
      <xdr:colOff>828675</xdr:colOff>
      <xdr:row>15</xdr:row>
      <xdr:rowOff>161925</xdr:rowOff>
    </xdr:to>
    <mc:AlternateContent xmlns:mc="http://schemas.openxmlformats.org/markup-compatibility/2006">
      <mc:Choice xmlns:a14="http://schemas.microsoft.com/office/drawing/2010/main" Requires="a14">
        <xdr:graphicFrame macro="">
          <xdr:nvGraphicFramePr>
            <xdr:cNvPr id="2" name="Gende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561975" y="1828800"/>
              <a:ext cx="1828800" cy="11906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209549</xdr:colOff>
      <xdr:row>2</xdr:row>
      <xdr:rowOff>76200</xdr:rowOff>
    </xdr:from>
    <xdr:to>
      <xdr:col>10</xdr:col>
      <xdr:colOff>95249</xdr:colOff>
      <xdr:row>16</xdr:row>
      <xdr:rowOff>152400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171450</xdr:colOff>
      <xdr:row>1</xdr:row>
      <xdr:rowOff>28575</xdr:rowOff>
    </xdr:from>
    <xdr:to>
      <xdr:col>15</xdr:col>
      <xdr:colOff>342900</xdr:colOff>
      <xdr:row>15</xdr:row>
      <xdr:rowOff>104775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xdr:col>
      <xdr:colOff>590551</xdr:colOff>
      <xdr:row>7</xdr:row>
      <xdr:rowOff>9525</xdr:rowOff>
    </xdr:from>
    <xdr:to>
      <xdr:col>7</xdr:col>
      <xdr:colOff>1</xdr:colOff>
      <xdr:row>18</xdr:row>
      <xdr:rowOff>180975</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6</xdr:row>
      <xdr:rowOff>190499</xdr:rowOff>
    </xdr:from>
    <xdr:to>
      <xdr:col>14</xdr:col>
      <xdr:colOff>9525</xdr:colOff>
      <xdr:row>19</xdr:row>
      <xdr:rowOff>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User" refreshedDate="45103.628547685184" createdVersion="6" refreshedVersion="6" minRefreshableVersion="3" recordCount="183">
  <cacheSource type="worksheet">
    <worksheetSource name="Staff"/>
  </cacheSource>
  <cacheFields count="11">
    <cacheField name="Name" numFmtId="0">
      <sharedItems/>
    </cacheField>
    <cacheField name="Gender" numFmtId="0">
      <sharedItems count="3">
        <s v="Male"/>
        <s v="Female"/>
        <s v="Others"/>
      </sharedItems>
    </cacheField>
    <cacheField name="Department" numFmtId="0">
      <sharedItems count="5">
        <s v="Sales"/>
        <s v="Procurement"/>
        <s v="Finance"/>
        <s v="Website"/>
        <s v="HR"/>
      </sharedItems>
    </cacheField>
    <cacheField name="Age" numFmtId="0">
      <sharedItems containsSemiMixedTypes="0" containsString="0" containsNumber="1" containsInteger="1" minValue="19" maxValue="46"/>
    </cacheField>
    <cacheField name="Date Joined" numFmtId="22">
      <sharedItems containsSemiMixedTypes="0" containsNonDate="0" containsDate="1" containsString="0" minDate="2020-05-07T00:00:00" maxDate="2023-04-30T00:00:00" count="160">
        <d v="2021-09-07T00:00:00"/>
        <d v="2022-07-16T00:00:00"/>
        <d v="2021-06-10T00:00:00"/>
        <d v="2020-11-11T00:00:00"/>
        <d v="2021-09-26T00:00:00"/>
        <d v="2022-10-27T00:00:00"/>
        <d v="2022-05-20T00:00:00"/>
        <d v="2020-11-13T00:00:00"/>
        <d v="2021-11-09T00:00:00"/>
        <d v="2020-10-18T00:00:00"/>
        <d v="2020-12-15T00:00:00"/>
        <d v="2021-07-06T00:00:00"/>
        <d v="2021-09-20T00:00:00"/>
        <d v="2021-06-07T00:00:00"/>
        <d v="2021-03-08T00:00:00"/>
        <d v="2020-09-30T00:00:00"/>
        <d v="2022-07-20T00:00:00"/>
        <d v="2020-11-10T00:00:00"/>
        <d v="2021-02-15T00:00:00"/>
        <d v="2022-04-02T00:00:00"/>
        <d v="2021-07-12T00:00:00"/>
        <d v="2022-04-12T00:00:00"/>
        <d v="2022-01-06T00:00:00"/>
        <d v="2022-02-05T00:00:00"/>
        <d v="2022-08-06T00:00:00"/>
        <d v="2021-05-21T00:00:00"/>
        <d v="2020-07-11T00:00:00"/>
        <d v="2020-12-20T00:00:00"/>
        <d v="2022-02-20T00:00:00"/>
        <d v="2021-06-27T00:00:00"/>
        <d v="2020-11-29T00:00:00"/>
        <d v="2021-10-25T00:00:00"/>
        <d v="2022-06-14T00:00:00"/>
        <d v="2022-06-09T00:00:00"/>
        <d v="2022-03-10T00:00:00"/>
        <d v="2020-12-25T00:00:00"/>
        <d v="2022-06-12T00:00:00"/>
        <d v="2021-11-11T00:00:00"/>
        <d v="2021-08-28T00:00:00"/>
        <d v="2021-11-29T00:00:00"/>
        <d v="2022-09-05T00:00:00"/>
        <d v="2022-05-05T00:00:00"/>
        <d v="2021-09-06T00:00:00"/>
        <d v="2020-12-18T00:00:00"/>
        <d v="2022-07-02T00:00:00"/>
        <d v="2021-12-07T00:00:00"/>
        <d v="2022-05-13T00:00:00"/>
        <d v="2021-03-22T00:00:00"/>
        <d v="2020-07-07T00:00:00"/>
        <d v="2020-07-29T00:00:00"/>
        <d v="2021-07-23T00:00:00"/>
        <d v="2020-09-11T00:00:00"/>
        <d v="2022-10-16T00:00:00"/>
        <d v="2021-05-17T00:00:00"/>
        <d v="2021-06-30T00:00:00"/>
        <d v="2022-02-17T00:00:00"/>
        <d v="2021-03-18T00:00:00"/>
        <d v="2021-09-12T00:00:00"/>
        <d v="2021-09-11T00:00:00"/>
        <d v="2023-04-29T00:00:00"/>
        <d v="2022-08-01T00:00:00"/>
        <d v="2021-10-17T00:00:00"/>
        <d v="2020-10-30T00:00:00"/>
        <d v="2021-03-16T00:00:00"/>
        <d v="2021-05-13T00:00:00"/>
        <d v="2021-01-09T00:00:00"/>
        <d v="2021-05-01T00:00:00"/>
        <d v="2021-01-29T00:00:00"/>
        <d v="2022-04-15T00:00:00"/>
        <d v="2022-03-29T00:00:00"/>
        <d v="2021-05-22T00:00:00"/>
        <d v="2022-04-27T00:00:00"/>
        <d v="2021-09-01T00:00:00"/>
        <d v="2022-06-15T00:00:00"/>
        <d v="2021-02-09T00:00:00"/>
        <d v="2022-02-28T00:00:00"/>
        <d v="2021-07-04T00:00:00"/>
        <d v="2022-02-14T00:00:00"/>
        <d v="2022-09-16T00:00:00"/>
        <d v="2021-02-16T00:00:00"/>
        <d v="2020-08-24T00:00:00"/>
        <d v="2022-02-19T00:00:00"/>
        <d v="2021-04-26T00:00:00"/>
        <d v="2021-07-08T00:00:00"/>
        <d v="2022-06-19T00:00:00"/>
        <d v="2021-08-03T00:00:00"/>
        <d v="2021-04-07T00:00:00"/>
        <d v="2021-05-23T00:00:00"/>
        <d v="2021-03-13T00:00:00"/>
        <d v="2020-11-09T00:00:00"/>
        <d v="2022-06-01T00:00:00"/>
        <d v="2021-05-08T00:00:00"/>
        <d v="2022-04-14T00:00:00"/>
        <d v="2021-05-04T00:00:00"/>
        <d v="2021-12-14T00:00:00"/>
        <d v="2020-05-29T00:00:00"/>
        <d v="2020-07-30T00:00:00"/>
        <d v="2022-03-22T00:00:00"/>
        <d v="2022-04-09T00:00:00"/>
        <d v="2020-05-07T00:00:00"/>
        <d v="2022-08-16T00:00:00"/>
        <d v="2022-05-02T00:00:00"/>
        <d v="2021-07-11T00:00:00"/>
        <d v="2020-08-30T00:00:00"/>
        <d v="2021-12-28T00:00:00"/>
        <d v="2022-06-06T00:00:00"/>
        <d v="2022-03-05T00:00:00"/>
        <d v="2022-02-12T00:00:00"/>
        <d v="2023-02-28T00:00:00"/>
        <d v="2021-12-19T00:00:00"/>
        <d v="2022-08-27T00:00:00"/>
        <d v="2021-03-01T00:00:00"/>
        <d v="2022-01-10T00:00:00"/>
        <d v="2022-03-13T00:00:00"/>
        <d v="2021-06-28T00:00:00"/>
        <d v="2020-10-15T00:00:00"/>
        <d v="2020-08-18T00:00:00"/>
        <d v="2021-07-07T00:00:00"/>
        <d v="2021-11-06T00:00:00"/>
        <d v="2021-04-10T00:00:00"/>
        <d v="2021-07-20T00:00:00"/>
        <d v="2022-02-27T00:00:00"/>
        <d v="2021-02-26T00:00:00"/>
        <d v="2022-02-02T00:00:00"/>
        <d v="2021-08-17T00:00:00"/>
        <d v="2020-12-09T00:00:00"/>
        <d v="2022-04-19T00:00:00"/>
        <d v="2020-10-20T00:00:00"/>
        <d v="2021-01-16T00:00:00"/>
        <d v="2022-02-15T00:00:00"/>
        <d v="2020-09-29T00:00:00"/>
        <d v="2020-06-24T00:00:00"/>
        <d v="2021-12-05T00:00:00"/>
        <d v="2021-03-21T00:00:00"/>
        <d v="2021-10-07T00:00:00"/>
        <d v="2021-07-26T00:00:00"/>
        <d v="2021-04-30T00:00:00"/>
        <d v="2021-01-08T00:00:00"/>
        <d v="2020-09-10T00:00:00"/>
        <d v="2021-03-17T00:00:00"/>
        <d v="2021-12-17T00:00:00"/>
        <d v="2022-07-05T00:00:00"/>
        <d v="2021-06-03T00:00:00"/>
        <d v="2022-03-20T00:00:00"/>
        <d v="2021-05-12T00:00:00"/>
        <d v="2021-01-18T00:00:00"/>
        <d v="2021-12-20T00:00:00"/>
        <d v="2021-07-01T00:00:00"/>
        <d v="2021-09-29T00:00:00"/>
        <d v="2022-01-29T00:00:00"/>
        <d v="2020-05-11T00:00:00"/>
        <d v="2020-09-13T00:00:00"/>
        <d v="2021-05-06T00:00:00"/>
        <d v="2021-04-27T00:00:00"/>
        <d v="2021-09-09T00:00:00"/>
        <d v="2021-08-25T00:00:00"/>
        <d v="2021-01-22T00:00:00"/>
        <d v="2022-05-16T00:00:00"/>
        <d v="2020-12-16T00:00:00"/>
        <d v="2020-10-25T00:00:00"/>
      </sharedItems>
      <fieldGroup par="10" base="4">
        <rangePr groupBy="months" startDate="2020-05-07T00:00:00" endDate="2023-04-30T00:00:00"/>
        <groupItems count="14">
          <s v="&lt;07-05-20"/>
          <s v="Jan"/>
          <s v="Feb"/>
          <s v="Mar"/>
          <s v="Apr"/>
          <s v="May"/>
          <s v="Jun"/>
          <s v="Jul"/>
          <s v="Aug"/>
          <s v="Sep"/>
          <s v="Oct"/>
          <s v="Nov"/>
          <s v="Dec"/>
          <s v="&gt;30-04-23"/>
        </groupItems>
      </fieldGroup>
    </cacheField>
    <cacheField name="Salary" numFmtId="0">
      <sharedItems containsSemiMixedTypes="0" containsString="0" containsNumber="1" containsInteger="1" minValue="33920" maxValue="119110"/>
    </cacheField>
    <cacheField name="Rating" numFmtId="0">
      <sharedItems count="5">
        <s v="Above average"/>
        <s v="Average"/>
        <s v="Poor"/>
        <s v="Exceptional"/>
        <s v="Very poor"/>
      </sharedItems>
    </cacheField>
    <cacheField name="Country" numFmtId="0">
      <sharedItems count="2">
        <s v="NZ"/>
        <s v="IND"/>
      </sharedItems>
    </cacheField>
    <cacheField name="Tenure" numFmtId="0">
      <sharedItems containsSemiMixedTypes="0" containsString="0" containsNumber="1" minValue="0.15890410958904111" maxValue="3.1369863013698631"/>
    </cacheField>
    <cacheField name="Quarters" numFmtId="0" databaseField="0">
      <fieldGroup base="4">
        <rangePr groupBy="quarters" startDate="2020-05-07T00:00:00" endDate="2023-04-30T00:00:00"/>
        <groupItems count="6">
          <s v="&lt;07-05-20"/>
          <s v="Qtr1"/>
          <s v="Qtr2"/>
          <s v="Qtr3"/>
          <s v="Qtr4"/>
          <s v="&gt;30-04-23"/>
        </groupItems>
      </fieldGroup>
    </cacheField>
    <cacheField name="Years" numFmtId="0" databaseField="0">
      <fieldGroup base="4">
        <rangePr groupBy="years" startDate="2020-05-07T00:00:00" endDate="2023-04-30T00:00:00"/>
        <groupItems count="6">
          <s v="&lt;07-05-20"/>
          <s v="2020"/>
          <s v="2021"/>
          <s v="2022"/>
          <s v="2023"/>
          <s v="&gt;30-04-23"/>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83">
  <r>
    <s v="Lindy Guillet"/>
    <x v="0"/>
    <x v="0"/>
    <n v="22"/>
    <x v="0"/>
    <n v="112780"/>
    <x v="0"/>
    <x v="0"/>
    <n v="1.8"/>
  </r>
  <r>
    <s v="Ambros Murthwaite"/>
    <x v="0"/>
    <x v="1"/>
    <n v="46"/>
    <x v="1"/>
    <n v="70610"/>
    <x v="1"/>
    <x v="0"/>
    <n v="0.9452054794520548"/>
  </r>
  <r>
    <s v="Tatum Hush"/>
    <x v="1"/>
    <x v="0"/>
    <n v="28"/>
    <x v="2"/>
    <n v="53240"/>
    <x v="1"/>
    <x v="0"/>
    <n v="2.043835616438356"/>
  </r>
  <r>
    <s v="Benny Karolovsky"/>
    <x v="2"/>
    <x v="2"/>
    <n v="37"/>
    <x v="3"/>
    <n v="115440"/>
    <x v="2"/>
    <x v="0"/>
    <n v="2.6219178082191781"/>
  </r>
  <r>
    <s v="Hoyt D'Alesco"/>
    <x v="0"/>
    <x v="0"/>
    <n v="32"/>
    <x v="4"/>
    <n v="53540"/>
    <x v="1"/>
    <x v="0"/>
    <n v="1.747945205479452"/>
  </r>
  <r>
    <s v="Halimeda Kuscha"/>
    <x v="1"/>
    <x v="1"/>
    <n v="30"/>
    <x v="5"/>
    <n v="112570"/>
    <x v="1"/>
    <x v="0"/>
    <n v="0.66301369863013704"/>
  </r>
  <r>
    <s v="Erin Androsik"/>
    <x v="0"/>
    <x v="1"/>
    <n v="33"/>
    <x v="6"/>
    <n v="48530"/>
    <x v="0"/>
    <x v="0"/>
    <n v="1.1013698630136985"/>
  </r>
  <r>
    <s v="Vic Radolf"/>
    <x v="1"/>
    <x v="3"/>
    <n v="24"/>
    <x v="7"/>
    <n v="62780"/>
    <x v="1"/>
    <x v="0"/>
    <n v="2.6164383561643834"/>
  </r>
  <r>
    <s v="William Reeveley"/>
    <x v="0"/>
    <x v="3"/>
    <n v="33"/>
    <x v="8"/>
    <n v="53870"/>
    <x v="1"/>
    <x v="0"/>
    <n v="1.6273972602739726"/>
  </r>
  <r>
    <s v="Ewart Laphorn"/>
    <x v="1"/>
    <x v="4"/>
    <n v="27"/>
    <x v="9"/>
    <n v="119110"/>
    <x v="1"/>
    <x v="0"/>
    <n v="2.6876712328767125"/>
  </r>
  <r>
    <s v="Bev Lashley"/>
    <x v="0"/>
    <x v="3"/>
    <n v="29"/>
    <x v="10"/>
    <n v="112110"/>
    <x v="2"/>
    <x v="0"/>
    <n v="2.5287671232876714"/>
  </r>
  <r>
    <s v="Kath Bletsoe"/>
    <x v="0"/>
    <x v="0"/>
    <n v="25"/>
    <x v="11"/>
    <n v="65700"/>
    <x v="1"/>
    <x v="0"/>
    <n v="1.9726027397260273"/>
  </r>
  <r>
    <s v="Murry Dryburgh"/>
    <x v="0"/>
    <x v="3"/>
    <n v="37"/>
    <x v="6"/>
    <n v="69070"/>
    <x v="1"/>
    <x v="0"/>
    <n v="1.1013698630136985"/>
  </r>
  <r>
    <s v="Kaine Padly"/>
    <x v="0"/>
    <x v="3"/>
    <n v="20"/>
    <x v="12"/>
    <n v="107700"/>
    <x v="1"/>
    <x v="0"/>
    <n v="1.7643835616438357"/>
  </r>
  <r>
    <s v="Kassi Jonson"/>
    <x v="1"/>
    <x v="3"/>
    <n v="32"/>
    <x v="13"/>
    <n v="43840"/>
    <x v="0"/>
    <x v="0"/>
    <n v="2.0520547945205481"/>
  </r>
  <r>
    <s v="Simon Kembery"/>
    <x v="0"/>
    <x v="1"/>
    <n v="40"/>
    <x v="14"/>
    <n v="99750"/>
    <x v="1"/>
    <x v="0"/>
    <n v="2.3013698630136985"/>
  </r>
  <r>
    <s v="Orton Livick"/>
    <x v="0"/>
    <x v="1"/>
    <n v="21"/>
    <x v="15"/>
    <n v="37920"/>
    <x v="1"/>
    <x v="0"/>
    <n v="2.7369863013698632"/>
  </r>
  <r>
    <s v="Kelci Walkden"/>
    <x v="0"/>
    <x v="1"/>
    <n v="21"/>
    <x v="16"/>
    <n v="57090"/>
    <x v="1"/>
    <x v="0"/>
    <n v="0.9342465753424658"/>
  </r>
  <r>
    <s v="Dotty Strutley"/>
    <x v="1"/>
    <x v="3"/>
    <n v="31"/>
    <x v="17"/>
    <n v="41980"/>
    <x v="1"/>
    <x v="0"/>
    <n v="2.6246575342465754"/>
  </r>
  <r>
    <s v="Shari McNee"/>
    <x v="0"/>
    <x v="4"/>
    <n v="21"/>
    <x v="18"/>
    <n v="75880"/>
    <x v="1"/>
    <x v="0"/>
    <n v="2.3589041095890413"/>
  </r>
  <r>
    <s v="Oby Sorrel"/>
    <x v="1"/>
    <x v="2"/>
    <n v="34"/>
    <x v="19"/>
    <n v="58940"/>
    <x v="1"/>
    <x v="0"/>
    <n v="1.2328767123287672"/>
  </r>
  <r>
    <s v="Husein Augar"/>
    <x v="1"/>
    <x v="2"/>
    <n v="30"/>
    <x v="20"/>
    <n v="67910"/>
    <x v="2"/>
    <x v="0"/>
    <n v="1.9561643835616438"/>
  </r>
  <r>
    <s v="Brien Boise"/>
    <x v="1"/>
    <x v="3"/>
    <n v="31"/>
    <x v="21"/>
    <n v="58100"/>
    <x v="1"/>
    <x v="0"/>
    <n v="1.2054794520547945"/>
  </r>
  <r>
    <s v="Esmaria Denecamp"/>
    <x v="0"/>
    <x v="2"/>
    <n v="27"/>
    <x v="22"/>
    <n v="48980"/>
    <x v="1"/>
    <x v="0"/>
    <n v="1.4684931506849315"/>
  </r>
  <r>
    <s v="Curtice Advani"/>
    <x v="2"/>
    <x v="2"/>
    <n v="30"/>
    <x v="23"/>
    <n v="64000"/>
    <x v="1"/>
    <x v="0"/>
    <n v="1.3863013698630138"/>
  </r>
  <r>
    <s v="Barr Faughny"/>
    <x v="1"/>
    <x v="1"/>
    <n v="42"/>
    <x v="24"/>
    <n v="75000"/>
    <x v="3"/>
    <x v="0"/>
    <n v="0.88767123287671235"/>
  </r>
  <r>
    <s v="Merrilee Plenty"/>
    <x v="1"/>
    <x v="3"/>
    <n v="40"/>
    <x v="25"/>
    <n v="87620"/>
    <x v="1"/>
    <x v="0"/>
    <n v="2.0986301369863014"/>
  </r>
  <r>
    <s v="Niall Selesnick"/>
    <x v="1"/>
    <x v="3"/>
    <n v="29"/>
    <x v="26"/>
    <n v="34980"/>
    <x v="1"/>
    <x v="0"/>
    <n v="2.9589041095890409"/>
  </r>
  <r>
    <s v="Beverie Moffet"/>
    <x v="1"/>
    <x v="2"/>
    <n v="28"/>
    <x v="27"/>
    <n v="75970"/>
    <x v="1"/>
    <x v="0"/>
    <n v="2.515068493150685"/>
  </r>
  <r>
    <s v="Jehu Rudeforth"/>
    <x v="1"/>
    <x v="2"/>
    <n v="34"/>
    <x v="28"/>
    <n v="60130"/>
    <x v="1"/>
    <x v="0"/>
    <n v="1.3452054794520547"/>
  </r>
  <r>
    <s v="Camilla Castle"/>
    <x v="1"/>
    <x v="3"/>
    <n v="33"/>
    <x v="29"/>
    <n v="75480"/>
    <x v="4"/>
    <x v="0"/>
    <n v="1.9972602739726026"/>
  </r>
  <r>
    <s v="Roddy Speechley"/>
    <x v="0"/>
    <x v="1"/>
    <n v="33"/>
    <x v="30"/>
    <n v="115920"/>
    <x v="1"/>
    <x v="0"/>
    <n v="2.5726027397260274"/>
  </r>
  <r>
    <s v="Gray Seamon"/>
    <x v="1"/>
    <x v="0"/>
    <n v="36"/>
    <x v="31"/>
    <n v="78540"/>
    <x v="1"/>
    <x v="0"/>
    <n v="1.6684931506849314"/>
  </r>
  <r>
    <s v="Madelene Upcott"/>
    <x v="0"/>
    <x v="1"/>
    <n v="25"/>
    <x v="32"/>
    <n v="109190"/>
    <x v="0"/>
    <x v="0"/>
    <n v="1.0328767123287672"/>
  </r>
  <r>
    <s v="Violante Courtonne"/>
    <x v="1"/>
    <x v="0"/>
    <n v="34"/>
    <x v="33"/>
    <n v="49630"/>
    <x v="2"/>
    <x v="0"/>
    <n v="1.0465753424657533"/>
  </r>
  <r>
    <s v="Bernie Gorges"/>
    <x v="1"/>
    <x v="1"/>
    <n v="28"/>
    <x v="34"/>
    <n v="99970"/>
    <x v="1"/>
    <x v="0"/>
    <n v="1.295890410958904"/>
  </r>
  <r>
    <s v="Torrance Collier"/>
    <x v="1"/>
    <x v="3"/>
    <n v="33"/>
    <x v="35"/>
    <n v="96140"/>
    <x v="1"/>
    <x v="0"/>
    <n v="2.5013698630136987"/>
  </r>
  <r>
    <s v="Dyna Doucette"/>
    <x v="0"/>
    <x v="1"/>
    <n v="31"/>
    <x v="36"/>
    <n v="103550"/>
    <x v="1"/>
    <x v="0"/>
    <n v="1.0383561643835617"/>
  </r>
  <r>
    <s v="Gunar Cockshoot"/>
    <x v="0"/>
    <x v="3"/>
    <n v="31"/>
    <x v="37"/>
    <n v="48950"/>
    <x v="1"/>
    <x v="0"/>
    <n v="1.6219178082191781"/>
  </r>
  <r>
    <s v="Kaye Crocroft"/>
    <x v="0"/>
    <x v="2"/>
    <n v="24"/>
    <x v="38"/>
    <n v="52610"/>
    <x v="2"/>
    <x v="0"/>
    <n v="1.8273972602739725"/>
  </r>
  <r>
    <s v="Allene Gobbet"/>
    <x v="1"/>
    <x v="1"/>
    <n v="36"/>
    <x v="39"/>
    <n v="78390"/>
    <x v="1"/>
    <x v="0"/>
    <n v="1.5726027397260274"/>
  </r>
  <r>
    <s v="Sibyl Dunkirk"/>
    <x v="1"/>
    <x v="2"/>
    <n v="33"/>
    <x v="40"/>
    <n v="86570"/>
    <x v="1"/>
    <x v="0"/>
    <n v="0.80547945205479454"/>
  </r>
  <r>
    <s v="Agnes Collicott"/>
    <x v="1"/>
    <x v="3"/>
    <n v="27"/>
    <x v="41"/>
    <n v="83750"/>
    <x v="1"/>
    <x v="0"/>
    <n v="1.1424657534246576"/>
  </r>
  <r>
    <s v="Leilah Yesinin"/>
    <x v="1"/>
    <x v="2"/>
    <n v="34"/>
    <x v="42"/>
    <n v="92450"/>
    <x v="1"/>
    <x v="0"/>
    <n v="1.8027397260273972"/>
  </r>
  <r>
    <s v="Mollie Hanway"/>
    <x v="0"/>
    <x v="3"/>
    <n v="20"/>
    <x v="43"/>
    <n v="112650"/>
    <x v="1"/>
    <x v="0"/>
    <n v="2.5205479452054793"/>
  </r>
  <r>
    <s v="Kellsie Waby"/>
    <x v="0"/>
    <x v="1"/>
    <n v="20"/>
    <x v="44"/>
    <n v="79570"/>
    <x v="1"/>
    <x v="0"/>
    <n v="0.98356164383561639"/>
  </r>
  <r>
    <s v="Hyacinthie Braybrooke"/>
    <x v="1"/>
    <x v="0"/>
    <n v="20"/>
    <x v="45"/>
    <n v="68900"/>
    <x v="2"/>
    <x v="0"/>
    <n v="1.5506849315068494"/>
  </r>
  <r>
    <s v="Van Tuxwell"/>
    <x v="1"/>
    <x v="3"/>
    <n v="25"/>
    <x v="46"/>
    <n v="80700"/>
    <x v="0"/>
    <x v="0"/>
    <n v="1.1205479452054794"/>
  </r>
  <r>
    <s v="Lilyan Klimpt"/>
    <x v="0"/>
    <x v="1"/>
    <n v="19"/>
    <x v="47"/>
    <n v="58960"/>
    <x v="1"/>
    <x v="0"/>
    <n v="2.2630136986301368"/>
  </r>
  <r>
    <s v="Tawnya Tickel"/>
    <x v="0"/>
    <x v="3"/>
    <n v="36"/>
    <x v="48"/>
    <n v="118840"/>
    <x v="1"/>
    <x v="0"/>
    <n v="2.9698630136986299"/>
  </r>
  <r>
    <s v="Jan Morforth"/>
    <x v="0"/>
    <x v="2"/>
    <n v="28"/>
    <x v="49"/>
    <n v="48170"/>
    <x v="0"/>
    <x v="0"/>
    <n v="2.9095890410958902"/>
  </r>
  <r>
    <s v="Florinda Crace"/>
    <x v="1"/>
    <x v="4"/>
    <n v="32"/>
    <x v="50"/>
    <n v="45510"/>
    <x v="1"/>
    <x v="0"/>
    <n v="1.9260273972602739"/>
  </r>
  <r>
    <s v="Tracy Renad"/>
    <x v="1"/>
    <x v="1"/>
    <n v="36"/>
    <x v="51"/>
    <n v="114890"/>
    <x v="1"/>
    <x v="0"/>
    <n v="2.7890410958904108"/>
  </r>
  <r>
    <s v="Myer McCory"/>
    <x v="0"/>
    <x v="3"/>
    <n v="30"/>
    <x v="52"/>
    <n v="69710"/>
    <x v="1"/>
    <x v="0"/>
    <n v="0.69315068493150689"/>
  </r>
  <r>
    <s v="Bennie Pepis"/>
    <x v="0"/>
    <x v="2"/>
    <n v="36"/>
    <x v="53"/>
    <n v="71380"/>
    <x v="1"/>
    <x v="0"/>
    <n v="2.1095890410958904"/>
  </r>
  <r>
    <s v="Rafaelita Blaksland"/>
    <x v="1"/>
    <x v="0"/>
    <n v="38"/>
    <x v="54"/>
    <n v="109160"/>
    <x v="3"/>
    <x v="0"/>
    <n v="1.989041095890411"/>
  </r>
  <r>
    <s v="Mahalia Larcher"/>
    <x v="0"/>
    <x v="1"/>
    <n v="27"/>
    <x v="55"/>
    <n v="113280"/>
    <x v="4"/>
    <x v="0"/>
    <n v="1.3534246575342466"/>
  </r>
  <r>
    <s v="Andria Kimpton"/>
    <x v="0"/>
    <x v="3"/>
    <n v="30"/>
    <x v="56"/>
    <n v="69120"/>
    <x v="1"/>
    <x v="0"/>
    <n v="2.2739726027397262"/>
  </r>
  <r>
    <s v="Valentia Etteridge"/>
    <x v="1"/>
    <x v="4"/>
    <n v="37"/>
    <x v="57"/>
    <n v="118100"/>
    <x v="1"/>
    <x v="0"/>
    <n v="1.7863013698630137"/>
  </r>
  <r>
    <s v="Virginia McConville"/>
    <x v="1"/>
    <x v="1"/>
    <n v="22"/>
    <x v="58"/>
    <n v="76900"/>
    <x v="0"/>
    <x v="0"/>
    <n v="1.789041095890411"/>
  </r>
  <r>
    <s v="Wilone O'Kielt"/>
    <x v="1"/>
    <x v="3"/>
    <n v="43"/>
    <x v="59"/>
    <n v="114870"/>
    <x v="1"/>
    <x v="0"/>
    <n v="0.15890410958904111"/>
  </r>
  <r>
    <s v="Madge McCloughen"/>
    <x v="2"/>
    <x v="3"/>
    <n v="32"/>
    <x v="60"/>
    <n v="91310"/>
    <x v="1"/>
    <x v="0"/>
    <n v="0.90136986301369859"/>
  </r>
  <r>
    <s v="Janene Hairsine"/>
    <x v="1"/>
    <x v="1"/>
    <n v="28"/>
    <x v="61"/>
    <n v="104770"/>
    <x v="1"/>
    <x v="0"/>
    <n v="1.6904109589041096"/>
  </r>
  <r>
    <s v="Alta Kaszper"/>
    <x v="0"/>
    <x v="0"/>
    <n v="27"/>
    <x v="62"/>
    <n v="54970"/>
    <x v="1"/>
    <x v="0"/>
    <n v="2.6547945205479451"/>
  </r>
  <r>
    <s v="Dennison Crosswaite"/>
    <x v="2"/>
    <x v="3"/>
    <n v="26"/>
    <x v="63"/>
    <n v="90700"/>
    <x v="0"/>
    <x v="0"/>
    <n v="2.2794520547945205"/>
  </r>
  <r>
    <s v="Oran Buxcy"/>
    <x v="1"/>
    <x v="0"/>
    <n v="38"/>
    <x v="64"/>
    <n v="56870"/>
    <x v="0"/>
    <x v="0"/>
    <n v="2.1205479452054794"/>
  </r>
  <r>
    <s v="Hinda Label"/>
    <x v="1"/>
    <x v="0"/>
    <n v="25"/>
    <x v="65"/>
    <n v="92700"/>
    <x v="1"/>
    <x v="0"/>
    <n v="2.4602739726027396"/>
  </r>
  <r>
    <s v="Marney O'Breen"/>
    <x v="1"/>
    <x v="2"/>
    <n v="21"/>
    <x v="66"/>
    <n v="65920"/>
    <x v="1"/>
    <x v="0"/>
    <n v="2.1534246575342464"/>
  </r>
  <r>
    <s v="Dell Molloy"/>
    <x v="0"/>
    <x v="1"/>
    <n v="26"/>
    <x v="67"/>
    <n v="47360"/>
    <x v="1"/>
    <x v="0"/>
    <n v="2.4054794520547946"/>
  </r>
  <r>
    <s v="Mallorie Waber"/>
    <x v="0"/>
    <x v="1"/>
    <n v="30"/>
    <x v="68"/>
    <n v="60570"/>
    <x v="1"/>
    <x v="0"/>
    <n v="1.1972602739726028"/>
  </r>
  <r>
    <s v="Cherlyn Barter"/>
    <x v="1"/>
    <x v="1"/>
    <n v="28"/>
    <x v="69"/>
    <n v="104120"/>
    <x v="1"/>
    <x v="0"/>
    <n v="1.2438356164383562"/>
  </r>
  <r>
    <s v="Ches Bonnell"/>
    <x v="0"/>
    <x v="3"/>
    <n v="37"/>
    <x v="70"/>
    <n v="88050"/>
    <x v="2"/>
    <x v="0"/>
    <n v="2.095890410958904"/>
  </r>
  <r>
    <s v="Collin Jagson"/>
    <x v="0"/>
    <x v="3"/>
    <n v="24"/>
    <x v="41"/>
    <n v="100420"/>
    <x v="1"/>
    <x v="0"/>
    <n v="1.1424657534246576"/>
  </r>
  <r>
    <s v="Hogan Iles"/>
    <x v="1"/>
    <x v="1"/>
    <n v="30"/>
    <x v="52"/>
    <n v="114180"/>
    <x v="1"/>
    <x v="0"/>
    <n v="0.69315068493150689"/>
  </r>
  <r>
    <s v="Gretchen Callow"/>
    <x v="1"/>
    <x v="3"/>
    <n v="21"/>
    <x v="71"/>
    <n v="33920"/>
    <x v="1"/>
    <x v="0"/>
    <n v="1.1643835616438356"/>
  </r>
  <r>
    <s v="Kissiah Maydway"/>
    <x v="0"/>
    <x v="1"/>
    <n v="23"/>
    <x v="72"/>
    <n v="106460"/>
    <x v="1"/>
    <x v="0"/>
    <n v="1.8164383561643835"/>
  </r>
  <r>
    <s v="Archibald Filliskirk"/>
    <x v="0"/>
    <x v="1"/>
    <n v="35"/>
    <x v="73"/>
    <n v="40400"/>
    <x v="1"/>
    <x v="0"/>
    <n v="1.0301369863013699"/>
  </r>
  <r>
    <s v="Enoch Dowrey"/>
    <x v="0"/>
    <x v="2"/>
    <n v="27"/>
    <x v="74"/>
    <n v="91650"/>
    <x v="0"/>
    <x v="0"/>
    <n v="2.3753424657534246"/>
  </r>
  <r>
    <s v="Bili Sizey"/>
    <x v="0"/>
    <x v="0"/>
    <n v="43"/>
    <x v="75"/>
    <n v="36040"/>
    <x v="1"/>
    <x v="0"/>
    <n v="1.3232876712328767"/>
  </r>
  <r>
    <s v="Caro Chappel"/>
    <x v="1"/>
    <x v="3"/>
    <n v="40"/>
    <x v="76"/>
    <n v="104410"/>
    <x v="1"/>
    <x v="0"/>
    <n v="1.978082191780822"/>
  </r>
  <r>
    <s v="Constantino Espley"/>
    <x v="0"/>
    <x v="2"/>
    <n v="30"/>
    <x v="77"/>
    <n v="96800"/>
    <x v="1"/>
    <x v="0"/>
    <n v="1.3616438356164384"/>
  </r>
  <r>
    <s v="Karlen McCaffrey"/>
    <x v="1"/>
    <x v="2"/>
    <n v="34"/>
    <x v="12"/>
    <n v="85000"/>
    <x v="1"/>
    <x v="0"/>
    <n v="1.7643835616438357"/>
  </r>
  <r>
    <s v="Drusy MacCombe"/>
    <x v="0"/>
    <x v="0"/>
    <n v="28"/>
    <x v="78"/>
    <n v="43510"/>
    <x v="4"/>
    <x v="0"/>
    <n v="0.77534246575342469"/>
  </r>
  <r>
    <s v="My Hanscome"/>
    <x v="0"/>
    <x v="2"/>
    <n v="33"/>
    <x v="79"/>
    <n v="59430"/>
    <x v="1"/>
    <x v="0"/>
    <n v="2.3561643835616439"/>
  </r>
  <r>
    <s v="Teressa Udden"/>
    <x v="1"/>
    <x v="2"/>
    <n v="33"/>
    <x v="80"/>
    <n v="65360"/>
    <x v="1"/>
    <x v="0"/>
    <n v="2.8383561643835615"/>
  </r>
  <r>
    <s v="Crissie Cordel"/>
    <x v="1"/>
    <x v="1"/>
    <n v="32"/>
    <x v="81"/>
    <n v="41570"/>
    <x v="1"/>
    <x v="0"/>
    <n v="1.3479452054794521"/>
  </r>
  <r>
    <s v="Elia Cockton"/>
    <x v="1"/>
    <x v="3"/>
    <n v="33"/>
    <x v="82"/>
    <n v="75280"/>
    <x v="1"/>
    <x v="0"/>
    <n v="2.1671232876712327"/>
  </r>
  <r>
    <s v="Gigi Bohling"/>
    <x v="0"/>
    <x v="0"/>
    <n v="33"/>
    <x v="83"/>
    <n v="74550"/>
    <x v="1"/>
    <x v="0"/>
    <n v="1.9671232876712328"/>
  </r>
  <r>
    <s v="Ebonee Roxburgh"/>
    <x v="0"/>
    <x v="1"/>
    <n v="30"/>
    <x v="6"/>
    <n v="67950"/>
    <x v="1"/>
    <x v="0"/>
    <n v="1.1013698630136985"/>
  </r>
  <r>
    <s v="Shayne Stegel"/>
    <x v="0"/>
    <x v="2"/>
    <n v="42"/>
    <x v="84"/>
    <n v="70270"/>
    <x v="2"/>
    <x v="0"/>
    <n v="1.0191780821917809"/>
  </r>
  <r>
    <s v="Zach Polon"/>
    <x v="0"/>
    <x v="1"/>
    <n v="26"/>
    <x v="85"/>
    <n v="53540"/>
    <x v="1"/>
    <x v="0"/>
    <n v="1.8958904109589041"/>
  </r>
  <r>
    <s v="Deepali Charan"/>
    <x v="0"/>
    <x v="3"/>
    <n v="20"/>
    <x v="9"/>
    <n v="112650"/>
    <x v="1"/>
    <x v="1"/>
    <n v="2.6876712328767125"/>
  </r>
  <r>
    <s v="Yagna Sujeev"/>
    <x v="1"/>
    <x v="3"/>
    <n v="32"/>
    <x v="86"/>
    <n v="43840"/>
    <x v="0"/>
    <x v="1"/>
    <n v="2.2191780821917808"/>
  </r>
  <r>
    <s v="Satyendra Venkatadri"/>
    <x v="0"/>
    <x v="1"/>
    <n v="31"/>
    <x v="21"/>
    <n v="103550"/>
    <x v="1"/>
    <x v="1"/>
    <n v="1.2054794520547945"/>
  </r>
  <r>
    <s v="Madhavdas Buhpathi"/>
    <x v="1"/>
    <x v="4"/>
    <n v="32"/>
    <x v="87"/>
    <n v="45510"/>
    <x v="1"/>
    <x v="1"/>
    <n v="2.0931506849315067"/>
  </r>
  <r>
    <s v="Sahila Chandrasekhar"/>
    <x v="2"/>
    <x v="2"/>
    <n v="37"/>
    <x v="51"/>
    <n v="115440"/>
    <x v="2"/>
    <x v="1"/>
    <n v="2.7890410958904108"/>
  </r>
  <r>
    <s v="Mirium Seemantini Shivakumar"/>
    <x v="1"/>
    <x v="0"/>
    <n v="38"/>
    <x v="88"/>
    <n v="56870"/>
    <x v="0"/>
    <x v="1"/>
    <n v="2.2876712328767121"/>
  </r>
  <r>
    <s v="Purnendu Vijayarangan"/>
    <x v="1"/>
    <x v="0"/>
    <n v="25"/>
    <x v="89"/>
    <n v="92700"/>
    <x v="1"/>
    <x v="1"/>
    <n v="2.6273972602739728"/>
  </r>
  <r>
    <s v="Rukma Vinita"/>
    <x v="2"/>
    <x v="3"/>
    <n v="32"/>
    <x v="90"/>
    <n v="91310"/>
    <x v="1"/>
    <x v="1"/>
    <n v="1.0684931506849316"/>
  </r>
  <r>
    <s v="Yauvani Tarpa"/>
    <x v="0"/>
    <x v="0"/>
    <n v="33"/>
    <x v="91"/>
    <n v="74550"/>
    <x v="1"/>
    <x v="1"/>
    <n v="2.1342465753424658"/>
  </r>
  <r>
    <s v="Damayanti Thangavadivelu"/>
    <x v="0"/>
    <x v="1"/>
    <n v="25"/>
    <x v="92"/>
    <n v="109190"/>
    <x v="0"/>
    <x v="1"/>
    <n v="1.2"/>
  </r>
  <r>
    <s v="Manjusri Ruchi"/>
    <x v="1"/>
    <x v="3"/>
    <n v="40"/>
    <x v="93"/>
    <n v="104410"/>
    <x v="1"/>
    <x v="1"/>
    <n v="2.1452054794520548"/>
  </r>
  <r>
    <s v="Mithil Nadkarni"/>
    <x v="0"/>
    <x v="2"/>
    <n v="30"/>
    <x v="94"/>
    <n v="96800"/>
    <x v="1"/>
    <x v="1"/>
    <n v="1.5315068493150685"/>
  </r>
  <r>
    <s v="Ardhendu Abhichandra Jayakar"/>
    <x v="0"/>
    <x v="2"/>
    <n v="28"/>
    <x v="95"/>
    <n v="48170"/>
    <x v="0"/>
    <x v="1"/>
    <n v="3.0767123287671234"/>
  </r>
  <r>
    <s v="Akbar Sorabhjee"/>
    <x v="0"/>
    <x v="1"/>
    <n v="21"/>
    <x v="96"/>
    <n v="37920"/>
    <x v="1"/>
    <x v="1"/>
    <n v="2.9068493150684933"/>
  </r>
  <r>
    <s v="Bandhula Sathyanna"/>
    <x v="0"/>
    <x v="1"/>
    <n v="34"/>
    <x v="97"/>
    <n v="112650"/>
    <x v="1"/>
    <x v="1"/>
    <n v="1.263013698630137"/>
  </r>
  <r>
    <s v="Daruka Ghazali"/>
    <x v="1"/>
    <x v="0"/>
    <n v="34"/>
    <x v="98"/>
    <n v="49630"/>
    <x v="2"/>
    <x v="1"/>
    <n v="1.2136986301369863"/>
  </r>
  <r>
    <s v="Heer Pennathur"/>
    <x v="0"/>
    <x v="3"/>
    <n v="36"/>
    <x v="99"/>
    <n v="118840"/>
    <x v="1"/>
    <x v="1"/>
    <n v="3.1369863013698631"/>
  </r>
  <r>
    <s v="Shekhar Eswara"/>
    <x v="0"/>
    <x v="3"/>
    <n v="30"/>
    <x v="100"/>
    <n v="69710"/>
    <x v="1"/>
    <x v="1"/>
    <n v="0.86027397260273974"/>
  </r>
  <r>
    <s v="Udyan Lanka"/>
    <x v="0"/>
    <x v="1"/>
    <n v="20"/>
    <x v="101"/>
    <n v="79570"/>
    <x v="1"/>
    <x v="1"/>
    <n v="1.1506849315068493"/>
  </r>
  <r>
    <s v="Shreela Ramasubraman"/>
    <x v="1"/>
    <x v="1"/>
    <n v="22"/>
    <x v="102"/>
    <n v="76900"/>
    <x v="0"/>
    <x v="1"/>
    <n v="1.9589041095890412"/>
  </r>
  <r>
    <s v="Sanchali Shirish"/>
    <x v="0"/>
    <x v="0"/>
    <n v="27"/>
    <x v="103"/>
    <n v="54970"/>
    <x v="1"/>
    <x v="1"/>
    <n v="2.8219178082191783"/>
  </r>
  <r>
    <s v="Gangadutt Ragha"/>
    <x v="0"/>
    <x v="3"/>
    <n v="37"/>
    <x v="47"/>
    <n v="88050"/>
    <x v="2"/>
    <x v="1"/>
    <n v="2.2630136986301368"/>
  </r>
  <r>
    <s v="Waheeda Vasuman"/>
    <x v="0"/>
    <x v="0"/>
    <n v="43"/>
    <x v="104"/>
    <n v="36040"/>
    <x v="1"/>
    <x v="1"/>
    <n v="1.4931506849315068"/>
  </r>
  <r>
    <s v="Nanak Sapna"/>
    <x v="1"/>
    <x v="1"/>
    <n v="42"/>
    <x v="105"/>
    <n v="75000"/>
    <x v="3"/>
    <x v="1"/>
    <n v="1.0547945205479452"/>
  </r>
  <r>
    <s v="Shobhana Samuel"/>
    <x v="0"/>
    <x v="1"/>
    <n v="35"/>
    <x v="68"/>
    <n v="40400"/>
    <x v="1"/>
    <x v="1"/>
    <n v="1.1972602739726028"/>
  </r>
  <r>
    <s v="Amlankusum Rajabhushan"/>
    <x v="0"/>
    <x v="3"/>
    <n v="24"/>
    <x v="106"/>
    <n v="100420"/>
    <x v="1"/>
    <x v="1"/>
    <n v="1.3095890410958904"/>
  </r>
  <r>
    <s v="Pratigya Rema"/>
    <x v="1"/>
    <x v="3"/>
    <n v="31"/>
    <x v="107"/>
    <n v="58100"/>
    <x v="1"/>
    <x v="1"/>
    <n v="1.3671232876712329"/>
  </r>
  <r>
    <s v="Ramnath Ravuri"/>
    <x v="1"/>
    <x v="3"/>
    <n v="44"/>
    <x v="108"/>
    <n v="114870"/>
    <x v="1"/>
    <x v="1"/>
    <n v="0.32328767123287672"/>
  </r>
  <r>
    <s v="Prerana Nishita"/>
    <x v="1"/>
    <x v="1"/>
    <n v="32"/>
    <x v="109"/>
    <n v="41570"/>
    <x v="1"/>
    <x v="1"/>
    <n v="1.5178082191780822"/>
  </r>
  <r>
    <s v="Makshi Vinutha"/>
    <x v="1"/>
    <x v="1"/>
    <n v="30"/>
    <x v="110"/>
    <n v="112570"/>
    <x v="1"/>
    <x v="1"/>
    <n v="0.83013698630136989"/>
  </r>
  <r>
    <s v="Shiuli Sapna"/>
    <x v="0"/>
    <x v="1"/>
    <n v="26"/>
    <x v="30"/>
    <n v="47360"/>
    <x v="1"/>
    <x v="1"/>
    <n v="2.5726027397260274"/>
  </r>
  <r>
    <s v="Agrata Rajarama"/>
    <x v="1"/>
    <x v="2"/>
    <n v="21"/>
    <x v="111"/>
    <n v="65920"/>
    <x v="1"/>
    <x v="1"/>
    <n v="2.3205479452054796"/>
  </r>
  <r>
    <s v="Vasu Nandin"/>
    <x v="1"/>
    <x v="1"/>
    <n v="28"/>
    <x v="112"/>
    <n v="99970"/>
    <x v="1"/>
    <x v="1"/>
    <n v="1.4575342465753425"/>
  </r>
  <r>
    <s v="Bhuvan Pals"/>
    <x v="1"/>
    <x v="3"/>
    <n v="25"/>
    <x v="113"/>
    <n v="80700"/>
    <x v="0"/>
    <x v="1"/>
    <n v="1.2876712328767124"/>
  </r>
  <r>
    <s v="Gumwant Veera"/>
    <x v="0"/>
    <x v="2"/>
    <n v="24"/>
    <x v="114"/>
    <n v="52610"/>
    <x v="2"/>
    <x v="1"/>
    <n v="1.9945205479452055"/>
  </r>
  <r>
    <s v="Narois Motiwala"/>
    <x v="0"/>
    <x v="3"/>
    <n v="29"/>
    <x v="115"/>
    <n v="112110"/>
    <x v="2"/>
    <x v="1"/>
    <n v="2.6958904109589041"/>
  </r>
  <r>
    <s v="Anjushri Chandiramani"/>
    <x v="1"/>
    <x v="4"/>
    <n v="27"/>
    <x v="116"/>
    <n v="119110"/>
    <x v="1"/>
    <x v="1"/>
    <n v="2.8547945205479452"/>
  </r>
  <r>
    <s v="Krishnakanta Vellanki"/>
    <x v="0"/>
    <x v="0"/>
    <n v="22"/>
    <x v="117"/>
    <n v="112780"/>
    <x v="0"/>
    <x v="1"/>
    <n v="1.9698630136986301"/>
  </r>
  <r>
    <s v="Dhruv Manjunath"/>
    <x v="1"/>
    <x v="1"/>
    <n v="36"/>
    <x v="26"/>
    <n v="114890"/>
    <x v="1"/>
    <x v="1"/>
    <n v="2.9589041095890409"/>
  </r>
  <r>
    <s v="Vanmala Shriharsha"/>
    <x v="0"/>
    <x v="2"/>
    <n v="27"/>
    <x v="118"/>
    <n v="48980"/>
    <x v="1"/>
    <x v="1"/>
    <n v="1.6356164383561644"/>
  </r>
  <r>
    <s v="Sameer Shashank Sapra"/>
    <x v="0"/>
    <x v="4"/>
    <n v="21"/>
    <x v="10"/>
    <n v="75880"/>
    <x v="1"/>
    <x v="1"/>
    <n v="2.5287671232876714"/>
  </r>
  <r>
    <s v="Anumati Shyamari Meherhomji"/>
    <x v="1"/>
    <x v="0"/>
    <n v="28"/>
    <x v="119"/>
    <n v="53240"/>
    <x v="1"/>
    <x v="1"/>
    <n v="2.2109589041095892"/>
  </r>
  <r>
    <s v="Tarala Vishaal"/>
    <x v="1"/>
    <x v="2"/>
    <n v="34"/>
    <x v="120"/>
    <n v="85000"/>
    <x v="1"/>
    <x v="1"/>
    <n v="1.9342465753424658"/>
  </r>
  <r>
    <s v="Shubhra Potla"/>
    <x v="1"/>
    <x v="3"/>
    <n v="21"/>
    <x v="121"/>
    <n v="33920"/>
    <x v="1"/>
    <x v="1"/>
    <n v="1.3260273972602741"/>
  </r>
  <r>
    <s v="Hemavati Muthiah"/>
    <x v="1"/>
    <x v="3"/>
    <n v="33"/>
    <x v="122"/>
    <n v="75280"/>
    <x v="1"/>
    <x v="1"/>
    <n v="2.3287671232876712"/>
  </r>
  <r>
    <s v="Krittika Gaekwad"/>
    <x v="1"/>
    <x v="2"/>
    <n v="34"/>
    <x v="123"/>
    <n v="58940"/>
    <x v="1"/>
    <x v="1"/>
    <n v="1.3945205479452054"/>
  </r>
  <r>
    <s v="Shevantilal Muppala"/>
    <x v="1"/>
    <x v="1"/>
    <n v="28"/>
    <x v="124"/>
    <n v="104770"/>
    <x v="1"/>
    <x v="1"/>
    <n v="1.8575342465753424"/>
  </r>
  <r>
    <s v="Shattesh Utpat"/>
    <x v="0"/>
    <x v="1"/>
    <n v="21"/>
    <x v="6"/>
    <n v="57090"/>
    <x v="1"/>
    <x v="1"/>
    <n v="1.1013698630136985"/>
  </r>
  <r>
    <s v="Kamalakshi Mukundan"/>
    <x v="0"/>
    <x v="2"/>
    <n v="27"/>
    <x v="125"/>
    <n v="91650"/>
    <x v="0"/>
    <x v="1"/>
    <n v="2.5452054794520547"/>
  </r>
  <r>
    <s v="Chandana Sannidhi Surnilla"/>
    <x v="0"/>
    <x v="2"/>
    <n v="42"/>
    <x v="126"/>
    <n v="70270"/>
    <x v="2"/>
    <x v="1"/>
    <n v="1.1863013698630136"/>
  </r>
  <r>
    <s v="Indu Varada Sumedh"/>
    <x v="1"/>
    <x v="2"/>
    <n v="28"/>
    <x v="127"/>
    <n v="75970"/>
    <x v="1"/>
    <x v="1"/>
    <n v="2.6821917808219178"/>
  </r>
  <r>
    <s v="Karuna Pashupathy"/>
    <x v="2"/>
    <x v="3"/>
    <n v="27"/>
    <x v="128"/>
    <n v="90700"/>
    <x v="0"/>
    <x v="1"/>
    <n v="2.441095890410959"/>
  </r>
  <r>
    <s v="Mardav Ramaswami"/>
    <x v="0"/>
    <x v="1"/>
    <n v="30"/>
    <x v="129"/>
    <n v="60570"/>
    <x v="1"/>
    <x v="1"/>
    <n v="1.3589041095890411"/>
  </r>
  <r>
    <s v="Sarayu Ragunathan"/>
    <x v="0"/>
    <x v="1"/>
    <n v="33"/>
    <x v="130"/>
    <n v="115920"/>
    <x v="1"/>
    <x v="1"/>
    <n v="2.7397260273972601"/>
  </r>
  <r>
    <s v="Kevalkumar Solanki"/>
    <x v="1"/>
    <x v="2"/>
    <n v="33"/>
    <x v="131"/>
    <n v="65360"/>
    <x v="1"/>
    <x v="1"/>
    <n v="3.0054794520547947"/>
  </r>
  <r>
    <s v="Upendra Swati"/>
    <x v="2"/>
    <x v="2"/>
    <n v="30"/>
    <x v="132"/>
    <n v="64000"/>
    <x v="1"/>
    <x v="1"/>
    <n v="1.5561643835616439"/>
  </r>
  <r>
    <s v="Deepit Ranjana"/>
    <x v="1"/>
    <x v="2"/>
    <n v="34"/>
    <x v="11"/>
    <n v="92450"/>
    <x v="1"/>
    <x v="1"/>
    <n v="1.9726027397260273"/>
  </r>
  <r>
    <s v="Amal Nimesh"/>
    <x v="0"/>
    <x v="3"/>
    <n v="31"/>
    <x v="58"/>
    <n v="48950"/>
    <x v="1"/>
    <x v="1"/>
    <n v="1.789041095890411"/>
  </r>
  <r>
    <s v="Kunja Prashanta Vibha"/>
    <x v="1"/>
    <x v="3"/>
    <n v="27"/>
    <x v="106"/>
    <n v="83750"/>
    <x v="1"/>
    <x v="1"/>
    <n v="1.3095890410958904"/>
  </r>
  <r>
    <s v="Godavari Veena"/>
    <x v="1"/>
    <x v="3"/>
    <n v="40"/>
    <x v="133"/>
    <n v="87620"/>
    <x v="1"/>
    <x v="1"/>
    <n v="2.2657534246575342"/>
  </r>
  <r>
    <s v="Devasree Fullara Saurin"/>
    <x v="1"/>
    <x v="0"/>
    <n v="20"/>
    <x v="134"/>
    <n v="68900"/>
    <x v="2"/>
    <x v="1"/>
    <n v="1.7178082191780821"/>
  </r>
  <r>
    <s v="Geena Raghavanpillai"/>
    <x v="0"/>
    <x v="0"/>
    <n v="32"/>
    <x v="135"/>
    <n v="53540"/>
    <x v="1"/>
    <x v="1"/>
    <n v="1.9178082191780821"/>
  </r>
  <r>
    <s v="Rupak Mehra"/>
    <x v="0"/>
    <x v="0"/>
    <n v="28"/>
    <x v="1"/>
    <n v="43510"/>
    <x v="4"/>
    <x v="1"/>
    <n v="0.9452054794520548"/>
  </r>
  <r>
    <s v="Sawini Chandan"/>
    <x v="1"/>
    <x v="0"/>
    <n v="38"/>
    <x v="136"/>
    <n v="109160"/>
    <x v="3"/>
    <x v="1"/>
    <n v="2.1561643835616437"/>
  </r>
  <r>
    <s v="Baruna Ogale"/>
    <x v="0"/>
    <x v="1"/>
    <n v="40"/>
    <x v="137"/>
    <n v="99750"/>
    <x v="1"/>
    <x v="1"/>
    <n v="2.463013698630137"/>
  </r>
  <r>
    <s v="Jagajeet Viraj"/>
    <x v="1"/>
    <x v="3"/>
    <n v="31"/>
    <x v="138"/>
    <n v="41980"/>
    <x v="1"/>
    <x v="1"/>
    <n v="2.7917808219178082"/>
  </r>
  <r>
    <s v="Kulbhushan Moorthy"/>
    <x v="0"/>
    <x v="2"/>
    <n v="36"/>
    <x v="139"/>
    <n v="71380"/>
    <x v="1"/>
    <x v="1"/>
    <n v="2.2767123287671232"/>
  </r>
  <r>
    <s v="Ilesh Dasgupta"/>
    <x v="0"/>
    <x v="1"/>
    <n v="27"/>
    <x v="140"/>
    <n v="113280"/>
    <x v="4"/>
    <x v="1"/>
    <n v="1.5232876712328767"/>
  </r>
  <r>
    <s v="Madhumati Gazala Soumitra"/>
    <x v="1"/>
    <x v="2"/>
    <n v="33"/>
    <x v="141"/>
    <n v="86570"/>
    <x v="1"/>
    <x v="1"/>
    <n v="0.97534246575342465"/>
  </r>
  <r>
    <s v="Chitrasen Laul"/>
    <x v="0"/>
    <x v="1"/>
    <n v="26"/>
    <x v="142"/>
    <n v="53540"/>
    <x v="1"/>
    <x v="1"/>
    <n v="2.0630136986301371"/>
  </r>
  <r>
    <s v="Jaishree Atasi Yavatkar"/>
    <x v="0"/>
    <x v="3"/>
    <n v="37"/>
    <x v="143"/>
    <n v="69070"/>
    <x v="1"/>
    <x v="1"/>
    <n v="1.2684931506849315"/>
  </r>
  <r>
    <s v="Kantimoy Pritish"/>
    <x v="1"/>
    <x v="2"/>
    <n v="30"/>
    <x v="144"/>
    <n v="67910"/>
    <x v="2"/>
    <x v="1"/>
    <n v="2.1232876712328768"/>
  </r>
  <r>
    <s v="Rameshwari Chikodi"/>
    <x v="0"/>
    <x v="3"/>
    <n v="30"/>
    <x v="145"/>
    <n v="69120"/>
    <x v="1"/>
    <x v="1"/>
    <n v="2.4356164383561643"/>
  </r>
  <r>
    <s v="Lalit Kothari"/>
    <x v="1"/>
    <x v="2"/>
    <n v="34"/>
    <x v="146"/>
    <n v="60130"/>
    <x v="1"/>
    <x v="1"/>
    <n v="1.515068493150685"/>
  </r>
  <r>
    <s v="Sahas Sanabhi Shrikant"/>
    <x v="0"/>
    <x v="1"/>
    <n v="23"/>
    <x v="147"/>
    <n v="106460"/>
    <x v="1"/>
    <x v="1"/>
    <n v="1.9863013698630136"/>
  </r>
  <r>
    <s v="Kaishori Harathi Kateel"/>
    <x v="1"/>
    <x v="4"/>
    <n v="37"/>
    <x v="20"/>
    <n v="118100"/>
    <x v="1"/>
    <x v="1"/>
    <n v="1.9561643835616438"/>
  </r>
  <r>
    <s v="Rushil Kripa"/>
    <x v="1"/>
    <x v="1"/>
    <n v="36"/>
    <x v="148"/>
    <n v="78390"/>
    <x v="1"/>
    <x v="1"/>
    <n v="1.7397260273972603"/>
  </r>
  <r>
    <s v="Sarojini Naueshwara"/>
    <x v="1"/>
    <x v="1"/>
    <n v="30"/>
    <x v="100"/>
    <n v="114180"/>
    <x v="1"/>
    <x v="1"/>
    <n v="0.86027397260273974"/>
  </r>
  <r>
    <s v="Sartaj Probal"/>
    <x v="1"/>
    <x v="1"/>
    <n v="28"/>
    <x v="149"/>
    <n v="104120"/>
    <x v="1"/>
    <x v="1"/>
    <n v="1.4054794520547946"/>
  </r>
  <r>
    <s v="Mahindra Sreedharan"/>
    <x v="0"/>
    <x v="1"/>
    <n v="30"/>
    <x v="143"/>
    <n v="67950"/>
    <x v="1"/>
    <x v="1"/>
    <n v="1.2684931506849315"/>
  </r>
  <r>
    <s v="Suchira Bhanupriya Tapti"/>
    <x v="1"/>
    <x v="3"/>
    <n v="29"/>
    <x v="150"/>
    <n v="34980"/>
    <x v="1"/>
    <x v="1"/>
    <n v="3.1260273972602741"/>
  </r>
  <r>
    <s v="Fullara Sushanti Mokate"/>
    <x v="1"/>
    <x v="3"/>
    <n v="24"/>
    <x v="151"/>
    <n v="62780"/>
    <x v="1"/>
    <x v="1"/>
    <n v="2.7835616438356166"/>
  </r>
  <r>
    <s v="Hridaynath Tendulkar"/>
    <x v="0"/>
    <x v="3"/>
    <n v="20"/>
    <x v="120"/>
    <n v="107700"/>
    <x v="1"/>
    <x v="1"/>
    <n v="1.9342465753424658"/>
  </r>
  <r>
    <s v="Abhaya Priyavardhan"/>
    <x v="0"/>
    <x v="0"/>
    <n v="25"/>
    <x v="152"/>
    <n v="65700"/>
    <x v="1"/>
    <x v="1"/>
    <n v="2.1397260273972605"/>
  </r>
  <r>
    <s v="Ayog Chakrabarti"/>
    <x v="1"/>
    <x v="3"/>
    <n v="33"/>
    <x v="153"/>
    <n v="75480"/>
    <x v="4"/>
    <x v="1"/>
    <n v="2.1643835616438358"/>
  </r>
  <r>
    <s v="Pragya Nilufar"/>
    <x v="0"/>
    <x v="3"/>
    <n v="33"/>
    <x v="154"/>
    <n v="53870"/>
    <x v="1"/>
    <x v="1"/>
    <n v="1.7945205479452055"/>
  </r>
  <r>
    <s v="Shulabh Qutub Sundaramoorthy"/>
    <x v="1"/>
    <x v="0"/>
    <n v="36"/>
    <x v="155"/>
    <n v="78540"/>
    <x v="1"/>
    <x v="1"/>
    <n v="1.8356164383561644"/>
  </r>
  <r>
    <s v="Vinanti Choudhari"/>
    <x v="0"/>
    <x v="1"/>
    <n v="19"/>
    <x v="156"/>
    <n v="58960"/>
    <x v="1"/>
    <x v="1"/>
    <n v="2.4246575342465753"/>
  </r>
  <r>
    <s v="Ranajay Kailashnath Richa"/>
    <x v="0"/>
    <x v="1"/>
    <n v="46"/>
    <x v="157"/>
    <n v="70610"/>
    <x v="1"/>
    <x v="1"/>
    <n v="1.1123287671232878"/>
  </r>
  <r>
    <s v="Asija Pothireddy"/>
    <x v="0"/>
    <x v="2"/>
    <n v="33"/>
    <x v="158"/>
    <n v="59430"/>
    <x v="1"/>
    <x v="1"/>
    <n v="2.526027397260274"/>
  </r>
  <r>
    <s v="Piyali Mahanthapa"/>
    <x v="0"/>
    <x v="1"/>
    <n v="33"/>
    <x v="143"/>
    <n v="48530"/>
    <x v="0"/>
    <x v="1"/>
    <n v="1.2684931506849315"/>
  </r>
  <r>
    <s v="Sukhdev Nageshwar"/>
    <x v="1"/>
    <x v="3"/>
    <n v="33"/>
    <x v="159"/>
    <n v="96140"/>
    <x v="1"/>
    <x v="1"/>
    <n v="2.668493150684931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14" dataOnRows="1"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location ref="C5:E10" firstHeaderRow="1" firstDataRow="2" firstDataCol="1"/>
  <pivotFields count="11">
    <pivotField dataField="1" showAll="0"/>
    <pivotField axis="axisCol" showAll="0">
      <items count="4">
        <item x="1"/>
        <item x="0"/>
        <item h="1" x="2"/>
        <item t="default"/>
      </items>
    </pivotField>
    <pivotField showAll="0"/>
    <pivotField dataField="1" showAll="0"/>
    <pivotField numFmtId="22" showAll="0">
      <items count="15">
        <item x="0"/>
        <item x="1"/>
        <item x="2"/>
        <item x="3"/>
        <item x="4"/>
        <item x="5"/>
        <item x="6"/>
        <item x="7"/>
        <item x="8"/>
        <item x="9"/>
        <item x="10"/>
        <item x="11"/>
        <item x="12"/>
        <item x="13"/>
        <item t="default"/>
      </items>
    </pivotField>
    <pivotField dataField="1" showAll="0"/>
    <pivotField showAll="0"/>
    <pivotField showAll="0">
      <items count="3">
        <item x="1"/>
        <item x="0"/>
        <item t="default"/>
      </items>
    </pivotField>
    <pivotField dataField="1" showAll="0"/>
    <pivotField showAll="0" defaultSubtotal="0">
      <items count="6">
        <item x="0"/>
        <item x="1"/>
        <item x="2"/>
        <item x="3"/>
        <item x="4"/>
        <item x="5"/>
      </items>
    </pivotField>
    <pivotField showAll="0" defaultSubtotal="0">
      <items count="6">
        <item x="0"/>
        <item x="1"/>
        <item x="2"/>
        <item x="3"/>
        <item x="4"/>
        <item x="5"/>
      </items>
    </pivotField>
  </pivotFields>
  <rowFields count="1">
    <field x="-2"/>
  </rowFields>
  <rowItems count="4">
    <i>
      <x/>
    </i>
    <i i="1">
      <x v="1"/>
    </i>
    <i i="2">
      <x v="2"/>
    </i>
    <i i="3">
      <x v="3"/>
    </i>
  </rowItems>
  <colFields count="1">
    <field x="1"/>
  </colFields>
  <colItems count="2">
    <i>
      <x/>
    </i>
    <i>
      <x v="1"/>
    </i>
  </colItems>
  <dataFields count="4">
    <dataField name="Count of Name" fld="0" subtotal="count" baseField="0" baseItem="0"/>
    <dataField name="Average of Salary" fld="5" subtotal="average" baseField="1" baseItem="0"/>
    <dataField name="Average of Age" fld="3" subtotal="average" baseField="1" baseItem="0"/>
    <dataField name="Average of Tenure" fld="8" subtotal="average" baseField="1" baseItem="0"/>
  </dataFields>
  <formats count="17">
    <format dxfId="22">
      <pivotArea collapsedLevelsAreSubtotals="1" fieldPosition="0">
        <references count="2">
          <reference field="4294967294" count="1">
            <x v="1"/>
          </reference>
          <reference field="1" count="1" selected="0">
            <x v="0"/>
          </reference>
        </references>
      </pivotArea>
    </format>
    <format dxfId="21">
      <pivotArea collapsedLevelsAreSubtotals="1" fieldPosition="0">
        <references count="1">
          <reference field="4294967294" count="1">
            <x v="1"/>
          </reference>
        </references>
      </pivotArea>
    </format>
    <format dxfId="20">
      <pivotArea collapsedLevelsAreSubtotals="1" fieldPosition="0">
        <references count="1">
          <reference field="4294967294" count="1">
            <x v="2"/>
          </reference>
        </references>
      </pivotArea>
    </format>
    <format dxfId="19">
      <pivotArea collapsedLevelsAreSubtotals="1" fieldPosition="0">
        <references count="1">
          <reference field="4294967294" count="1">
            <x v="2"/>
          </reference>
        </references>
      </pivotArea>
    </format>
    <format dxfId="18">
      <pivotArea collapsedLevelsAreSubtotals="1" fieldPosition="0">
        <references count="1">
          <reference field="4294967294" count="1">
            <x v="2"/>
          </reference>
        </references>
      </pivotArea>
    </format>
    <format dxfId="17">
      <pivotArea collapsedLevelsAreSubtotals="1" fieldPosition="0">
        <references count="1">
          <reference field="4294967294" count="1">
            <x v="2"/>
          </reference>
        </references>
      </pivotArea>
    </format>
    <format dxfId="16">
      <pivotArea collapsedLevelsAreSubtotals="1" fieldPosition="0">
        <references count="1">
          <reference field="4294967294" count="1">
            <x v="2"/>
          </reference>
        </references>
      </pivotArea>
    </format>
    <format dxfId="15">
      <pivotArea collapsedLevelsAreSubtotals="1" fieldPosition="0">
        <references count="1">
          <reference field="4294967294" count="1">
            <x v="2"/>
          </reference>
        </references>
      </pivotArea>
    </format>
    <format dxfId="14">
      <pivotArea collapsedLevelsAreSubtotals="1" fieldPosition="0">
        <references count="1">
          <reference field="4294967294" count="1">
            <x v="2"/>
          </reference>
        </references>
      </pivotArea>
    </format>
    <format dxfId="13">
      <pivotArea collapsedLevelsAreSubtotals="1" fieldPosition="0">
        <references count="1">
          <reference field="4294967294" count="1">
            <x v="2"/>
          </reference>
        </references>
      </pivotArea>
    </format>
    <format dxfId="12">
      <pivotArea collapsedLevelsAreSubtotals="1" fieldPosition="0">
        <references count="1">
          <reference field="4294967294" count="1">
            <x v="3"/>
          </reference>
        </references>
      </pivotArea>
    </format>
    <format dxfId="11">
      <pivotArea collapsedLevelsAreSubtotals="1" fieldPosition="0">
        <references count="1">
          <reference field="4294967294" count="1">
            <x v="3"/>
          </reference>
        </references>
      </pivotArea>
    </format>
    <format dxfId="10">
      <pivotArea collapsedLevelsAreSubtotals="1" fieldPosition="0">
        <references count="1">
          <reference field="4294967294" count="1">
            <x v="3"/>
          </reference>
        </references>
      </pivotArea>
    </format>
    <format dxfId="9">
      <pivotArea collapsedLevelsAreSubtotals="1" fieldPosition="0">
        <references count="1">
          <reference field="4294967294" count="1">
            <x v="3"/>
          </reference>
        </references>
      </pivotArea>
    </format>
    <format dxfId="8">
      <pivotArea collapsedLevelsAreSubtotals="1" fieldPosition="0">
        <references count="1">
          <reference field="4294967294" count="1">
            <x v="3"/>
          </reference>
        </references>
      </pivotArea>
    </format>
    <format dxfId="7">
      <pivotArea collapsedLevelsAreSubtotals="1" fieldPosition="0">
        <references count="1">
          <reference field="4294967294" count="1">
            <x v="3"/>
          </reference>
        </references>
      </pivotArea>
    </format>
    <format dxfId="6">
      <pivotArea collapsedLevelsAreSubtotals="1" fieldPosition="0">
        <references count="1">
          <reference field="4294967294" count="1">
            <x v="3"/>
          </reference>
        </references>
      </pivotArea>
    </format>
  </formats>
  <pivotTableStyleInfo name="PivotStyleLight1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1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B3:D9" firstHeaderRow="0" firstDataRow="1" firstDataCol="1"/>
  <pivotFields count="11">
    <pivotField showAll="0"/>
    <pivotField showAll="0">
      <items count="4">
        <item x="1"/>
        <item h="1" x="0"/>
        <item h="1" x="2"/>
        <item t="default"/>
      </items>
    </pivotField>
    <pivotField showAll="0"/>
    <pivotField showAll="0"/>
    <pivotField numFmtId="22" showAll="0">
      <items count="15">
        <item x="0"/>
        <item x="1"/>
        <item x="2"/>
        <item x="3"/>
        <item x="4"/>
        <item x="5"/>
        <item x="6"/>
        <item x="7"/>
        <item x="8"/>
        <item x="9"/>
        <item x="10"/>
        <item x="11"/>
        <item x="12"/>
        <item x="13"/>
        <item t="default"/>
      </items>
    </pivotField>
    <pivotField dataField="1" showAll="0"/>
    <pivotField axis="axisRow" dataField="1" showAll="0">
      <items count="6">
        <item x="3"/>
        <item x="0"/>
        <item x="1"/>
        <item x="2"/>
        <item x="4"/>
        <item t="default"/>
      </items>
    </pivotField>
    <pivotField showAll="0"/>
    <pivotField showAll="0"/>
    <pivotField showAll="0" defaultSubtotal="0">
      <items count="6">
        <item x="0"/>
        <item x="1"/>
        <item x="2"/>
        <item x="3"/>
        <item x="4"/>
        <item x="5"/>
      </items>
    </pivotField>
    <pivotField showAll="0" defaultSubtotal="0">
      <items count="6">
        <item x="0"/>
        <item x="1"/>
        <item x="2"/>
        <item x="3"/>
        <item x="4"/>
        <item x="5"/>
      </items>
    </pivotField>
  </pivotFields>
  <rowFields count="1">
    <field x="6"/>
  </rowFields>
  <rowItems count="6">
    <i>
      <x/>
    </i>
    <i>
      <x v="1"/>
    </i>
    <i>
      <x v="2"/>
    </i>
    <i>
      <x v="3"/>
    </i>
    <i>
      <x v="4"/>
    </i>
    <i t="grand">
      <x/>
    </i>
  </rowItems>
  <colFields count="1">
    <field x="-2"/>
  </colFields>
  <colItems count="2">
    <i>
      <x/>
    </i>
    <i i="1">
      <x v="1"/>
    </i>
  </colItems>
  <dataFields count="2">
    <dataField name="Count of Rating" fld="6" subtotal="count" baseField="0" baseItem="0"/>
    <dataField name="Average of Salary" fld="5" subtotal="average" baseField="6" baseItem="2" numFmtId="172"/>
  </dataFields>
  <formats count="3">
    <format dxfId="3">
      <pivotArea outline="0" collapsedLevelsAreSubtotals="1" fieldPosition="0">
        <references count="1">
          <reference field="4294967294" count="1" selected="0">
            <x v="1"/>
          </reference>
        </references>
      </pivotArea>
    </format>
    <format dxfId="2">
      <pivotArea outline="0" collapsedLevelsAreSubtotals="1" fieldPosition="0">
        <references count="1">
          <reference field="4294967294" count="1" selected="0">
            <x v="1"/>
          </reference>
        </references>
      </pivotArea>
    </format>
    <format dxfId="1">
      <pivotArea outline="0" collapsedLevelsAreSubtotals="1" fieldPosition="0">
        <references count="1">
          <reference field="4294967294" count="1" selected="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5" cacheId="1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B3:D40" firstHeaderRow="0" firstDataRow="1" firstDataCol="1"/>
  <pivotFields count="11">
    <pivotField dataField="1" showAll="0"/>
    <pivotField showAll="0"/>
    <pivotField showAll="0"/>
    <pivotField showAll="0"/>
    <pivotField axis="axisRow" numFmtId="22" showAll="0">
      <items count="15">
        <item x="0"/>
        <item x="1"/>
        <item x="2"/>
        <item x="3"/>
        <item x="4"/>
        <item x="5"/>
        <item x="6"/>
        <item x="7"/>
        <item x="8"/>
        <item x="9"/>
        <item x="10"/>
        <item x="11"/>
        <item x="12"/>
        <item x="13"/>
        <item t="default"/>
      </items>
    </pivotField>
    <pivotField showAll="0"/>
    <pivotField showAll="0"/>
    <pivotField showAll="0"/>
    <pivotField showAll="0"/>
    <pivotField showAll="0" defaultSubtotal="0">
      <items count="6">
        <item sd="0" x="0"/>
        <item sd="0" x="1"/>
        <item sd="0" x="2"/>
        <item sd="0" x="3"/>
        <item sd="0" x="4"/>
        <item sd="0" x="5"/>
      </items>
    </pivotField>
    <pivotField axis="axisRow" showAll="0" defaultSubtotal="0">
      <items count="6">
        <item sd="0" x="0"/>
        <item x="1"/>
        <item x="2"/>
        <item x="3"/>
        <item x="4"/>
        <item sd="0" x="5"/>
      </items>
    </pivotField>
  </pivotFields>
  <rowFields count="2">
    <field x="10"/>
    <field x="4"/>
  </rowFields>
  <rowItems count="37">
    <i>
      <x v="1"/>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5"/>
    </i>
    <i r="1">
      <x v="6"/>
    </i>
    <i r="1">
      <x v="7"/>
    </i>
    <i r="1">
      <x v="8"/>
    </i>
    <i r="1">
      <x v="9"/>
    </i>
    <i r="1">
      <x v="10"/>
    </i>
    <i>
      <x v="4"/>
    </i>
    <i r="1">
      <x v="2"/>
    </i>
    <i r="1">
      <x v="4"/>
    </i>
    <i t="grand">
      <x/>
    </i>
  </rowItems>
  <colFields count="1">
    <field x="-2"/>
  </colFields>
  <colItems count="2">
    <i>
      <x/>
    </i>
    <i i="1">
      <x v="1"/>
    </i>
  </colItems>
  <dataFields count="2">
    <dataField name="Count of Name" fld="0" subtotal="count" baseField="0" baseItem="0"/>
    <dataField name="Running total(cumulative)" fld="0" subtotal="count" showDataAs="runTotal" baseField="4" baseItem="0"/>
  </dataFields>
  <chartFormats count="2">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7" cacheId="1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E3:F9" firstHeaderRow="1" firstDataRow="1" firstDataCol="1" rowPageCount="1" colPageCount="1"/>
  <pivotFields count="11">
    <pivotField dataField="1" showAll="0"/>
    <pivotField showAll="0"/>
    <pivotField axis="axisRow" showAll="0">
      <items count="6">
        <item x="2"/>
        <item x="4"/>
        <item x="1"/>
        <item x="0"/>
        <item x="3"/>
        <item t="default"/>
      </items>
    </pivotField>
    <pivotField showAll="0"/>
    <pivotField numFmtId="22" showAll="0"/>
    <pivotField showAll="0"/>
    <pivotField showAll="0"/>
    <pivotField axis="axisPage" showAll="0">
      <items count="3">
        <item x="1"/>
        <item x="0"/>
        <item t="default"/>
      </items>
    </pivotField>
    <pivotField showAll="0"/>
    <pivotField showAll="0" defaultSubtotal="0"/>
    <pivotField showAll="0" defaultSubtotal="0"/>
  </pivotFields>
  <rowFields count="1">
    <field x="2"/>
  </rowFields>
  <rowItems count="6">
    <i>
      <x/>
    </i>
    <i>
      <x v="1"/>
    </i>
    <i>
      <x v="2"/>
    </i>
    <i>
      <x v="3"/>
    </i>
    <i>
      <x v="4"/>
    </i>
    <i t="grand">
      <x/>
    </i>
  </rowItems>
  <colItems count="1">
    <i/>
  </colItems>
  <pageFields count="1">
    <pageField fld="7" item="1" hier="-1"/>
  </pageFields>
  <dataFields count="1">
    <dataField name="Count of Name" fld="0" subtotal="count" baseField="0" baseItem="0"/>
  </dataFields>
  <chartFormats count="3">
    <chartFormat chart="1" format="1"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5"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6" cacheId="1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9">
  <location ref="A3:B9" firstHeaderRow="1" firstDataRow="1" firstDataCol="1" rowPageCount="1" colPageCount="1"/>
  <pivotFields count="11">
    <pivotField dataField="1" showAll="0"/>
    <pivotField showAll="0"/>
    <pivotField axis="axisRow" showAll="0">
      <items count="6">
        <item x="2"/>
        <item x="4"/>
        <item x="1"/>
        <item x="0"/>
        <item x="3"/>
        <item t="default"/>
      </items>
    </pivotField>
    <pivotField showAll="0"/>
    <pivotField numFmtId="22" showAll="0"/>
    <pivotField showAll="0"/>
    <pivotField showAll="0"/>
    <pivotField axis="axisPage" showAll="0">
      <items count="3">
        <item x="1"/>
        <item x="0"/>
        <item t="default"/>
      </items>
    </pivotField>
    <pivotField showAll="0"/>
    <pivotField showAll="0" defaultSubtotal="0"/>
    <pivotField showAll="0" defaultSubtotal="0"/>
  </pivotFields>
  <rowFields count="1">
    <field x="2"/>
  </rowFields>
  <rowItems count="6">
    <i>
      <x/>
    </i>
    <i>
      <x v="1"/>
    </i>
    <i>
      <x v="2"/>
    </i>
    <i>
      <x v="3"/>
    </i>
    <i>
      <x v="4"/>
    </i>
    <i t="grand">
      <x/>
    </i>
  </rowItems>
  <colItems count="1">
    <i/>
  </colItems>
  <pageFields count="1">
    <pageField fld="7" item="0" hier="-1"/>
  </pageFields>
  <dataFields count="1">
    <dataField name="Count of Name" fld="0" subtotal="count" baseField="0" baseItem="0"/>
  </dataFields>
  <chartFormats count="1">
    <chartFormat chart="8"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queryTables/queryTable1.xml><?xml version="1.0" encoding="utf-8"?>
<queryTable xmlns="http://schemas.openxmlformats.org/spreadsheetml/2006/main" name="ExternalData_1" connectionId="3" autoFormatId="0" applyNumberFormats="0" applyBorderFormats="0" applyFontFormats="1" applyPatternFormats="1" applyAlignmentFormats="0" applyWidthHeightFormats="0">
  <queryTableRefresh preserveSortFilterLayout="0" nextId="14" unboundColumnsRight="4">
    <queryTableFields count="12">
      <queryTableField id="1" name="Name" tableColumnId="19"/>
      <queryTableField id="2" name="Gender" tableColumnId="20"/>
      <queryTableField id="3" name="Department" tableColumnId="21"/>
      <queryTableField id="4" name="Age" tableColumnId="22"/>
      <queryTableField id="5" name="Date Joined" tableColumnId="23"/>
      <queryTableField id="6" name="Salary" tableColumnId="24"/>
      <queryTableField id="7" name="Rating" tableColumnId="25"/>
      <queryTableField id="8" name="Country" tableColumnId="26"/>
      <queryTableField id="10" dataBound="0" tableColumnId="27"/>
      <queryTableField id="11" dataBound="0" tableColumnId="1"/>
      <queryTableField id="12" dataBound="0" tableColumnId="2"/>
      <queryTableField id="13" dataBound="0" tableColumnId="3"/>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ountry" sourceName="Country">
  <pivotTables>
    <pivotTable tabId="5" name="PivotTable1"/>
  </pivotTables>
  <data>
    <tabular pivotCacheId="1">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Gender" sourceName="Gender">
  <pivotTables>
    <pivotTable tabId="7" name="PivotTable2"/>
  </pivotTables>
  <data>
    <tabular pivotCacheId="1">
      <items count="3">
        <i x="1" s="1"/>
        <i x="0"/>
        <i x="2"/>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ountry" cache="Slicer_Country" caption="Country"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Gender" cache="Slicer_Gender" caption="Gender" rowHeight="241300"/>
</slicers>
</file>

<file path=xl/tables/_rels/table3.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id="1" name="nz_staff" displayName="nz_staff" ref="C5:I106" totalsRowCount="1">
  <autoFilter ref="C5:I105"/>
  <tableColumns count="7">
    <tableColumn id="1" name="Name" totalsRowLabel="Total"/>
    <tableColumn id="2" name="Gender"/>
    <tableColumn id="3" name="Department" totalsRowFunction="custom">
      <totalsRowFormula>COUNTIF(nz_staff[Department],"Procurement")</totalsRowFormula>
    </tableColumn>
    <tableColumn id="4" name="Age" totalsRowFunction="average"/>
    <tableColumn id="5" name="Date Joined"/>
    <tableColumn id="6" name="Salary" totalsRowFunction="average" dataDxfId="26"/>
    <tableColumn id="7" name="Rating" totalsRowFunction="count"/>
  </tableColumns>
  <tableStyleInfo name="TableStyleMedium2" showFirstColumn="0" showLastColumn="0" showRowStripes="1" showColumnStripes="0"/>
</table>
</file>

<file path=xl/tables/table2.xml><?xml version="1.0" encoding="utf-8"?>
<table xmlns="http://schemas.openxmlformats.org/spreadsheetml/2006/main" id="2" name="india_staff" displayName="india_staff" ref="B2:H114" totalsRowShown="0">
  <autoFilter ref="B2:H114"/>
  <tableColumns count="7">
    <tableColumn id="1" name="Name"/>
    <tableColumn id="2" name="Gender"/>
    <tableColumn id="3" name="Age"/>
    <tableColumn id="4" name="Rating"/>
    <tableColumn id="5" name="Date Joined" dataDxfId="25"/>
    <tableColumn id="6" name="Department"/>
    <tableColumn id="7" name="Salary"/>
  </tableColumns>
  <tableStyleInfo name="TableStyleLight10" showFirstColumn="0" showLastColumn="0" showRowStripes="1" showColumnStripes="0"/>
</table>
</file>

<file path=xl/tables/table3.xml><?xml version="1.0" encoding="utf-8"?>
<table xmlns="http://schemas.openxmlformats.org/spreadsheetml/2006/main" id="3" name="Staff" displayName="Staff" ref="C4:N187" tableType="queryTable" totalsRowShown="0">
  <autoFilter ref="C4:N187"/>
  <sortState ref="C5:M187">
    <sortCondition descending="1" ref="H4:H187"/>
  </sortState>
  <tableColumns count="12">
    <tableColumn id="19" uniqueName="19" name="Name" queryTableFieldId="1"/>
    <tableColumn id="20" uniqueName="20" name="Gender" queryTableFieldId="2"/>
    <tableColumn id="21" uniqueName="21" name="Department" queryTableFieldId="3"/>
    <tableColumn id="22" uniqueName="22" name="Age" queryTableFieldId="4"/>
    <tableColumn id="23" uniqueName="23" name="Date Joined" queryTableFieldId="5" dataDxfId="24"/>
    <tableColumn id="24" uniqueName="24" name="Salary" queryTableFieldId="6"/>
    <tableColumn id="25" uniqueName="25" name="Rating" queryTableFieldId="7"/>
    <tableColumn id="26" uniqueName="26" name="Country" queryTableFieldId="8"/>
    <tableColumn id="27" uniqueName="27" name="Tenure" queryTableFieldId="10">
      <calculatedColumnFormula>(TODAY()-Staff[[#This Row],[Date Joined]])/365</calculatedColumnFormula>
    </tableColumn>
    <tableColumn id="1" uniqueName="1" name="Bonus" queryTableFieldId="11" dataDxfId="5">
      <calculatedColumnFormula>IF(Staff[[#This Row],[Tenure]]&gt;2, 3%,2%)</calculatedColumnFormula>
    </tableColumn>
    <tableColumn id="2" uniqueName="2" name="Bonus amount" queryTableFieldId="12" dataDxfId="4">
      <calculatedColumnFormula>Staff[[#This Row],[Bonus]]*Staff[[#This Row],[Salary]]</calculatedColumnFormula>
    </tableColumn>
    <tableColumn id="3" uniqueName="3" name="Rating as number" queryTableFieldId="13" dataDxfId="0">
      <calculatedColumnFormula>VLOOKUP(Staff[[#This Row],[Rating]],'LOOKUP Sheet'!$B$3:$C$7,2,FALSE)</calculatedColumnFormula>
    </tableColumn>
  </tableColumns>
  <tableStyleInfo name="TableStyleMedium7" showFirstColumn="0" showLastColumn="0" showRowStripes="1" showColumnStripes="0"/>
</table>
</file>

<file path=xl/tables/table4.xml><?xml version="1.0" encoding="utf-8"?>
<table xmlns="http://schemas.openxmlformats.org/spreadsheetml/2006/main" id="5" name="Table5" displayName="Table5" ref="P5:R11" totalsRowShown="0">
  <autoFilter ref="P5:R11"/>
  <tableColumns count="3">
    <tableColumn id="1" name="Quick Analysis"/>
    <tableColumn id="2" name="Answers"/>
    <tableColumn id="3" name="Count "/>
  </tableColumns>
  <tableStyleInfo name="TableStyleLight19" showFirstColumn="0" showLastColumn="0" showRowStripes="1" showColumnStripes="0"/>
</table>
</file>

<file path=xl/tables/table5.xml><?xml version="1.0" encoding="utf-8"?>
<table xmlns="http://schemas.openxmlformats.org/spreadsheetml/2006/main" id="7" name="Table7" displayName="Table7" ref="P18:Q26" totalsRowShown="0" headerRowDxfId="23">
  <tableColumns count="2">
    <tableColumn id="1" name="Column1"/>
    <tableColumn id="2" name="Column2"/>
  </tableColumns>
  <tableStyleInfo name="TableStyleLight1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6.xml"/></Relationships>
</file>

<file path=xl/worksheets/_rels/sheet11.xml.rels><?xml version="1.0" encoding="UTF-8" standalone="yes"?>
<Relationships xmlns="http://schemas.openxmlformats.org/package/2006/relationships"><Relationship Id="rId2" Type="http://schemas.openxmlformats.org/officeDocument/2006/relationships/pivotTable" Target="../pivotTables/pivotTable5.xml"/><Relationship Id="rId1"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table" Target="../tables/table4.xml"/><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ivotTable" Target="../pivotTables/pivotTable2.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6"/>
  <sheetViews>
    <sheetView showGridLines="0" workbookViewId="0">
      <selection activeCell="D16" sqref="D16"/>
    </sheetView>
  </sheetViews>
  <sheetFormatPr defaultRowHeight="15" x14ac:dyDescent="0.25"/>
  <cols>
    <col min="1" max="1" width="1.7109375" customWidth="1"/>
    <col min="2" max="2" width="3.7109375" customWidth="1"/>
    <col min="3" max="3" width="36.42578125" bestFit="1" customWidth="1"/>
    <col min="4" max="4" width="9.85546875" customWidth="1"/>
    <col min="5" max="5" width="13.85546875" customWidth="1"/>
    <col min="7" max="7" width="13.5703125" customWidth="1"/>
    <col min="8" max="8" width="11.85546875" bestFit="1" customWidth="1"/>
    <col min="9" max="9" width="14.28515625" bestFit="1" customWidth="1"/>
  </cols>
  <sheetData>
    <row r="1" spans="1:9" s="2" customFormat="1" ht="52.5" customHeight="1" x14ac:dyDescent="0.25">
      <c r="A1" s="1"/>
      <c r="C1" s="3" t="s">
        <v>110</v>
      </c>
    </row>
    <row r="5" spans="1:9" x14ac:dyDescent="0.25">
      <c r="C5" t="s">
        <v>0</v>
      </c>
      <c r="D5" t="s">
        <v>1</v>
      </c>
      <c r="E5" t="s">
        <v>2</v>
      </c>
      <c r="F5" t="s">
        <v>3</v>
      </c>
      <c r="G5" s="4" t="s">
        <v>4</v>
      </c>
      <c r="H5" t="s">
        <v>5</v>
      </c>
      <c r="I5" t="s">
        <v>6</v>
      </c>
    </row>
    <row r="6" spans="1:9" x14ac:dyDescent="0.25">
      <c r="C6" t="s">
        <v>58</v>
      </c>
      <c r="D6" t="s">
        <v>15</v>
      </c>
      <c r="E6" t="s">
        <v>19</v>
      </c>
      <c r="F6">
        <v>22</v>
      </c>
      <c r="G6" s="4">
        <v>44446</v>
      </c>
      <c r="H6" s="5">
        <v>112780</v>
      </c>
      <c r="I6" t="s">
        <v>13</v>
      </c>
    </row>
    <row r="7" spans="1:9" x14ac:dyDescent="0.25">
      <c r="C7" t="s">
        <v>70</v>
      </c>
      <c r="D7" t="s">
        <v>15</v>
      </c>
      <c r="E7" t="s">
        <v>9</v>
      </c>
      <c r="F7">
        <v>46</v>
      </c>
      <c r="G7" s="4">
        <v>44758</v>
      </c>
      <c r="H7" s="5">
        <v>70610</v>
      </c>
      <c r="I7" t="s">
        <v>16</v>
      </c>
    </row>
    <row r="8" spans="1:9" x14ac:dyDescent="0.25">
      <c r="C8" t="s">
        <v>75</v>
      </c>
      <c r="D8" t="s">
        <v>8</v>
      </c>
      <c r="E8" t="s">
        <v>19</v>
      </c>
      <c r="F8">
        <v>28</v>
      </c>
      <c r="G8" s="4">
        <v>44357</v>
      </c>
      <c r="H8" s="5">
        <v>53240</v>
      </c>
      <c r="I8" t="s">
        <v>16</v>
      </c>
    </row>
    <row r="9" spans="1:9" x14ac:dyDescent="0.25">
      <c r="C9" t="s">
        <v>49</v>
      </c>
      <c r="E9" t="s">
        <v>21</v>
      </c>
      <c r="F9">
        <v>37</v>
      </c>
      <c r="G9" s="4">
        <v>44146</v>
      </c>
      <c r="H9" s="5">
        <v>115440</v>
      </c>
      <c r="I9" t="s">
        <v>24</v>
      </c>
    </row>
    <row r="10" spans="1:9" x14ac:dyDescent="0.25">
      <c r="C10" t="s">
        <v>65</v>
      </c>
      <c r="D10" t="s">
        <v>15</v>
      </c>
      <c r="E10" t="s">
        <v>19</v>
      </c>
      <c r="F10">
        <v>32</v>
      </c>
      <c r="G10" s="4">
        <v>44465</v>
      </c>
      <c r="H10" s="5">
        <v>53540</v>
      </c>
      <c r="I10" t="s">
        <v>16</v>
      </c>
    </row>
    <row r="11" spans="1:9" x14ac:dyDescent="0.25">
      <c r="C11" t="s">
        <v>81</v>
      </c>
      <c r="D11" t="s">
        <v>8</v>
      </c>
      <c r="E11" t="s">
        <v>9</v>
      </c>
      <c r="F11">
        <v>30</v>
      </c>
      <c r="G11" s="4">
        <v>44861</v>
      </c>
      <c r="H11" s="5">
        <v>112570</v>
      </c>
      <c r="I11" t="s">
        <v>16</v>
      </c>
    </row>
    <row r="12" spans="1:9" x14ac:dyDescent="0.25">
      <c r="C12" t="s">
        <v>51</v>
      </c>
      <c r="D12" t="s">
        <v>15</v>
      </c>
      <c r="E12" t="s">
        <v>9</v>
      </c>
      <c r="F12">
        <v>33</v>
      </c>
      <c r="G12" s="4">
        <v>44701</v>
      </c>
      <c r="H12" s="5">
        <v>48530</v>
      </c>
      <c r="I12" t="s">
        <v>13</v>
      </c>
    </row>
    <row r="13" spans="1:9" x14ac:dyDescent="0.25">
      <c r="C13" t="s">
        <v>61</v>
      </c>
      <c r="D13" t="s">
        <v>8</v>
      </c>
      <c r="E13" t="s">
        <v>12</v>
      </c>
      <c r="F13">
        <v>24</v>
      </c>
      <c r="G13" s="4">
        <v>44148</v>
      </c>
      <c r="H13" s="5">
        <v>62780</v>
      </c>
      <c r="I13" t="s">
        <v>16</v>
      </c>
    </row>
    <row r="14" spans="1:9" x14ac:dyDescent="0.25">
      <c r="C14" t="s">
        <v>82</v>
      </c>
      <c r="D14" t="s">
        <v>15</v>
      </c>
      <c r="E14" t="s">
        <v>12</v>
      </c>
      <c r="F14">
        <v>33</v>
      </c>
      <c r="G14" s="4">
        <v>44509</v>
      </c>
      <c r="H14" s="5">
        <v>53870</v>
      </c>
      <c r="I14" t="s">
        <v>16</v>
      </c>
    </row>
    <row r="15" spans="1:9" x14ac:dyDescent="0.25">
      <c r="C15" t="s">
        <v>60</v>
      </c>
      <c r="D15" t="s">
        <v>8</v>
      </c>
      <c r="E15" t="s">
        <v>56</v>
      </c>
      <c r="F15">
        <v>27</v>
      </c>
      <c r="G15" s="4">
        <v>44122</v>
      </c>
      <c r="H15" s="5">
        <v>119110</v>
      </c>
      <c r="I15" t="s">
        <v>16</v>
      </c>
    </row>
    <row r="16" spans="1:9" x14ac:dyDescent="0.25">
      <c r="C16" t="s">
        <v>87</v>
      </c>
      <c r="D16" t="s">
        <v>15</v>
      </c>
      <c r="E16" t="s">
        <v>12</v>
      </c>
      <c r="F16">
        <v>29</v>
      </c>
      <c r="G16" s="4">
        <v>44180</v>
      </c>
      <c r="H16" s="5">
        <v>112110</v>
      </c>
      <c r="I16" t="s">
        <v>24</v>
      </c>
    </row>
    <row r="17" spans="3:9" x14ac:dyDescent="0.25">
      <c r="C17" t="s">
        <v>76</v>
      </c>
      <c r="D17" t="s">
        <v>15</v>
      </c>
      <c r="E17" t="s">
        <v>19</v>
      </c>
      <c r="F17">
        <v>25</v>
      </c>
      <c r="G17" s="4">
        <v>44383</v>
      </c>
      <c r="H17" s="5">
        <v>65700</v>
      </c>
      <c r="I17" t="s">
        <v>16</v>
      </c>
    </row>
    <row r="18" spans="3:9" x14ac:dyDescent="0.25">
      <c r="C18" t="s">
        <v>97</v>
      </c>
      <c r="D18" t="s">
        <v>15</v>
      </c>
      <c r="E18" t="s">
        <v>12</v>
      </c>
      <c r="F18">
        <v>37</v>
      </c>
      <c r="G18" s="4">
        <v>44701</v>
      </c>
      <c r="H18" s="5">
        <v>69070</v>
      </c>
      <c r="I18" t="s">
        <v>16</v>
      </c>
    </row>
    <row r="19" spans="3:9" x14ac:dyDescent="0.25">
      <c r="C19" t="s">
        <v>22</v>
      </c>
      <c r="D19" t="s">
        <v>15</v>
      </c>
      <c r="E19" t="s">
        <v>12</v>
      </c>
      <c r="F19">
        <v>20</v>
      </c>
      <c r="G19" s="4">
        <v>44459</v>
      </c>
      <c r="H19" s="5">
        <v>107700</v>
      </c>
      <c r="I19" t="s">
        <v>16</v>
      </c>
    </row>
    <row r="20" spans="3:9" x14ac:dyDescent="0.25">
      <c r="C20" t="s">
        <v>84</v>
      </c>
      <c r="D20" t="s">
        <v>8</v>
      </c>
      <c r="E20" t="s">
        <v>12</v>
      </c>
      <c r="F20">
        <v>32</v>
      </c>
      <c r="G20" s="4">
        <v>44354</v>
      </c>
      <c r="H20" s="5">
        <v>43840</v>
      </c>
      <c r="I20" t="s">
        <v>13</v>
      </c>
    </row>
    <row r="21" spans="3:9" x14ac:dyDescent="0.25">
      <c r="C21" t="s">
        <v>105</v>
      </c>
      <c r="D21" t="s">
        <v>15</v>
      </c>
      <c r="E21" t="s">
        <v>9</v>
      </c>
      <c r="F21">
        <v>40</v>
      </c>
      <c r="G21" s="4">
        <v>44263</v>
      </c>
      <c r="H21" s="5">
        <v>99750</v>
      </c>
      <c r="I21" t="s">
        <v>16</v>
      </c>
    </row>
    <row r="22" spans="3:9" x14ac:dyDescent="0.25">
      <c r="C22" t="s">
        <v>47</v>
      </c>
      <c r="D22" t="s">
        <v>15</v>
      </c>
      <c r="E22" t="s">
        <v>9</v>
      </c>
      <c r="F22">
        <v>21</v>
      </c>
      <c r="G22" s="4">
        <v>44104</v>
      </c>
      <c r="H22" s="5">
        <v>37920</v>
      </c>
      <c r="I22" t="s">
        <v>16</v>
      </c>
    </row>
    <row r="23" spans="3:9" x14ac:dyDescent="0.25">
      <c r="C23" t="s">
        <v>31</v>
      </c>
      <c r="D23" t="s">
        <v>15</v>
      </c>
      <c r="E23" t="s">
        <v>9</v>
      </c>
      <c r="F23">
        <v>21</v>
      </c>
      <c r="G23" s="4">
        <v>44762</v>
      </c>
      <c r="H23" s="5">
        <v>57090</v>
      </c>
      <c r="I23" t="s">
        <v>16</v>
      </c>
    </row>
    <row r="24" spans="3:9" x14ac:dyDescent="0.25">
      <c r="C24" t="s">
        <v>30</v>
      </c>
      <c r="D24" t="s">
        <v>8</v>
      </c>
      <c r="E24" t="s">
        <v>12</v>
      </c>
      <c r="F24">
        <v>31</v>
      </c>
      <c r="G24" s="4">
        <v>44145</v>
      </c>
      <c r="H24" s="5">
        <v>41980</v>
      </c>
      <c r="I24" t="s">
        <v>16</v>
      </c>
    </row>
    <row r="25" spans="3:9" x14ac:dyDescent="0.25">
      <c r="C25" t="s">
        <v>78</v>
      </c>
      <c r="D25" t="s">
        <v>15</v>
      </c>
      <c r="E25" t="s">
        <v>56</v>
      </c>
      <c r="F25">
        <v>21</v>
      </c>
      <c r="G25" s="4">
        <v>44242</v>
      </c>
      <c r="H25" s="5">
        <v>75880</v>
      </c>
      <c r="I25" t="s">
        <v>16</v>
      </c>
    </row>
    <row r="26" spans="3:9" x14ac:dyDescent="0.25">
      <c r="C26" t="s">
        <v>36</v>
      </c>
      <c r="D26" t="s">
        <v>8</v>
      </c>
      <c r="E26" t="s">
        <v>21</v>
      </c>
      <c r="F26">
        <v>34</v>
      </c>
      <c r="G26" s="4">
        <v>44653</v>
      </c>
      <c r="H26" s="5">
        <v>58940</v>
      </c>
      <c r="I26" t="s">
        <v>16</v>
      </c>
    </row>
    <row r="27" spans="3:9" x14ac:dyDescent="0.25">
      <c r="C27" t="s">
        <v>27</v>
      </c>
      <c r="D27" t="s">
        <v>8</v>
      </c>
      <c r="E27" t="s">
        <v>21</v>
      </c>
      <c r="F27">
        <v>30</v>
      </c>
      <c r="G27" s="4">
        <v>44389</v>
      </c>
      <c r="H27" s="5">
        <v>67910</v>
      </c>
      <c r="I27" t="s">
        <v>24</v>
      </c>
    </row>
    <row r="28" spans="3:9" x14ac:dyDescent="0.25">
      <c r="C28" t="s">
        <v>26</v>
      </c>
      <c r="D28" t="s">
        <v>8</v>
      </c>
      <c r="E28" t="s">
        <v>12</v>
      </c>
      <c r="F28">
        <v>31</v>
      </c>
      <c r="G28" s="4">
        <v>44663</v>
      </c>
      <c r="H28" s="5">
        <v>58100</v>
      </c>
      <c r="I28" t="s">
        <v>16</v>
      </c>
    </row>
    <row r="29" spans="3:9" x14ac:dyDescent="0.25">
      <c r="C29" t="s">
        <v>53</v>
      </c>
      <c r="D29" t="s">
        <v>15</v>
      </c>
      <c r="E29" t="s">
        <v>21</v>
      </c>
      <c r="F29">
        <v>27</v>
      </c>
      <c r="G29" s="4">
        <v>44567</v>
      </c>
      <c r="H29" s="5">
        <v>48980</v>
      </c>
      <c r="I29" t="s">
        <v>16</v>
      </c>
    </row>
    <row r="30" spans="3:9" x14ac:dyDescent="0.25">
      <c r="C30" t="s">
        <v>20</v>
      </c>
      <c r="E30" t="s">
        <v>21</v>
      </c>
      <c r="F30">
        <v>30</v>
      </c>
      <c r="G30" s="4">
        <v>44597</v>
      </c>
      <c r="H30" s="5">
        <v>64000</v>
      </c>
      <c r="I30" t="s">
        <v>16</v>
      </c>
    </row>
    <row r="31" spans="3:9" x14ac:dyDescent="0.25">
      <c r="C31" t="s">
        <v>7</v>
      </c>
      <c r="D31" t="s">
        <v>8</v>
      </c>
      <c r="E31" t="s">
        <v>9</v>
      </c>
      <c r="F31">
        <v>42</v>
      </c>
      <c r="G31" s="4">
        <v>44779</v>
      </c>
      <c r="H31" s="5">
        <v>75000</v>
      </c>
      <c r="I31" t="s">
        <v>10</v>
      </c>
    </row>
    <row r="32" spans="3:9" x14ac:dyDescent="0.25">
      <c r="C32" t="s">
        <v>74</v>
      </c>
      <c r="D32" t="s">
        <v>8</v>
      </c>
      <c r="E32" t="s">
        <v>12</v>
      </c>
      <c r="F32">
        <v>40</v>
      </c>
      <c r="G32" s="4">
        <v>44337</v>
      </c>
      <c r="H32" s="5">
        <v>87620</v>
      </c>
      <c r="I32" t="s">
        <v>16</v>
      </c>
    </row>
    <row r="33" spans="3:9" x14ac:dyDescent="0.25">
      <c r="C33" t="s">
        <v>44</v>
      </c>
      <c r="D33" t="s">
        <v>8</v>
      </c>
      <c r="E33" t="s">
        <v>12</v>
      </c>
      <c r="F33">
        <v>29</v>
      </c>
      <c r="G33" s="4">
        <v>44023</v>
      </c>
      <c r="H33" s="5">
        <v>34980</v>
      </c>
      <c r="I33" t="s">
        <v>16</v>
      </c>
    </row>
    <row r="34" spans="3:9" x14ac:dyDescent="0.25">
      <c r="C34" t="s">
        <v>35</v>
      </c>
      <c r="D34" t="s">
        <v>8</v>
      </c>
      <c r="E34" t="s">
        <v>21</v>
      </c>
      <c r="F34">
        <v>28</v>
      </c>
      <c r="G34" s="4">
        <v>44185</v>
      </c>
      <c r="H34" s="5">
        <v>75970</v>
      </c>
      <c r="I34" t="s">
        <v>16</v>
      </c>
    </row>
    <row r="35" spans="3:9" x14ac:dyDescent="0.25">
      <c r="C35" t="s">
        <v>38</v>
      </c>
      <c r="D35" t="s">
        <v>8</v>
      </c>
      <c r="E35" t="s">
        <v>21</v>
      </c>
      <c r="F35">
        <v>34</v>
      </c>
      <c r="G35" s="4">
        <v>44612</v>
      </c>
      <c r="H35" s="5">
        <v>60130</v>
      </c>
      <c r="I35" t="s">
        <v>16</v>
      </c>
    </row>
    <row r="36" spans="3:9" x14ac:dyDescent="0.25">
      <c r="C36" t="s">
        <v>41</v>
      </c>
      <c r="D36" t="s">
        <v>8</v>
      </c>
      <c r="E36" t="s">
        <v>12</v>
      </c>
      <c r="F36">
        <v>33</v>
      </c>
      <c r="G36" s="4">
        <v>44374</v>
      </c>
      <c r="H36" s="5">
        <v>75480</v>
      </c>
      <c r="I36" t="s">
        <v>42</v>
      </c>
    </row>
    <row r="37" spans="3:9" x14ac:dyDescent="0.25">
      <c r="C37" t="s">
        <v>40</v>
      </c>
      <c r="D37" t="s">
        <v>15</v>
      </c>
      <c r="E37" t="s">
        <v>9</v>
      </c>
      <c r="F37">
        <v>33</v>
      </c>
      <c r="G37" s="4">
        <v>44164</v>
      </c>
      <c r="H37" s="5">
        <v>115920</v>
      </c>
      <c r="I37" t="s">
        <v>16</v>
      </c>
    </row>
    <row r="38" spans="3:9" x14ac:dyDescent="0.25">
      <c r="C38" t="s">
        <v>48</v>
      </c>
      <c r="D38" t="s">
        <v>8</v>
      </c>
      <c r="E38" t="s">
        <v>19</v>
      </c>
      <c r="F38">
        <v>36</v>
      </c>
      <c r="G38" s="4">
        <v>44494</v>
      </c>
      <c r="H38" s="5">
        <v>78540</v>
      </c>
      <c r="I38" t="s">
        <v>16</v>
      </c>
    </row>
    <row r="39" spans="3:9" x14ac:dyDescent="0.25">
      <c r="C39" t="s">
        <v>34</v>
      </c>
      <c r="D39" t="s">
        <v>15</v>
      </c>
      <c r="E39" t="s">
        <v>9</v>
      </c>
      <c r="F39">
        <v>25</v>
      </c>
      <c r="G39" s="4">
        <v>44726</v>
      </c>
      <c r="H39" s="5">
        <v>109190</v>
      </c>
      <c r="I39" t="s">
        <v>13</v>
      </c>
    </row>
    <row r="40" spans="3:9" x14ac:dyDescent="0.25">
      <c r="C40" t="s">
        <v>73</v>
      </c>
      <c r="D40" t="s">
        <v>8</v>
      </c>
      <c r="E40" t="s">
        <v>19</v>
      </c>
      <c r="F40">
        <v>34</v>
      </c>
      <c r="G40" s="4">
        <v>44721</v>
      </c>
      <c r="H40" s="5">
        <v>49630</v>
      </c>
      <c r="I40" t="s">
        <v>24</v>
      </c>
    </row>
    <row r="41" spans="3:9" x14ac:dyDescent="0.25">
      <c r="C41" t="s">
        <v>107</v>
      </c>
      <c r="D41" t="s">
        <v>8</v>
      </c>
      <c r="E41" t="s">
        <v>9</v>
      </c>
      <c r="F41">
        <v>28</v>
      </c>
      <c r="G41" s="4">
        <v>44630</v>
      </c>
      <c r="H41" s="5">
        <v>99970</v>
      </c>
      <c r="I41" t="s">
        <v>16</v>
      </c>
    </row>
    <row r="42" spans="3:9" x14ac:dyDescent="0.25">
      <c r="C42" t="s">
        <v>71</v>
      </c>
      <c r="D42" t="s">
        <v>8</v>
      </c>
      <c r="E42" t="s">
        <v>12</v>
      </c>
      <c r="F42">
        <v>33</v>
      </c>
      <c r="G42" s="4">
        <v>44190</v>
      </c>
      <c r="H42" s="5">
        <v>96140</v>
      </c>
      <c r="I42" t="s">
        <v>16</v>
      </c>
    </row>
    <row r="43" spans="3:9" x14ac:dyDescent="0.25">
      <c r="C43" t="s">
        <v>50</v>
      </c>
      <c r="D43" t="s">
        <v>15</v>
      </c>
      <c r="E43" t="s">
        <v>9</v>
      </c>
      <c r="F43">
        <v>31</v>
      </c>
      <c r="G43" s="4">
        <v>44724</v>
      </c>
      <c r="H43" s="5">
        <v>103550</v>
      </c>
      <c r="I43" t="s">
        <v>16</v>
      </c>
    </row>
    <row r="44" spans="3:9" x14ac:dyDescent="0.25">
      <c r="C44" t="s">
        <v>14</v>
      </c>
      <c r="D44" t="s">
        <v>15</v>
      </c>
      <c r="E44" t="s">
        <v>12</v>
      </c>
      <c r="F44">
        <v>31</v>
      </c>
      <c r="G44" s="4">
        <v>44511</v>
      </c>
      <c r="H44" s="5">
        <v>48950</v>
      </c>
      <c r="I44" t="s">
        <v>16</v>
      </c>
    </row>
    <row r="45" spans="3:9" x14ac:dyDescent="0.25">
      <c r="C45" t="s">
        <v>63</v>
      </c>
      <c r="D45" t="s">
        <v>15</v>
      </c>
      <c r="E45" t="s">
        <v>21</v>
      </c>
      <c r="F45">
        <v>24</v>
      </c>
      <c r="G45" s="4">
        <v>44436</v>
      </c>
      <c r="H45" s="5">
        <v>52610</v>
      </c>
      <c r="I45" t="s">
        <v>24</v>
      </c>
    </row>
    <row r="46" spans="3:9" x14ac:dyDescent="0.25">
      <c r="C46" t="s">
        <v>72</v>
      </c>
      <c r="D46" t="s">
        <v>8</v>
      </c>
      <c r="E46" t="s">
        <v>9</v>
      </c>
      <c r="F46">
        <v>36</v>
      </c>
      <c r="G46" s="4">
        <v>44529</v>
      </c>
      <c r="H46" s="5">
        <v>78390</v>
      </c>
      <c r="I46" t="s">
        <v>16</v>
      </c>
    </row>
    <row r="47" spans="3:9" x14ac:dyDescent="0.25">
      <c r="C47" t="s">
        <v>88</v>
      </c>
      <c r="D47" t="s">
        <v>8</v>
      </c>
      <c r="E47" t="s">
        <v>21</v>
      </c>
      <c r="F47">
        <v>33</v>
      </c>
      <c r="G47" s="4">
        <v>44809</v>
      </c>
      <c r="H47" s="5">
        <v>86570</v>
      </c>
      <c r="I47" t="s">
        <v>16</v>
      </c>
    </row>
    <row r="48" spans="3:9" x14ac:dyDescent="0.25">
      <c r="C48" t="s">
        <v>92</v>
      </c>
      <c r="D48" t="s">
        <v>8</v>
      </c>
      <c r="E48" t="s">
        <v>12</v>
      </c>
      <c r="F48">
        <v>27</v>
      </c>
      <c r="G48" s="4">
        <v>44686</v>
      </c>
      <c r="H48" s="5">
        <v>83750</v>
      </c>
      <c r="I48" t="s">
        <v>16</v>
      </c>
    </row>
    <row r="49" spans="3:9" x14ac:dyDescent="0.25">
      <c r="C49" t="s">
        <v>102</v>
      </c>
      <c r="D49" t="s">
        <v>8</v>
      </c>
      <c r="E49" t="s">
        <v>21</v>
      </c>
      <c r="F49">
        <v>34</v>
      </c>
      <c r="G49" s="4">
        <v>44445</v>
      </c>
      <c r="H49" s="5">
        <v>92450</v>
      </c>
      <c r="I49" t="s">
        <v>16</v>
      </c>
    </row>
    <row r="50" spans="3:9" x14ac:dyDescent="0.25">
      <c r="C50" t="s">
        <v>64</v>
      </c>
      <c r="D50" t="s">
        <v>15</v>
      </c>
      <c r="E50" t="s">
        <v>12</v>
      </c>
      <c r="F50">
        <v>20</v>
      </c>
      <c r="G50" s="4">
        <v>44183</v>
      </c>
      <c r="H50" s="5">
        <v>112650</v>
      </c>
      <c r="I50" t="s">
        <v>16</v>
      </c>
    </row>
    <row r="51" spans="3:9" x14ac:dyDescent="0.25">
      <c r="C51" t="s">
        <v>104</v>
      </c>
      <c r="D51" t="s">
        <v>15</v>
      </c>
      <c r="E51" t="s">
        <v>9</v>
      </c>
      <c r="F51">
        <v>20</v>
      </c>
      <c r="G51" s="4">
        <v>44744</v>
      </c>
      <c r="H51" s="5">
        <v>79570</v>
      </c>
      <c r="I51" t="s">
        <v>16</v>
      </c>
    </row>
    <row r="52" spans="3:9" x14ac:dyDescent="0.25">
      <c r="C52" t="s">
        <v>91</v>
      </c>
      <c r="D52" t="s">
        <v>8</v>
      </c>
      <c r="E52" t="s">
        <v>19</v>
      </c>
      <c r="F52">
        <v>20</v>
      </c>
      <c r="G52" s="4">
        <v>44537</v>
      </c>
      <c r="H52" s="5">
        <v>68900</v>
      </c>
      <c r="I52" t="s">
        <v>24</v>
      </c>
    </row>
    <row r="53" spans="3:9" x14ac:dyDescent="0.25">
      <c r="C53" t="s">
        <v>39</v>
      </c>
      <c r="D53" t="s">
        <v>8</v>
      </c>
      <c r="E53" t="s">
        <v>12</v>
      </c>
      <c r="F53">
        <v>25</v>
      </c>
      <c r="G53" s="4">
        <v>44694</v>
      </c>
      <c r="H53" s="5">
        <v>80700</v>
      </c>
      <c r="I53" t="s">
        <v>13</v>
      </c>
    </row>
    <row r="54" spans="3:9" x14ac:dyDescent="0.25">
      <c r="C54" t="s">
        <v>100</v>
      </c>
      <c r="D54" t="s">
        <v>15</v>
      </c>
      <c r="E54" t="s">
        <v>9</v>
      </c>
      <c r="F54">
        <v>19</v>
      </c>
      <c r="G54" s="4">
        <v>44277</v>
      </c>
      <c r="H54" s="5">
        <v>58960</v>
      </c>
      <c r="I54" t="s">
        <v>16</v>
      </c>
    </row>
    <row r="55" spans="3:9" x14ac:dyDescent="0.25">
      <c r="C55" t="s">
        <v>106</v>
      </c>
      <c r="D55" t="s">
        <v>15</v>
      </c>
      <c r="E55" t="s">
        <v>12</v>
      </c>
      <c r="F55">
        <v>36</v>
      </c>
      <c r="G55" s="4">
        <v>44019</v>
      </c>
      <c r="H55" s="5">
        <v>118840</v>
      </c>
      <c r="I55" t="s">
        <v>16</v>
      </c>
    </row>
    <row r="56" spans="3:9" x14ac:dyDescent="0.25">
      <c r="C56" t="s">
        <v>29</v>
      </c>
      <c r="D56" t="s">
        <v>15</v>
      </c>
      <c r="E56" t="s">
        <v>21</v>
      </c>
      <c r="F56">
        <v>28</v>
      </c>
      <c r="G56" s="4">
        <v>44041</v>
      </c>
      <c r="H56" s="5">
        <v>48170</v>
      </c>
      <c r="I56" t="s">
        <v>13</v>
      </c>
    </row>
    <row r="57" spans="3:9" x14ac:dyDescent="0.25">
      <c r="C57" t="s">
        <v>108</v>
      </c>
      <c r="D57" t="s">
        <v>8</v>
      </c>
      <c r="E57" t="s">
        <v>56</v>
      </c>
      <c r="F57">
        <v>32</v>
      </c>
      <c r="G57" s="4">
        <v>44400</v>
      </c>
      <c r="H57" s="5">
        <v>45510</v>
      </c>
      <c r="I57" t="s">
        <v>16</v>
      </c>
    </row>
    <row r="58" spans="3:9" x14ac:dyDescent="0.25">
      <c r="C58" t="s">
        <v>64</v>
      </c>
      <c r="D58" t="s">
        <v>15</v>
      </c>
      <c r="E58" t="s">
        <v>9</v>
      </c>
      <c r="F58">
        <v>34</v>
      </c>
      <c r="G58" s="4">
        <v>44703</v>
      </c>
      <c r="H58" s="5">
        <v>112650</v>
      </c>
      <c r="I58" t="s">
        <v>16</v>
      </c>
    </row>
    <row r="59" spans="3:9" x14ac:dyDescent="0.25">
      <c r="C59" t="s">
        <v>83</v>
      </c>
      <c r="D59" t="s">
        <v>8</v>
      </c>
      <c r="E59" t="s">
        <v>9</v>
      </c>
      <c r="F59">
        <v>36</v>
      </c>
      <c r="G59" s="4">
        <v>44085</v>
      </c>
      <c r="H59" s="5">
        <v>114890</v>
      </c>
      <c r="I59" t="s">
        <v>16</v>
      </c>
    </row>
    <row r="60" spans="3:9" x14ac:dyDescent="0.25">
      <c r="C60" t="s">
        <v>67</v>
      </c>
      <c r="D60" t="s">
        <v>15</v>
      </c>
      <c r="E60" t="s">
        <v>12</v>
      </c>
      <c r="F60">
        <v>30</v>
      </c>
      <c r="G60" s="4">
        <v>44850</v>
      </c>
      <c r="H60" s="5">
        <v>69710</v>
      </c>
      <c r="I60" t="s">
        <v>16</v>
      </c>
    </row>
    <row r="61" spans="3:9" x14ac:dyDescent="0.25">
      <c r="C61" t="s">
        <v>94</v>
      </c>
      <c r="D61" t="s">
        <v>15</v>
      </c>
      <c r="E61" t="s">
        <v>21</v>
      </c>
      <c r="F61">
        <v>36</v>
      </c>
      <c r="G61" s="4">
        <v>44333</v>
      </c>
      <c r="H61" s="5">
        <v>71380</v>
      </c>
      <c r="I61" t="s">
        <v>16</v>
      </c>
    </row>
    <row r="62" spans="3:9" x14ac:dyDescent="0.25">
      <c r="C62" t="s">
        <v>33</v>
      </c>
      <c r="D62" t="s">
        <v>8</v>
      </c>
      <c r="E62" t="s">
        <v>19</v>
      </c>
      <c r="F62">
        <v>38</v>
      </c>
      <c r="G62" s="4">
        <v>44377</v>
      </c>
      <c r="H62" s="5">
        <v>109160</v>
      </c>
      <c r="I62" t="s">
        <v>10</v>
      </c>
    </row>
    <row r="63" spans="3:9" x14ac:dyDescent="0.25">
      <c r="C63" t="s">
        <v>98</v>
      </c>
      <c r="D63" t="s">
        <v>15</v>
      </c>
      <c r="E63" t="s">
        <v>9</v>
      </c>
      <c r="F63">
        <v>27</v>
      </c>
      <c r="G63" s="4">
        <v>44609</v>
      </c>
      <c r="H63" s="5">
        <v>113280</v>
      </c>
      <c r="I63" t="s">
        <v>42</v>
      </c>
    </row>
    <row r="64" spans="3:9" x14ac:dyDescent="0.25">
      <c r="C64" t="s">
        <v>25</v>
      </c>
      <c r="D64" t="s">
        <v>15</v>
      </c>
      <c r="E64" t="s">
        <v>12</v>
      </c>
      <c r="F64">
        <v>30</v>
      </c>
      <c r="G64" s="4">
        <v>44273</v>
      </c>
      <c r="H64" s="5">
        <v>69120</v>
      </c>
      <c r="I64" t="s">
        <v>16</v>
      </c>
    </row>
    <row r="65" spans="3:9" x14ac:dyDescent="0.25">
      <c r="C65" t="s">
        <v>55</v>
      </c>
      <c r="D65" t="s">
        <v>8</v>
      </c>
      <c r="E65" t="s">
        <v>56</v>
      </c>
      <c r="F65">
        <v>37</v>
      </c>
      <c r="G65" s="4">
        <v>44451</v>
      </c>
      <c r="H65" s="5">
        <v>118100</v>
      </c>
      <c r="I65" t="s">
        <v>16</v>
      </c>
    </row>
    <row r="66" spans="3:9" x14ac:dyDescent="0.25">
      <c r="C66" t="s">
        <v>62</v>
      </c>
      <c r="D66" t="s">
        <v>8</v>
      </c>
      <c r="E66" t="s">
        <v>9</v>
      </c>
      <c r="F66">
        <v>22</v>
      </c>
      <c r="G66" s="4">
        <v>44450</v>
      </c>
      <c r="H66" s="5">
        <v>76900</v>
      </c>
      <c r="I66" t="s">
        <v>13</v>
      </c>
    </row>
    <row r="67" spans="3:9" x14ac:dyDescent="0.25">
      <c r="C67" t="s">
        <v>17</v>
      </c>
      <c r="D67" t="s">
        <v>8</v>
      </c>
      <c r="E67" t="s">
        <v>12</v>
      </c>
      <c r="F67">
        <v>43</v>
      </c>
      <c r="G67" s="4">
        <v>45045</v>
      </c>
      <c r="H67" s="5">
        <v>114870</v>
      </c>
      <c r="I67" t="s">
        <v>16</v>
      </c>
    </row>
    <row r="68" spans="3:9" x14ac:dyDescent="0.25">
      <c r="C68" t="s">
        <v>52</v>
      </c>
      <c r="E68" t="s">
        <v>12</v>
      </c>
      <c r="F68">
        <v>32</v>
      </c>
      <c r="G68" s="4">
        <v>44774</v>
      </c>
      <c r="H68" s="5">
        <v>91310</v>
      </c>
      <c r="I68" t="s">
        <v>16</v>
      </c>
    </row>
    <row r="69" spans="3:9" x14ac:dyDescent="0.25">
      <c r="C69" t="s">
        <v>43</v>
      </c>
      <c r="D69" t="s">
        <v>8</v>
      </c>
      <c r="E69" t="s">
        <v>9</v>
      </c>
      <c r="F69">
        <v>28</v>
      </c>
      <c r="G69" s="4">
        <v>44486</v>
      </c>
      <c r="H69" s="5">
        <v>104770</v>
      </c>
      <c r="I69" t="s">
        <v>16</v>
      </c>
    </row>
    <row r="70" spans="3:9" x14ac:dyDescent="0.25">
      <c r="C70" t="s">
        <v>89</v>
      </c>
      <c r="D70" t="s">
        <v>15</v>
      </c>
      <c r="E70" t="s">
        <v>19</v>
      </c>
      <c r="F70">
        <v>27</v>
      </c>
      <c r="G70" s="4">
        <v>44134</v>
      </c>
      <c r="H70" s="5">
        <v>54970</v>
      </c>
      <c r="I70" t="s">
        <v>16</v>
      </c>
    </row>
    <row r="71" spans="3:9" x14ac:dyDescent="0.25">
      <c r="C71" t="s">
        <v>11</v>
      </c>
      <c r="E71" t="s">
        <v>12</v>
      </c>
      <c r="F71">
        <v>26</v>
      </c>
      <c r="G71" s="4">
        <v>44271</v>
      </c>
      <c r="H71" s="5">
        <v>90700</v>
      </c>
      <c r="I71" t="s">
        <v>13</v>
      </c>
    </row>
    <row r="72" spans="3:9" x14ac:dyDescent="0.25">
      <c r="C72" t="s">
        <v>109</v>
      </c>
      <c r="D72" t="s">
        <v>8</v>
      </c>
      <c r="E72" t="s">
        <v>19</v>
      </c>
      <c r="F72">
        <v>38</v>
      </c>
      <c r="G72" s="4">
        <v>44329</v>
      </c>
      <c r="H72" s="5">
        <v>56870</v>
      </c>
      <c r="I72" t="s">
        <v>13</v>
      </c>
    </row>
    <row r="73" spans="3:9" x14ac:dyDescent="0.25">
      <c r="C73" t="s">
        <v>77</v>
      </c>
      <c r="D73" t="s">
        <v>8</v>
      </c>
      <c r="E73" t="s">
        <v>19</v>
      </c>
      <c r="F73">
        <v>25</v>
      </c>
      <c r="G73" s="4">
        <v>44205</v>
      </c>
      <c r="H73" s="5">
        <v>92700</v>
      </c>
      <c r="I73" t="s">
        <v>16</v>
      </c>
    </row>
    <row r="74" spans="3:9" x14ac:dyDescent="0.25">
      <c r="C74" t="s">
        <v>32</v>
      </c>
      <c r="D74" t="s">
        <v>8</v>
      </c>
      <c r="E74" t="s">
        <v>21</v>
      </c>
      <c r="F74">
        <v>21</v>
      </c>
      <c r="G74" s="4">
        <v>44317</v>
      </c>
      <c r="H74" s="5">
        <v>65920</v>
      </c>
      <c r="I74" t="s">
        <v>16</v>
      </c>
    </row>
    <row r="75" spans="3:9" x14ac:dyDescent="0.25">
      <c r="C75" t="s">
        <v>59</v>
      </c>
      <c r="D75" t="s">
        <v>15</v>
      </c>
      <c r="E75" t="s">
        <v>9</v>
      </c>
      <c r="F75">
        <v>26</v>
      </c>
      <c r="G75" s="4">
        <v>44225</v>
      </c>
      <c r="H75" s="5">
        <v>47360</v>
      </c>
      <c r="I75" t="s">
        <v>16</v>
      </c>
    </row>
    <row r="76" spans="3:9" x14ac:dyDescent="0.25">
      <c r="C76" t="s">
        <v>37</v>
      </c>
      <c r="D76" t="s">
        <v>15</v>
      </c>
      <c r="E76" t="s">
        <v>9</v>
      </c>
      <c r="F76">
        <v>30</v>
      </c>
      <c r="G76" s="4">
        <v>44666</v>
      </c>
      <c r="H76" s="5">
        <v>60570</v>
      </c>
      <c r="I76" t="s">
        <v>16</v>
      </c>
    </row>
    <row r="77" spans="3:9" x14ac:dyDescent="0.25">
      <c r="C77" t="s">
        <v>96</v>
      </c>
      <c r="D77" t="s">
        <v>8</v>
      </c>
      <c r="E77" t="s">
        <v>9</v>
      </c>
      <c r="F77">
        <v>28</v>
      </c>
      <c r="G77" s="4">
        <v>44649</v>
      </c>
      <c r="H77" s="5">
        <v>104120</v>
      </c>
      <c r="I77" t="s">
        <v>16</v>
      </c>
    </row>
    <row r="78" spans="3:9" x14ac:dyDescent="0.25">
      <c r="C78" t="s">
        <v>23</v>
      </c>
      <c r="D78" t="s">
        <v>15</v>
      </c>
      <c r="E78" t="s">
        <v>12</v>
      </c>
      <c r="F78">
        <v>37</v>
      </c>
      <c r="G78" s="4">
        <v>44338</v>
      </c>
      <c r="H78" s="5">
        <v>88050</v>
      </c>
      <c r="I78" t="s">
        <v>24</v>
      </c>
    </row>
    <row r="79" spans="3:9" x14ac:dyDescent="0.25">
      <c r="C79" t="s">
        <v>103</v>
      </c>
      <c r="D79" t="s">
        <v>15</v>
      </c>
      <c r="E79" t="s">
        <v>12</v>
      </c>
      <c r="F79">
        <v>24</v>
      </c>
      <c r="G79" s="4">
        <v>44686</v>
      </c>
      <c r="H79" s="5">
        <v>100420</v>
      </c>
      <c r="I79" t="s">
        <v>16</v>
      </c>
    </row>
    <row r="80" spans="3:9" x14ac:dyDescent="0.25">
      <c r="C80" t="s">
        <v>54</v>
      </c>
      <c r="D80" t="s">
        <v>8</v>
      </c>
      <c r="E80" t="s">
        <v>9</v>
      </c>
      <c r="F80">
        <v>30</v>
      </c>
      <c r="G80" s="4">
        <v>44850</v>
      </c>
      <c r="H80" s="5">
        <v>114180</v>
      </c>
      <c r="I80" t="s">
        <v>16</v>
      </c>
    </row>
    <row r="81" spans="3:9" x14ac:dyDescent="0.25">
      <c r="C81" t="s">
        <v>86</v>
      </c>
      <c r="D81" t="s">
        <v>8</v>
      </c>
      <c r="E81" t="s">
        <v>12</v>
      </c>
      <c r="F81">
        <v>21</v>
      </c>
      <c r="G81" s="4">
        <v>44678</v>
      </c>
      <c r="H81" s="5">
        <v>33920</v>
      </c>
      <c r="I81" t="s">
        <v>16</v>
      </c>
    </row>
    <row r="82" spans="3:9" x14ac:dyDescent="0.25">
      <c r="C82" t="s">
        <v>69</v>
      </c>
      <c r="D82" t="s">
        <v>15</v>
      </c>
      <c r="E82" t="s">
        <v>9</v>
      </c>
      <c r="F82">
        <v>23</v>
      </c>
      <c r="G82" s="4">
        <v>44440</v>
      </c>
      <c r="H82" s="5">
        <v>106460</v>
      </c>
      <c r="I82" t="s">
        <v>16</v>
      </c>
    </row>
    <row r="83" spans="3:9" x14ac:dyDescent="0.25">
      <c r="C83" t="s">
        <v>57</v>
      </c>
      <c r="D83" t="s">
        <v>15</v>
      </c>
      <c r="E83" t="s">
        <v>9</v>
      </c>
      <c r="F83">
        <v>35</v>
      </c>
      <c r="G83" s="4">
        <v>44727</v>
      </c>
      <c r="H83" s="5">
        <v>40400</v>
      </c>
      <c r="I83" t="s">
        <v>16</v>
      </c>
    </row>
    <row r="84" spans="3:9" x14ac:dyDescent="0.25">
      <c r="C84" t="s">
        <v>68</v>
      </c>
      <c r="D84" t="s">
        <v>15</v>
      </c>
      <c r="E84" t="s">
        <v>21</v>
      </c>
      <c r="F84">
        <v>27</v>
      </c>
      <c r="G84" s="4">
        <v>44236</v>
      </c>
      <c r="H84" s="5">
        <v>91650</v>
      </c>
      <c r="I84" t="s">
        <v>13</v>
      </c>
    </row>
    <row r="85" spans="3:9" x14ac:dyDescent="0.25">
      <c r="C85" t="s">
        <v>99</v>
      </c>
      <c r="D85" t="s">
        <v>15</v>
      </c>
      <c r="E85" t="s">
        <v>19</v>
      </c>
      <c r="F85">
        <v>43</v>
      </c>
      <c r="G85" s="4">
        <v>44620</v>
      </c>
      <c r="H85" s="5">
        <v>36040</v>
      </c>
      <c r="I85" t="s">
        <v>16</v>
      </c>
    </row>
    <row r="86" spans="3:9" x14ac:dyDescent="0.25">
      <c r="C86" t="s">
        <v>101</v>
      </c>
      <c r="D86" t="s">
        <v>8</v>
      </c>
      <c r="E86" t="s">
        <v>12</v>
      </c>
      <c r="F86">
        <v>40</v>
      </c>
      <c r="G86" s="4">
        <v>44381</v>
      </c>
      <c r="H86" s="5">
        <v>104410</v>
      </c>
      <c r="I86" t="s">
        <v>16</v>
      </c>
    </row>
    <row r="87" spans="3:9" x14ac:dyDescent="0.25">
      <c r="C87" t="s">
        <v>85</v>
      </c>
      <c r="D87" t="s">
        <v>15</v>
      </c>
      <c r="E87" t="s">
        <v>21</v>
      </c>
      <c r="F87">
        <v>30</v>
      </c>
      <c r="G87" s="4">
        <v>44606</v>
      </c>
      <c r="H87" s="5">
        <v>96800</v>
      </c>
      <c r="I87" t="s">
        <v>16</v>
      </c>
    </row>
    <row r="88" spans="3:9" x14ac:dyDescent="0.25">
      <c r="C88" t="s">
        <v>28</v>
      </c>
      <c r="D88" t="s">
        <v>8</v>
      </c>
      <c r="E88" t="s">
        <v>21</v>
      </c>
      <c r="F88">
        <v>34</v>
      </c>
      <c r="G88" s="4">
        <v>44459</v>
      </c>
      <c r="H88" s="5">
        <v>85000</v>
      </c>
      <c r="I88" t="s">
        <v>16</v>
      </c>
    </row>
    <row r="89" spans="3:9" x14ac:dyDescent="0.25">
      <c r="C89" t="s">
        <v>80</v>
      </c>
      <c r="D89" t="s">
        <v>15</v>
      </c>
      <c r="E89" t="s">
        <v>19</v>
      </c>
      <c r="F89">
        <v>28</v>
      </c>
      <c r="G89" s="4">
        <v>44820</v>
      </c>
      <c r="H89" s="5">
        <v>43510</v>
      </c>
      <c r="I89" t="s">
        <v>42</v>
      </c>
    </row>
    <row r="90" spans="3:9" x14ac:dyDescent="0.25">
      <c r="C90" t="s">
        <v>79</v>
      </c>
      <c r="D90" t="s">
        <v>15</v>
      </c>
      <c r="E90" t="s">
        <v>21</v>
      </c>
      <c r="F90">
        <v>33</v>
      </c>
      <c r="G90" s="4">
        <v>44243</v>
      </c>
      <c r="H90" s="5">
        <v>59430</v>
      </c>
      <c r="I90" t="s">
        <v>16</v>
      </c>
    </row>
    <row r="91" spans="3:9" x14ac:dyDescent="0.25">
      <c r="C91" t="s">
        <v>93</v>
      </c>
      <c r="D91" t="s">
        <v>8</v>
      </c>
      <c r="E91" t="s">
        <v>21</v>
      </c>
      <c r="F91">
        <v>33</v>
      </c>
      <c r="G91" s="4">
        <v>44067</v>
      </c>
      <c r="H91" s="5">
        <v>65360</v>
      </c>
      <c r="I91" t="s">
        <v>16</v>
      </c>
    </row>
    <row r="92" spans="3:9" x14ac:dyDescent="0.25">
      <c r="C92" t="s">
        <v>66</v>
      </c>
      <c r="D92" t="s">
        <v>8</v>
      </c>
      <c r="E92" t="s">
        <v>9</v>
      </c>
      <c r="F92">
        <v>32</v>
      </c>
      <c r="G92" s="4">
        <v>44611</v>
      </c>
      <c r="H92" s="5">
        <v>41570</v>
      </c>
      <c r="I92" t="s">
        <v>16</v>
      </c>
    </row>
    <row r="93" spans="3:9" x14ac:dyDescent="0.25">
      <c r="C93" t="s">
        <v>95</v>
      </c>
      <c r="D93" t="s">
        <v>8</v>
      </c>
      <c r="E93" t="s">
        <v>12</v>
      </c>
      <c r="F93">
        <v>33</v>
      </c>
      <c r="G93" s="4">
        <v>44312</v>
      </c>
      <c r="H93" s="5">
        <v>75280</v>
      </c>
      <c r="I93" t="s">
        <v>16</v>
      </c>
    </row>
    <row r="94" spans="3:9" x14ac:dyDescent="0.25">
      <c r="C94" t="s">
        <v>18</v>
      </c>
      <c r="D94" t="s">
        <v>15</v>
      </c>
      <c r="E94" t="s">
        <v>19</v>
      </c>
      <c r="F94">
        <v>33</v>
      </c>
      <c r="G94" s="4">
        <v>44385</v>
      </c>
      <c r="H94" s="5">
        <v>74550</v>
      </c>
      <c r="I94" t="s">
        <v>16</v>
      </c>
    </row>
    <row r="95" spans="3:9" x14ac:dyDescent="0.25">
      <c r="C95" t="s">
        <v>45</v>
      </c>
      <c r="D95" t="s">
        <v>15</v>
      </c>
      <c r="E95" t="s">
        <v>9</v>
      </c>
      <c r="F95">
        <v>30</v>
      </c>
      <c r="G95" s="4">
        <v>44701</v>
      </c>
      <c r="H95" s="5">
        <v>67950</v>
      </c>
      <c r="I95" t="s">
        <v>16</v>
      </c>
    </row>
    <row r="96" spans="3:9" x14ac:dyDescent="0.25">
      <c r="C96" t="s">
        <v>90</v>
      </c>
      <c r="D96" t="s">
        <v>15</v>
      </c>
      <c r="E96" t="s">
        <v>21</v>
      </c>
      <c r="F96">
        <v>42</v>
      </c>
      <c r="G96" s="4">
        <v>44731</v>
      </c>
      <c r="H96" s="5">
        <v>70270</v>
      </c>
      <c r="I96" t="s">
        <v>24</v>
      </c>
    </row>
    <row r="97" spans="3:9" x14ac:dyDescent="0.25">
      <c r="C97" t="s">
        <v>46</v>
      </c>
      <c r="D97" t="s">
        <v>15</v>
      </c>
      <c r="E97" t="s">
        <v>9</v>
      </c>
      <c r="F97">
        <v>26</v>
      </c>
      <c r="G97" s="4">
        <v>44411</v>
      </c>
      <c r="H97" s="5">
        <v>53540</v>
      </c>
      <c r="I97" t="s">
        <v>16</v>
      </c>
    </row>
    <row r="98" spans="3:9" x14ac:dyDescent="0.25">
      <c r="C98" t="s">
        <v>58</v>
      </c>
      <c r="D98" t="s">
        <v>15</v>
      </c>
      <c r="E98" t="s">
        <v>19</v>
      </c>
      <c r="F98">
        <v>22</v>
      </c>
      <c r="G98" s="4">
        <v>44446</v>
      </c>
      <c r="H98" s="5">
        <v>112780</v>
      </c>
      <c r="I98" t="s">
        <v>13</v>
      </c>
    </row>
    <row r="99" spans="3:9" x14ac:dyDescent="0.25">
      <c r="C99" t="s">
        <v>70</v>
      </c>
      <c r="D99" t="s">
        <v>15</v>
      </c>
      <c r="E99" t="s">
        <v>9</v>
      </c>
      <c r="F99">
        <v>46</v>
      </c>
      <c r="G99" s="4">
        <v>44758</v>
      </c>
      <c r="H99" s="5">
        <v>70610</v>
      </c>
      <c r="I99" t="s">
        <v>16</v>
      </c>
    </row>
    <row r="100" spans="3:9" x14ac:dyDescent="0.25">
      <c r="C100" t="s">
        <v>75</v>
      </c>
      <c r="D100" t="s">
        <v>8</v>
      </c>
      <c r="E100" t="s">
        <v>19</v>
      </c>
      <c r="F100">
        <v>28</v>
      </c>
      <c r="G100" s="4">
        <v>44357</v>
      </c>
      <c r="H100" s="5">
        <v>53240</v>
      </c>
      <c r="I100" t="s">
        <v>16</v>
      </c>
    </row>
    <row r="101" spans="3:9" x14ac:dyDescent="0.25">
      <c r="C101" t="s">
        <v>49</v>
      </c>
      <c r="E101" t="s">
        <v>21</v>
      </c>
      <c r="F101">
        <v>37</v>
      </c>
      <c r="G101" s="4">
        <v>44146</v>
      </c>
      <c r="H101" s="5">
        <v>115440</v>
      </c>
      <c r="I101" t="s">
        <v>24</v>
      </c>
    </row>
    <row r="102" spans="3:9" x14ac:dyDescent="0.25">
      <c r="C102" t="s">
        <v>65</v>
      </c>
      <c r="D102" t="s">
        <v>15</v>
      </c>
      <c r="E102" t="s">
        <v>19</v>
      </c>
      <c r="F102">
        <v>32</v>
      </c>
      <c r="G102" s="4">
        <v>44465</v>
      </c>
      <c r="H102" s="5">
        <v>53540</v>
      </c>
      <c r="I102" t="s">
        <v>16</v>
      </c>
    </row>
    <row r="103" spans="3:9" x14ac:dyDescent="0.25">
      <c r="C103" t="s">
        <v>81</v>
      </c>
      <c r="D103" t="s">
        <v>8</v>
      </c>
      <c r="E103" t="s">
        <v>9</v>
      </c>
      <c r="F103">
        <v>30</v>
      </c>
      <c r="G103" s="4">
        <v>44861</v>
      </c>
      <c r="H103" s="5">
        <v>112570</v>
      </c>
      <c r="I103" t="s">
        <v>16</v>
      </c>
    </row>
    <row r="104" spans="3:9" x14ac:dyDescent="0.25">
      <c r="C104" t="s">
        <v>51</v>
      </c>
      <c r="D104" t="s">
        <v>15</v>
      </c>
      <c r="E104" t="s">
        <v>9</v>
      </c>
      <c r="F104">
        <v>33</v>
      </c>
      <c r="G104" s="4">
        <v>44701</v>
      </c>
      <c r="H104" s="5">
        <v>48530</v>
      </c>
      <c r="I104" t="s">
        <v>13</v>
      </c>
    </row>
    <row r="105" spans="3:9" x14ac:dyDescent="0.25">
      <c r="C105" t="s">
        <v>61</v>
      </c>
      <c r="D105" t="s">
        <v>8</v>
      </c>
      <c r="E105" t="s">
        <v>12</v>
      </c>
      <c r="F105">
        <v>24</v>
      </c>
      <c r="G105" s="4">
        <v>44148</v>
      </c>
      <c r="H105" s="5">
        <v>62780</v>
      </c>
      <c r="I105" t="s">
        <v>16</v>
      </c>
    </row>
    <row r="106" spans="3:9" x14ac:dyDescent="0.25">
      <c r="C106" t="s">
        <v>203</v>
      </c>
      <c r="E106">
        <f>COUNTIF(nz_staff[Department],"Procurement")</f>
        <v>31</v>
      </c>
      <c r="F106">
        <f>SUBTOTAL(101,nz_staff[Age])</f>
        <v>30.52</v>
      </c>
      <c r="H106" s="5">
        <f>SUBTOTAL(101,nz_staff[Salary])</f>
        <v>77472.100000000006</v>
      </c>
      <c r="I106">
        <f>SUBTOTAL(103,nz_staff[Rating])</f>
        <v>100</v>
      </c>
    </row>
  </sheetData>
  <pageMargins left="0.7" right="0.7" top="0.75" bottom="0.75" header="0.3" footer="0.3"/>
  <drawing r:id="rId1"/>
  <tableParts count="1">
    <tablePart r:id="rId2"/>
  </tableParts>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70C0"/>
  </sheetPr>
  <dimension ref="C1:N17"/>
  <sheetViews>
    <sheetView showGridLines="0" tabSelected="1" zoomScale="85" zoomScaleNormal="85" workbookViewId="0">
      <selection activeCell="C3" sqref="C3"/>
    </sheetView>
  </sheetViews>
  <sheetFormatPr defaultRowHeight="15" x14ac:dyDescent="0.25"/>
  <cols>
    <col min="3" max="3" width="15" customWidth="1"/>
    <col min="4" max="4" width="2.140625" customWidth="1"/>
    <col min="5" max="5" width="15.140625" customWidth="1"/>
    <col min="6" max="6" width="2.7109375" customWidth="1"/>
    <col min="7" max="7" width="19" bestFit="1" customWidth="1"/>
    <col min="10" max="10" width="15" customWidth="1"/>
    <col min="11" max="11" width="2.140625" customWidth="1"/>
    <col min="12" max="12" width="15.140625" customWidth="1"/>
    <col min="13" max="13" width="2.7109375" customWidth="1"/>
    <col min="14" max="14" width="19" bestFit="1" customWidth="1"/>
  </cols>
  <sheetData>
    <row r="1" spans="3:14" ht="41.25" customHeight="1" x14ac:dyDescent="0.25">
      <c r="C1" s="36"/>
      <c r="D1" s="36"/>
      <c r="E1" s="36"/>
      <c r="F1" s="36"/>
      <c r="G1" s="36"/>
    </row>
    <row r="3" spans="3:14" ht="60" customHeight="1" x14ac:dyDescent="0.25">
      <c r="C3" s="21">
        <f>COUNTIFS(Staff[Country],"NZ")</f>
        <v>91</v>
      </c>
      <c r="E3" s="22">
        <f>COUNTIFS(Staff[Country], "NZ", Staff[Gender], "Female")/C3</f>
        <v>0.47252747252747251</v>
      </c>
      <c r="G3" s="23">
        <f>ROUNDUP(AVERAGEIFS(Staff[Salary], Staff[Country],"NZ"),1)</f>
        <v>76978.8</v>
      </c>
      <c r="J3" s="24">
        <f>COUNTIFS(Staff[Country],"IND")</f>
        <v>92</v>
      </c>
      <c r="L3" s="25">
        <f>COUNTIFS(Staff[Country],"IND",Staff[Gender],"Female")/J3</f>
        <v>0.46739130434782611</v>
      </c>
      <c r="N3" s="26">
        <f>AVERAGEIFS(Staff[Salary],Staff[Country],"IND")</f>
        <v>77366.521739130432</v>
      </c>
    </row>
    <row r="5" spans="3:14" ht="29.25" customHeight="1" x14ac:dyDescent="0.25">
      <c r="C5" s="33"/>
      <c r="D5" s="33"/>
      <c r="E5" s="33"/>
      <c r="F5" s="33"/>
      <c r="G5" s="33"/>
      <c r="H5" s="35" t="s">
        <v>253</v>
      </c>
      <c r="I5" s="34"/>
      <c r="J5" s="33"/>
      <c r="K5" s="33"/>
      <c r="L5" s="33"/>
      <c r="M5" s="33"/>
      <c r="N5" s="33"/>
    </row>
    <row r="6" spans="3:14" x14ac:dyDescent="0.25">
      <c r="C6" s="28"/>
      <c r="D6" s="28"/>
      <c r="E6" s="28"/>
      <c r="F6" s="28"/>
      <c r="G6" s="28"/>
      <c r="J6" s="28"/>
      <c r="K6" s="28"/>
      <c r="L6" s="28"/>
      <c r="M6" s="28"/>
      <c r="N6" s="28"/>
    </row>
    <row r="7" spans="3:14" x14ac:dyDescent="0.25">
      <c r="C7" s="28"/>
      <c r="D7" s="28"/>
      <c r="E7" s="28"/>
      <c r="F7" s="28"/>
      <c r="G7" s="28"/>
      <c r="J7" s="28"/>
      <c r="K7" s="28"/>
      <c r="L7" s="28"/>
      <c r="M7" s="28"/>
      <c r="N7" s="28"/>
    </row>
    <row r="8" spans="3:14" x14ac:dyDescent="0.25">
      <c r="C8" s="27"/>
      <c r="D8" s="28"/>
      <c r="E8" s="28"/>
      <c r="F8" s="28"/>
      <c r="G8" s="29"/>
      <c r="J8" s="27"/>
      <c r="K8" s="28"/>
      <c r="L8" s="28"/>
      <c r="M8" s="28"/>
      <c r="N8" s="29"/>
    </row>
    <row r="9" spans="3:14" x14ac:dyDescent="0.25">
      <c r="C9" s="27"/>
      <c r="D9" s="28"/>
      <c r="E9" s="28"/>
      <c r="F9" s="28"/>
      <c r="G9" s="29"/>
      <c r="J9" s="27"/>
      <c r="K9" s="28"/>
      <c r="L9" s="28"/>
      <c r="M9" s="28"/>
      <c r="N9" s="29"/>
    </row>
    <row r="10" spans="3:14" x14ac:dyDescent="0.25">
      <c r="C10" s="27"/>
      <c r="D10" s="28"/>
      <c r="E10" s="28"/>
      <c r="F10" s="28"/>
      <c r="G10" s="29"/>
      <c r="J10" s="27"/>
      <c r="K10" s="28"/>
      <c r="L10" s="28"/>
      <c r="M10" s="28"/>
      <c r="N10" s="29"/>
    </row>
    <row r="11" spans="3:14" x14ac:dyDescent="0.25">
      <c r="C11" s="27"/>
      <c r="D11" s="28"/>
      <c r="E11" s="28"/>
      <c r="F11" s="28"/>
      <c r="G11" s="29"/>
      <c r="J11" s="27"/>
      <c r="K11" s="28"/>
      <c r="L11" s="28"/>
      <c r="M11" s="28"/>
      <c r="N11" s="29"/>
    </row>
    <row r="12" spans="3:14" x14ac:dyDescent="0.25">
      <c r="C12" s="27"/>
      <c r="D12" s="28"/>
      <c r="E12" s="28"/>
      <c r="F12" s="28"/>
      <c r="G12" s="29"/>
      <c r="J12" s="27"/>
      <c r="K12" s="28"/>
      <c r="L12" s="28"/>
      <c r="M12" s="28"/>
      <c r="N12" s="29"/>
    </row>
    <row r="13" spans="3:14" x14ac:dyDescent="0.25">
      <c r="C13" s="27"/>
      <c r="D13" s="28"/>
      <c r="E13" s="28"/>
      <c r="F13" s="28"/>
      <c r="G13" s="29"/>
      <c r="J13" s="27"/>
      <c r="K13" s="28"/>
      <c r="L13" s="28"/>
      <c r="M13" s="28"/>
      <c r="N13" s="29"/>
    </row>
    <row r="14" spans="3:14" x14ac:dyDescent="0.25">
      <c r="C14" s="27"/>
      <c r="D14" s="28"/>
      <c r="E14" s="28"/>
      <c r="F14" s="28"/>
      <c r="G14" s="29"/>
      <c r="J14" s="27"/>
      <c r="K14" s="28"/>
      <c r="L14" s="28"/>
      <c r="M14" s="28"/>
      <c r="N14" s="29"/>
    </row>
    <row r="15" spans="3:14" x14ac:dyDescent="0.25">
      <c r="C15" s="27"/>
      <c r="D15" s="28"/>
      <c r="E15" s="28"/>
      <c r="F15" s="28"/>
      <c r="G15" s="29"/>
      <c r="J15" s="27"/>
      <c r="K15" s="28"/>
      <c r="L15" s="28"/>
      <c r="M15" s="28"/>
      <c r="N15" s="29"/>
    </row>
    <row r="16" spans="3:14" x14ac:dyDescent="0.25">
      <c r="C16" s="27"/>
      <c r="D16" s="28"/>
      <c r="E16" s="28"/>
      <c r="F16" s="28"/>
      <c r="G16" s="29"/>
      <c r="J16" s="27"/>
      <c r="K16" s="28"/>
      <c r="L16" s="28"/>
      <c r="M16" s="28"/>
      <c r="N16" s="29"/>
    </row>
    <row r="17" spans="3:14" x14ac:dyDescent="0.25">
      <c r="C17" s="30"/>
      <c r="D17" s="31"/>
      <c r="E17" s="31"/>
      <c r="F17" s="31"/>
      <c r="G17" s="32"/>
      <c r="J17" s="30"/>
      <c r="K17" s="31"/>
      <c r="L17" s="31"/>
      <c r="M17" s="31"/>
      <c r="N17" s="32"/>
    </row>
  </sheetData>
  <pageMargins left="0.7" right="0.7" top="0.75" bottom="0.75" header="0.3" footer="0.3"/>
  <drawing r:id="rId1"/>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
  <sheetViews>
    <sheetView topLeftCell="A10" workbookViewId="0">
      <selection activeCell="F28" sqref="F28"/>
    </sheetView>
  </sheetViews>
  <sheetFormatPr defaultRowHeight="15" x14ac:dyDescent="0.25"/>
  <cols>
    <col min="1" max="1" width="13.140625" bestFit="1" customWidth="1"/>
    <col min="2" max="2" width="14.42578125" bestFit="1" customWidth="1"/>
    <col min="5" max="5" width="13.140625" bestFit="1" customWidth="1"/>
    <col min="6" max="6" width="14.42578125" bestFit="1" customWidth="1"/>
  </cols>
  <sheetData>
    <row r="1" spans="1:6" x14ac:dyDescent="0.25">
      <c r="A1" s="15" t="s">
        <v>206</v>
      </c>
      <c r="B1" t="s">
        <v>209</v>
      </c>
      <c r="E1" s="15" t="s">
        <v>206</v>
      </c>
      <c r="F1" t="s">
        <v>207</v>
      </c>
    </row>
    <row r="3" spans="1:6" x14ac:dyDescent="0.25">
      <c r="A3" s="15" t="s">
        <v>233</v>
      </c>
      <c r="B3" t="s">
        <v>225</v>
      </c>
      <c r="E3" s="15" t="s">
        <v>233</v>
      </c>
      <c r="F3" t="s">
        <v>225</v>
      </c>
    </row>
    <row r="4" spans="1:6" x14ac:dyDescent="0.25">
      <c r="A4" s="16" t="s">
        <v>21</v>
      </c>
      <c r="B4" s="6">
        <v>19</v>
      </c>
      <c r="E4" s="16" t="s">
        <v>21</v>
      </c>
      <c r="F4" s="6">
        <v>19</v>
      </c>
    </row>
    <row r="5" spans="1:6" x14ac:dyDescent="0.25">
      <c r="A5" s="16" t="s">
        <v>56</v>
      </c>
      <c r="B5" s="6">
        <v>4</v>
      </c>
      <c r="E5" s="16" t="s">
        <v>56</v>
      </c>
      <c r="F5" s="6">
        <v>4</v>
      </c>
    </row>
    <row r="6" spans="1:6" x14ac:dyDescent="0.25">
      <c r="A6" s="16" t="s">
        <v>9</v>
      </c>
      <c r="B6" s="6">
        <v>28</v>
      </c>
      <c r="E6" s="16" t="s">
        <v>9</v>
      </c>
      <c r="F6" s="6">
        <v>27</v>
      </c>
    </row>
    <row r="7" spans="1:6" x14ac:dyDescent="0.25">
      <c r="A7" s="16" t="s">
        <v>19</v>
      </c>
      <c r="B7" s="6">
        <v>14</v>
      </c>
      <c r="E7" s="16" t="s">
        <v>19</v>
      </c>
      <c r="F7" s="6">
        <v>14</v>
      </c>
    </row>
    <row r="8" spans="1:6" x14ac:dyDescent="0.25">
      <c r="A8" s="16" t="s">
        <v>12</v>
      </c>
      <c r="B8" s="6">
        <v>27</v>
      </c>
      <c r="E8" s="16" t="s">
        <v>12</v>
      </c>
      <c r="F8" s="6">
        <v>27</v>
      </c>
    </row>
    <row r="9" spans="1:6" x14ac:dyDescent="0.25">
      <c r="A9" s="16" t="s">
        <v>224</v>
      </c>
      <c r="B9" s="6">
        <v>92</v>
      </c>
      <c r="E9" s="16" t="s">
        <v>224</v>
      </c>
      <c r="F9" s="6">
        <v>91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H114"/>
  <sheetViews>
    <sheetView workbookViewId="0">
      <selection activeCell="J5" sqref="J5"/>
    </sheetView>
  </sheetViews>
  <sheetFormatPr defaultRowHeight="15" x14ac:dyDescent="0.25"/>
  <cols>
    <col min="2" max="2" width="30" bestFit="1" customWidth="1"/>
    <col min="3" max="3" width="9.85546875" customWidth="1"/>
    <col min="4" max="4" width="9.42578125" customWidth="1"/>
    <col min="5" max="5" width="14.28515625" bestFit="1" customWidth="1"/>
    <col min="6" max="6" width="13.5703125" customWidth="1"/>
    <col min="7" max="7" width="13.85546875" customWidth="1"/>
    <col min="8" max="8" width="9.42578125" customWidth="1"/>
  </cols>
  <sheetData>
    <row r="2" spans="2:8" x14ac:dyDescent="0.25">
      <c r="B2" t="s">
        <v>0</v>
      </c>
      <c r="C2" t="s">
        <v>1</v>
      </c>
      <c r="D2" t="s">
        <v>3</v>
      </c>
      <c r="E2" t="s">
        <v>6</v>
      </c>
      <c r="F2" t="s">
        <v>4</v>
      </c>
      <c r="G2" t="s">
        <v>2</v>
      </c>
      <c r="H2" t="s">
        <v>5</v>
      </c>
    </row>
    <row r="3" spans="2:8" x14ac:dyDescent="0.25">
      <c r="B3" t="s">
        <v>156</v>
      </c>
      <c r="C3" t="s">
        <v>15</v>
      </c>
      <c r="D3">
        <v>20</v>
      </c>
      <c r="E3" t="s">
        <v>16</v>
      </c>
      <c r="F3" s="4">
        <v>44122</v>
      </c>
      <c r="G3" t="s">
        <v>12</v>
      </c>
      <c r="H3">
        <v>112650</v>
      </c>
    </row>
    <row r="4" spans="2:8" x14ac:dyDescent="0.25">
      <c r="B4" t="s">
        <v>176</v>
      </c>
      <c r="C4" t="s">
        <v>8</v>
      </c>
      <c r="D4">
        <v>32</v>
      </c>
      <c r="E4" t="s">
        <v>13</v>
      </c>
      <c r="F4" s="4">
        <v>44293</v>
      </c>
      <c r="G4" t="s">
        <v>12</v>
      </c>
      <c r="H4">
        <v>43840</v>
      </c>
    </row>
    <row r="5" spans="2:8" x14ac:dyDescent="0.25">
      <c r="B5" t="s">
        <v>143</v>
      </c>
      <c r="C5" t="s">
        <v>15</v>
      </c>
      <c r="D5">
        <v>31</v>
      </c>
      <c r="E5" t="s">
        <v>16</v>
      </c>
      <c r="F5" s="4">
        <v>44663</v>
      </c>
      <c r="G5" t="s">
        <v>9</v>
      </c>
      <c r="H5">
        <v>103550</v>
      </c>
    </row>
    <row r="6" spans="2:8" x14ac:dyDescent="0.25">
      <c r="B6" t="s">
        <v>201</v>
      </c>
      <c r="C6" t="s">
        <v>8</v>
      </c>
      <c r="D6">
        <v>32</v>
      </c>
      <c r="E6" t="s">
        <v>16</v>
      </c>
      <c r="F6" s="4">
        <v>44339</v>
      </c>
      <c r="G6" t="s">
        <v>56</v>
      </c>
      <c r="H6">
        <v>45510</v>
      </c>
    </row>
    <row r="7" spans="2:8" x14ac:dyDescent="0.25">
      <c r="B7" t="s">
        <v>142</v>
      </c>
      <c r="D7">
        <v>37</v>
      </c>
      <c r="E7" t="s">
        <v>24</v>
      </c>
      <c r="F7" s="4">
        <v>44085</v>
      </c>
      <c r="G7" t="s">
        <v>21</v>
      </c>
      <c r="H7">
        <v>115440</v>
      </c>
    </row>
    <row r="8" spans="2:8" x14ac:dyDescent="0.25">
      <c r="B8" t="s">
        <v>202</v>
      </c>
      <c r="C8" t="s">
        <v>8</v>
      </c>
      <c r="D8">
        <v>38</v>
      </c>
      <c r="E8" t="s">
        <v>13</v>
      </c>
      <c r="F8" s="4">
        <v>44268</v>
      </c>
      <c r="G8" t="s">
        <v>19</v>
      </c>
      <c r="H8">
        <v>56870</v>
      </c>
    </row>
    <row r="9" spans="2:8" x14ac:dyDescent="0.25">
      <c r="B9" t="s">
        <v>169</v>
      </c>
      <c r="C9" t="s">
        <v>8</v>
      </c>
      <c r="D9">
        <v>25</v>
      </c>
      <c r="E9" t="s">
        <v>16</v>
      </c>
      <c r="F9" s="4">
        <v>44144</v>
      </c>
      <c r="G9" t="s">
        <v>19</v>
      </c>
      <c r="H9">
        <v>92700</v>
      </c>
    </row>
    <row r="10" spans="2:8" x14ac:dyDescent="0.25">
      <c r="B10" t="s">
        <v>145</v>
      </c>
      <c r="D10">
        <v>32</v>
      </c>
      <c r="E10" t="s">
        <v>16</v>
      </c>
      <c r="F10" s="4">
        <v>44713</v>
      </c>
      <c r="G10" t="s">
        <v>12</v>
      </c>
      <c r="H10">
        <v>91310</v>
      </c>
    </row>
    <row r="11" spans="2:8" x14ac:dyDescent="0.25">
      <c r="B11" t="s">
        <v>115</v>
      </c>
      <c r="C11" t="s">
        <v>15</v>
      </c>
      <c r="D11">
        <v>33</v>
      </c>
      <c r="E11" t="s">
        <v>16</v>
      </c>
      <c r="F11" s="4">
        <v>44324</v>
      </c>
      <c r="G11" t="s">
        <v>19</v>
      </c>
      <c r="H11">
        <v>74550</v>
      </c>
    </row>
    <row r="12" spans="2:8" x14ac:dyDescent="0.25">
      <c r="B12" t="s">
        <v>128</v>
      </c>
      <c r="C12" t="s">
        <v>15</v>
      </c>
      <c r="D12">
        <v>25</v>
      </c>
      <c r="E12" t="s">
        <v>13</v>
      </c>
      <c r="F12" s="4">
        <v>44665</v>
      </c>
      <c r="G12" t="s">
        <v>9</v>
      </c>
      <c r="H12">
        <v>109190</v>
      </c>
    </row>
    <row r="13" spans="2:8" x14ac:dyDescent="0.25">
      <c r="B13" t="s">
        <v>194</v>
      </c>
      <c r="C13" t="s">
        <v>8</v>
      </c>
      <c r="D13">
        <v>40</v>
      </c>
      <c r="E13" t="s">
        <v>16</v>
      </c>
      <c r="F13" s="4">
        <v>44320</v>
      </c>
      <c r="G13" t="s">
        <v>12</v>
      </c>
      <c r="H13">
        <v>104410</v>
      </c>
    </row>
    <row r="14" spans="2:8" x14ac:dyDescent="0.25">
      <c r="B14" t="s">
        <v>177</v>
      </c>
      <c r="C14" t="s">
        <v>15</v>
      </c>
      <c r="D14">
        <v>30</v>
      </c>
      <c r="E14" t="s">
        <v>16</v>
      </c>
      <c r="F14" s="4">
        <v>44544</v>
      </c>
      <c r="G14" t="s">
        <v>21</v>
      </c>
      <c r="H14">
        <v>96800</v>
      </c>
    </row>
    <row r="15" spans="2:8" x14ac:dyDescent="0.25">
      <c r="B15" t="s">
        <v>123</v>
      </c>
      <c r="C15" t="s">
        <v>15</v>
      </c>
      <c r="D15">
        <v>28</v>
      </c>
      <c r="E15" t="s">
        <v>13</v>
      </c>
      <c r="F15" s="4">
        <v>43980</v>
      </c>
      <c r="G15" t="s">
        <v>21</v>
      </c>
      <c r="H15">
        <v>48170</v>
      </c>
    </row>
    <row r="16" spans="2:8" x14ac:dyDescent="0.25">
      <c r="B16" t="s">
        <v>140</v>
      </c>
      <c r="C16" t="s">
        <v>15</v>
      </c>
      <c r="D16">
        <v>21</v>
      </c>
      <c r="E16" t="s">
        <v>16</v>
      </c>
      <c r="F16" s="4">
        <v>44042</v>
      </c>
      <c r="G16" t="s">
        <v>9</v>
      </c>
      <c r="H16">
        <v>37920</v>
      </c>
    </row>
    <row r="17" spans="2:8" x14ac:dyDescent="0.25">
      <c r="B17" t="s">
        <v>178</v>
      </c>
      <c r="C17" t="s">
        <v>15</v>
      </c>
      <c r="D17">
        <v>34</v>
      </c>
      <c r="E17" t="s">
        <v>16</v>
      </c>
      <c r="F17" s="4">
        <v>44642</v>
      </c>
      <c r="G17" t="s">
        <v>9</v>
      </c>
      <c r="H17">
        <v>112650</v>
      </c>
    </row>
    <row r="18" spans="2:8" x14ac:dyDescent="0.25">
      <c r="B18" t="s">
        <v>165</v>
      </c>
      <c r="C18" t="s">
        <v>8</v>
      </c>
      <c r="D18">
        <v>34</v>
      </c>
      <c r="E18" t="s">
        <v>24</v>
      </c>
      <c r="F18" s="4">
        <v>44660</v>
      </c>
      <c r="G18" t="s">
        <v>19</v>
      </c>
      <c r="H18">
        <v>49630</v>
      </c>
    </row>
    <row r="19" spans="2:8" x14ac:dyDescent="0.25">
      <c r="B19" t="s">
        <v>199</v>
      </c>
      <c r="C19" t="s">
        <v>15</v>
      </c>
      <c r="D19">
        <v>36</v>
      </c>
      <c r="E19" t="s">
        <v>16</v>
      </c>
      <c r="F19" s="4">
        <v>43958</v>
      </c>
      <c r="G19" t="s">
        <v>12</v>
      </c>
      <c r="H19">
        <v>118840</v>
      </c>
    </row>
    <row r="20" spans="2:8" x14ac:dyDescent="0.25">
      <c r="B20" t="s">
        <v>159</v>
      </c>
      <c r="C20" t="s">
        <v>15</v>
      </c>
      <c r="D20">
        <v>30</v>
      </c>
      <c r="E20" t="s">
        <v>16</v>
      </c>
      <c r="F20" s="4">
        <v>44789</v>
      </c>
      <c r="G20" t="s">
        <v>12</v>
      </c>
      <c r="H20">
        <v>69710</v>
      </c>
    </row>
    <row r="21" spans="2:8" x14ac:dyDescent="0.25">
      <c r="B21" t="s">
        <v>197</v>
      </c>
      <c r="C21" t="s">
        <v>15</v>
      </c>
      <c r="D21">
        <v>20</v>
      </c>
      <c r="E21" t="s">
        <v>16</v>
      </c>
      <c r="F21" s="4">
        <v>44683</v>
      </c>
      <c r="G21" t="s">
        <v>9</v>
      </c>
      <c r="H21">
        <v>79570</v>
      </c>
    </row>
    <row r="22" spans="2:8" x14ac:dyDescent="0.25">
      <c r="B22" t="s">
        <v>154</v>
      </c>
      <c r="C22" t="s">
        <v>8</v>
      </c>
      <c r="D22">
        <v>22</v>
      </c>
      <c r="E22" t="s">
        <v>13</v>
      </c>
      <c r="F22" s="4">
        <v>44388</v>
      </c>
      <c r="G22" t="s">
        <v>9</v>
      </c>
      <c r="H22">
        <v>76900</v>
      </c>
    </row>
    <row r="23" spans="2:8" x14ac:dyDescent="0.25">
      <c r="B23" t="s">
        <v>182</v>
      </c>
      <c r="C23" t="s">
        <v>15</v>
      </c>
      <c r="D23">
        <v>27</v>
      </c>
      <c r="E23" t="s">
        <v>16</v>
      </c>
      <c r="F23" s="4">
        <v>44073</v>
      </c>
      <c r="G23" t="s">
        <v>19</v>
      </c>
      <c r="H23">
        <v>54970</v>
      </c>
    </row>
    <row r="24" spans="2:8" x14ac:dyDescent="0.25">
      <c r="B24" t="s">
        <v>118</v>
      </c>
      <c r="C24" t="s">
        <v>15</v>
      </c>
      <c r="D24">
        <v>37</v>
      </c>
      <c r="E24" t="s">
        <v>24</v>
      </c>
      <c r="F24" s="4">
        <v>44277</v>
      </c>
      <c r="G24" t="s">
        <v>12</v>
      </c>
      <c r="H24">
        <v>88050</v>
      </c>
    </row>
    <row r="25" spans="2:8" x14ac:dyDescent="0.25">
      <c r="B25" t="s">
        <v>192</v>
      </c>
      <c r="C25" t="s">
        <v>15</v>
      </c>
      <c r="D25">
        <v>43</v>
      </c>
      <c r="E25" t="s">
        <v>16</v>
      </c>
      <c r="F25" s="4">
        <v>44558</v>
      </c>
      <c r="G25" t="s">
        <v>19</v>
      </c>
      <c r="H25">
        <v>36040</v>
      </c>
    </row>
    <row r="26" spans="2:8" x14ac:dyDescent="0.25">
      <c r="B26" t="s">
        <v>111</v>
      </c>
      <c r="C26" t="s">
        <v>8</v>
      </c>
      <c r="D26">
        <v>42</v>
      </c>
      <c r="E26" t="s">
        <v>10</v>
      </c>
      <c r="F26" s="4">
        <v>44718</v>
      </c>
      <c r="G26" t="s">
        <v>9</v>
      </c>
      <c r="H26">
        <v>75000</v>
      </c>
    </row>
    <row r="27" spans="2:8" x14ac:dyDescent="0.25">
      <c r="B27" t="s">
        <v>149</v>
      </c>
      <c r="C27" t="s">
        <v>15</v>
      </c>
      <c r="D27">
        <v>35</v>
      </c>
      <c r="E27" t="s">
        <v>16</v>
      </c>
      <c r="F27" s="4">
        <v>44666</v>
      </c>
      <c r="G27" t="s">
        <v>9</v>
      </c>
      <c r="H27">
        <v>40400</v>
      </c>
    </row>
    <row r="28" spans="2:8" x14ac:dyDescent="0.25">
      <c r="B28" t="s">
        <v>196</v>
      </c>
      <c r="C28" t="s">
        <v>15</v>
      </c>
      <c r="D28">
        <v>24</v>
      </c>
      <c r="E28" t="s">
        <v>16</v>
      </c>
      <c r="F28" s="4">
        <v>44625</v>
      </c>
      <c r="G28" t="s">
        <v>12</v>
      </c>
      <c r="H28">
        <v>100420</v>
      </c>
    </row>
    <row r="29" spans="2:8" x14ac:dyDescent="0.25">
      <c r="B29" t="s">
        <v>120</v>
      </c>
      <c r="C29" t="s">
        <v>8</v>
      </c>
      <c r="D29">
        <v>31</v>
      </c>
      <c r="E29" t="s">
        <v>16</v>
      </c>
      <c r="F29" s="4">
        <v>44604</v>
      </c>
      <c r="G29" t="s">
        <v>12</v>
      </c>
      <c r="H29">
        <v>58100</v>
      </c>
    </row>
    <row r="30" spans="2:8" x14ac:dyDescent="0.25">
      <c r="B30" t="s">
        <v>114</v>
      </c>
      <c r="C30" t="s">
        <v>8</v>
      </c>
      <c r="D30">
        <v>44</v>
      </c>
      <c r="E30" t="s">
        <v>16</v>
      </c>
      <c r="F30" s="4">
        <v>44985</v>
      </c>
      <c r="G30" t="s">
        <v>12</v>
      </c>
      <c r="H30">
        <v>114870</v>
      </c>
    </row>
    <row r="31" spans="2:8" x14ac:dyDescent="0.25">
      <c r="B31" t="s">
        <v>158</v>
      </c>
      <c r="C31" t="s">
        <v>8</v>
      </c>
      <c r="D31">
        <v>32</v>
      </c>
      <c r="E31" t="s">
        <v>16</v>
      </c>
      <c r="F31" s="4">
        <v>44549</v>
      </c>
      <c r="G31" t="s">
        <v>9</v>
      </c>
      <c r="H31">
        <v>41570</v>
      </c>
    </row>
    <row r="32" spans="2:8" x14ac:dyDescent="0.25">
      <c r="B32" t="s">
        <v>173</v>
      </c>
      <c r="C32" t="s">
        <v>8</v>
      </c>
      <c r="D32">
        <v>30</v>
      </c>
      <c r="E32" t="s">
        <v>16</v>
      </c>
      <c r="F32" s="4">
        <v>44800</v>
      </c>
      <c r="G32" t="s">
        <v>9</v>
      </c>
      <c r="H32">
        <v>112570</v>
      </c>
    </row>
    <row r="33" spans="2:8" x14ac:dyDescent="0.25">
      <c r="B33" t="s">
        <v>151</v>
      </c>
      <c r="C33" t="s">
        <v>15</v>
      </c>
      <c r="D33">
        <v>26</v>
      </c>
      <c r="E33" t="s">
        <v>16</v>
      </c>
      <c r="F33" s="4">
        <v>44164</v>
      </c>
      <c r="G33" t="s">
        <v>9</v>
      </c>
      <c r="H33">
        <v>47360</v>
      </c>
    </row>
    <row r="34" spans="2:8" x14ac:dyDescent="0.25">
      <c r="B34" t="s">
        <v>126</v>
      </c>
      <c r="C34" t="s">
        <v>8</v>
      </c>
      <c r="D34">
        <v>21</v>
      </c>
      <c r="E34" t="s">
        <v>16</v>
      </c>
      <c r="F34" s="4">
        <v>44256</v>
      </c>
      <c r="G34" t="s">
        <v>21</v>
      </c>
      <c r="H34">
        <v>65920</v>
      </c>
    </row>
    <row r="35" spans="2:8" x14ac:dyDescent="0.25">
      <c r="B35" t="s">
        <v>200</v>
      </c>
      <c r="C35" t="s">
        <v>8</v>
      </c>
      <c r="D35">
        <v>28</v>
      </c>
      <c r="E35" t="s">
        <v>16</v>
      </c>
      <c r="F35" s="4">
        <v>44571</v>
      </c>
      <c r="G35" t="s">
        <v>9</v>
      </c>
      <c r="H35">
        <v>99970</v>
      </c>
    </row>
    <row r="36" spans="2:8" x14ac:dyDescent="0.25">
      <c r="B36" t="s">
        <v>133</v>
      </c>
      <c r="C36" t="s">
        <v>8</v>
      </c>
      <c r="D36">
        <v>25</v>
      </c>
      <c r="E36" t="s">
        <v>13</v>
      </c>
      <c r="F36" s="4">
        <v>44633</v>
      </c>
      <c r="G36" t="s">
        <v>12</v>
      </c>
      <c r="H36">
        <v>80700</v>
      </c>
    </row>
    <row r="37" spans="2:8" x14ac:dyDescent="0.25">
      <c r="B37" t="s">
        <v>155</v>
      </c>
      <c r="C37" t="s">
        <v>15</v>
      </c>
      <c r="D37">
        <v>24</v>
      </c>
      <c r="E37" t="s">
        <v>24</v>
      </c>
      <c r="F37" s="4">
        <v>44375</v>
      </c>
      <c r="G37" t="s">
        <v>21</v>
      </c>
      <c r="H37">
        <v>52610</v>
      </c>
    </row>
    <row r="38" spans="2:8" x14ac:dyDescent="0.25">
      <c r="B38" t="s">
        <v>180</v>
      </c>
      <c r="C38" t="s">
        <v>15</v>
      </c>
      <c r="D38">
        <v>29</v>
      </c>
      <c r="E38" t="s">
        <v>24</v>
      </c>
      <c r="F38" s="4">
        <v>44119</v>
      </c>
      <c r="G38" t="s">
        <v>12</v>
      </c>
      <c r="H38">
        <v>112110</v>
      </c>
    </row>
    <row r="39" spans="2:8" x14ac:dyDescent="0.25">
      <c r="B39" t="s">
        <v>152</v>
      </c>
      <c r="C39" t="s">
        <v>8</v>
      </c>
      <c r="D39">
        <v>27</v>
      </c>
      <c r="E39" t="s">
        <v>16</v>
      </c>
      <c r="F39" s="4">
        <v>44061</v>
      </c>
      <c r="G39" t="s">
        <v>56</v>
      </c>
      <c r="H39">
        <v>119110</v>
      </c>
    </row>
    <row r="40" spans="2:8" x14ac:dyDescent="0.25">
      <c r="B40" t="s">
        <v>150</v>
      </c>
      <c r="C40" t="s">
        <v>15</v>
      </c>
      <c r="D40">
        <v>22</v>
      </c>
      <c r="E40" t="s">
        <v>13</v>
      </c>
      <c r="F40" s="4">
        <v>44384</v>
      </c>
      <c r="G40" t="s">
        <v>19</v>
      </c>
      <c r="H40">
        <v>112780</v>
      </c>
    </row>
    <row r="41" spans="2:8" x14ac:dyDescent="0.25">
      <c r="B41" t="s">
        <v>175</v>
      </c>
      <c r="C41" t="s">
        <v>8</v>
      </c>
      <c r="D41">
        <v>36</v>
      </c>
      <c r="E41" t="s">
        <v>16</v>
      </c>
      <c r="F41" s="4">
        <v>44023</v>
      </c>
      <c r="G41" t="s">
        <v>9</v>
      </c>
      <c r="H41">
        <v>114890</v>
      </c>
    </row>
    <row r="42" spans="2:8" x14ac:dyDescent="0.25">
      <c r="B42" t="s">
        <v>146</v>
      </c>
      <c r="C42" t="s">
        <v>15</v>
      </c>
      <c r="D42">
        <v>27</v>
      </c>
      <c r="E42" t="s">
        <v>16</v>
      </c>
      <c r="F42" s="4">
        <v>44506</v>
      </c>
      <c r="G42" t="s">
        <v>21</v>
      </c>
      <c r="H42">
        <v>48980</v>
      </c>
    </row>
    <row r="43" spans="2:8" x14ac:dyDescent="0.25">
      <c r="B43" t="s">
        <v>170</v>
      </c>
      <c r="C43" t="s">
        <v>15</v>
      </c>
      <c r="D43">
        <v>21</v>
      </c>
      <c r="E43" t="s">
        <v>16</v>
      </c>
      <c r="F43" s="4">
        <v>44180</v>
      </c>
      <c r="G43" t="s">
        <v>56</v>
      </c>
      <c r="H43">
        <v>75880</v>
      </c>
    </row>
    <row r="44" spans="2:8" x14ac:dyDescent="0.25">
      <c r="B44" t="s">
        <v>167</v>
      </c>
      <c r="C44" t="s">
        <v>8</v>
      </c>
      <c r="D44">
        <v>28</v>
      </c>
      <c r="E44" t="s">
        <v>16</v>
      </c>
      <c r="F44" s="4">
        <v>44296</v>
      </c>
      <c r="G44" t="s">
        <v>19</v>
      </c>
      <c r="H44">
        <v>53240</v>
      </c>
    </row>
    <row r="45" spans="2:8" x14ac:dyDescent="0.25">
      <c r="B45" t="s">
        <v>122</v>
      </c>
      <c r="C45" t="s">
        <v>8</v>
      </c>
      <c r="D45">
        <v>34</v>
      </c>
      <c r="E45" t="s">
        <v>16</v>
      </c>
      <c r="F45" s="4">
        <v>44397</v>
      </c>
      <c r="G45" t="s">
        <v>21</v>
      </c>
      <c r="H45">
        <v>85000</v>
      </c>
    </row>
    <row r="46" spans="2:8" x14ac:dyDescent="0.25">
      <c r="B46" t="s">
        <v>179</v>
      </c>
      <c r="C46" t="s">
        <v>8</v>
      </c>
      <c r="D46">
        <v>21</v>
      </c>
      <c r="E46" t="s">
        <v>16</v>
      </c>
      <c r="F46" s="4">
        <v>44619</v>
      </c>
      <c r="G46" t="s">
        <v>12</v>
      </c>
      <c r="H46">
        <v>33920</v>
      </c>
    </row>
    <row r="47" spans="2:8" x14ac:dyDescent="0.25">
      <c r="B47" t="s">
        <v>188</v>
      </c>
      <c r="C47" t="s">
        <v>8</v>
      </c>
      <c r="D47">
        <v>33</v>
      </c>
      <c r="E47" t="s">
        <v>16</v>
      </c>
      <c r="F47" s="4">
        <v>44253</v>
      </c>
      <c r="G47" t="s">
        <v>12</v>
      </c>
      <c r="H47">
        <v>75280</v>
      </c>
    </row>
    <row r="48" spans="2:8" x14ac:dyDescent="0.25">
      <c r="B48" t="s">
        <v>130</v>
      </c>
      <c r="C48" t="s">
        <v>8</v>
      </c>
      <c r="D48">
        <v>34</v>
      </c>
      <c r="E48" t="s">
        <v>16</v>
      </c>
      <c r="F48" s="4">
        <v>44594</v>
      </c>
      <c r="G48" t="s">
        <v>21</v>
      </c>
      <c r="H48">
        <v>58940</v>
      </c>
    </row>
    <row r="49" spans="2:8" x14ac:dyDescent="0.25">
      <c r="B49" t="s">
        <v>136</v>
      </c>
      <c r="C49" t="s">
        <v>8</v>
      </c>
      <c r="D49">
        <v>28</v>
      </c>
      <c r="E49" t="s">
        <v>16</v>
      </c>
      <c r="F49" s="4">
        <v>44425</v>
      </c>
      <c r="G49" t="s">
        <v>9</v>
      </c>
      <c r="H49">
        <v>104770</v>
      </c>
    </row>
    <row r="50" spans="2:8" x14ac:dyDescent="0.25">
      <c r="B50" t="s">
        <v>125</v>
      </c>
      <c r="C50" t="s">
        <v>15</v>
      </c>
      <c r="D50">
        <v>21</v>
      </c>
      <c r="E50" t="s">
        <v>16</v>
      </c>
      <c r="F50" s="4">
        <v>44701</v>
      </c>
      <c r="G50" t="s">
        <v>9</v>
      </c>
      <c r="H50">
        <v>57090</v>
      </c>
    </row>
    <row r="51" spans="2:8" x14ac:dyDescent="0.25">
      <c r="B51" t="s">
        <v>160</v>
      </c>
      <c r="C51" t="s">
        <v>15</v>
      </c>
      <c r="D51">
        <v>27</v>
      </c>
      <c r="E51" t="s">
        <v>13</v>
      </c>
      <c r="F51" s="4">
        <v>44174</v>
      </c>
      <c r="G51" t="s">
        <v>21</v>
      </c>
      <c r="H51">
        <v>91650</v>
      </c>
    </row>
    <row r="52" spans="2:8" x14ac:dyDescent="0.25">
      <c r="B52" t="s">
        <v>183</v>
      </c>
      <c r="C52" t="s">
        <v>15</v>
      </c>
      <c r="D52">
        <v>42</v>
      </c>
      <c r="E52" t="s">
        <v>24</v>
      </c>
      <c r="F52" s="4">
        <v>44670</v>
      </c>
      <c r="G52" t="s">
        <v>21</v>
      </c>
      <c r="H52">
        <v>70270</v>
      </c>
    </row>
    <row r="53" spans="2:8" x14ac:dyDescent="0.25">
      <c r="B53" t="s">
        <v>129</v>
      </c>
      <c r="C53" t="s">
        <v>8</v>
      </c>
      <c r="D53">
        <v>28</v>
      </c>
      <c r="E53" t="s">
        <v>16</v>
      </c>
      <c r="F53" s="4">
        <v>44124</v>
      </c>
      <c r="G53" t="s">
        <v>21</v>
      </c>
      <c r="H53">
        <v>75970</v>
      </c>
    </row>
    <row r="54" spans="2:8" x14ac:dyDescent="0.25">
      <c r="B54" t="s">
        <v>112</v>
      </c>
      <c r="D54">
        <v>27</v>
      </c>
      <c r="E54" t="s">
        <v>13</v>
      </c>
      <c r="F54" s="4">
        <v>44212</v>
      </c>
      <c r="G54" t="s">
        <v>12</v>
      </c>
      <c r="H54">
        <v>90700</v>
      </c>
    </row>
    <row r="55" spans="2:8" x14ac:dyDescent="0.25">
      <c r="B55" t="s">
        <v>131</v>
      </c>
      <c r="C55" t="s">
        <v>15</v>
      </c>
      <c r="D55">
        <v>30</v>
      </c>
      <c r="E55" t="s">
        <v>16</v>
      </c>
      <c r="F55" s="4">
        <v>44607</v>
      </c>
      <c r="G55" t="s">
        <v>9</v>
      </c>
      <c r="H55">
        <v>60570</v>
      </c>
    </row>
    <row r="56" spans="2:8" x14ac:dyDescent="0.25">
      <c r="B56" t="s">
        <v>134</v>
      </c>
      <c r="C56" t="s">
        <v>15</v>
      </c>
      <c r="D56">
        <v>33</v>
      </c>
      <c r="E56" t="s">
        <v>16</v>
      </c>
      <c r="F56" s="4">
        <v>44103</v>
      </c>
      <c r="G56" t="s">
        <v>9</v>
      </c>
      <c r="H56">
        <v>115920</v>
      </c>
    </row>
    <row r="57" spans="2:8" x14ac:dyDescent="0.25">
      <c r="B57" t="s">
        <v>186</v>
      </c>
      <c r="C57" t="s">
        <v>8</v>
      </c>
      <c r="D57">
        <v>33</v>
      </c>
      <c r="E57" t="s">
        <v>16</v>
      </c>
      <c r="F57" s="4">
        <v>44006</v>
      </c>
      <c r="G57" t="s">
        <v>21</v>
      </c>
      <c r="H57">
        <v>65360</v>
      </c>
    </row>
    <row r="58" spans="2:8" x14ac:dyDescent="0.25">
      <c r="B58" t="s">
        <v>116</v>
      </c>
      <c r="D58">
        <v>30</v>
      </c>
      <c r="E58" t="s">
        <v>16</v>
      </c>
      <c r="F58" s="4">
        <v>44535</v>
      </c>
      <c r="G58" t="s">
        <v>21</v>
      </c>
      <c r="H58">
        <v>64000</v>
      </c>
    </row>
    <row r="59" spans="2:8" x14ac:dyDescent="0.25">
      <c r="B59" t="s">
        <v>195</v>
      </c>
      <c r="C59" t="s">
        <v>8</v>
      </c>
      <c r="D59">
        <v>34</v>
      </c>
      <c r="E59" t="s">
        <v>16</v>
      </c>
      <c r="F59" s="4">
        <v>44383</v>
      </c>
      <c r="G59" t="s">
        <v>21</v>
      </c>
      <c r="H59">
        <v>92450</v>
      </c>
    </row>
    <row r="60" spans="2:8" x14ac:dyDescent="0.25">
      <c r="B60" t="s">
        <v>113</v>
      </c>
      <c r="C60" t="s">
        <v>15</v>
      </c>
      <c r="D60">
        <v>31</v>
      </c>
      <c r="E60" t="s">
        <v>16</v>
      </c>
      <c r="F60" s="4">
        <v>44450</v>
      </c>
      <c r="G60" t="s">
        <v>12</v>
      </c>
      <c r="H60">
        <v>48950</v>
      </c>
    </row>
    <row r="61" spans="2:8" x14ac:dyDescent="0.25">
      <c r="B61" t="s">
        <v>185</v>
      </c>
      <c r="C61" t="s">
        <v>8</v>
      </c>
      <c r="D61">
        <v>27</v>
      </c>
      <c r="E61" t="s">
        <v>16</v>
      </c>
      <c r="F61" s="4">
        <v>44625</v>
      </c>
      <c r="G61" t="s">
        <v>12</v>
      </c>
      <c r="H61">
        <v>83750</v>
      </c>
    </row>
    <row r="62" spans="2:8" x14ac:dyDescent="0.25">
      <c r="B62" t="s">
        <v>166</v>
      </c>
      <c r="C62" t="s">
        <v>8</v>
      </c>
      <c r="D62">
        <v>40</v>
      </c>
      <c r="E62" t="s">
        <v>16</v>
      </c>
      <c r="F62" s="4">
        <v>44276</v>
      </c>
      <c r="G62" t="s">
        <v>12</v>
      </c>
      <c r="H62">
        <v>87620</v>
      </c>
    </row>
    <row r="63" spans="2:8" x14ac:dyDescent="0.25">
      <c r="B63" t="s">
        <v>184</v>
      </c>
      <c r="C63" t="s">
        <v>8</v>
      </c>
      <c r="D63">
        <v>20</v>
      </c>
      <c r="E63" t="s">
        <v>24</v>
      </c>
      <c r="F63" s="4">
        <v>44476</v>
      </c>
      <c r="G63" t="s">
        <v>19</v>
      </c>
      <c r="H63">
        <v>68900</v>
      </c>
    </row>
    <row r="64" spans="2:8" x14ac:dyDescent="0.25">
      <c r="B64" t="s">
        <v>157</v>
      </c>
      <c r="C64" t="s">
        <v>15</v>
      </c>
      <c r="D64">
        <v>32</v>
      </c>
      <c r="E64" t="s">
        <v>16</v>
      </c>
      <c r="F64" s="4">
        <v>44403</v>
      </c>
      <c r="G64" t="s">
        <v>19</v>
      </c>
      <c r="H64">
        <v>53540</v>
      </c>
    </row>
    <row r="65" spans="2:8" x14ac:dyDescent="0.25">
      <c r="B65" t="s">
        <v>172</v>
      </c>
      <c r="C65" t="s">
        <v>15</v>
      </c>
      <c r="D65">
        <v>28</v>
      </c>
      <c r="E65" t="s">
        <v>42</v>
      </c>
      <c r="F65" s="4">
        <v>44758</v>
      </c>
      <c r="G65" t="s">
        <v>19</v>
      </c>
      <c r="H65">
        <v>43510</v>
      </c>
    </row>
    <row r="66" spans="2:8" x14ac:dyDescent="0.25">
      <c r="B66" t="s">
        <v>127</v>
      </c>
      <c r="C66" t="s">
        <v>8</v>
      </c>
      <c r="D66">
        <v>38</v>
      </c>
      <c r="E66" t="s">
        <v>10</v>
      </c>
      <c r="F66" s="4">
        <v>44316</v>
      </c>
      <c r="G66" t="s">
        <v>19</v>
      </c>
      <c r="H66">
        <v>109160</v>
      </c>
    </row>
    <row r="67" spans="2:8" x14ac:dyDescent="0.25">
      <c r="B67" t="s">
        <v>198</v>
      </c>
      <c r="C67" t="s">
        <v>15</v>
      </c>
      <c r="D67">
        <v>40</v>
      </c>
      <c r="E67" t="s">
        <v>16</v>
      </c>
      <c r="F67" s="4">
        <v>44204</v>
      </c>
      <c r="G67" t="s">
        <v>9</v>
      </c>
      <c r="H67">
        <v>99750</v>
      </c>
    </row>
    <row r="68" spans="2:8" x14ac:dyDescent="0.25">
      <c r="B68" t="s">
        <v>124</v>
      </c>
      <c r="C68" t="s">
        <v>8</v>
      </c>
      <c r="D68">
        <v>31</v>
      </c>
      <c r="E68" t="s">
        <v>16</v>
      </c>
      <c r="F68" s="4">
        <v>44084</v>
      </c>
      <c r="G68" t="s">
        <v>12</v>
      </c>
      <c r="H68">
        <v>41980</v>
      </c>
    </row>
    <row r="69" spans="2:8" x14ac:dyDescent="0.25">
      <c r="B69" t="s">
        <v>187</v>
      </c>
      <c r="C69" t="s">
        <v>15</v>
      </c>
      <c r="D69">
        <v>36</v>
      </c>
      <c r="E69" t="s">
        <v>16</v>
      </c>
      <c r="F69" s="4">
        <v>44272</v>
      </c>
      <c r="G69" t="s">
        <v>21</v>
      </c>
      <c r="H69">
        <v>71380</v>
      </c>
    </row>
    <row r="70" spans="2:8" x14ac:dyDescent="0.25">
      <c r="B70" t="s">
        <v>191</v>
      </c>
      <c r="C70" t="s">
        <v>15</v>
      </c>
      <c r="D70">
        <v>27</v>
      </c>
      <c r="E70" t="s">
        <v>42</v>
      </c>
      <c r="F70" s="4">
        <v>44547</v>
      </c>
      <c r="G70" t="s">
        <v>9</v>
      </c>
      <c r="H70">
        <v>113280</v>
      </c>
    </row>
    <row r="71" spans="2:8" x14ac:dyDescent="0.25">
      <c r="B71" t="s">
        <v>181</v>
      </c>
      <c r="C71" t="s">
        <v>8</v>
      </c>
      <c r="D71">
        <v>33</v>
      </c>
      <c r="E71" t="s">
        <v>16</v>
      </c>
      <c r="F71" s="4">
        <v>44747</v>
      </c>
      <c r="G71" t="s">
        <v>21</v>
      </c>
      <c r="H71">
        <v>86570</v>
      </c>
    </row>
    <row r="72" spans="2:8" x14ac:dyDescent="0.25">
      <c r="B72" t="s">
        <v>139</v>
      </c>
      <c r="C72" t="s">
        <v>15</v>
      </c>
      <c r="D72">
        <v>26</v>
      </c>
      <c r="E72" t="s">
        <v>16</v>
      </c>
      <c r="F72" s="4">
        <v>44350</v>
      </c>
      <c r="G72" t="s">
        <v>9</v>
      </c>
      <c r="H72">
        <v>53540</v>
      </c>
    </row>
    <row r="73" spans="2:8" x14ac:dyDescent="0.25">
      <c r="B73" t="s">
        <v>190</v>
      </c>
      <c r="C73" t="s">
        <v>15</v>
      </c>
      <c r="D73">
        <v>37</v>
      </c>
      <c r="E73" t="s">
        <v>16</v>
      </c>
      <c r="F73" s="4">
        <v>44640</v>
      </c>
      <c r="G73" t="s">
        <v>12</v>
      </c>
      <c r="H73">
        <v>69070</v>
      </c>
    </row>
    <row r="74" spans="2:8" x14ac:dyDescent="0.25">
      <c r="B74" t="s">
        <v>121</v>
      </c>
      <c r="C74" t="s">
        <v>8</v>
      </c>
      <c r="D74">
        <v>30</v>
      </c>
      <c r="E74" t="s">
        <v>24</v>
      </c>
      <c r="F74" s="4">
        <v>44328</v>
      </c>
      <c r="G74" t="s">
        <v>21</v>
      </c>
      <c r="H74">
        <v>67910</v>
      </c>
    </row>
    <row r="75" spans="2:8" x14ac:dyDescent="0.25">
      <c r="B75" t="s">
        <v>119</v>
      </c>
      <c r="C75" t="s">
        <v>15</v>
      </c>
      <c r="D75">
        <v>30</v>
      </c>
      <c r="E75" t="s">
        <v>16</v>
      </c>
      <c r="F75" s="4">
        <v>44214</v>
      </c>
      <c r="G75" t="s">
        <v>12</v>
      </c>
      <c r="H75">
        <v>69120</v>
      </c>
    </row>
    <row r="76" spans="2:8" x14ac:dyDescent="0.25">
      <c r="B76" t="s">
        <v>132</v>
      </c>
      <c r="C76" t="s">
        <v>8</v>
      </c>
      <c r="D76">
        <v>34</v>
      </c>
      <c r="E76" t="s">
        <v>16</v>
      </c>
      <c r="F76" s="4">
        <v>44550</v>
      </c>
      <c r="G76" t="s">
        <v>21</v>
      </c>
      <c r="H76">
        <v>60130</v>
      </c>
    </row>
    <row r="77" spans="2:8" x14ac:dyDescent="0.25">
      <c r="B77" t="s">
        <v>161</v>
      </c>
      <c r="C77" t="s">
        <v>15</v>
      </c>
      <c r="D77">
        <v>23</v>
      </c>
      <c r="E77" t="s">
        <v>16</v>
      </c>
      <c r="F77" s="4">
        <v>44378</v>
      </c>
      <c r="G77" t="s">
        <v>9</v>
      </c>
      <c r="H77">
        <v>106460</v>
      </c>
    </row>
    <row r="78" spans="2:8" x14ac:dyDescent="0.25">
      <c r="B78" t="s">
        <v>148</v>
      </c>
      <c r="C78" t="s">
        <v>8</v>
      </c>
      <c r="D78">
        <v>37</v>
      </c>
      <c r="E78" t="s">
        <v>16</v>
      </c>
      <c r="F78" s="4">
        <v>44389</v>
      </c>
      <c r="G78" t="s">
        <v>56</v>
      </c>
      <c r="H78">
        <v>118100</v>
      </c>
    </row>
    <row r="79" spans="2:8" x14ac:dyDescent="0.25">
      <c r="B79" t="s">
        <v>164</v>
      </c>
      <c r="C79" t="s">
        <v>8</v>
      </c>
      <c r="D79">
        <v>36</v>
      </c>
      <c r="E79" t="s">
        <v>16</v>
      </c>
      <c r="F79" s="4">
        <v>44468</v>
      </c>
      <c r="G79" t="s">
        <v>9</v>
      </c>
      <c r="H79">
        <v>78390</v>
      </c>
    </row>
    <row r="80" spans="2:8" x14ac:dyDescent="0.25">
      <c r="B80" t="s">
        <v>147</v>
      </c>
      <c r="C80" t="s">
        <v>8</v>
      </c>
      <c r="D80">
        <v>30</v>
      </c>
      <c r="E80" t="s">
        <v>16</v>
      </c>
      <c r="F80" s="4">
        <v>44789</v>
      </c>
      <c r="G80" t="s">
        <v>9</v>
      </c>
      <c r="H80">
        <v>114180</v>
      </c>
    </row>
    <row r="81" spans="2:8" x14ac:dyDescent="0.25">
      <c r="B81" t="s">
        <v>189</v>
      </c>
      <c r="C81" t="s">
        <v>8</v>
      </c>
      <c r="D81">
        <v>28</v>
      </c>
      <c r="E81" t="s">
        <v>16</v>
      </c>
      <c r="F81" s="4">
        <v>44590</v>
      </c>
      <c r="G81" t="s">
        <v>9</v>
      </c>
      <c r="H81">
        <v>104120</v>
      </c>
    </row>
    <row r="82" spans="2:8" x14ac:dyDescent="0.25">
      <c r="B82" t="s">
        <v>138</v>
      </c>
      <c r="C82" t="s">
        <v>15</v>
      </c>
      <c r="D82">
        <v>30</v>
      </c>
      <c r="E82" t="s">
        <v>16</v>
      </c>
      <c r="F82" s="4">
        <v>44640</v>
      </c>
      <c r="G82" t="s">
        <v>9</v>
      </c>
      <c r="H82">
        <v>67950</v>
      </c>
    </row>
    <row r="83" spans="2:8" x14ac:dyDescent="0.25">
      <c r="B83" t="s">
        <v>137</v>
      </c>
      <c r="C83" t="s">
        <v>8</v>
      </c>
      <c r="D83">
        <v>29</v>
      </c>
      <c r="E83" t="s">
        <v>16</v>
      </c>
      <c r="F83" s="4">
        <v>43962</v>
      </c>
      <c r="G83" t="s">
        <v>12</v>
      </c>
      <c r="H83">
        <v>34980</v>
      </c>
    </row>
    <row r="84" spans="2:8" x14ac:dyDescent="0.25">
      <c r="B84" t="s">
        <v>153</v>
      </c>
      <c r="C84" t="s">
        <v>8</v>
      </c>
      <c r="D84">
        <v>24</v>
      </c>
      <c r="E84" t="s">
        <v>16</v>
      </c>
      <c r="F84" s="4">
        <v>44087</v>
      </c>
      <c r="G84" t="s">
        <v>12</v>
      </c>
      <c r="H84">
        <v>62780</v>
      </c>
    </row>
    <row r="85" spans="2:8" x14ac:dyDescent="0.25">
      <c r="B85" t="s">
        <v>117</v>
      </c>
      <c r="C85" t="s">
        <v>15</v>
      </c>
      <c r="D85">
        <v>20</v>
      </c>
      <c r="E85" t="s">
        <v>16</v>
      </c>
      <c r="F85" s="4">
        <v>44397</v>
      </c>
      <c r="G85" t="s">
        <v>12</v>
      </c>
      <c r="H85">
        <v>107700</v>
      </c>
    </row>
    <row r="86" spans="2:8" x14ac:dyDescent="0.25">
      <c r="B86" t="s">
        <v>168</v>
      </c>
      <c r="C86" t="s">
        <v>15</v>
      </c>
      <c r="D86">
        <v>25</v>
      </c>
      <c r="E86" t="s">
        <v>16</v>
      </c>
      <c r="F86" s="4">
        <v>44322</v>
      </c>
      <c r="G86" t="s">
        <v>19</v>
      </c>
      <c r="H86">
        <v>65700</v>
      </c>
    </row>
    <row r="87" spans="2:8" x14ac:dyDescent="0.25">
      <c r="B87" t="s">
        <v>135</v>
      </c>
      <c r="C87" t="s">
        <v>8</v>
      </c>
      <c r="D87">
        <v>33</v>
      </c>
      <c r="E87" t="s">
        <v>42</v>
      </c>
      <c r="F87" s="4">
        <v>44313</v>
      </c>
      <c r="G87" t="s">
        <v>12</v>
      </c>
      <c r="H87">
        <v>75480</v>
      </c>
    </row>
    <row r="88" spans="2:8" x14ac:dyDescent="0.25">
      <c r="B88" t="s">
        <v>174</v>
      </c>
      <c r="C88" t="s">
        <v>15</v>
      </c>
      <c r="D88">
        <v>33</v>
      </c>
      <c r="E88" t="s">
        <v>16</v>
      </c>
      <c r="F88" s="4">
        <v>44448</v>
      </c>
      <c r="G88" t="s">
        <v>12</v>
      </c>
      <c r="H88">
        <v>53870</v>
      </c>
    </row>
    <row r="89" spans="2:8" x14ac:dyDescent="0.25">
      <c r="B89" t="s">
        <v>141</v>
      </c>
      <c r="C89" t="s">
        <v>8</v>
      </c>
      <c r="D89">
        <v>36</v>
      </c>
      <c r="E89" t="s">
        <v>16</v>
      </c>
      <c r="F89" s="4">
        <v>44433</v>
      </c>
      <c r="G89" t="s">
        <v>19</v>
      </c>
      <c r="H89">
        <v>78540</v>
      </c>
    </row>
    <row r="90" spans="2:8" x14ac:dyDescent="0.25">
      <c r="B90" t="s">
        <v>193</v>
      </c>
      <c r="C90" t="s">
        <v>15</v>
      </c>
      <c r="D90">
        <v>19</v>
      </c>
      <c r="E90" t="s">
        <v>16</v>
      </c>
      <c r="F90" s="4">
        <v>44218</v>
      </c>
      <c r="G90" t="s">
        <v>9</v>
      </c>
      <c r="H90">
        <v>58960</v>
      </c>
    </row>
    <row r="91" spans="2:8" x14ac:dyDescent="0.25">
      <c r="B91" t="s">
        <v>162</v>
      </c>
      <c r="C91" t="s">
        <v>15</v>
      </c>
      <c r="D91">
        <v>46</v>
      </c>
      <c r="E91" t="s">
        <v>16</v>
      </c>
      <c r="F91" s="4">
        <v>44697</v>
      </c>
      <c r="G91" t="s">
        <v>9</v>
      </c>
      <c r="H91">
        <v>70610</v>
      </c>
    </row>
    <row r="92" spans="2:8" x14ac:dyDescent="0.25">
      <c r="B92" t="s">
        <v>171</v>
      </c>
      <c r="C92" t="s">
        <v>15</v>
      </c>
      <c r="D92">
        <v>33</v>
      </c>
      <c r="E92" t="s">
        <v>16</v>
      </c>
      <c r="F92" s="4">
        <v>44181</v>
      </c>
      <c r="G92" t="s">
        <v>21</v>
      </c>
      <c r="H92">
        <v>59430</v>
      </c>
    </row>
    <row r="93" spans="2:8" x14ac:dyDescent="0.25">
      <c r="B93" t="s">
        <v>144</v>
      </c>
      <c r="C93" t="s">
        <v>15</v>
      </c>
      <c r="D93">
        <v>33</v>
      </c>
      <c r="E93" t="s">
        <v>13</v>
      </c>
      <c r="F93" s="4">
        <v>44640</v>
      </c>
      <c r="G93" t="s">
        <v>9</v>
      </c>
      <c r="H93">
        <v>48530</v>
      </c>
    </row>
    <row r="94" spans="2:8" x14ac:dyDescent="0.25">
      <c r="B94" t="s">
        <v>163</v>
      </c>
      <c r="C94" t="s">
        <v>8</v>
      </c>
      <c r="D94">
        <v>33</v>
      </c>
      <c r="E94" t="s">
        <v>16</v>
      </c>
      <c r="F94" s="4">
        <v>44129</v>
      </c>
      <c r="G94" t="s">
        <v>12</v>
      </c>
      <c r="H94">
        <v>96140</v>
      </c>
    </row>
    <row r="95" spans="2:8" x14ac:dyDescent="0.25">
      <c r="B95" t="s">
        <v>156</v>
      </c>
      <c r="C95" t="s">
        <v>15</v>
      </c>
      <c r="D95">
        <v>20</v>
      </c>
      <c r="E95" t="s">
        <v>16</v>
      </c>
      <c r="F95" s="4">
        <v>44122</v>
      </c>
      <c r="G95" t="s">
        <v>12</v>
      </c>
      <c r="H95">
        <v>112650</v>
      </c>
    </row>
    <row r="96" spans="2:8" x14ac:dyDescent="0.25">
      <c r="B96" t="s">
        <v>176</v>
      </c>
      <c r="C96" t="s">
        <v>8</v>
      </c>
      <c r="D96">
        <v>32</v>
      </c>
      <c r="E96" t="s">
        <v>13</v>
      </c>
      <c r="F96" s="4">
        <v>44293</v>
      </c>
      <c r="G96" t="s">
        <v>12</v>
      </c>
      <c r="H96">
        <v>43840</v>
      </c>
    </row>
    <row r="97" spans="2:8" x14ac:dyDescent="0.25">
      <c r="B97" t="s">
        <v>143</v>
      </c>
      <c r="C97" t="s">
        <v>15</v>
      </c>
      <c r="D97">
        <v>31</v>
      </c>
      <c r="E97" t="s">
        <v>16</v>
      </c>
      <c r="F97" s="4">
        <v>44663</v>
      </c>
      <c r="G97" t="s">
        <v>9</v>
      </c>
      <c r="H97">
        <v>103550</v>
      </c>
    </row>
    <row r="98" spans="2:8" x14ac:dyDescent="0.25">
      <c r="B98" t="s">
        <v>201</v>
      </c>
      <c r="C98" t="s">
        <v>8</v>
      </c>
      <c r="D98">
        <v>32</v>
      </c>
      <c r="E98" t="s">
        <v>16</v>
      </c>
      <c r="F98" s="4">
        <v>44339</v>
      </c>
      <c r="G98" t="s">
        <v>56</v>
      </c>
      <c r="H98">
        <v>45510</v>
      </c>
    </row>
    <row r="99" spans="2:8" x14ac:dyDescent="0.25">
      <c r="B99" t="s">
        <v>142</v>
      </c>
      <c r="D99">
        <v>37</v>
      </c>
      <c r="E99" t="s">
        <v>24</v>
      </c>
      <c r="F99" s="4">
        <v>44085</v>
      </c>
      <c r="G99" t="s">
        <v>21</v>
      </c>
      <c r="H99">
        <v>115440</v>
      </c>
    </row>
    <row r="100" spans="2:8" x14ac:dyDescent="0.25">
      <c r="B100" t="s">
        <v>202</v>
      </c>
      <c r="C100" t="s">
        <v>8</v>
      </c>
      <c r="D100">
        <v>38</v>
      </c>
      <c r="E100" t="s">
        <v>13</v>
      </c>
      <c r="F100" s="4">
        <v>44268</v>
      </c>
      <c r="G100" t="s">
        <v>19</v>
      </c>
      <c r="H100">
        <v>56870</v>
      </c>
    </row>
    <row r="101" spans="2:8" x14ac:dyDescent="0.25">
      <c r="B101" t="s">
        <v>169</v>
      </c>
      <c r="C101" t="s">
        <v>8</v>
      </c>
      <c r="D101">
        <v>25</v>
      </c>
      <c r="E101" t="s">
        <v>16</v>
      </c>
      <c r="F101" s="4">
        <v>44144</v>
      </c>
      <c r="G101" t="s">
        <v>19</v>
      </c>
      <c r="H101">
        <v>92700</v>
      </c>
    </row>
    <row r="102" spans="2:8" x14ac:dyDescent="0.25">
      <c r="B102" t="s">
        <v>145</v>
      </c>
      <c r="D102">
        <v>32</v>
      </c>
      <c r="E102" t="s">
        <v>16</v>
      </c>
      <c r="F102" s="4">
        <v>44713</v>
      </c>
      <c r="G102" t="s">
        <v>12</v>
      </c>
      <c r="H102">
        <v>91310</v>
      </c>
    </row>
    <row r="103" spans="2:8" x14ac:dyDescent="0.25">
      <c r="B103" t="s">
        <v>115</v>
      </c>
      <c r="C103" t="s">
        <v>15</v>
      </c>
      <c r="D103">
        <v>33</v>
      </c>
      <c r="E103" t="s">
        <v>16</v>
      </c>
      <c r="F103" s="4">
        <v>44324</v>
      </c>
      <c r="G103" t="s">
        <v>19</v>
      </c>
      <c r="H103">
        <v>74550</v>
      </c>
    </row>
    <row r="104" spans="2:8" x14ac:dyDescent="0.25">
      <c r="B104" t="s">
        <v>128</v>
      </c>
      <c r="C104" t="s">
        <v>15</v>
      </c>
      <c r="D104">
        <v>25</v>
      </c>
      <c r="E104" t="s">
        <v>13</v>
      </c>
      <c r="F104" s="4">
        <v>44665</v>
      </c>
      <c r="G104" t="s">
        <v>9</v>
      </c>
      <c r="H104">
        <v>109190</v>
      </c>
    </row>
    <row r="105" spans="2:8" x14ac:dyDescent="0.25">
      <c r="B105" t="s">
        <v>194</v>
      </c>
      <c r="C105" t="s">
        <v>8</v>
      </c>
      <c r="D105">
        <v>40</v>
      </c>
      <c r="E105" t="s">
        <v>16</v>
      </c>
      <c r="F105" s="4">
        <v>44320</v>
      </c>
      <c r="G105" t="s">
        <v>12</v>
      </c>
      <c r="H105">
        <v>104410</v>
      </c>
    </row>
    <row r="106" spans="2:8" x14ac:dyDescent="0.25">
      <c r="B106" t="s">
        <v>177</v>
      </c>
      <c r="C106" t="s">
        <v>15</v>
      </c>
      <c r="D106">
        <v>30</v>
      </c>
      <c r="E106" t="s">
        <v>16</v>
      </c>
      <c r="F106" s="4">
        <v>44544</v>
      </c>
      <c r="G106" t="s">
        <v>21</v>
      </c>
      <c r="H106">
        <v>96800</v>
      </c>
    </row>
    <row r="107" spans="2:8" x14ac:dyDescent="0.25">
      <c r="B107" t="s">
        <v>123</v>
      </c>
      <c r="C107" t="s">
        <v>15</v>
      </c>
      <c r="D107">
        <v>28</v>
      </c>
      <c r="E107" t="s">
        <v>13</v>
      </c>
      <c r="F107" s="4">
        <v>43980</v>
      </c>
      <c r="G107" t="s">
        <v>21</v>
      </c>
      <c r="H107">
        <v>48170</v>
      </c>
    </row>
    <row r="108" spans="2:8" x14ac:dyDescent="0.25">
      <c r="B108" t="s">
        <v>140</v>
      </c>
      <c r="C108" t="s">
        <v>15</v>
      </c>
      <c r="D108">
        <v>21</v>
      </c>
      <c r="E108" t="s">
        <v>16</v>
      </c>
      <c r="F108" s="4">
        <v>44042</v>
      </c>
      <c r="G108" t="s">
        <v>9</v>
      </c>
      <c r="H108">
        <v>37920</v>
      </c>
    </row>
    <row r="109" spans="2:8" x14ac:dyDescent="0.25">
      <c r="B109" t="s">
        <v>178</v>
      </c>
      <c r="C109" t="s">
        <v>15</v>
      </c>
      <c r="D109">
        <v>34</v>
      </c>
      <c r="E109" t="s">
        <v>16</v>
      </c>
      <c r="F109" s="4">
        <v>44642</v>
      </c>
      <c r="G109" t="s">
        <v>9</v>
      </c>
      <c r="H109">
        <v>112650</v>
      </c>
    </row>
    <row r="110" spans="2:8" x14ac:dyDescent="0.25">
      <c r="B110" t="s">
        <v>165</v>
      </c>
      <c r="C110" t="s">
        <v>8</v>
      </c>
      <c r="D110">
        <v>34</v>
      </c>
      <c r="E110" t="s">
        <v>24</v>
      </c>
      <c r="F110" s="4">
        <v>44660</v>
      </c>
      <c r="G110" t="s">
        <v>19</v>
      </c>
      <c r="H110">
        <v>49630</v>
      </c>
    </row>
    <row r="111" spans="2:8" x14ac:dyDescent="0.25">
      <c r="B111" t="s">
        <v>199</v>
      </c>
      <c r="C111" t="s">
        <v>15</v>
      </c>
      <c r="D111">
        <v>36</v>
      </c>
      <c r="E111" t="s">
        <v>16</v>
      </c>
      <c r="F111" s="4">
        <v>43958</v>
      </c>
      <c r="G111" t="s">
        <v>12</v>
      </c>
      <c r="H111">
        <v>118840</v>
      </c>
    </row>
    <row r="112" spans="2:8" x14ac:dyDescent="0.25">
      <c r="B112" t="s">
        <v>159</v>
      </c>
      <c r="C112" t="s">
        <v>15</v>
      </c>
      <c r="D112">
        <v>30</v>
      </c>
      <c r="E112" t="s">
        <v>16</v>
      </c>
      <c r="F112" s="4">
        <v>44789</v>
      </c>
      <c r="G112" t="s">
        <v>12</v>
      </c>
      <c r="H112">
        <v>69710</v>
      </c>
    </row>
    <row r="113" spans="2:8" x14ac:dyDescent="0.25">
      <c r="B113" t="s">
        <v>197</v>
      </c>
      <c r="C113" t="s">
        <v>15</v>
      </c>
      <c r="D113">
        <v>20</v>
      </c>
      <c r="E113" t="s">
        <v>16</v>
      </c>
      <c r="F113" s="4">
        <v>44683</v>
      </c>
      <c r="G113" t="s">
        <v>9</v>
      </c>
      <c r="H113">
        <v>79570</v>
      </c>
    </row>
    <row r="114" spans="2:8" x14ac:dyDescent="0.25">
      <c r="B114" t="s">
        <v>154</v>
      </c>
      <c r="C114" t="s">
        <v>8</v>
      </c>
      <c r="D114">
        <v>22</v>
      </c>
      <c r="E114" t="s">
        <v>13</v>
      </c>
      <c r="F114" s="4">
        <v>44388</v>
      </c>
      <c r="G114" t="s">
        <v>9</v>
      </c>
      <c r="H114">
        <v>76900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249977111117893"/>
  </sheetPr>
  <dimension ref="C4:R187"/>
  <sheetViews>
    <sheetView topLeftCell="C1" zoomScale="106" zoomScaleNormal="106" workbookViewId="0">
      <selection activeCell="O11" sqref="O11"/>
    </sheetView>
  </sheetViews>
  <sheetFormatPr defaultRowHeight="15" x14ac:dyDescent="0.25"/>
  <cols>
    <col min="3" max="3" width="20.28515625" customWidth="1"/>
    <col min="4" max="4" width="10" bestFit="1" customWidth="1"/>
    <col min="5" max="5" width="14" bestFit="1" customWidth="1"/>
    <col min="6" max="6" width="6.7109375" bestFit="1" customWidth="1"/>
    <col min="7" max="7" width="13.7109375" bestFit="1" customWidth="1"/>
    <col min="8" max="8" width="8.5703125" bestFit="1" customWidth="1"/>
    <col min="9" max="9" width="14.28515625" bestFit="1" customWidth="1"/>
    <col min="10" max="10" width="10.28515625" bestFit="1" customWidth="1"/>
    <col min="11" max="11" width="11.140625" bestFit="1" customWidth="1"/>
    <col min="12" max="14" width="11.140625" customWidth="1"/>
    <col min="16" max="16" width="29.7109375" bestFit="1" customWidth="1"/>
    <col min="17" max="17" width="14.28515625" bestFit="1" customWidth="1"/>
    <col min="18" max="18" width="11" customWidth="1"/>
  </cols>
  <sheetData>
    <row r="4" spans="3:18" x14ac:dyDescent="0.25">
      <c r="C4" s="6" t="s">
        <v>0</v>
      </c>
      <c r="D4" s="6" t="s">
        <v>1</v>
      </c>
      <c r="E4" s="6" t="s">
        <v>2</v>
      </c>
      <c r="F4" s="6" t="s">
        <v>3</v>
      </c>
      <c r="G4" s="6" t="s">
        <v>4</v>
      </c>
      <c r="H4" s="6" t="s">
        <v>5</v>
      </c>
      <c r="I4" s="6" t="s">
        <v>6</v>
      </c>
      <c r="J4" s="6" t="s">
        <v>206</v>
      </c>
      <c r="K4" s="6" t="s">
        <v>216</v>
      </c>
      <c r="L4" s="6" t="s">
        <v>230</v>
      </c>
      <c r="M4" s="6" t="s">
        <v>231</v>
      </c>
      <c r="N4" s="6" t="s">
        <v>235</v>
      </c>
    </row>
    <row r="5" spans="3:18" x14ac:dyDescent="0.25">
      <c r="C5" s="6" t="s">
        <v>60</v>
      </c>
      <c r="D5" s="6" t="s">
        <v>8</v>
      </c>
      <c r="E5" s="6" t="s">
        <v>56</v>
      </c>
      <c r="F5" s="6">
        <v>27</v>
      </c>
      <c r="G5" s="7">
        <v>44122</v>
      </c>
      <c r="H5" s="6">
        <v>119110</v>
      </c>
      <c r="I5" s="6" t="s">
        <v>16</v>
      </c>
      <c r="J5" s="6" t="s">
        <v>207</v>
      </c>
      <c r="K5" s="6">
        <f ca="1">(TODAY()-Staff[[#This Row],[Date Joined]])/365</f>
        <v>2.6876712328767125</v>
      </c>
      <c r="L5" s="9">
        <f ca="1">IF(Staff[[#This Row],[Tenure]]&gt;2, 3%,2%)</f>
        <v>0.03</v>
      </c>
      <c r="M5" s="11">
        <f ca="1">Staff[[#This Row],[Bonus]]*Staff[[#This Row],[Salary]]</f>
        <v>3573.2999999999997</v>
      </c>
      <c r="N5" s="6">
        <f>VLOOKUP(Staff[[#This Row],[Rating]],'LOOKUP Sheet'!$B$3:$C$7,2,FALSE)</f>
        <v>3</v>
      </c>
      <c r="P5" t="s">
        <v>217</v>
      </c>
      <c r="Q5" t="s">
        <v>218</v>
      </c>
      <c r="R5" t="s">
        <v>219</v>
      </c>
    </row>
    <row r="6" spans="3:18" x14ac:dyDescent="0.25">
      <c r="C6" s="6" t="s">
        <v>152</v>
      </c>
      <c r="D6" s="6" t="s">
        <v>8</v>
      </c>
      <c r="E6" s="6" t="s">
        <v>56</v>
      </c>
      <c r="F6" s="6">
        <v>27</v>
      </c>
      <c r="G6" s="7">
        <v>44061</v>
      </c>
      <c r="H6" s="6">
        <v>119110</v>
      </c>
      <c r="I6" s="6" t="s">
        <v>16</v>
      </c>
      <c r="J6" s="6" t="s">
        <v>209</v>
      </c>
      <c r="K6" s="6">
        <f ca="1">(TODAY()-Staff[[#This Row],[Date Joined]])/365</f>
        <v>2.8547945205479452</v>
      </c>
      <c r="L6" s="9">
        <f ca="1">IF(Staff[[#This Row],[Tenure]]&gt;2, 3%,2%)</f>
        <v>0.03</v>
      </c>
      <c r="M6" s="11">
        <f ca="1">Staff[[#This Row],[Bonus]]*Staff[[#This Row],[Salary]]</f>
        <v>3573.2999999999997</v>
      </c>
      <c r="N6" s="6">
        <f>VLOOKUP(Staff[[#This Row],[Rating]],'LOOKUP Sheet'!$B$3:$C$7,2,FALSE)</f>
        <v>3</v>
      </c>
      <c r="P6" t="s">
        <v>210</v>
      </c>
      <c r="Q6">
        <f>COUNTA(Staff[Name])</f>
        <v>183</v>
      </c>
    </row>
    <row r="7" spans="3:18" x14ac:dyDescent="0.25">
      <c r="C7" s="6" t="s">
        <v>106</v>
      </c>
      <c r="D7" s="6" t="s">
        <v>15</v>
      </c>
      <c r="E7" s="6" t="s">
        <v>12</v>
      </c>
      <c r="F7" s="6">
        <v>36</v>
      </c>
      <c r="G7" s="7">
        <v>44019</v>
      </c>
      <c r="H7" s="6">
        <v>118840</v>
      </c>
      <c r="I7" s="6" t="s">
        <v>16</v>
      </c>
      <c r="J7" s="6" t="s">
        <v>207</v>
      </c>
      <c r="K7" s="6">
        <f ca="1">(TODAY()-Staff[[#This Row],[Date Joined]])/365</f>
        <v>2.9698630136986299</v>
      </c>
      <c r="L7" s="9">
        <f ca="1">IF(Staff[[#This Row],[Tenure]]&gt;2, 3%,2%)</f>
        <v>0.03</v>
      </c>
      <c r="M7" s="11">
        <f ca="1">Staff[[#This Row],[Bonus]]*Staff[[#This Row],[Salary]]</f>
        <v>3565.2</v>
      </c>
      <c r="N7" s="6">
        <f>VLOOKUP(Staff[[#This Row],[Rating]],'LOOKUP Sheet'!$B$3:$C$7,2,FALSE)</f>
        <v>3</v>
      </c>
      <c r="P7" t="s">
        <v>211</v>
      </c>
      <c r="Q7">
        <f>AVERAGE(Staff[Salary])</f>
        <v>77173.715846994543</v>
      </c>
    </row>
    <row r="8" spans="3:18" x14ac:dyDescent="0.25">
      <c r="C8" s="6" t="s">
        <v>199</v>
      </c>
      <c r="D8" s="6" t="s">
        <v>15</v>
      </c>
      <c r="E8" s="6" t="s">
        <v>12</v>
      </c>
      <c r="F8" s="6">
        <v>36</v>
      </c>
      <c r="G8" s="7">
        <v>43958</v>
      </c>
      <c r="H8" s="6">
        <v>118840</v>
      </c>
      <c r="I8" s="6" t="s">
        <v>16</v>
      </c>
      <c r="J8" s="6" t="s">
        <v>209</v>
      </c>
      <c r="K8" s="6">
        <f ca="1">(TODAY()-Staff[[#This Row],[Date Joined]])/365</f>
        <v>3.1369863013698631</v>
      </c>
      <c r="L8" s="9">
        <f ca="1">IF(Staff[[#This Row],[Tenure]]&gt;2, 3%,2%)</f>
        <v>0.03</v>
      </c>
      <c r="M8" s="11">
        <f ca="1">Staff[[#This Row],[Bonus]]*Staff[[#This Row],[Salary]]</f>
        <v>3565.2</v>
      </c>
      <c r="N8" s="6">
        <f>VLOOKUP(Staff[[#This Row],[Rating]],'LOOKUP Sheet'!$B$3:$C$7,2,FALSE)</f>
        <v>3</v>
      </c>
      <c r="P8" t="s">
        <v>212</v>
      </c>
      <c r="Q8">
        <f>AVERAGE(Staff[Age])</f>
        <v>30.42622950819672</v>
      </c>
    </row>
    <row r="9" spans="3:18" x14ac:dyDescent="0.25">
      <c r="C9" s="6" t="s">
        <v>55</v>
      </c>
      <c r="D9" s="6" t="s">
        <v>8</v>
      </c>
      <c r="E9" s="6" t="s">
        <v>56</v>
      </c>
      <c r="F9" s="6">
        <v>37</v>
      </c>
      <c r="G9" s="7">
        <v>44451</v>
      </c>
      <c r="H9" s="6">
        <v>118100</v>
      </c>
      <c r="I9" s="6" t="s">
        <v>16</v>
      </c>
      <c r="J9" s="6" t="s">
        <v>207</v>
      </c>
      <c r="K9" s="6">
        <f ca="1">(TODAY()-Staff[[#This Row],[Date Joined]])/365</f>
        <v>1.7863013698630137</v>
      </c>
      <c r="L9" s="9">
        <f ca="1">IF(Staff[[#This Row],[Tenure]]&gt;2, 3%,2%)</f>
        <v>0.02</v>
      </c>
      <c r="M9" s="11">
        <f ca="1">Staff[[#This Row],[Bonus]]*Staff[[#This Row],[Salary]]</f>
        <v>2362</v>
      </c>
      <c r="N9" s="6">
        <f>VLOOKUP(Staff[[#This Row],[Rating]],'LOOKUP Sheet'!$B$3:$C$7,2,FALSE)</f>
        <v>3</v>
      </c>
      <c r="P9" t="s">
        <v>213</v>
      </c>
      <c r="Q9">
        <f ca="1">AVERAGE(Staff[Tenure])</f>
        <v>1.8355266112732993</v>
      </c>
    </row>
    <row r="10" spans="3:18" x14ac:dyDescent="0.25">
      <c r="C10" s="6" t="s">
        <v>148</v>
      </c>
      <c r="D10" s="6" t="s">
        <v>8</v>
      </c>
      <c r="E10" s="6" t="s">
        <v>56</v>
      </c>
      <c r="F10" s="6">
        <v>37</v>
      </c>
      <c r="G10" s="7">
        <v>44389</v>
      </c>
      <c r="H10" s="6">
        <v>118100</v>
      </c>
      <c r="I10" s="6" t="s">
        <v>16</v>
      </c>
      <c r="J10" s="6" t="s">
        <v>209</v>
      </c>
      <c r="K10" s="6">
        <f ca="1">(TODAY()-Staff[[#This Row],[Date Joined]])/365</f>
        <v>1.9561643835616438</v>
      </c>
      <c r="L10" s="9">
        <f ca="1">IF(Staff[[#This Row],[Tenure]]&gt;2, 3%,2%)</f>
        <v>0.02</v>
      </c>
      <c r="M10" s="11">
        <f ca="1">Staff[[#This Row],[Bonus]]*Staff[[#This Row],[Salary]]</f>
        <v>2362</v>
      </c>
      <c r="N10" s="6">
        <f>VLOOKUP(Staff[[#This Row],[Rating]],'LOOKUP Sheet'!$B$3:$C$7,2,FALSE)</f>
        <v>3</v>
      </c>
      <c r="P10" t="s">
        <v>214</v>
      </c>
      <c r="Q10" s="9">
        <f>R10/Q6</f>
        <v>0.46994535519125685</v>
      </c>
      <c r="R10">
        <f>COUNTIFS(Staff[Gender],"Female")</f>
        <v>86</v>
      </c>
    </row>
    <row r="11" spans="3:18" x14ac:dyDescent="0.25">
      <c r="C11" s="6" t="s">
        <v>40</v>
      </c>
      <c r="D11" s="6" t="s">
        <v>15</v>
      </c>
      <c r="E11" s="6" t="s">
        <v>9</v>
      </c>
      <c r="F11" s="6">
        <v>33</v>
      </c>
      <c r="G11" s="7">
        <v>44164</v>
      </c>
      <c r="H11" s="6">
        <v>115920</v>
      </c>
      <c r="I11" s="6" t="s">
        <v>16</v>
      </c>
      <c r="J11" s="6" t="s">
        <v>207</v>
      </c>
      <c r="K11" s="6">
        <f ca="1">(TODAY()-Staff[[#This Row],[Date Joined]])/365</f>
        <v>2.5726027397260274</v>
      </c>
      <c r="L11" s="9">
        <f ca="1">IF(Staff[[#This Row],[Tenure]]&gt;2, 3%,2%)</f>
        <v>0.03</v>
      </c>
      <c r="M11" s="11">
        <f ca="1">Staff[[#This Row],[Bonus]]*Staff[[#This Row],[Salary]]</f>
        <v>3477.6</v>
      </c>
      <c r="N11" s="6">
        <f>VLOOKUP(Staff[[#This Row],[Rating]],'LOOKUP Sheet'!$B$3:$C$7,2,FALSE)</f>
        <v>3</v>
      </c>
      <c r="P11" t="s">
        <v>215</v>
      </c>
      <c r="Q11" s="9">
        <f>R11/Q6</f>
        <v>0.34426229508196721</v>
      </c>
      <c r="R11">
        <f>COUNTIFS(Staff[Salary], "&gt;90000")</f>
        <v>63</v>
      </c>
    </row>
    <row r="12" spans="3:18" x14ac:dyDescent="0.25">
      <c r="C12" s="6" t="s">
        <v>134</v>
      </c>
      <c r="D12" s="6" t="s">
        <v>15</v>
      </c>
      <c r="E12" s="6" t="s">
        <v>9</v>
      </c>
      <c r="F12" s="6">
        <v>33</v>
      </c>
      <c r="G12" s="7">
        <v>44103</v>
      </c>
      <c r="H12" s="6">
        <v>115920</v>
      </c>
      <c r="I12" s="6" t="s">
        <v>16</v>
      </c>
      <c r="J12" s="6" t="s">
        <v>209</v>
      </c>
      <c r="K12" s="6">
        <f ca="1">(TODAY()-Staff[[#This Row],[Date Joined]])/365</f>
        <v>2.7397260273972601</v>
      </c>
      <c r="L12" s="9">
        <f ca="1">IF(Staff[[#This Row],[Tenure]]&gt;2, 3%,2%)</f>
        <v>0.03</v>
      </c>
      <c r="M12" s="11">
        <f ca="1">Staff[[#This Row],[Bonus]]*Staff[[#This Row],[Salary]]</f>
        <v>3477.6</v>
      </c>
      <c r="N12" s="6">
        <f>VLOOKUP(Staff[[#This Row],[Rating]],'LOOKUP Sheet'!$B$3:$C$7,2,FALSE)</f>
        <v>3</v>
      </c>
    </row>
    <row r="13" spans="3:18" x14ac:dyDescent="0.25">
      <c r="C13" s="6" t="s">
        <v>49</v>
      </c>
      <c r="D13" s="6" t="s">
        <v>208</v>
      </c>
      <c r="E13" s="6" t="s">
        <v>21</v>
      </c>
      <c r="F13" s="6">
        <v>37</v>
      </c>
      <c r="G13" s="7">
        <v>44146</v>
      </c>
      <c r="H13" s="6">
        <v>115440</v>
      </c>
      <c r="I13" s="6" t="s">
        <v>24</v>
      </c>
      <c r="J13" s="6" t="s">
        <v>207</v>
      </c>
      <c r="K13" s="6">
        <f ca="1">(TODAY()-Staff[[#This Row],[Date Joined]])/365</f>
        <v>2.6219178082191781</v>
      </c>
      <c r="L13" s="9">
        <f ca="1">IF(Staff[[#This Row],[Tenure]]&gt;2, 3%,2%)</f>
        <v>0.03</v>
      </c>
      <c r="M13" s="11">
        <f ca="1">Staff[[#This Row],[Bonus]]*Staff[[#This Row],[Salary]]</f>
        <v>3463.2</v>
      </c>
      <c r="N13" s="6">
        <f>VLOOKUP(Staff[[#This Row],[Rating]],'LOOKUP Sheet'!$B$3:$C$7,2,FALSE)</f>
        <v>2</v>
      </c>
    </row>
    <row r="14" spans="3:18" x14ac:dyDescent="0.25">
      <c r="C14" s="6" t="s">
        <v>142</v>
      </c>
      <c r="D14" s="6" t="s">
        <v>208</v>
      </c>
      <c r="E14" s="6" t="s">
        <v>21</v>
      </c>
      <c r="F14" s="6">
        <v>37</v>
      </c>
      <c r="G14" s="7">
        <v>44085</v>
      </c>
      <c r="H14" s="6">
        <v>115440</v>
      </c>
      <c r="I14" s="6" t="s">
        <v>24</v>
      </c>
      <c r="J14" s="6" t="s">
        <v>209</v>
      </c>
      <c r="K14" s="6">
        <f ca="1">(TODAY()-Staff[[#This Row],[Date Joined]])/365</f>
        <v>2.7890410958904108</v>
      </c>
      <c r="L14" s="9">
        <f ca="1">IF(Staff[[#This Row],[Tenure]]&gt;2, 3%,2%)</f>
        <v>0.03</v>
      </c>
      <c r="M14" s="11">
        <f ca="1">Staff[[#This Row],[Bonus]]*Staff[[#This Row],[Salary]]</f>
        <v>3463.2</v>
      </c>
      <c r="N14" s="6">
        <f>VLOOKUP(Staff[[#This Row],[Rating]],'LOOKUP Sheet'!$B$3:$C$7,2,FALSE)</f>
        <v>2</v>
      </c>
      <c r="P14" s="13" t="s">
        <v>220</v>
      </c>
    </row>
    <row r="15" spans="3:18" x14ac:dyDescent="0.25">
      <c r="C15" s="6" t="s">
        <v>83</v>
      </c>
      <c r="D15" s="6" t="s">
        <v>8</v>
      </c>
      <c r="E15" s="6" t="s">
        <v>9</v>
      </c>
      <c r="F15" s="6">
        <v>36</v>
      </c>
      <c r="G15" s="7">
        <v>44085</v>
      </c>
      <c r="H15" s="6">
        <v>114890</v>
      </c>
      <c r="I15" s="6" t="s">
        <v>16</v>
      </c>
      <c r="J15" s="6" t="s">
        <v>207</v>
      </c>
      <c r="K15" s="6">
        <f ca="1">(TODAY()-Staff[[#This Row],[Date Joined]])/365</f>
        <v>2.7890410958904108</v>
      </c>
      <c r="L15" s="9">
        <f ca="1">IF(Staff[[#This Row],[Tenure]]&gt;2, 3%,2%)</f>
        <v>0.03</v>
      </c>
      <c r="M15" s="11">
        <f ca="1">Staff[[#This Row],[Bonus]]*Staff[[#This Row],[Salary]]</f>
        <v>3446.7</v>
      </c>
      <c r="N15" s="6">
        <f>VLOOKUP(Staff[[#This Row],[Rating]],'LOOKUP Sheet'!$B$3:$C$7,2,FALSE)</f>
        <v>3</v>
      </c>
    </row>
    <row r="16" spans="3:18" x14ac:dyDescent="0.25">
      <c r="C16" s="6" t="s">
        <v>175</v>
      </c>
      <c r="D16" s="6" t="s">
        <v>8</v>
      </c>
      <c r="E16" s="6" t="s">
        <v>9</v>
      </c>
      <c r="F16" s="6">
        <v>36</v>
      </c>
      <c r="G16" s="7">
        <v>44023</v>
      </c>
      <c r="H16" s="6">
        <v>114890</v>
      </c>
      <c r="I16" s="6" t="s">
        <v>16</v>
      </c>
      <c r="J16" s="6" t="s">
        <v>209</v>
      </c>
      <c r="K16" s="6">
        <f ca="1">(TODAY()-Staff[[#This Row],[Date Joined]])/365</f>
        <v>2.9589041095890409</v>
      </c>
      <c r="L16" s="9">
        <f ca="1">IF(Staff[[#This Row],[Tenure]]&gt;2, 3%,2%)</f>
        <v>0.03</v>
      </c>
      <c r="M16" s="11">
        <f ca="1">Staff[[#This Row],[Bonus]]*Staff[[#This Row],[Salary]]</f>
        <v>3446.7</v>
      </c>
      <c r="N16" s="6">
        <f>VLOOKUP(Staff[[#This Row],[Rating]],'LOOKUP Sheet'!$B$3:$C$7,2,FALSE)</f>
        <v>3</v>
      </c>
      <c r="P16" s="10" t="s">
        <v>20</v>
      </c>
    </row>
    <row r="17" spans="3:17" x14ac:dyDescent="0.25">
      <c r="C17" s="6" t="s">
        <v>17</v>
      </c>
      <c r="D17" s="6" t="s">
        <v>8</v>
      </c>
      <c r="E17" s="6" t="s">
        <v>12</v>
      </c>
      <c r="F17" s="6">
        <v>43</v>
      </c>
      <c r="G17" s="7">
        <v>45045</v>
      </c>
      <c r="H17" s="6">
        <v>114870</v>
      </c>
      <c r="I17" s="6" t="s">
        <v>16</v>
      </c>
      <c r="J17" s="6" t="s">
        <v>207</v>
      </c>
      <c r="K17" s="6">
        <f ca="1">(TODAY()-Staff[[#This Row],[Date Joined]])/365</f>
        <v>0.15890410958904111</v>
      </c>
      <c r="L17" s="9">
        <f ca="1">IF(Staff[[#This Row],[Tenure]]&gt;2, 3%,2%)</f>
        <v>0.02</v>
      </c>
      <c r="M17" s="11">
        <f ca="1">Staff[[#This Row],[Bonus]]*Staff[[#This Row],[Salary]]</f>
        <v>2297.4</v>
      </c>
      <c r="N17" s="6">
        <f>VLOOKUP(Staff[[#This Row],[Rating]],'LOOKUP Sheet'!$B$3:$C$7,2,FALSE)</f>
        <v>3</v>
      </c>
    </row>
    <row r="18" spans="3:17" x14ac:dyDescent="0.25">
      <c r="C18" s="6" t="s">
        <v>114</v>
      </c>
      <c r="D18" s="6" t="s">
        <v>8</v>
      </c>
      <c r="E18" s="6" t="s">
        <v>12</v>
      </c>
      <c r="F18" s="6">
        <v>44</v>
      </c>
      <c r="G18" s="7">
        <v>44985</v>
      </c>
      <c r="H18" s="6">
        <v>114870</v>
      </c>
      <c r="I18" s="6" t="s">
        <v>16</v>
      </c>
      <c r="J18" s="6" t="s">
        <v>209</v>
      </c>
      <c r="K18" s="6">
        <f ca="1">(TODAY()-Staff[[#This Row],[Date Joined]])/365</f>
        <v>0.32328767123287672</v>
      </c>
      <c r="L18" s="9">
        <f ca="1">IF(Staff[[#This Row],[Tenure]]&gt;2, 3%,2%)</f>
        <v>0.02</v>
      </c>
      <c r="M18" s="11">
        <f ca="1">Staff[[#This Row],[Bonus]]*Staff[[#This Row],[Salary]]</f>
        <v>2297.4</v>
      </c>
      <c r="N18" s="6">
        <f>VLOOKUP(Staff[[#This Row],[Rating]],'LOOKUP Sheet'!$B$3:$C$7,2,FALSE)</f>
        <v>3</v>
      </c>
      <c r="P18" s="12" t="s">
        <v>204</v>
      </c>
      <c r="Q18" s="12" t="s">
        <v>205</v>
      </c>
    </row>
    <row r="19" spans="3:17" x14ac:dyDescent="0.25">
      <c r="C19" s="6" t="s">
        <v>54</v>
      </c>
      <c r="D19" s="6" t="s">
        <v>8</v>
      </c>
      <c r="E19" s="6" t="s">
        <v>9</v>
      </c>
      <c r="F19" s="6">
        <v>30</v>
      </c>
      <c r="G19" s="7">
        <v>44850</v>
      </c>
      <c r="H19" s="6">
        <v>114180</v>
      </c>
      <c r="I19" s="6" t="s">
        <v>16</v>
      </c>
      <c r="J19" s="6" t="s">
        <v>207</v>
      </c>
      <c r="K19" s="6">
        <f ca="1">(TODAY()-Staff[[#This Row],[Date Joined]])/365</f>
        <v>0.69315068493150689</v>
      </c>
      <c r="L19" s="9">
        <f ca="1">IF(Staff[[#This Row],[Tenure]]&gt;2, 3%,2%)</f>
        <v>0.02</v>
      </c>
      <c r="M19" s="11">
        <f ca="1">Staff[[#This Row],[Bonus]]*Staff[[#This Row],[Salary]]</f>
        <v>2283.6</v>
      </c>
      <c r="N19" s="6">
        <f>VLOOKUP(Staff[[#This Row],[Rating]],'LOOKUP Sheet'!$B$3:$C$7,2,FALSE)</f>
        <v>3</v>
      </c>
      <c r="P19" t="s">
        <v>1</v>
      </c>
      <c r="Q19" t="str">
        <f>VLOOKUP($P$16,Staff[],2,FALSE)</f>
        <v>Others</v>
      </c>
    </row>
    <row r="20" spans="3:17" x14ac:dyDescent="0.25">
      <c r="C20" s="6" t="s">
        <v>147</v>
      </c>
      <c r="D20" s="6" t="s">
        <v>8</v>
      </c>
      <c r="E20" s="6" t="s">
        <v>9</v>
      </c>
      <c r="F20" s="6">
        <v>30</v>
      </c>
      <c r="G20" s="7">
        <v>44789</v>
      </c>
      <c r="H20" s="6">
        <v>114180</v>
      </c>
      <c r="I20" s="6" t="s">
        <v>16</v>
      </c>
      <c r="J20" s="6" t="s">
        <v>209</v>
      </c>
      <c r="K20" s="6">
        <f ca="1">(TODAY()-Staff[[#This Row],[Date Joined]])/365</f>
        <v>0.86027397260273974</v>
      </c>
      <c r="L20" s="9">
        <f ca="1">IF(Staff[[#This Row],[Tenure]]&gt;2, 3%,2%)</f>
        <v>0.02</v>
      </c>
      <c r="M20" s="11">
        <f ca="1">Staff[[#This Row],[Bonus]]*Staff[[#This Row],[Salary]]</f>
        <v>2283.6</v>
      </c>
      <c r="N20" s="6">
        <f>VLOOKUP(Staff[[#This Row],[Rating]],'LOOKUP Sheet'!$B$3:$C$7,2,FALSE)</f>
        <v>3</v>
      </c>
      <c r="P20" t="s">
        <v>2</v>
      </c>
      <c r="Q20" t="str">
        <f>VLOOKUP($P$16,Staff[],3,FALSE)</f>
        <v>Finance</v>
      </c>
    </row>
    <row r="21" spans="3:17" x14ac:dyDescent="0.25">
      <c r="C21" s="6" t="s">
        <v>98</v>
      </c>
      <c r="D21" s="6" t="s">
        <v>15</v>
      </c>
      <c r="E21" s="6" t="s">
        <v>9</v>
      </c>
      <c r="F21" s="6">
        <v>27</v>
      </c>
      <c r="G21" s="7">
        <v>44609</v>
      </c>
      <c r="H21" s="6">
        <v>113280</v>
      </c>
      <c r="I21" s="6" t="s">
        <v>42</v>
      </c>
      <c r="J21" s="6" t="s">
        <v>207</v>
      </c>
      <c r="K21" s="6">
        <f ca="1">(TODAY()-Staff[[#This Row],[Date Joined]])/365</f>
        <v>1.3534246575342466</v>
      </c>
      <c r="L21" s="9">
        <f ca="1">IF(Staff[[#This Row],[Tenure]]&gt;2, 3%,2%)</f>
        <v>0.02</v>
      </c>
      <c r="M21" s="11">
        <f ca="1">Staff[[#This Row],[Bonus]]*Staff[[#This Row],[Salary]]</f>
        <v>2265.6</v>
      </c>
      <c r="N21" s="6">
        <f>VLOOKUP(Staff[[#This Row],[Rating]],'LOOKUP Sheet'!$B$3:$C$7,2,FALSE)</f>
        <v>1</v>
      </c>
      <c r="P21" t="s">
        <v>3</v>
      </c>
      <c r="Q21">
        <f>VLOOKUP($P$16,Staff[],4,FALSE)</f>
        <v>30</v>
      </c>
    </row>
    <row r="22" spans="3:17" x14ac:dyDescent="0.25">
      <c r="C22" s="6" t="s">
        <v>191</v>
      </c>
      <c r="D22" s="6" t="s">
        <v>15</v>
      </c>
      <c r="E22" s="6" t="s">
        <v>9</v>
      </c>
      <c r="F22" s="6">
        <v>27</v>
      </c>
      <c r="G22" s="7">
        <v>44547</v>
      </c>
      <c r="H22" s="6">
        <v>113280</v>
      </c>
      <c r="I22" s="6" t="s">
        <v>42</v>
      </c>
      <c r="J22" s="6" t="s">
        <v>209</v>
      </c>
      <c r="K22" s="6">
        <f ca="1">(TODAY()-Staff[[#This Row],[Date Joined]])/365</f>
        <v>1.5232876712328767</v>
      </c>
      <c r="L22" s="9">
        <f ca="1">IF(Staff[[#This Row],[Tenure]]&gt;2, 3%,2%)</f>
        <v>0.02</v>
      </c>
      <c r="M22" s="11">
        <f ca="1">Staff[[#This Row],[Bonus]]*Staff[[#This Row],[Salary]]</f>
        <v>2265.6</v>
      </c>
      <c r="N22" s="6">
        <f>VLOOKUP(Staff[[#This Row],[Rating]],'LOOKUP Sheet'!$B$3:$C$7,2,FALSE)</f>
        <v>1</v>
      </c>
      <c r="P22" t="s">
        <v>4</v>
      </c>
      <c r="Q22" s="8">
        <f>VLOOKUP($P$16,Staff[],5,FALSE)</f>
        <v>44597</v>
      </c>
    </row>
    <row r="23" spans="3:17" x14ac:dyDescent="0.25">
      <c r="C23" s="6" t="s">
        <v>58</v>
      </c>
      <c r="D23" s="6" t="s">
        <v>15</v>
      </c>
      <c r="E23" s="6" t="s">
        <v>19</v>
      </c>
      <c r="F23" s="6">
        <v>22</v>
      </c>
      <c r="G23" s="7">
        <v>44446</v>
      </c>
      <c r="H23" s="6">
        <v>112780</v>
      </c>
      <c r="I23" s="6" t="s">
        <v>13</v>
      </c>
      <c r="J23" s="6" t="s">
        <v>207</v>
      </c>
      <c r="K23" s="6">
        <f ca="1">(TODAY()-Staff[[#This Row],[Date Joined]])/365</f>
        <v>1.8</v>
      </c>
      <c r="L23" s="9">
        <f ca="1">IF(Staff[[#This Row],[Tenure]]&gt;2, 3%,2%)</f>
        <v>0.02</v>
      </c>
      <c r="M23" s="11">
        <f ca="1">Staff[[#This Row],[Bonus]]*Staff[[#This Row],[Salary]]</f>
        <v>2255.6</v>
      </c>
      <c r="N23" s="6">
        <f>VLOOKUP(Staff[[#This Row],[Rating]],'LOOKUP Sheet'!$B$3:$C$7,2,FALSE)</f>
        <v>4</v>
      </c>
      <c r="P23" t="s">
        <v>5</v>
      </c>
      <c r="Q23" s="11">
        <f>VLOOKUP($P$16,Staff[],6,FALSE)</f>
        <v>64000</v>
      </c>
    </row>
    <row r="24" spans="3:17" x14ac:dyDescent="0.25">
      <c r="C24" s="6" t="s">
        <v>150</v>
      </c>
      <c r="D24" s="6" t="s">
        <v>15</v>
      </c>
      <c r="E24" s="6" t="s">
        <v>19</v>
      </c>
      <c r="F24" s="6">
        <v>22</v>
      </c>
      <c r="G24" s="7">
        <v>44384</v>
      </c>
      <c r="H24" s="6">
        <v>112780</v>
      </c>
      <c r="I24" s="6" t="s">
        <v>13</v>
      </c>
      <c r="J24" s="6" t="s">
        <v>209</v>
      </c>
      <c r="K24" s="6">
        <f ca="1">(TODAY()-Staff[[#This Row],[Date Joined]])/365</f>
        <v>1.9698630136986301</v>
      </c>
      <c r="L24" s="9">
        <f ca="1">IF(Staff[[#This Row],[Tenure]]&gt;2, 3%,2%)</f>
        <v>0.02</v>
      </c>
      <c r="M24" s="11">
        <f ca="1">Staff[[#This Row],[Bonus]]*Staff[[#This Row],[Salary]]</f>
        <v>2255.6</v>
      </c>
      <c r="N24" s="6">
        <f>VLOOKUP(Staff[[#This Row],[Rating]],'LOOKUP Sheet'!$B$3:$C$7,2,FALSE)</f>
        <v>4</v>
      </c>
      <c r="P24" t="s">
        <v>6</v>
      </c>
      <c r="Q24" t="str">
        <f>VLOOKUP($P$16,Staff[],7,FALSE)</f>
        <v>Average</v>
      </c>
    </row>
    <row r="25" spans="3:17" x14ac:dyDescent="0.25">
      <c r="C25" s="6" t="s">
        <v>64</v>
      </c>
      <c r="D25" s="6" t="s">
        <v>15</v>
      </c>
      <c r="E25" s="6" t="s">
        <v>12</v>
      </c>
      <c r="F25" s="6">
        <v>20</v>
      </c>
      <c r="G25" s="7">
        <v>44183</v>
      </c>
      <c r="H25" s="6">
        <v>112650</v>
      </c>
      <c r="I25" s="6" t="s">
        <v>16</v>
      </c>
      <c r="J25" s="6" t="s">
        <v>207</v>
      </c>
      <c r="K25" s="6">
        <f ca="1">(TODAY()-Staff[[#This Row],[Date Joined]])/365</f>
        <v>2.5205479452054793</v>
      </c>
      <c r="L25" s="9">
        <f ca="1">IF(Staff[[#This Row],[Tenure]]&gt;2, 3%,2%)</f>
        <v>0.03</v>
      </c>
      <c r="M25" s="11">
        <f ca="1">Staff[[#This Row],[Bonus]]*Staff[[#This Row],[Salary]]</f>
        <v>3379.5</v>
      </c>
      <c r="N25" s="6">
        <f>VLOOKUP(Staff[[#This Row],[Rating]],'LOOKUP Sheet'!$B$3:$C$7,2,FALSE)</f>
        <v>3</v>
      </c>
      <c r="P25" t="s">
        <v>206</v>
      </c>
      <c r="Q25" t="str">
        <f>VLOOKUP($P$16,Staff[],8,FALSE)</f>
        <v>NZ</v>
      </c>
    </row>
    <row r="26" spans="3:17" x14ac:dyDescent="0.25">
      <c r="C26" s="6" t="s">
        <v>156</v>
      </c>
      <c r="D26" s="6" t="s">
        <v>15</v>
      </c>
      <c r="E26" s="6" t="s">
        <v>12</v>
      </c>
      <c r="F26" s="6">
        <v>20</v>
      </c>
      <c r="G26" s="7">
        <v>44122</v>
      </c>
      <c r="H26" s="6">
        <v>112650</v>
      </c>
      <c r="I26" s="6" t="s">
        <v>16</v>
      </c>
      <c r="J26" s="6" t="s">
        <v>209</v>
      </c>
      <c r="K26" s="6">
        <f ca="1">(TODAY()-Staff[[#This Row],[Date Joined]])/365</f>
        <v>2.6876712328767125</v>
      </c>
      <c r="L26" s="9">
        <f ca="1">IF(Staff[[#This Row],[Tenure]]&gt;2, 3%,2%)</f>
        <v>0.03</v>
      </c>
      <c r="M26" s="11">
        <f ca="1">Staff[[#This Row],[Bonus]]*Staff[[#This Row],[Salary]]</f>
        <v>3379.5</v>
      </c>
      <c r="N26" s="6">
        <f>VLOOKUP(Staff[[#This Row],[Rating]],'LOOKUP Sheet'!$B$3:$C$7,2,FALSE)</f>
        <v>3</v>
      </c>
      <c r="P26" t="s">
        <v>216</v>
      </c>
      <c r="Q26">
        <f ca="1">VLOOKUP($P$16,Staff[],9,FALSE)</f>
        <v>1.3863013698630138</v>
      </c>
    </row>
    <row r="27" spans="3:17" x14ac:dyDescent="0.25">
      <c r="C27" s="6" t="s">
        <v>178</v>
      </c>
      <c r="D27" s="6" t="s">
        <v>15</v>
      </c>
      <c r="E27" s="6" t="s">
        <v>9</v>
      </c>
      <c r="F27" s="6">
        <v>34</v>
      </c>
      <c r="G27" s="7">
        <v>44642</v>
      </c>
      <c r="H27" s="6">
        <v>112650</v>
      </c>
      <c r="I27" s="6" t="s">
        <v>16</v>
      </c>
      <c r="J27" s="6" t="s">
        <v>209</v>
      </c>
      <c r="K27" s="6">
        <f ca="1">(TODAY()-Staff[[#This Row],[Date Joined]])/365</f>
        <v>1.263013698630137</v>
      </c>
      <c r="L27" s="9">
        <f ca="1">IF(Staff[[#This Row],[Tenure]]&gt;2, 3%,2%)</f>
        <v>0.02</v>
      </c>
      <c r="M27" s="11">
        <f ca="1">Staff[[#This Row],[Bonus]]*Staff[[#This Row],[Salary]]</f>
        <v>2253</v>
      </c>
      <c r="N27" s="6">
        <f>VLOOKUP(Staff[[#This Row],[Rating]],'LOOKUP Sheet'!$B$3:$C$7,2,FALSE)</f>
        <v>3</v>
      </c>
    </row>
    <row r="28" spans="3:17" x14ac:dyDescent="0.25">
      <c r="C28" s="6" t="s">
        <v>81</v>
      </c>
      <c r="D28" s="6" t="s">
        <v>8</v>
      </c>
      <c r="E28" s="6" t="s">
        <v>9</v>
      </c>
      <c r="F28" s="6">
        <v>30</v>
      </c>
      <c r="G28" s="7">
        <v>44861</v>
      </c>
      <c r="H28" s="6">
        <v>112570</v>
      </c>
      <c r="I28" s="6" t="s">
        <v>16</v>
      </c>
      <c r="J28" s="6" t="s">
        <v>207</v>
      </c>
      <c r="K28" s="6">
        <f ca="1">(TODAY()-Staff[[#This Row],[Date Joined]])/365</f>
        <v>0.66301369863013704</v>
      </c>
      <c r="L28" s="9">
        <f ca="1">IF(Staff[[#This Row],[Tenure]]&gt;2, 3%,2%)</f>
        <v>0.02</v>
      </c>
      <c r="M28" s="11">
        <f ca="1">Staff[[#This Row],[Bonus]]*Staff[[#This Row],[Salary]]</f>
        <v>2251.4</v>
      </c>
      <c r="N28" s="6">
        <f>VLOOKUP(Staff[[#This Row],[Rating]],'LOOKUP Sheet'!$B$3:$C$7,2,FALSE)</f>
        <v>3</v>
      </c>
    </row>
    <row r="29" spans="3:17" x14ac:dyDescent="0.25">
      <c r="C29" s="6" t="s">
        <v>173</v>
      </c>
      <c r="D29" s="6" t="s">
        <v>8</v>
      </c>
      <c r="E29" s="6" t="s">
        <v>9</v>
      </c>
      <c r="F29" s="6">
        <v>30</v>
      </c>
      <c r="G29" s="7">
        <v>44800</v>
      </c>
      <c r="H29" s="6">
        <v>112570</v>
      </c>
      <c r="I29" s="6" t="s">
        <v>16</v>
      </c>
      <c r="J29" s="6" t="s">
        <v>209</v>
      </c>
      <c r="K29" s="6">
        <f ca="1">(TODAY()-Staff[[#This Row],[Date Joined]])/365</f>
        <v>0.83013698630136989</v>
      </c>
      <c r="L29" s="9">
        <f ca="1">IF(Staff[[#This Row],[Tenure]]&gt;2, 3%,2%)</f>
        <v>0.02</v>
      </c>
      <c r="M29" s="11">
        <f ca="1">Staff[[#This Row],[Bonus]]*Staff[[#This Row],[Salary]]</f>
        <v>2251.4</v>
      </c>
      <c r="N29" s="6">
        <f>VLOOKUP(Staff[[#This Row],[Rating]],'LOOKUP Sheet'!$B$3:$C$7,2,FALSE)</f>
        <v>3</v>
      </c>
    </row>
    <row r="30" spans="3:17" x14ac:dyDescent="0.25">
      <c r="C30" s="6" t="s">
        <v>87</v>
      </c>
      <c r="D30" s="6" t="s">
        <v>15</v>
      </c>
      <c r="E30" s="6" t="s">
        <v>12</v>
      </c>
      <c r="F30" s="6">
        <v>29</v>
      </c>
      <c r="G30" s="7">
        <v>44180</v>
      </c>
      <c r="H30" s="6">
        <v>112110</v>
      </c>
      <c r="I30" s="6" t="s">
        <v>24</v>
      </c>
      <c r="J30" s="6" t="s">
        <v>207</v>
      </c>
      <c r="K30" s="6">
        <f ca="1">(TODAY()-Staff[[#This Row],[Date Joined]])/365</f>
        <v>2.5287671232876714</v>
      </c>
      <c r="L30" s="9">
        <f ca="1">IF(Staff[[#This Row],[Tenure]]&gt;2, 3%,2%)</f>
        <v>0.03</v>
      </c>
      <c r="M30" s="11">
        <f ca="1">Staff[[#This Row],[Bonus]]*Staff[[#This Row],[Salary]]</f>
        <v>3363.2999999999997</v>
      </c>
      <c r="N30" s="6">
        <f>VLOOKUP(Staff[[#This Row],[Rating]],'LOOKUP Sheet'!$B$3:$C$7,2,FALSE)</f>
        <v>2</v>
      </c>
    </row>
    <row r="31" spans="3:17" x14ac:dyDescent="0.25">
      <c r="C31" s="6" t="s">
        <v>180</v>
      </c>
      <c r="D31" s="6" t="s">
        <v>15</v>
      </c>
      <c r="E31" s="6" t="s">
        <v>12</v>
      </c>
      <c r="F31" s="6">
        <v>29</v>
      </c>
      <c r="G31" s="7">
        <v>44119</v>
      </c>
      <c r="H31" s="6">
        <v>112110</v>
      </c>
      <c r="I31" s="6" t="s">
        <v>24</v>
      </c>
      <c r="J31" s="6" t="s">
        <v>209</v>
      </c>
      <c r="K31" s="6">
        <f ca="1">(TODAY()-Staff[[#This Row],[Date Joined]])/365</f>
        <v>2.6958904109589041</v>
      </c>
      <c r="L31" s="9">
        <f ca="1">IF(Staff[[#This Row],[Tenure]]&gt;2, 3%,2%)</f>
        <v>0.03</v>
      </c>
      <c r="M31" s="11">
        <f ca="1">Staff[[#This Row],[Bonus]]*Staff[[#This Row],[Salary]]</f>
        <v>3363.2999999999997</v>
      </c>
      <c r="N31" s="6">
        <f>VLOOKUP(Staff[[#This Row],[Rating]],'LOOKUP Sheet'!$B$3:$C$7,2,FALSE)</f>
        <v>2</v>
      </c>
    </row>
    <row r="32" spans="3:17" x14ac:dyDescent="0.25">
      <c r="C32" s="6" t="s">
        <v>34</v>
      </c>
      <c r="D32" s="6" t="s">
        <v>15</v>
      </c>
      <c r="E32" s="6" t="s">
        <v>9</v>
      </c>
      <c r="F32" s="6">
        <v>25</v>
      </c>
      <c r="G32" s="7">
        <v>44726</v>
      </c>
      <c r="H32" s="6">
        <v>109190</v>
      </c>
      <c r="I32" s="6" t="s">
        <v>13</v>
      </c>
      <c r="J32" s="6" t="s">
        <v>207</v>
      </c>
      <c r="K32" s="6">
        <f ca="1">(TODAY()-Staff[[#This Row],[Date Joined]])/365</f>
        <v>1.0328767123287672</v>
      </c>
      <c r="L32" s="9">
        <f ca="1">IF(Staff[[#This Row],[Tenure]]&gt;2, 3%,2%)</f>
        <v>0.02</v>
      </c>
      <c r="M32" s="11">
        <f ca="1">Staff[[#This Row],[Bonus]]*Staff[[#This Row],[Salary]]</f>
        <v>2183.8000000000002</v>
      </c>
      <c r="N32" s="6">
        <f>VLOOKUP(Staff[[#This Row],[Rating]],'LOOKUP Sheet'!$B$3:$C$7,2,FALSE)</f>
        <v>4</v>
      </c>
    </row>
    <row r="33" spans="3:14" x14ac:dyDescent="0.25">
      <c r="C33" s="6" t="s">
        <v>128</v>
      </c>
      <c r="D33" s="6" t="s">
        <v>15</v>
      </c>
      <c r="E33" s="6" t="s">
        <v>9</v>
      </c>
      <c r="F33" s="6">
        <v>25</v>
      </c>
      <c r="G33" s="7">
        <v>44665</v>
      </c>
      <c r="H33" s="6">
        <v>109190</v>
      </c>
      <c r="I33" s="6" t="s">
        <v>13</v>
      </c>
      <c r="J33" s="6" t="s">
        <v>209</v>
      </c>
      <c r="K33" s="6">
        <f ca="1">(TODAY()-Staff[[#This Row],[Date Joined]])/365</f>
        <v>1.2</v>
      </c>
      <c r="L33" s="9">
        <f ca="1">IF(Staff[[#This Row],[Tenure]]&gt;2, 3%,2%)</f>
        <v>0.02</v>
      </c>
      <c r="M33" s="11">
        <f ca="1">Staff[[#This Row],[Bonus]]*Staff[[#This Row],[Salary]]</f>
        <v>2183.8000000000002</v>
      </c>
      <c r="N33" s="6">
        <f>VLOOKUP(Staff[[#This Row],[Rating]],'LOOKUP Sheet'!$B$3:$C$7,2,FALSE)</f>
        <v>4</v>
      </c>
    </row>
    <row r="34" spans="3:14" x14ac:dyDescent="0.25">
      <c r="C34" s="6" t="s">
        <v>33</v>
      </c>
      <c r="D34" s="6" t="s">
        <v>8</v>
      </c>
      <c r="E34" s="6" t="s">
        <v>19</v>
      </c>
      <c r="F34" s="6">
        <v>38</v>
      </c>
      <c r="G34" s="7">
        <v>44377</v>
      </c>
      <c r="H34" s="6">
        <v>109160</v>
      </c>
      <c r="I34" s="6" t="s">
        <v>10</v>
      </c>
      <c r="J34" s="6" t="s">
        <v>207</v>
      </c>
      <c r="K34" s="6">
        <f ca="1">(TODAY()-Staff[[#This Row],[Date Joined]])/365</f>
        <v>1.989041095890411</v>
      </c>
      <c r="L34" s="9">
        <f ca="1">IF(Staff[[#This Row],[Tenure]]&gt;2, 3%,2%)</f>
        <v>0.02</v>
      </c>
      <c r="M34" s="11">
        <f ca="1">Staff[[#This Row],[Bonus]]*Staff[[#This Row],[Salary]]</f>
        <v>2183.1999999999998</v>
      </c>
      <c r="N34" s="6">
        <f>VLOOKUP(Staff[[#This Row],[Rating]],'LOOKUP Sheet'!$B$3:$C$7,2,FALSE)</f>
        <v>5</v>
      </c>
    </row>
    <row r="35" spans="3:14" x14ac:dyDescent="0.25">
      <c r="C35" s="6" t="s">
        <v>127</v>
      </c>
      <c r="D35" s="6" t="s">
        <v>8</v>
      </c>
      <c r="E35" s="6" t="s">
        <v>19</v>
      </c>
      <c r="F35" s="6">
        <v>38</v>
      </c>
      <c r="G35" s="7">
        <v>44316</v>
      </c>
      <c r="H35" s="6">
        <v>109160</v>
      </c>
      <c r="I35" s="6" t="s">
        <v>10</v>
      </c>
      <c r="J35" s="6" t="s">
        <v>209</v>
      </c>
      <c r="K35" s="6">
        <f ca="1">(TODAY()-Staff[[#This Row],[Date Joined]])/365</f>
        <v>2.1561643835616437</v>
      </c>
      <c r="L35" s="9">
        <f ca="1">IF(Staff[[#This Row],[Tenure]]&gt;2, 3%,2%)</f>
        <v>0.03</v>
      </c>
      <c r="M35" s="11">
        <f ca="1">Staff[[#This Row],[Bonus]]*Staff[[#This Row],[Salary]]</f>
        <v>3274.7999999999997</v>
      </c>
      <c r="N35" s="6">
        <f>VLOOKUP(Staff[[#This Row],[Rating]],'LOOKUP Sheet'!$B$3:$C$7,2,FALSE)</f>
        <v>5</v>
      </c>
    </row>
    <row r="36" spans="3:14" x14ac:dyDescent="0.25">
      <c r="C36" s="6" t="s">
        <v>22</v>
      </c>
      <c r="D36" s="6" t="s">
        <v>15</v>
      </c>
      <c r="E36" s="6" t="s">
        <v>12</v>
      </c>
      <c r="F36" s="6">
        <v>20</v>
      </c>
      <c r="G36" s="7">
        <v>44459</v>
      </c>
      <c r="H36" s="6">
        <v>107700</v>
      </c>
      <c r="I36" s="6" t="s">
        <v>16</v>
      </c>
      <c r="J36" s="6" t="s">
        <v>207</v>
      </c>
      <c r="K36" s="6">
        <f ca="1">(TODAY()-Staff[[#This Row],[Date Joined]])/365</f>
        <v>1.7643835616438357</v>
      </c>
      <c r="L36" s="9">
        <f ca="1">IF(Staff[[#This Row],[Tenure]]&gt;2, 3%,2%)</f>
        <v>0.02</v>
      </c>
      <c r="M36" s="11">
        <f ca="1">Staff[[#This Row],[Bonus]]*Staff[[#This Row],[Salary]]</f>
        <v>2154</v>
      </c>
      <c r="N36" s="6">
        <f>VLOOKUP(Staff[[#This Row],[Rating]],'LOOKUP Sheet'!$B$3:$C$7,2,FALSE)</f>
        <v>3</v>
      </c>
    </row>
    <row r="37" spans="3:14" x14ac:dyDescent="0.25">
      <c r="C37" s="6" t="s">
        <v>117</v>
      </c>
      <c r="D37" s="6" t="s">
        <v>15</v>
      </c>
      <c r="E37" s="6" t="s">
        <v>12</v>
      </c>
      <c r="F37" s="6">
        <v>20</v>
      </c>
      <c r="G37" s="7">
        <v>44397</v>
      </c>
      <c r="H37" s="6">
        <v>107700</v>
      </c>
      <c r="I37" s="6" t="s">
        <v>16</v>
      </c>
      <c r="J37" s="6" t="s">
        <v>209</v>
      </c>
      <c r="K37" s="6">
        <f ca="1">(TODAY()-Staff[[#This Row],[Date Joined]])/365</f>
        <v>1.9342465753424658</v>
      </c>
      <c r="L37" s="9">
        <f ca="1">IF(Staff[[#This Row],[Tenure]]&gt;2, 3%,2%)</f>
        <v>0.02</v>
      </c>
      <c r="M37" s="11">
        <f ca="1">Staff[[#This Row],[Bonus]]*Staff[[#This Row],[Salary]]</f>
        <v>2154</v>
      </c>
      <c r="N37" s="6">
        <f>VLOOKUP(Staff[[#This Row],[Rating]],'LOOKUP Sheet'!$B$3:$C$7,2,FALSE)</f>
        <v>3</v>
      </c>
    </row>
    <row r="38" spans="3:14" x14ac:dyDescent="0.25">
      <c r="C38" s="6" t="s">
        <v>69</v>
      </c>
      <c r="D38" s="6" t="s">
        <v>15</v>
      </c>
      <c r="E38" s="6" t="s">
        <v>9</v>
      </c>
      <c r="F38" s="6">
        <v>23</v>
      </c>
      <c r="G38" s="7">
        <v>44440</v>
      </c>
      <c r="H38" s="6">
        <v>106460</v>
      </c>
      <c r="I38" s="6" t="s">
        <v>16</v>
      </c>
      <c r="J38" s="6" t="s">
        <v>207</v>
      </c>
      <c r="K38" s="6">
        <f ca="1">(TODAY()-Staff[[#This Row],[Date Joined]])/365</f>
        <v>1.8164383561643835</v>
      </c>
      <c r="L38" s="9">
        <f ca="1">IF(Staff[[#This Row],[Tenure]]&gt;2, 3%,2%)</f>
        <v>0.02</v>
      </c>
      <c r="M38" s="11">
        <f ca="1">Staff[[#This Row],[Bonus]]*Staff[[#This Row],[Salary]]</f>
        <v>2129.1999999999998</v>
      </c>
      <c r="N38" s="6">
        <f>VLOOKUP(Staff[[#This Row],[Rating]],'LOOKUP Sheet'!$B$3:$C$7,2,FALSE)</f>
        <v>3</v>
      </c>
    </row>
    <row r="39" spans="3:14" x14ac:dyDescent="0.25">
      <c r="C39" s="6" t="s">
        <v>161</v>
      </c>
      <c r="D39" s="6" t="s">
        <v>15</v>
      </c>
      <c r="E39" s="6" t="s">
        <v>9</v>
      </c>
      <c r="F39" s="6">
        <v>23</v>
      </c>
      <c r="G39" s="7">
        <v>44378</v>
      </c>
      <c r="H39" s="6">
        <v>106460</v>
      </c>
      <c r="I39" s="6" t="s">
        <v>16</v>
      </c>
      <c r="J39" s="6" t="s">
        <v>209</v>
      </c>
      <c r="K39" s="6">
        <f ca="1">(TODAY()-Staff[[#This Row],[Date Joined]])/365</f>
        <v>1.9863013698630136</v>
      </c>
      <c r="L39" s="9">
        <f ca="1">IF(Staff[[#This Row],[Tenure]]&gt;2, 3%,2%)</f>
        <v>0.02</v>
      </c>
      <c r="M39" s="11">
        <f ca="1">Staff[[#This Row],[Bonus]]*Staff[[#This Row],[Salary]]</f>
        <v>2129.1999999999998</v>
      </c>
      <c r="N39" s="6">
        <f>VLOOKUP(Staff[[#This Row],[Rating]],'LOOKUP Sheet'!$B$3:$C$7,2,FALSE)</f>
        <v>3</v>
      </c>
    </row>
    <row r="40" spans="3:14" x14ac:dyDescent="0.25">
      <c r="C40" s="6" t="s">
        <v>43</v>
      </c>
      <c r="D40" s="6" t="s">
        <v>8</v>
      </c>
      <c r="E40" s="6" t="s">
        <v>9</v>
      </c>
      <c r="F40" s="6">
        <v>28</v>
      </c>
      <c r="G40" s="7">
        <v>44486</v>
      </c>
      <c r="H40" s="6">
        <v>104770</v>
      </c>
      <c r="I40" s="6" t="s">
        <v>16</v>
      </c>
      <c r="J40" s="6" t="s">
        <v>207</v>
      </c>
      <c r="K40" s="6">
        <f ca="1">(TODAY()-Staff[[#This Row],[Date Joined]])/365</f>
        <v>1.6904109589041096</v>
      </c>
      <c r="L40" s="9">
        <f ca="1">IF(Staff[[#This Row],[Tenure]]&gt;2, 3%,2%)</f>
        <v>0.02</v>
      </c>
      <c r="M40" s="11">
        <f ca="1">Staff[[#This Row],[Bonus]]*Staff[[#This Row],[Salary]]</f>
        <v>2095.4</v>
      </c>
      <c r="N40" s="6">
        <f>VLOOKUP(Staff[[#This Row],[Rating]],'LOOKUP Sheet'!$B$3:$C$7,2,FALSE)</f>
        <v>3</v>
      </c>
    </row>
    <row r="41" spans="3:14" x14ac:dyDescent="0.25">
      <c r="C41" s="6" t="s">
        <v>136</v>
      </c>
      <c r="D41" s="6" t="s">
        <v>8</v>
      </c>
      <c r="E41" s="6" t="s">
        <v>9</v>
      </c>
      <c r="F41" s="6">
        <v>28</v>
      </c>
      <c r="G41" s="7">
        <v>44425</v>
      </c>
      <c r="H41" s="6">
        <v>104770</v>
      </c>
      <c r="I41" s="6" t="s">
        <v>16</v>
      </c>
      <c r="J41" s="6" t="s">
        <v>209</v>
      </c>
      <c r="K41" s="6">
        <f ca="1">(TODAY()-Staff[[#This Row],[Date Joined]])/365</f>
        <v>1.8575342465753424</v>
      </c>
      <c r="L41" s="9">
        <f ca="1">IF(Staff[[#This Row],[Tenure]]&gt;2, 3%,2%)</f>
        <v>0.02</v>
      </c>
      <c r="M41" s="11">
        <f ca="1">Staff[[#This Row],[Bonus]]*Staff[[#This Row],[Salary]]</f>
        <v>2095.4</v>
      </c>
      <c r="N41" s="6">
        <f>VLOOKUP(Staff[[#This Row],[Rating]],'LOOKUP Sheet'!$B$3:$C$7,2,FALSE)</f>
        <v>3</v>
      </c>
    </row>
    <row r="42" spans="3:14" x14ac:dyDescent="0.25">
      <c r="C42" s="6" t="s">
        <v>101</v>
      </c>
      <c r="D42" s="6" t="s">
        <v>8</v>
      </c>
      <c r="E42" s="6" t="s">
        <v>12</v>
      </c>
      <c r="F42" s="6">
        <v>40</v>
      </c>
      <c r="G42" s="7">
        <v>44381</v>
      </c>
      <c r="H42" s="6">
        <v>104410</v>
      </c>
      <c r="I42" s="6" t="s">
        <v>16</v>
      </c>
      <c r="J42" s="6" t="s">
        <v>207</v>
      </c>
      <c r="K42" s="6">
        <f ca="1">(TODAY()-Staff[[#This Row],[Date Joined]])/365</f>
        <v>1.978082191780822</v>
      </c>
      <c r="L42" s="9">
        <f ca="1">IF(Staff[[#This Row],[Tenure]]&gt;2, 3%,2%)</f>
        <v>0.02</v>
      </c>
      <c r="M42" s="11">
        <f ca="1">Staff[[#This Row],[Bonus]]*Staff[[#This Row],[Salary]]</f>
        <v>2088.1999999999998</v>
      </c>
      <c r="N42" s="6">
        <f>VLOOKUP(Staff[[#This Row],[Rating]],'LOOKUP Sheet'!$B$3:$C$7,2,FALSE)</f>
        <v>3</v>
      </c>
    </row>
    <row r="43" spans="3:14" x14ac:dyDescent="0.25">
      <c r="C43" s="6" t="s">
        <v>194</v>
      </c>
      <c r="D43" s="6" t="s">
        <v>8</v>
      </c>
      <c r="E43" s="6" t="s">
        <v>12</v>
      </c>
      <c r="F43" s="6">
        <v>40</v>
      </c>
      <c r="G43" s="7">
        <v>44320</v>
      </c>
      <c r="H43" s="6">
        <v>104410</v>
      </c>
      <c r="I43" s="6" t="s">
        <v>16</v>
      </c>
      <c r="J43" s="6" t="s">
        <v>209</v>
      </c>
      <c r="K43" s="6">
        <f ca="1">(TODAY()-Staff[[#This Row],[Date Joined]])/365</f>
        <v>2.1452054794520548</v>
      </c>
      <c r="L43" s="9">
        <f ca="1">IF(Staff[[#This Row],[Tenure]]&gt;2, 3%,2%)</f>
        <v>0.03</v>
      </c>
      <c r="M43" s="11">
        <f ca="1">Staff[[#This Row],[Bonus]]*Staff[[#This Row],[Salary]]</f>
        <v>3132.2999999999997</v>
      </c>
      <c r="N43" s="6">
        <f>VLOOKUP(Staff[[#This Row],[Rating]],'LOOKUP Sheet'!$B$3:$C$7,2,FALSE)</f>
        <v>3</v>
      </c>
    </row>
    <row r="44" spans="3:14" x14ac:dyDescent="0.25">
      <c r="C44" s="6" t="s">
        <v>96</v>
      </c>
      <c r="D44" s="6" t="s">
        <v>8</v>
      </c>
      <c r="E44" s="6" t="s">
        <v>9</v>
      </c>
      <c r="F44" s="6">
        <v>28</v>
      </c>
      <c r="G44" s="7">
        <v>44649</v>
      </c>
      <c r="H44" s="6">
        <v>104120</v>
      </c>
      <c r="I44" s="6" t="s">
        <v>16</v>
      </c>
      <c r="J44" s="6" t="s">
        <v>207</v>
      </c>
      <c r="K44" s="6">
        <f ca="1">(TODAY()-Staff[[#This Row],[Date Joined]])/365</f>
        <v>1.2438356164383562</v>
      </c>
      <c r="L44" s="9">
        <f ca="1">IF(Staff[[#This Row],[Tenure]]&gt;2, 3%,2%)</f>
        <v>0.02</v>
      </c>
      <c r="M44" s="11">
        <f ca="1">Staff[[#This Row],[Bonus]]*Staff[[#This Row],[Salary]]</f>
        <v>2082.4</v>
      </c>
      <c r="N44" s="6">
        <f>VLOOKUP(Staff[[#This Row],[Rating]],'LOOKUP Sheet'!$B$3:$C$7,2,FALSE)</f>
        <v>3</v>
      </c>
    </row>
    <row r="45" spans="3:14" x14ac:dyDescent="0.25">
      <c r="C45" s="6" t="s">
        <v>189</v>
      </c>
      <c r="D45" s="6" t="s">
        <v>8</v>
      </c>
      <c r="E45" s="6" t="s">
        <v>9</v>
      </c>
      <c r="F45" s="6">
        <v>28</v>
      </c>
      <c r="G45" s="7">
        <v>44590</v>
      </c>
      <c r="H45" s="6">
        <v>104120</v>
      </c>
      <c r="I45" s="6" t="s">
        <v>16</v>
      </c>
      <c r="J45" s="6" t="s">
        <v>209</v>
      </c>
      <c r="K45" s="6">
        <f ca="1">(TODAY()-Staff[[#This Row],[Date Joined]])/365</f>
        <v>1.4054794520547946</v>
      </c>
      <c r="L45" s="9">
        <f ca="1">IF(Staff[[#This Row],[Tenure]]&gt;2, 3%,2%)</f>
        <v>0.02</v>
      </c>
      <c r="M45" s="11">
        <f ca="1">Staff[[#This Row],[Bonus]]*Staff[[#This Row],[Salary]]</f>
        <v>2082.4</v>
      </c>
      <c r="N45" s="6">
        <f>VLOOKUP(Staff[[#This Row],[Rating]],'LOOKUP Sheet'!$B$3:$C$7,2,FALSE)</f>
        <v>3</v>
      </c>
    </row>
    <row r="46" spans="3:14" x14ac:dyDescent="0.25">
      <c r="C46" s="6" t="s">
        <v>50</v>
      </c>
      <c r="D46" s="6" t="s">
        <v>15</v>
      </c>
      <c r="E46" s="6" t="s">
        <v>9</v>
      </c>
      <c r="F46" s="6">
        <v>31</v>
      </c>
      <c r="G46" s="7">
        <v>44724</v>
      </c>
      <c r="H46" s="6">
        <v>103550</v>
      </c>
      <c r="I46" s="6" t="s">
        <v>16</v>
      </c>
      <c r="J46" s="6" t="s">
        <v>207</v>
      </c>
      <c r="K46" s="6">
        <f ca="1">(TODAY()-Staff[[#This Row],[Date Joined]])/365</f>
        <v>1.0383561643835617</v>
      </c>
      <c r="L46" s="9">
        <f ca="1">IF(Staff[[#This Row],[Tenure]]&gt;2, 3%,2%)</f>
        <v>0.02</v>
      </c>
      <c r="M46" s="11">
        <f ca="1">Staff[[#This Row],[Bonus]]*Staff[[#This Row],[Salary]]</f>
        <v>2071</v>
      </c>
      <c r="N46" s="6">
        <f>VLOOKUP(Staff[[#This Row],[Rating]],'LOOKUP Sheet'!$B$3:$C$7,2,FALSE)</f>
        <v>3</v>
      </c>
    </row>
    <row r="47" spans="3:14" x14ac:dyDescent="0.25">
      <c r="C47" s="6" t="s">
        <v>143</v>
      </c>
      <c r="D47" s="6" t="s">
        <v>15</v>
      </c>
      <c r="E47" s="6" t="s">
        <v>9</v>
      </c>
      <c r="F47" s="6">
        <v>31</v>
      </c>
      <c r="G47" s="7">
        <v>44663</v>
      </c>
      <c r="H47" s="6">
        <v>103550</v>
      </c>
      <c r="I47" s="6" t="s">
        <v>16</v>
      </c>
      <c r="J47" s="6" t="s">
        <v>209</v>
      </c>
      <c r="K47" s="6">
        <f ca="1">(TODAY()-Staff[[#This Row],[Date Joined]])/365</f>
        <v>1.2054794520547945</v>
      </c>
      <c r="L47" s="9">
        <f ca="1">IF(Staff[[#This Row],[Tenure]]&gt;2, 3%,2%)</f>
        <v>0.02</v>
      </c>
      <c r="M47" s="11">
        <f ca="1">Staff[[#This Row],[Bonus]]*Staff[[#This Row],[Salary]]</f>
        <v>2071</v>
      </c>
      <c r="N47" s="6">
        <f>VLOOKUP(Staff[[#This Row],[Rating]],'LOOKUP Sheet'!$B$3:$C$7,2,FALSE)</f>
        <v>3</v>
      </c>
    </row>
    <row r="48" spans="3:14" x14ac:dyDescent="0.25">
      <c r="C48" s="6" t="s">
        <v>103</v>
      </c>
      <c r="D48" s="6" t="s">
        <v>15</v>
      </c>
      <c r="E48" s="6" t="s">
        <v>12</v>
      </c>
      <c r="F48" s="6">
        <v>24</v>
      </c>
      <c r="G48" s="7">
        <v>44686</v>
      </c>
      <c r="H48" s="6">
        <v>100420</v>
      </c>
      <c r="I48" s="6" t="s">
        <v>16</v>
      </c>
      <c r="J48" s="6" t="s">
        <v>207</v>
      </c>
      <c r="K48" s="6">
        <f ca="1">(TODAY()-Staff[[#This Row],[Date Joined]])/365</f>
        <v>1.1424657534246576</v>
      </c>
      <c r="L48" s="9">
        <f ca="1">IF(Staff[[#This Row],[Tenure]]&gt;2, 3%,2%)</f>
        <v>0.02</v>
      </c>
      <c r="M48" s="11">
        <f ca="1">Staff[[#This Row],[Bonus]]*Staff[[#This Row],[Salary]]</f>
        <v>2008.4</v>
      </c>
      <c r="N48" s="6">
        <f>VLOOKUP(Staff[[#This Row],[Rating]],'LOOKUP Sheet'!$B$3:$C$7,2,FALSE)</f>
        <v>3</v>
      </c>
    </row>
    <row r="49" spans="3:14" x14ac:dyDescent="0.25">
      <c r="C49" s="6" t="s">
        <v>196</v>
      </c>
      <c r="D49" s="6" t="s">
        <v>15</v>
      </c>
      <c r="E49" s="6" t="s">
        <v>12</v>
      </c>
      <c r="F49" s="6">
        <v>24</v>
      </c>
      <c r="G49" s="7">
        <v>44625</v>
      </c>
      <c r="H49" s="6">
        <v>100420</v>
      </c>
      <c r="I49" s="6" t="s">
        <v>16</v>
      </c>
      <c r="J49" s="6" t="s">
        <v>209</v>
      </c>
      <c r="K49" s="6">
        <f ca="1">(TODAY()-Staff[[#This Row],[Date Joined]])/365</f>
        <v>1.3095890410958904</v>
      </c>
      <c r="L49" s="9">
        <f ca="1">IF(Staff[[#This Row],[Tenure]]&gt;2, 3%,2%)</f>
        <v>0.02</v>
      </c>
      <c r="M49" s="11">
        <f ca="1">Staff[[#This Row],[Bonus]]*Staff[[#This Row],[Salary]]</f>
        <v>2008.4</v>
      </c>
      <c r="N49" s="6">
        <f>VLOOKUP(Staff[[#This Row],[Rating]],'LOOKUP Sheet'!$B$3:$C$7,2,FALSE)</f>
        <v>3</v>
      </c>
    </row>
    <row r="50" spans="3:14" x14ac:dyDescent="0.25">
      <c r="C50" s="6" t="s">
        <v>107</v>
      </c>
      <c r="D50" s="6" t="s">
        <v>8</v>
      </c>
      <c r="E50" s="6" t="s">
        <v>9</v>
      </c>
      <c r="F50" s="6">
        <v>28</v>
      </c>
      <c r="G50" s="7">
        <v>44630</v>
      </c>
      <c r="H50" s="6">
        <v>99970</v>
      </c>
      <c r="I50" s="6" t="s">
        <v>16</v>
      </c>
      <c r="J50" s="6" t="s">
        <v>207</v>
      </c>
      <c r="K50" s="6">
        <f ca="1">(TODAY()-Staff[[#This Row],[Date Joined]])/365</f>
        <v>1.295890410958904</v>
      </c>
      <c r="L50" s="9">
        <f ca="1">IF(Staff[[#This Row],[Tenure]]&gt;2, 3%,2%)</f>
        <v>0.02</v>
      </c>
      <c r="M50" s="11">
        <f ca="1">Staff[[#This Row],[Bonus]]*Staff[[#This Row],[Salary]]</f>
        <v>1999.4</v>
      </c>
      <c r="N50" s="6">
        <f>VLOOKUP(Staff[[#This Row],[Rating]],'LOOKUP Sheet'!$B$3:$C$7,2,FALSE)</f>
        <v>3</v>
      </c>
    </row>
    <row r="51" spans="3:14" x14ac:dyDescent="0.25">
      <c r="C51" s="6" t="s">
        <v>200</v>
      </c>
      <c r="D51" s="6" t="s">
        <v>8</v>
      </c>
      <c r="E51" s="6" t="s">
        <v>9</v>
      </c>
      <c r="F51" s="6">
        <v>28</v>
      </c>
      <c r="G51" s="7">
        <v>44571</v>
      </c>
      <c r="H51" s="6">
        <v>99970</v>
      </c>
      <c r="I51" s="6" t="s">
        <v>16</v>
      </c>
      <c r="J51" s="6" t="s">
        <v>209</v>
      </c>
      <c r="K51" s="6">
        <f ca="1">(TODAY()-Staff[[#This Row],[Date Joined]])/365</f>
        <v>1.4575342465753425</v>
      </c>
      <c r="L51" s="9">
        <f ca="1">IF(Staff[[#This Row],[Tenure]]&gt;2, 3%,2%)</f>
        <v>0.02</v>
      </c>
      <c r="M51" s="11">
        <f ca="1">Staff[[#This Row],[Bonus]]*Staff[[#This Row],[Salary]]</f>
        <v>1999.4</v>
      </c>
      <c r="N51" s="6">
        <f>VLOOKUP(Staff[[#This Row],[Rating]],'LOOKUP Sheet'!$B$3:$C$7,2,FALSE)</f>
        <v>3</v>
      </c>
    </row>
    <row r="52" spans="3:14" x14ac:dyDescent="0.25">
      <c r="C52" s="6" t="s">
        <v>105</v>
      </c>
      <c r="D52" s="6" t="s">
        <v>15</v>
      </c>
      <c r="E52" s="6" t="s">
        <v>9</v>
      </c>
      <c r="F52" s="6">
        <v>40</v>
      </c>
      <c r="G52" s="7">
        <v>44263</v>
      </c>
      <c r="H52" s="6">
        <v>99750</v>
      </c>
      <c r="I52" s="6" t="s">
        <v>16</v>
      </c>
      <c r="J52" s="6" t="s">
        <v>207</v>
      </c>
      <c r="K52" s="6">
        <f ca="1">(TODAY()-Staff[[#This Row],[Date Joined]])/365</f>
        <v>2.3013698630136985</v>
      </c>
      <c r="L52" s="9">
        <f ca="1">IF(Staff[[#This Row],[Tenure]]&gt;2, 3%,2%)</f>
        <v>0.03</v>
      </c>
      <c r="M52" s="11">
        <f ca="1">Staff[[#This Row],[Bonus]]*Staff[[#This Row],[Salary]]</f>
        <v>2992.5</v>
      </c>
      <c r="N52" s="6">
        <f>VLOOKUP(Staff[[#This Row],[Rating]],'LOOKUP Sheet'!$B$3:$C$7,2,FALSE)</f>
        <v>3</v>
      </c>
    </row>
    <row r="53" spans="3:14" x14ac:dyDescent="0.25">
      <c r="C53" s="6" t="s">
        <v>198</v>
      </c>
      <c r="D53" s="6" t="s">
        <v>15</v>
      </c>
      <c r="E53" s="6" t="s">
        <v>9</v>
      </c>
      <c r="F53" s="6">
        <v>40</v>
      </c>
      <c r="G53" s="7">
        <v>44204</v>
      </c>
      <c r="H53" s="6">
        <v>99750</v>
      </c>
      <c r="I53" s="6" t="s">
        <v>16</v>
      </c>
      <c r="J53" s="6" t="s">
        <v>209</v>
      </c>
      <c r="K53" s="6">
        <f ca="1">(TODAY()-Staff[[#This Row],[Date Joined]])/365</f>
        <v>2.463013698630137</v>
      </c>
      <c r="L53" s="9">
        <f ca="1">IF(Staff[[#This Row],[Tenure]]&gt;2, 3%,2%)</f>
        <v>0.03</v>
      </c>
      <c r="M53" s="11">
        <f ca="1">Staff[[#This Row],[Bonus]]*Staff[[#This Row],[Salary]]</f>
        <v>2992.5</v>
      </c>
      <c r="N53" s="6">
        <f>VLOOKUP(Staff[[#This Row],[Rating]],'LOOKUP Sheet'!$B$3:$C$7,2,FALSE)</f>
        <v>3</v>
      </c>
    </row>
    <row r="54" spans="3:14" x14ac:dyDescent="0.25">
      <c r="C54" s="6" t="s">
        <v>85</v>
      </c>
      <c r="D54" s="6" t="s">
        <v>15</v>
      </c>
      <c r="E54" s="6" t="s">
        <v>21</v>
      </c>
      <c r="F54" s="6">
        <v>30</v>
      </c>
      <c r="G54" s="7">
        <v>44606</v>
      </c>
      <c r="H54" s="6">
        <v>96800</v>
      </c>
      <c r="I54" s="6" t="s">
        <v>16</v>
      </c>
      <c r="J54" s="6" t="s">
        <v>207</v>
      </c>
      <c r="K54" s="6">
        <f ca="1">(TODAY()-Staff[[#This Row],[Date Joined]])/365</f>
        <v>1.3616438356164384</v>
      </c>
      <c r="L54" s="9">
        <f ca="1">IF(Staff[[#This Row],[Tenure]]&gt;2, 3%,2%)</f>
        <v>0.02</v>
      </c>
      <c r="M54" s="11">
        <f ca="1">Staff[[#This Row],[Bonus]]*Staff[[#This Row],[Salary]]</f>
        <v>1936</v>
      </c>
      <c r="N54" s="6">
        <f>VLOOKUP(Staff[[#This Row],[Rating]],'LOOKUP Sheet'!$B$3:$C$7,2,FALSE)</f>
        <v>3</v>
      </c>
    </row>
    <row r="55" spans="3:14" x14ac:dyDescent="0.25">
      <c r="C55" s="6" t="s">
        <v>177</v>
      </c>
      <c r="D55" s="6" t="s">
        <v>15</v>
      </c>
      <c r="E55" s="6" t="s">
        <v>21</v>
      </c>
      <c r="F55" s="6">
        <v>30</v>
      </c>
      <c r="G55" s="7">
        <v>44544</v>
      </c>
      <c r="H55" s="6">
        <v>96800</v>
      </c>
      <c r="I55" s="6" t="s">
        <v>16</v>
      </c>
      <c r="J55" s="6" t="s">
        <v>209</v>
      </c>
      <c r="K55" s="6">
        <f ca="1">(TODAY()-Staff[[#This Row],[Date Joined]])/365</f>
        <v>1.5315068493150685</v>
      </c>
      <c r="L55" s="9">
        <f ca="1">IF(Staff[[#This Row],[Tenure]]&gt;2, 3%,2%)</f>
        <v>0.02</v>
      </c>
      <c r="M55" s="11">
        <f ca="1">Staff[[#This Row],[Bonus]]*Staff[[#This Row],[Salary]]</f>
        <v>1936</v>
      </c>
      <c r="N55" s="6">
        <f>VLOOKUP(Staff[[#This Row],[Rating]],'LOOKUP Sheet'!$B$3:$C$7,2,FALSE)</f>
        <v>3</v>
      </c>
    </row>
    <row r="56" spans="3:14" x14ac:dyDescent="0.25">
      <c r="C56" s="6" t="s">
        <v>71</v>
      </c>
      <c r="D56" s="6" t="s">
        <v>8</v>
      </c>
      <c r="E56" s="6" t="s">
        <v>12</v>
      </c>
      <c r="F56" s="6">
        <v>33</v>
      </c>
      <c r="G56" s="7">
        <v>44190</v>
      </c>
      <c r="H56" s="6">
        <v>96140</v>
      </c>
      <c r="I56" s="6" t="s">
        <v>16</v>
      </c>
      <c r="J56" s="6" t="s">
        <v>207</v>
      </c>
      <c r="K56" s="6">
        <f ca="1">(TODAY()-Staff[[#This Row],[Date Joined]])/365</f>
        <v>2.5013698630136987</v>
      </c>
      <c r="L56" s="9">
        <f ca="1">IF(Staff[[#This Row],[Tenure]]&gt;2, 3%,2%)</f>
        <v>0.03</v>
      </c>
      <c r="M56" s="11">
        <f ca="1">Staff[[#This Row],[Bonus]]*Staff[[#This Row],[Salary]]</f>
        <v>2884.2</v>
      </c>
      <c r="N56" s="6">
        <f>VLOOKUP(Staff[[#This Row],[Rating]],'LOOKUP Sheet'!$B$3:$C$7,2,FALSE)</f>
        <v>3</v>
      </c>
    </row>
    <row r="57" spans="3:14" x14ac:dyDescent="0.25">
      <c r="C57" s="6" t="s">
        <v>163</v>
      </c>
      <c r="D57" s="6" t="s">
        <v>8</v>
      </c>
      <c r="E57" s="6" t="s">
        <v>12</v>
      </c>
      <c r="F57" s="6">
        <v>33</v>
      </c>
      <c r="G57" s="7">
        <v>44129</v>
      </c>
      <c r="H57" s="6">
        <v>96140</v>
      </c>
      <c r="I57" s="6" t="s">
        <v>16</v>
      </c>
      <c r="J57" s="6" t="s">
        <v>209</v>
      </c>
      <c r="K57" s="6">
        <f ca="1">(TODAY()-Staff[[#This Row],[Date Joined]])/365</f>
        <v>2.6684931506849314</v>
      </c>
      <c r="L57" s="9">
        <f ca="1">IF(Staff[[#This Row],[Tenure]]&gt;2, 3%,2%)</f>
        <v>0.03</v>
      </c>
      <c r="M57" s="11">
        <f ca="1">Staff[[#This Row],[Bonus]]*Staff[[#This Row],[Salary]]</f>
        <v>2884.2</v>
      </c>
      <c r="N57" s="6">
        <f>VLOOKUP(Staff[[#This Row],[Rating]],'LOOKUP Sheet'!$B$3:$C$7,2,FALSE)</f>
        <v>3</v>
      </c>
    </row>
    <row r="58" spans="3:14" x14ac:dyDescent="0.25">
      <c r="C58" s="6" t="s">
        <v>77</v>
      </c>
      <c r="D58" s="6" t="s">
        <v>8</v>
      </c>
      <c r="E58" s="6" t="s">
        <v>19</v>
      </c>
      <c r="F58" s="6">
        <v>25</v>
      </c>
      <c r="G58" s="7">
        <v>44205</v>
      </c>
      <c r="H58" s="6">
        <v>92700</v>
      </c>
      <c r="I58" s="6" t="s">
        <v>16</v>
      </c>
      <c r="J58" s="6" t="s">
        <v>207</v>
      </c>
      <c r="K58" s="6">
        <f ca="1">(TODAY()-Staff[[#This Row],[Date Joined]])/365</f>
        <v>2.4602739726027396</v>
      </c>
      <c r="L58" s="9">
        <f ca="1">IF(Staff[[#This Row],[Tenure]]&gt;2, 3%,2%)</f>
        <v>0.03</v>
      </c>
      <c r="M58" s="11">
        <f ca="1">Staff[[#This Row],[Bonus]]*Staff[[#This Row],[Salary]]</f>
        <v>2781</v>
      </c>
      <c r="N58" s="6">
        <f>VLOOKUP(Staff[[#This Row],[Rating]],'LOOKUP Sheet'!$B$3:$C$7,2,FALSE)</f>
        <v>3</v>
      </c>
    </row>
    <row r="59" spans="3:14" x14ac:dyDescent="0.25">
      <c r="C59" s="6" t="s">
        <v>169</v>
      </c>
      <c r="D59" s="6" t="s">
        <v>8</v>
      </c>
      <c r="E59" s="6" t="s">
        <v>19</v>
      </c>
      <c r="F59" s="6">
        <v>25</v>
      </c>
      <c r="G59" s="7">
        <v>44144</v>
      </c>
      <c r="H59" s="6">
        <v>92700</v>
      </c>
      <c r="I59" s="6" t="s">
        <v>16</v>
      </c>
      <c r="J59" s="6" t="s">
        <v>209</v>
      </c>
      <c r="K59" s="6">
        <f ca="1">(TODAY()-Staff[[#This Row],[Date Joined]])/365</f>
        <v>2.6273972602739728</v>
      </c>
      <c r="L59" s="9">
        <f ca="1">IF(Staff[[#This Row],[Tenure]]&gt;2, 3%,2%)</f>
        <v>0.03</v>
      </c>
      <c r="M59" s="11">
        <f ca="1">Staff[[#This Row],[Bonus]]*Staff[[#This Row],[Salary]]</f>
        <v>2781</v>
      </c>
      <c r="N59" s="6">
        <f>VLOOKUP(Staff[[#This Row],[Rating]],'LOOKUP Sheet'!$B$3:$C$7,2,FALSE)</f>
        <v>3</v>
      </c>
    </row>
    <row r="60" spans="3:14" x14ac:dyDescent="0.25">
      <c r="C60" s="6" t="s">
        <v>102</v>
      </c>
      <c r="D60" s="6" t="s">
        <v>8</v>
      </c>
      <c r="E60" s="6" t="s">
        <v>21</v>
      </c>
      <c r="F60" s="6">
        <v>34</v>
      </c>
      <c r="G60" s="7">
        <v>44445</v>
      </c>
      <c r="H60" s="6">
        <v>92450</v>
      </c>
      <c r="I60" s="6" t="s">
        <v>16</v>
      </c>
      <c r="J60" s="6" t="s">
        <v>207</v>
      </c>
      <c r="K60" s="6">
        <f ca="1">(TODAY()-Staff[[#This Row],[Date Joined]])/365</f>
        <v>1.8027397260273972</v>
      </c>
      <c r="L60" s="9">
        <f ca="1">IF(Staff[[#This Row],[Tenure]]&gt;2, 3%,2%)</f>
        <v>0.02</v>
      </c>
      <c r="M60" s="11">
        <f ca="1">Staff[[#This Row],[Bonus]]*Staff[[#This Row],[Salary]]</f>
        <v>1849</v>
      </c>
      <c r="N60" s="6">
        <f>VLOOKUP(Staff[[#This Row],[Rating]],'LOOKUP Sheet'!$B$3:$C$7,2,FALSE)</f>
        <v>3</v>
      </c>
    </row>
    <row r="61" spans="3:14" x14ac:dyDescent="0.25">
      <c r="C61" s="6" t="s">
        <v>195</v>
      </c>
      <c r="D61" s="6" t="s">
        <v>8</v>
      </c>
      <c r="E61" s="6" t="s">
        <v>21</v>
      </c>
      <c r="F61" s="6">
        <v>34</v>
      </c>
      <c r="G61" s="7">
        <v>44383</v>
      </c>
      <c r="H61" s="6">
        <v>92450</v>
      </c>
      <c r="I61" s="6" t="s">
        <v>16</v>
      </c>
      <c r="J61" s="6" t="s">
        <v>209</v>
      </c>
      <c r="K61" s="6">
        <f ca="1">(TODAY()-Staff[[#This Row],[Date Joined]])/365</f>
        <v>1.9726027397260273</v>
      </c>
      <c r="L61" s="9">
        <f ca="1">IF(Staff[[#This Row],[Tenure]]&gt;2, 3%,2%)</f>
        <v>0.02</v>
      </c>
      <c r="M61" s="11">
        <f ca="1">Staff[[#This Row],[Bonus]]*Staff[[#This Row],[Salary]]</f>
        <v>1849</v>
      </c>
      <c r="N61" s="6">
        <f>VLOOKUP(Staff[[#This Row],[Rating]],'LOOKUP Sheet'!$B$3:$C$7,2,FALSE)</f>
        <v>3</v>
      </c>
    </row>
    <row r="62" spans="3:14" x14ac:dyDescent="0.25">
      <c r="C62" s="6" t="s">
        <v>68</v>
      </c>
      <c r="D62" s="6" t="s">
        <v>15</v>
      </c>
      <c r="E62" s="6" t="s">
        <v>21</v>
      </c>
      <c r="F62" s="6">
        <v>27</v>
      </c>
      <c r="G62" s="7">
        <v>44236</v>
      </c>
      <c r="H62" s="6">
        <v>91650</v>
      </c>
      <c r="I62" s="6" t="s">
        <v>13</v>
      </c>
      <c r="J62" s="6" t="s">
        <v>207</v>
      </c>
      <c r="K62" s="6">
        <f ca="1">(TODAY()-Staff[[#This Row],[Date Joined]])/365</f>
        <v>2.3753424657534246</v>
      </c>
      <c r="L62" s="9">
        <f ca="1">IF(Staff[[#This Row],[Tenure]]&gt;2, 3%,2%)</f>
        <v>0.03</v>
      </c>
      <c r="M62" s="11">
        <f ca="1">Staff[[#This Row],[Bonus]]*Staff[[#This Row],[Salary]]</f>
        <v>2749.5</v>
      </c>
      <c r="N62" s="6">
        <f>VLOOKUP(Staff[[#This Row],[Rating]],'LOOKUP Sheet'!$B$3:$C$7,2,FALSE)</f>
        <v>4</v>
      </c>
    </row>
    <row r="63" spans="3:14" x14ac:dyDescent="0.25">
      <c r="C63" s="6" t="s">
        <v>160</v>
      </c>
      <c r="D63" s="6" t="s">
        <v>15</v>
      </c>
      <c r="E63" s="6" t="s">
        <v>21</v>
      </c>
      <c r="F63" s="6">
        <v>27</v>
      </c>
      <c r="G63" s="7">
        <v>44174</v>
      </c>
      <c r="H63" s="6">
        <v>91650</v>
      </c>
      <c r="I63" s="6" t="s">
        <v>13</v>
      </c>
      <c r="J63" s="6" t="s">
        <v>209</v>
      </c>
      <c r="K63" s="6">
        <f ca="1">(TODAY()-Staff[[#This Row],[Date Joined]])/365</f>
        <v>2.5452054794520547</v>
      </c>
      <c r="L63" s="9">
        <f ca="1">IF(Staff[[#This Row],[Tenure]]&gt;2, 3%,2%)</f>
        <v>0.03</v>
      </c>
      <c r="M63" s="11">
        <f ca="1">Staff[[#This Row],[Bonus]]*Staff[[#This Row],[Salary]]</f>
        <v>2749.5</v>
      </c>
      <c r="N63" s="6">
        <f>VLOOKUP(Staff[[#This Row],[Rating]],'LOOKUP Sheet'!$B$3:$C$7,2,FALSE)</f>
        <v>4</v>
      </c>
    </row>
    <row r="64" spans="3:14" x14ac:dyDescent="0.25">
      <c r="C64" s="6" t="s">
        <v>52</v>
      </c>
      <c r="D64" s="6" t="s">
        <v>208</v>
      </c>
      <c r="E64" s="6" t="s">
        <v>12</v>
      </c>
      <c r="F64" s="6">
        <v>32</v>
      </c>
      <c r="G64" s="7">
        <v>44774</v>
      </c>
      <c r="H64" s="6">
        <v>91310</v>
      </c>
      <c r="I64" s="6" t="s">
        <v>16</v>
      </c>
      <c r="J64" s="6" t="s">
        <v>207</v>
      </c>
      <c r="K64" s="6">
        <f ca="1">(TODAY()-Staff[[#This Row],[Date Joined]])/365</f>
        <v>0.90136986301369859</v>
      </c>
      <c r="L64" s="9">
        <f ca="1">IF(Staff[[#This Row],[Tenure]]&gt;2, 3%,2%)</f>
        <v>0.02</v>
      </c>
      <c r="M64" s="11">
        <f ca="1">Staff[[#This Row],[Bonus]]*Staff[[#This Row],[Salary]]</f>
        <v>1826.2</v>
      </c>
      <c r="N64" s="6">
        <f>VLOOKUP(Staff[[#This Row],[Rating]],'LOOKUP Sheet'!$B$3:$C$7,2,FALSE)</f>
        <v>3</v>
      </c>
    </row>
    <row r="65" spans="3:14" x14ac:dyDescent="0.25">
      <c r="C65" s="6" t="s">
        <v>145</v>
      </c>
      <c r="D65" s="6" t="s">
        <v>208</v>
      </c>
      <c r="E65" s="6" t="s">
        <v>12</v>
      </c>
      <c r="F65" s="6">
        <v>32</v>
      </c>
      <c r="G65" s="7">
        <v>44713</v>
      </c>
      <c r="H65" s="6">
        <v>91310</v>
      </c>
      <c r="I65" s="6" t="s">
        <v>16</v>
      </c>
      <c r="J65" s="6" t="s">
        <v>209</v>
      </c>
      <c r="K65" s="6">
        <f ca="1">(TODAY()-Staff[[#This Row],[Date Joined]])/365</f>
        <v>1.0684931506849316</v>
      </c>
      <c r="L65" s="9">
        <f ca="1">IF(Staff[[#This Row],[Tenure]]&gt;2, 3%,2%)</f>
        <v>0.02</v>
      </c>
      <c r="M65" s="11">
        <f ca="1">Staff[[#This Row],[Bonus]]*Staff[[#This Row],[Salary]]</f>
        <v>1826.2</v>
      </c>
      <c r="N65" s="6">
        <f>VLOOKUP(Staff[[#This Row],[Rating]],'LOOKUP Sheet'!$B$3:$C$7,2,FALSE)</f>
        <v>3</v>
      </c>
    </row>
    <row r="66" spans="3:14" x14ac:dyDescent="0.25">
      <c r="C66" s="6" t="s">
        <v>11</v>
      </c>
      <c r="D66" s="6" t="s">
        <v>208</v>
      </c>
      <c r="E66" s="6" t="s">
        <v>12</v>
      </c>
      <c r="F66" s="6">
        <v>26</v>
      </c>
      <c r="G66" s="7">
        <v>44271</v>
      </c>
      <c r="H66" s="6">
        <v>90700</v>
      </c>
      <c r="I66" s="6" t="s">
        <v>13</v>
      </c>
      <c r="J66" s="6" t="s">
        <v>207</v>
      </c>
      <c r="K66" s="6">
        <f ca="1">(TODAY()-Staff[[#This Row],[Date Joined]])/365</f>
        <v>2.2794520547945205</v>
      </c>
      <c r="L66" s="9">
        <f ca="1">IF(Staff[[#This Row],[Tenure]]&gt;2, 3%,2%)</f>
        <v>0.03</v>
      </c>
      <c r="M66" s="11">
        <f ca="1">Staff[[#This Row],[Bonus]]*Staff[[#This Row],[Salary]]</f>
        <v>2721</v>
      </c>
      <c r="N66" s="6">
        <f>VLOOKUP(Staff[[#This Row],[Rating]],'LOOKUP Sheet'!$B$3:$C$7,2,FALSE)</f>
        <v>4</v>
      </c>
    </row>
    <row r="67" spans="3:14" x14ac:dyDescent="0.25">
      <c r="C67" s="6" t="s">
        <v>112</v>
      </c>
      <c r="D67" s="6" t="s">
        <v>208</v>
      </c>
      <c r="E67" s="6" t="s">
        <v>12</v>
      </c>
      <c r="F67" s="6">
        <v>27</v>
      </c>
      <c r="G67" s="7">
        <v>44212</v>
      </c>
      <c r="H67" s="6">
        <v>90700</v>
      </c>
      <c r="I67" s="6" t="s">
        <v>13</v>
      </c>
      <c r="J67" s="6" t="s">
        <v>209</v>
      </c>
      <c r="K67" s="6">
        <f ca="1">(TODAY()-Staff[[#This Row],[Date Joined]])/365</f>
        <v>2.441095890410959</v>
      </c>
      <c r="L67" s="9">
        <f ca="1">IF(Staff[[#This Row],[Tenure]]&gt;2, 3%,2%)</f>
        <v>0.03</v>
      </c>
      <c r="M67" s="11">
        <f ca="1">Staff[[#This Row],[Bonus]]*Staff[[#This Row],[Salary]]</f>
        <v>2721</v>
      </c>
      <c r="N67" s="6">
        <f>VLOOKUP(Staff[[#This Row],[Rating]],'LOOKUP Sheet'!$B$3:$C$7,2,FALSE)</f>
        <v>4</v>
      </c>
    </row>
    <row r="68" spans="3:14" x14ac:dyDescent="0.25">
      <c r="C68" s="6" t="s">
        <v>23</v>
      </c>
      <c r="D68" s="6" t="s">
        <v>15</v>
      </c>
      <c r="E68" s="6" t="s">
        <v>12</v>
      </c>
      <c r="F68" s="6">
        <v>37</v>
      </c>
      <c r="G68" s="7">
        <v>44338</v>
      </c>
      <c r="H68" s="6">
        <v>88050</v>
      </c>
      <c r="I68" s="6" t="s">
        <v>24</v>
      </c>
      <c r="J68" s="6" t="s">
        <v>207</v>
      </c>
      <c r="K68" s="6">
        <f ca="1">(TODAY()-Staff[[#This Row],[Date Joined]])/365</f>
        <v>2.095890410958904</v>
      </c>
      <c r="L68" s="9">
        <f ca="1">IF(Staff[[#This Row],[Tenure]]&gt;2, 3%,2%)</f>
        <v>0.03</v>
      </c>
      <c r="M68" s="11">
        <f ca="1">Staff[[#This Row],[Bonus]]*Staff[[#This Row],[Salary]]</f>
        <v>2641.5</v>
      </c>
      <c r="N68" s="6">
        <f>VLOOKUP(Staff[[#This Row],[Rating]],'LOOKUP Sheet'!$B$3:$C$7,2,FALSE)</f>
        <v>2</v>
      </c>
    </row>
    <row r="69" spans="3:14" x14ac:dyDescent="0.25">
      <c r="C69" s="6" t="s">
        <v>118</v>
      </c>
      <c r="D69" s="6" t="s">
        <v>15</v>
      </c>
      <c r="E69" s="6" t="s">
        <v>12</v>
      </c>
      <c r="F69" s="6">
        <v>37</v>
      </c>
      <c r="G69" s="7">
        <v>44277</v>
      </c>
      <c r="H69" s="6">
        <v>88050</v>
      </c>
      <c r="I69" s="6" t="s">
        <v>24</v>
      </c>
      <c r="J69" s="6" t="s">
        <v>209</v>
      </c>
      <c r="K69" s="6">
        <f ca="1">(TODAY()-Staff[[#This Row],[Date Joined]])/365</f>
        <v>2.2630136986301368</v>
      </c>
      <c r="L69" s="9">
        <f ca="1">IF(Staff[[#This Row],[Tenure]]&gt;2, 3%,2%)</f>
        <v>0.03</v>
      </c>
      <c r="M69" s="11">
        <f ca="1">Staff[[#This Row],[Bonus]]*Staff[[#This Row],[Salary]]</f>
        <v>2641.5</v>
      </c>
      <c r="N69" s="6">
        <f>VLOOKUP(Staff[[#This Row],[Rating]],'LOOKUP Sheet'!$B$3:$C$7,2,FALSE)</f>
        <v>2</v>
      </c>
    </row>
    <row r="70" spans="3:14" x14ac:dyDescent="0.25">
      <c r="C70" s="6" t="s">
        <v>74</v>
      </c>
      <c r="D70" s="6" t="s">
        <v>8</v>
      </c>
      <c r="E70" s="6" t="s">
        <v>12</v>
      </c>
      <c r="F70" s="6">
        <v>40</v>
      </c>
      <c r="G70" s="7">
        <v>44337</v>
      </c>
      <c r="H70" s="6">
        <v>87620</v>
      </c>
      <c r="I70" s="6" t="s">
        <v>16</v>
      </c>
      <c r="J70" s="6" t="s">
        <v>207</v>
      </c>
      <c r="K70" s="6">
        <f ca="1">(TODAY()-Staff[[#This Row],[Date Joined]])/365</f>
        <v>2.0986301369863014</v>
      </c>
      <c r="L70" s="9">
        <f ca="1">IF(Staff[[#This Row],[Tenure]]&gt;2, 3%,2%)</f>
        <v>0.03</v>
      </c>
      <c r="M70" s="11">
        <f ca="1">Staff[[#This Row],[Bonus]]*Staff[[#This Row],[Salary]]</f>
        <v>2628.6</v>
      </c>
      <c r="N70" s="6">
        <f>VLOOKUP(Staff[[#This Row],[Rating]],'LOOKUP Sheet'!$B$3:$C$7,2,FALSE)</f>
        <v>3</v>
      </c>
    </row>
    <row r="71" spans="3:14" x14ac:dyDescent="0.25">
      <c r="C71" s="6" t="s">
        <v>166</v>
      </c>
      <c r="D71" s="6" t="s">
        <v>8</v>
      </c>
      <c r="E71" s="6" t="s">
        <v>12</v>
      </c>
      <c r="F71" s="6">
        <v>40</v>
      </c>
      <c r="G71" s="7">
        <v>44276</v>
      </c>
      <c r="H71" s="6">
        <v>87620</v>
      </c>
      <c r="I71" s="6" t="s">
        <v>16</v>
      </c>
      <c r="J71" s="6" t="s">
        <v>209</v>
      </c>
      <c r="K71" s="6">
        <f ca="1">(TODAY()-Staff[[#This Row],[Date Joined]])/365</f>
        <v>2.2657534246575342</v>
      </c>
      <c r="L71" s="9">
        <f ca="1">IF(Staff[[#This Row],[Tenure]]&gt;2, 3%,2%)</f>
        <v>0.03</v>
      </c>
      <c r="M71" s="11">
        <f ca="1">Staff[[#This Row],[Bonus]]*Staff[[#This Row],[Salary]]</f>
        <v>2628.6</v>
      </c>
      <c r="N71" s="6">
        <f>VLOOKUP(Staff[[#This Row],[Rating]],'LOOKUP Sheet'!$B$3:$C$7,2,FALSE)</f>
        <v>3</v>
      </c>
    </row>
    <row r="72" spans="3:14" x14ac:dyDescent="0.25">
      <c r="C72" s="6" t="s">
        <v>88</v>
      </c>
      <c r="D72" s="6" t="s">
        <v>8</v>
      </c>
      <c r="E72" s="6" t="s">
        <v>21</v>
      </c>
      <c r="F72" s="6">
        <v>33</v>
      </c>
      <c r="G72" s="7">
        <v>44809</v>
      </c>
      <c r="H72" s="6">
        <v>86570</v>
      </c>
      <c r="I72" s="6" t="s">
        <v>16</v>
      </c>
      <c r="J72" s="6" t="s">
        <v>207</v>
      </c>
      <c r="K72" s="6">
        <f ca="1">(TODAY()-Staff[[#This Row],[Date Joined]])/365</f>
        <v>0.80547945205479454</v>
      </c>
      <c r="L72" s="9">
        <f ca="1">IF(Staff[[#This Row],[Tenure]]&gt;2, 3%,2%)</f>
        <v>0.02</v>
      </c>
      <c r="M72" s="11">
        <f ca="1">Staff[[#This Row],[Bonus]]*Staff[[#This Row],[Salary]]</f>
        <v>1731.4</v>
      </c>
      <c r="N72" s="6">
        <f>VLOOKUP(Staff[[#This Row],[Rating]],'LOOKUP Sheet'!$B$3:$C$7,2,FALSE)</f>
        <v>3</v>
      </c>
    </row>
    <row r="73" spans="3:14" x14ac:dyDescent="0.25">
      <c r="C73" s="6" t="s">
        <v>181</v>
      </c>
      <c r="D73" s="6" t="s">
        <v>8</v>
      </c>
      <c r="E73" s="6" t="s">
        <v>21</v>
      </c>
      <c r="F73" s="6">
        <v>33</v>
      </c>
      <c r="G73" s="7">
        <v>44747</v>
      </c>
      <c r="H73" s="6">
        <v>86570</v>
      </c>
      <c r="I73" s="6" t="s">
        <v>16</v>
      </c>
      <c r="J73" s="6" t="s">
        <v>209</v>
      </c>
      <c r="K73" s="6">
        <f ca="1">(TODAY()-Staff[[#This Row],[Date Joined]])/365</f>
        <v>0.97534246575342465</v>
      </c>
      <c r="L73" s="9">
        <f ca="1">IF(Staff[[#This Row],[Tenure]]&gt;2, 3%,2%)</f>
        <v>0.02</v>
      </c>
      <c r="M73" s="11">
        <f ca="1">Staff[[#This Row],[Bonus]]*Staff[[#This Row],[Salary]]</f>
        <v>1731.4</v>
      </c>
      <c r="N73" s="6">
        <f>VLOOKUP(Staff[[#This Row],[Rating]],'LOOKUP Sheet'!$B$3:$C$7,2,FALSE)</f>
        <v>3</v>
      </c>
    </row>
    <row r="74" spans="3:14" x14ac:dyDescent="0.25">
      <c r="C74" s="6" t="s">
        <v>28</v>
      </c>
      <c r="D74" s="6" t="s">
        <v>8</v>
      </c>
      <c r="E74" s="6" t="s">
        <v>21</v>
      </c>
      <c r="F74" s="6">
        <v>34</v>
      </c>
      <c r="G74" s="7">
        <v>44459</v>
      </c>
      <c r="H74" s="6">
        <v>85000</v>
      </c>
      <c r="I74" s="6" t="s">
        <v>16</v>
      </c>
      <c r="J74" s="6" t="s">
        <v>207</v>
      </c>
      <c r="K74" s="6">
        <f ca="1">(TODAY()-Staff[[#This Row],[Date Joined]])/365</f>
        <v>1.7643835616438357</v>
      </c>
      <c r="L74" s="9">
        <f ca="1">IF(Staff[[#This Row],[Tenure]]&gt;2, 3%,2%)</f>
        <v>0.02</v>
      </c>
      <c r="M74" s="11">
        <f ca="1">Staff[[#This Row],[Bonus]]*Staff[[#This Row],[Salary]]</f>
        <v>1700</v>
      </c>
      <c r="N74" s="6">
        <f>VLOOKUP(Staff[[#This Row],[Rating]],'LOOKUP Sheet'!$B$3:$C$7,2,FALSE)</f>
        <v>3</v>
      </c>
    </row>
    <row r="75" spans="3:14" x14ac:dyDescent="0.25">
      <c r="C75" s="6" t="s">
        <v>122</v>
      </c>
      <c r="D75" s="6" t="s">
        <v>8</v>
      </c>
      <c r="E75" s="6" t="s">
        <v>21</v>
      </c>
      <c r="F75" s="6">
        <v>34</v>
      </c>
      <c r="G75" s="7">
        <v>44397</v>
      </c>
      <c r="H75" s="6">
        <v>85000</v>
      </c>
      <c r="I75" s="6" t="s">
        <v>16</v>
      </c>
      <c r="J75" s="6" t="s">
        <v>209</v>
      </c>
      <c r="K75" s="6">
        <f ca="1">(TODAY()-Staff[[#This Row],[Date Joined]])/365</f>
        <v>1.9342465753424658</v>
      </c>
      <c r="L75" s="9">
        <f ca="1">IF(Staff[[#This Row],[Tenure]]&gt;2, 3%,2%)</f>
        <v>0.02</v>
      </c>
      <c r="M75" s="11">
        <f ca="1">Staff[[#This Row],[Bonus]]*Staff[[#This Row],[Salary]]</f>
        <v>1700</v>
      </c>
      <c r="N75" s="6">
        <f>VLOOKUP(Staff[[#This Row],[Rating]],'LOOKUP Sheet'!$B$3:$C$7,2,FALSE)</f>
        <v>3</v>
      </c>
    </row>
    <row r="76" spans="3:14" x14ac:dyDescent="0.25">
      <c r="C76" s="6" t="s">
        <v>92</v>
      </c>
      <c r="D76" s="6" t="s">
        <v>8</v>
      </c>
      <c r="E76" s="6" t="s">
        <v>12</v>
      </c>
      <c r="F76" s="6">
        <v>27</v>
      </c>
      <c r="G76" s="7">
        <v>44686</v>
      </c>
      <c r="H76" s="6">
        <v>83750</v>
      </c>
      <c r="I76" s="6" t="s">
        <v>16</v>
      </c>
      <c r="J76" s="6" t="s">
        <v>207</v>
      </c>
      <c r="K76" s="6">
        <f ca="1">(TODAY()-Staff[[#This Row],[Date Joined]])/365</f>
        <v>1.1424657534246576</v>
      </c>
      <c r="L76" s="9">
        <f ca="1">IF(Staff[[#This Row],[Tenure]]&gt;2, 3%,2%)</f>
        <v>0.02</v>
      </c>
      <c r="M76" s="11">
        <f ca="1">Staff[[#This Row],[Bonus]]*Staff[[#This Row],[Salary]]</f>
        <v>1675</v>
      </c>
      <c r="N76" s="6">
        <f>VLOOKUP(Staff[[#This Row],[Rating]],'LOOKUP Sheet'!$B$3:$C$7,2,FALSE)</f>
        <v>3</v>
      </c>
    </row>
    <row r="77" spans="3:14" x14ac:dyDescent="0.25">
      <c r="C77" s="6" t="s">
        <v>185</v>
      </c>
      <c r="D77" s="6" t="s">
        <v>8</v>
      </c>
      <c r="E77" s="6" t="s">
        <v>12</v>
      </c>
      <c r="F77" s="6">
        <v>27</v>
      </c>
      <c r="G77" s="7">
        <v>44625</v>
      </c>
      <c r="H77" s="6">
        <v>83750</v>
      </c>
      <c r="I77" s="6" t="s">
        <v>16</v>
      </c>
      <c r="J77" s="6" t="s">
        <v>209</v>
      </c>
      <c r="K77" s="6">
        <f ca="1">(TODAY()-Staff[[#This Row],[Date Joined]])/365</f>
        <v>1.3095890410958904</v>
      </c>
      <c r="L77" s="9">
        <f ca="1">IF(Staff[[#This Row],[Tenure]]&gt;2, 3%,2%)</f>
        <v>0.02</v>
      </c>
      <c r="M77" s="11">
        <f ca="1">Staff[[#This Row],[Bonus]]*Staff[[#This Row],[Salary]]</f>
        <v>1675</v>
      </c>
      <c r="N77" s="6">
        <f>VLOOKUP(Staff[[#This Row],[Rating]],'LOOKUP Sheet'!$B$3:$C$7,2,FALSE)</f>
        <v>3</v>
      </c>
    </row>
    <row r="78" spans="3:14" x14ac:dyDescent="0.25">
      <c r="C78" s="6" t="s">
        <v>39</v>
      </c>
      <c r="D78" s="6" t="s">
        <v>8</v>
      </c>
      <c r="E78" s="6" t="s">
        <v>12</v>
      </c>
      <c r="F78" s="6">
        <v>25</v>
      </c>
      <c r="G78" s="7">
        <v>44694</v>
      </c>
      <c r="H78" s="6">
        <v>80700</v>
      </c>
      <c r="I78" s="6" t="s">
        <v>13</v>
      </c>
      <c r="J78" s="6" t="s">
        <v>207</v>
      </c>
      <c r="K78" s="6">
        <f ca="1">(TODAY()-Staff[[#This Row],[Date Joined]])/365</f>
        <v>1.1205479452054794</v>
      </c>
      <c r="L78" s="9">
        <f ca="1">IF(Staff[[#This Row],[Tenure]]&gt;2, 3%,2%)</f>
        <v>0.02</v>
      </c>
      <c r="M78" s="11">
        <f ca="1">Staff[[#This Row],[Bonus]]*Staff[[#This Row],[Salary]]</f>
        <v>1614</v>
      </c>
      <c r="N78" s="6">
        <f>VLOOKUP(Staff[[#This Row],[Rating]],'LOOKUP Sheet'!$B$3:$C$7,2,FALSE)</f>
        <v>4</v>
      </c>
    </row>
    <row r="79" spans="3:14" x14ac:dyDescent="0.25">
      <c r="C79" s="6" t="s">
        <v>133</v>
      </c>
      <c r="D79" s="6" t="s">
        <v>8</v>
      </c>
      <c r="E79" s="6" t="s">
        <v>12</v>
      </c>
      <c r="F79" s="6">
        <v>25</v>
      </c>
      <c r="G79" s="7">
        <v>44633</v>
      </c>
      <c r="H79" s="6">
        <v>80700</v>
      </c>
      <c r="I79" s="6" t="s">
        <v>13</v>
      </c>
      <c r="J79" s="6" t="s">
        <v>209</v>
      </c>
      <c r="K79" s="6">
        <f ca="1">(TODAY()-Staff[[#This Row],[Date Joined]])/365</f>
        <v>1.2876712328767124</v>
      </c>
      <c r="L79" s="9">
        <f ca="1">IF(Staff[[#This Row],[Tenure]]&gt;2, 3%,2%)</f>
        <v>0.02</v>
      </c>
      <c r="M79" s="11">
        <f ca="1">Staff[[#This Row],[Bonus]]*Staff[[#This Row],[Salary]]</f>
        <v>1614</v>
      </c>
      <c r="N79" s="6">
        <f>VLOOKUP(Staff[[#This Row],[Rating]],'LOOKUP Sheet'!$B$3:$C$7,2,FALSE)</f>
        <v>4</v>
      </c>
    </row>
    <row r="80" spans="3:14" x14ac:dyDescent="0.25">
      <c r="C80" s="6" t="s">
        <v>104</v>
      </c>
      <c r="D80" s="6" t="s">
        <v>15</v>
      </c>
      <c r="E80" s="6" t="s">
        <v>9</v>
      </c>
      <c r="F80" s="6">
        <v>20</v>
      </c>
      <c r="G80" s="7">
        <v>44744</v>
      </c>
      <c r="H80" s="6">
        <v>79570</v>
      </c>
      <c r="I80" s="6" t="s">
        <v>16</v>
      </c>
      <c r="J80" s="6" t="s">
        <v>207</v>
      </c>
      <c r="K80" s="6">
        <f ca="1">(TODAY()-Staff[[#This Row],[Date Joined]])/365</f>
        <v>0.98356164383561639</v>
      </c>
      <c r="L80" s="9">
        <f ca="1">IF(Staff[[#This Row],[Tenure]]&gt;2, 3%,2%)</f>
        <v>0.02</v>
      </c>
      <c r="M80" s="11">
        <f ca="1">Staff[[#This Row],[Bonus]]*Staff[[#This Row],[Salary]]</f>
        <v>1591.4</v>
      </c>
      <c r="N80" s="6">
        <f>VLOOKUP(Staff[[#This Row],[Rating]],'LOOKUP Sheet'!$B$3:$C$7,2,FALSE)</f>
        <v>3</v>
      </c>
    </row>
    <row r="81" spans="3:14" x14ac:dyDescent="0.25">
      <c r="C81" s="6" t="s">
        <v>197</v>
      </c>
      <c r="D81" s="6" t="s">
        <v>15</v>
      </c>
      <c r="E81" s="6" t="s">
        <v>9</v>
      </c>
      <c r="F81" s="6">
        <v>20</v>
      </c>
      <c r="G81" s="7">
        <v>44683</v>
      </c>
      <c r="H81" s="6">
        <v>79570</v>
      </c>
      <c r="I81" s="6" t="s">
        <v>16</v>
      </c>
      <c r="J81" s="6" t="s">
        <v>209</v>
      </c>
      <c r="K81" s="6">
        <f ca="1">(TODAY()-Staff[[#This Row],[Date Joined]])/365</f>
        <v>1.1506849315068493</v>
      </c>
      <c r="L81" s="9">
        <f ca="1">IF(Staff[[#This Row],[Tenure]]&gt;2, 3%,2%)</f>
        <v>0.02</v>
      </c>
      <c r="M81" s="11">
        <f ca="1">Staff[[#This Row],[Bonus]]*Staff[[#This Row],[Salary]]</f>
        <v>1591.4</v>
      </c>
      <c r="N81" s="6">
        <f>VLOOKUP(Staff[[#This Row],[Rating]],'LOOKUP Sheet'!$B$3:$C$7,2,FALSE)</f>
        <v>3</v>
      </c>
    </row>
    <row r="82" spans="3:14" x14ac:dyDescent="0.25">
      <c r="C82" s="6" t="s">
        <v>48</v>
      </c>
      <c r="D82" s="6" t="s">
        <v>8</v>
      </c>
      <c r="E82" s="6" t="s">
        <v>19</v>
      </c>
      <c r="F82" s="6">
        <v>36</v>
      </c>
      <c r="G82" s="7">
        <v>44494</v>
      </c>
      <c r="H82" s="6">
        <v>78540</v>
      </c>
      <c r="I82" s="6" t="s">
        <v>16</v>
      </c>
      <c r="J82" s="6" t="s">
        <v>207</v>
      </c>
      <c r="K82" s="6">
        <f ca="1">(TODAY()-Staff[[#This Row],[Date Joined]])/365</f>
        <v>1.6684931506849314</v>
      </c>
      <c r="L82" s="9">
        <f ca="1">IF(Staff[[#This Row],[Tenure]]&gt;2, 3%,2%)</f>
        <v>0.02</v>
      </c>
      <c r="M82" s="11">
        <f ca="1">Staff[[#This Row],[Bonus]]*Staff[[#This Row],[Salary]]</f>
        <v>1570.8</v>
      </c>
      <c r="N82" s="6">
        <f>VLOOKUP(Staff[[#This Row],[Rating]],'LOOKUP Sheet'!$B$3:$C$7,2,FALSE)</f>
        <v>3</v>
      </c>
    </row>
    <row r="83" spans="3:14" x14ac:dyDescent="0.25">
      <c r="C83" s="6" t="s">
        <v>141</v>
      </c>
      <c r="D83" s="6" t="s">
        <v>8</v>
      </c>
      <c r="E83" s="6" t="s">
        <v>19</v>
      </c>
      <c r="F83" s="6">
        <v>36</v>
      </c>
      <c r="G83" s="7">
        <v>44433</v>
      </c>
      <c r="H83" s="6">
        <v>78540</v>
      </c>
      <c r="I83" s="6" t="s">
        <v>16</v>
      </c>
      <c r="J83" s="6" t="s">
        <v>209</v>
      </c>
      <c r="K83" s="6">
        <f ca="1">(TODAY()-Staff[[#This Row],[Date Joined]])/365</f>
        <v>1.8356164383561644</v>
      </c>
      <c r="L83" s="9">
        <f ca="1">IF(Staff[[#This Row],[Tenure]]&gt;2, 3%,2%)</f>
        <v>0.02</v>
      </c>
      <c r="M83" s="11">
        <f ca="1">Staff[[#This Row],[Bonus]]*Staff[[#This Row],[Salary]]</f>
        <v>1570.8</v>
      </c>
      <c r="N83" s="6">
        <f>VLOOKUP(Staff[[#This Row],[Rating]],'LOOKUP Sheet'!$B$3:$C$7,2,FALSE)</f>
        <v>3</v>
      </c>
    </row>
    <row r="84" spans="3:14" x14ac:dyDescent="0.25">
      <c r="C84" s="6" t="s">
        <v>72</v>
      </c>
      <c r="D84" s="6" t="s">
        <v>8</v>
      </c>
      <c r="E84" s="6" t="s">
        <v>9</v>
      </c>
      <c r="F84" s="6">
        <v>36</v>
      </c>
      <c r="G84" s="7">
        <v>44529</v>
      </c>
      <c r="H84" s="6">
        <v>78390</v>
      </c>
      <c r="I84" s="6" t="s">
        <v>16</v>
      </c>
      <c r="J84" s="6" t="s">
        <v>207</v>
      </c>
      <c r="K84" s="6">
        <f ca="1">(TODAY()-Staff[[#This Row],[Date Joined]])/365</f>
        <v>1.5726027397260274</v>
      </c>
      <c r="L84" s="9">
        <f ca="1">IF(Staff[[#This Row],[Tenure]]&gt;2, 3%,2%)</f>
        <v>0.02</v>
      </c>
      <c r="M84" s="11">
        <f ca="1">Staff[[#This Row],[Bonus]]*Staff[[#This Row],[Salary]]</f>
        <v>1567.8</v>
      </c>
      <c r="N84" s="6">
        <f>VLOOKUP(Staff[[#This Row],[Rating]],'LOOKUP Sheet'!$B$3:$C$7,2,FALSE)</f>
        <v>3</v>
      </c>
    </row>
    <row r="85" spans="3:14" x14ac:dyDescent="0.25">
      <c r="C85" s="6" t="s">
        <v>164</v>
      </c>
      <c r="D85" s="6" t="s">
        <v>8</v>
      </c>
      <c r="E85" s="6" t="s">
        <v>9</v>
      </c>
      <c r="F85" s="6">
        <v>36</v>
      </c>
      <c r="G85" s="7">
        <v>44468</v>
      </c>
      <c r="H85" s="6">
        <v>78390</v>
      </c>
      <c r="I85" s="6" t="s">
        <v>16</v>
      </c>
      <c r="J85" s="6" t="s">
        <v>209</v>
      </c>
      <c r="K85" s="6">
        <f ca="1">(TODAY()-Staff[[#This Row],[Date Joined]])/365</f>
        <v>1.7397260273972603</v>
      </c>
      <c r="L85" s="9">
        <f ca="1">IF(Staff[[#This Row],[Tenure]]&gt;2, 3%,2%)</f>
        <v>0.02</v>
      </c>
      <c r="M85" s="11">
        <f ca="1">Staff[[#This Row],[Bonus]]*Staff[[#This Row],[Salary]]</f>
        <v>1567.8</v>
      </c>
      <c r="N85" s="6">
        <f>VLOOKUP(Staff[[#This Row],[Rating]],'LOOKUP Sheet'!$B$3:$C$7,2,FALSE)</f>
        <v>3</v>
      </c>
    </row>
    <row r="86" spans="3:14" x14ac:dyDescent="0.25">
      <c r="C86" s="6" t="s">
        <v>62</v>
      </c>
      <c r="D86" s="6" t="s">
        <v>8</v>
      </c>
      <c r="E86" s="6" t="s">
        <v>9</v>
      </c>
      <c r="F86" s="6">
        <v>22</v>
      </c>
      <c r="G86" s="7">
        <v>44450</v>
      </c>
      <c r="H86" s="6">
        <v>76900</v>
      </c>
      <c r="I86" s="6" t="s">
        <v>13</v>
      </c>
      <c r="J86" s="6" t="s">
        <v>207</v>
      </c>
      <c r="K86" s="6">
        <f ca="1">(TODAY()-Staff[[#This Row],[Date Joined]])/365</f>
        <v>1.789041095890411</v>
      </c>
      <c r="L86" s="9">
        <f ca="1">IF(Staff[[#This Row],[Tenure]]&gt;2, 3%,2%)</f>
        <v>0.02</v>
      </c>
      <c r="M86" s="11">
        <f ca="1">Staff[[#This Row],[Bonus]]*Staff[[#This Row],[Salary]]</f>
        <v>1538</v>
      </c>
      <c r="N86" s="6">
        <f>VLOOKUP(Staff[[#This Row],[Rating]],'LOOKUP Sheet'!$B$3:$C$7,2,FALSE)</f>
        <v>4</v>
      </c>
    </row>
    <row r="87" spans="3:14" x14ac:dyDescent="0.25">
      <c r="C87" s="6" t="s">
        <v>154</v>
      </c>
      <c r="D87" s="6" t="s">
        <v>8</v>
      </c>
      <c r="E87" s="6" t="s">
        <v>9</v>
      </c>
      <c r="F87" s="6">
        <v>22</v>
      </c>
      <c r="G87" s="7">
        <v>44388</v>
      </c>
      <c r="H87" s="6">
        <v>76900</v>
      </c>
      <c r="I87" s="6" t="s">
        <v>13</v>
      </c>
      <c r="J87" s="6" t="s">
        <v>209</v>
      </c>
      <c r="K87" s="6">
        <f ca="1">(TODAY()-Staff[[#This Row],[Date Joined]])/365</f>
        <v>1.9589041095890412</v>
      </c>
      <c r="L87" s="9">
        <f ca="1">IF(Staff[[#This Row],[Tenure]]&gt;2, 3%,2%)</f>
        <v>0.02</v>
      </c>
      <c r="M87" s="11">
        <f ca="1">Staff[[#This Row],[Bonus]]*Staff[[#This Row],[Salary]]</f>
        <v>1538</v>
      </c>
      <c r="N87" s="6">
        <f>VLOOKUP(Staff[[#This Row],[Rating]],'LOOKUP Sheet'!$B$3:$C$7,2,FALSE)</f>
        <v>4</v>
      </c>
    </row>
    <row r="88" spans="3:14" x14ac:dyDescent="0.25">
      <c r="C88" s="6" t="s">
        <v>35</v>
      </c>
      <c r="D88" s="6" t="s">
        <v>8</v>
      </c>
      <c r="E88" s="6" t="s">
        <v>21</v>
      </c>
      <c r="F88" s="6">
        <v>28</v>
      </c>
      <c r="G88" s="7">
        <v>44185</v>
      </c>
      <c r="H88" s="6">
        <v>75970</v>
      </c>
      <c r="I88" s="6" t="s">
        <v>16</v>
      </c>
      <c r="J88" s="6" t="s">
        <v>207</v>
      </c>
      <c r="K88" s="6">
        <f ca="1">(TODAY()-Staff[[#This Row],[Date Joined]])/365</f>
        <v>2.515068493150685</v>
      </c>
      <c r="L88" s="9">
        <f ca="1">IF(Staff[[#This Row],[Tenure]]&gt;2, 3%,2%)</f>
        <v>0.03</v>
      </c>
      <c r="M88" s="11">
        <f ca="1">Staff[[#This Row],[Bonus]]*Staff[[#This Row],[Salary]]</f>
        <v>2279.1</v>
      </c>
      <c r="N88" s="6">
        <f>VLOOKUP(Staff[[#This Row],[Rating]],'LOOKUP Sheet'!$B$3:$C$7,2,FALSE)</f>
        <v>3</v>
      </c>
    </row>
    <row r="89" spans="3:14" x14ac:dyDescent="0.25">
      <c r="C89" s="6" t="s">
        <v>129</v>
      </c>
      <c r="D89" s="6" t="s">
        <v>8</v>
      </c>
      <c r="E89" s="6" t="s">
        <v>21</v>
      </c>
      <c r="F89" s="6">
        <v>28</v>
      </c>
      <c r="G89" s="7">
        <v>44124</v>
      </c>
      <c r="H89" s="6">
        <v>75970</v>
      </c>
      <c r="I89" s="6" t="s">
        <v>16</v>
      </c>
      <c r="J89" s="6" t="s">
        <v>209</v>
      </c>
      <c r="K89" s="6">
        <f ca="1">(TODAY()-Staff[[#This Row],[Date Joined]])/365</f>
        <v>2.6821917808219178</v>
      </c>
      <c r="L89" s="9">
        <f ca="1">IF(Staff[[#This Row],[Tenure]]&gt;2, 3%,2%)</f>
        <v>0.03</v>
      </c>
      <c r="M89" s="11">
        <f ca="1">Staff[[#This Row],[Bonus]]*Staff[[#This Row],[Salary]]</f>
        <v>2279.1</v>
      </c>
      <c r="N89" s="6">
        <f>VLOOKUP(Staff[[#This Row],[Rating]],'LOOKUP Sheet'!$B$3:$C$7,2,FALSE)</f>
        <v>3</v>
      </c>
    </row>
    <row r="90" spans="3:14" x14ac:dyDescent="0.25">
      <c r="C90" s="6" t="s">
        <v>78</v>
      </c>
      <c r="D90" s="6" t="s">
        <v>15</v>
      </c>
      <c r="E90" s="6" t="s">
        <v>56</v>
      </c>
      <c r="F90" s="6">
        <v>21</v>
      </c>
      <c r="G90" s="7">
        <v>44242</v>
      </c>
      <c r="H90" s="6">
        <v>75880</v>
      </c>
      <c r="I90" s="6" t="s">
        <v>16</v>
      </c>
      <c r="J90" s="6" t="s">
        <v>207</v>
      </c>
      <c r="K90" s="6">
        <f ca="1">(TODAY()-Staff[[#This Row],[Date Joined]])/365</f>
        <v>2.3589041095890413</v>
      </c>
      <c r="L90" s="9">
        <f ca="1">IF(Staff[[#This Row],[Tenure]]&gt;2, 3%,2%)</f>
        <v>0.03</v>
      </c>
      <c r="M90" s="11">
        <f ca="1">Staff[[#This Row],[Bonus]]*Staff[[#This Row],[Salary]]</f>
        <v>2276.4</v>
      </c>
      <c r="N90" s="6">
        <f>VLOOKUP(Staff[[#This Row],[Rating]],'LOOKUP Sheet'!$B$3:$C$7,2,FALSE)</f>
        <v>3</v>
      </c>
    </row>
    <row r="91" spans="3:14" x14ac:dyDescent="0.25">
      <c r="C91" s="6" t="s">
        <v>170</v>
      </c>
      <c r="D91" s="6" t="s">
        <v>15</v>
      </c>
      <c r="E91" s="6" t="s">
        <v>56</v>
      </c>
      <c r="F91" s="6">
        <v>21</v>
      </c>
      <c r="G91" s="7">
        <v>44180</v>
      </c>
      <c r="H91" s="6">
        <v>75880</v>
      </c>
      <c r="I91" s="6" t="s">
        <v>16</v>
      </c>
      <c r="J91" s="6" t="s">
        <v>209</v>
      </c>
      <c r="K91" s="6">
        <f ca="1">(TODAY()-Staff[[#This Row],[Date Joined]])/365</f>
        <v>2.5287671232876714</v>
      </c>
      <c r="L91" s="9">
        <f ca="1">IF(Staff[[#This Row],[Tenure]]&gt;2, 3%,2%)</f>
        <v>0.03</v>
      </c>
      <c r="M91" s="11">
        <f ca="1">Staff[[#This Row],[Bonus]]*Staff[[#This Row],[Salary]]</f>
        <v>2276.4</v>
      </c>
      <c r="N91" s="6">
        <f>VLOOKUP(Staff[[#This Row],[Rating]],'LOOKUP Sheet'!$B$3:$C$7,2,FALSE)</f>
        <v>3</v>
      </c>
    </row>
    <row r="92" spans="3:14" x14ac:dyDescent="0.25">
      <c r="C92" s="6" t="s">
        <v>41</v>
      </c>
      <c r="D92" s="6" t="s">
        <v>8</v>
      </c>
      <c r="E92" s="6" t="s">
        <v>12</v>
      </c>
      <c r="F92" s="6">
        <v>33</v>
      </c>
      <c r="G92" s="7">
        <v>44374</v>
      </c>
      <c r="H92" s="6">
        <v>75480</v>
      </c>
      <c r="I92" s="6" t="s">
        <v>42</v>
      </c>
      <c r="J92" s="6" t="s">
        <v>207</v>
      </c>
      <c r="K92" s="6">
        <f ca="1">(TODAY()-Staff[[#This Row],[Date Joined]])/365</f>
        <v>1.9972602739726026</v>
      </c>
      <c r="L92" s="9">
        <f ca="1">IF(Staff[[#This Row],[Tenure]]&gt;2, 3%,2%)</f>
        <v>0.02</v>
      </c>
      <c r="M92" s="11">
        <f ca="1">Staff[[#This Row],[Bonus]]*Staff[[#This Row],[Salary]]</f>
        <v>1509.6000000000001</v>
      </c>
      <c r="N92" s="6">
        <f>VLOOKUP(Staff[[#This Row],[Rating]],'LOOKUP Sheet'!$B$3:$C$7,2,FALSE)</f>
        <v>1</v>
      </c>
    </row>
    <row r="93" spans="3:14" x14ac:dyDescent="0.25">
      <c r="C93" s="6" t="s">
        <v>135</v>
      </c>
      <c r="D93" s="6" t="s">
        <v>8</v>
      </c>
      <c r="E93" s="6" t="s">
        <v>12</v>
      </c>
      <c r="F93" s="6">
        <v>33</v>
      </c>
      <c r="G93" s="7">
        <v>44313</v>
      </c>
      <c r="H93" s="6">
        <v>75480</v>
      </c>
      <c r="I93" s="6" t="s">
        <v>42</v>
      </c>
      <c r="J93" s="6" t="s">
        <v>209</v>
      </c>
      <c r="K93" s="6">
        <f ca="1">(TODAY()-Staff[[#This Row],[Date Joined]])/365</f>
        <v>2.1643835616438358</v>
      </c>
      <c r="L93" s="9">
        <f ca="1">IF(Staff[[#This Row],[Tenure]]&gt;2, 3%,2%)</f>
        <v>0.03</v>
      </c>
      <c r="M93" s="11">
        <f ca="1">Staff[[#This Row],[Bonus]]*Staff[[#This Row],[Salary]]</f>
        <v>2264.4</v>
      </c>
      <c r="N93" s="6">
        <f>VLOOKUP(Staff[[#This Row],[Rating]],'LOOKUP Sheet'!$B$3:$C$7,2,FALSE)</f>
        <v>1</v>
      </c>
    </row>
    <row r="94" spans="3:14" x14ac:dyDescent="0.25">
      <c r="C94" s="6" t="s">
        <v>95</v>
      </c>
      <c r="D94" s="6" t="s">
        <v>8</v>
      </c>
      <c r="E94" s="6" t="s">
        <v>12</v>
      </c>
      <c r="F94" s="6">
        <v>33</v>
      </c>
      <c r="G94" s="7">
        <v>44312</v>
      </c>
      <c r="H94" s="6">
        <v>75280</v>
      </c>
      <c r="I94" s="6" t="s">
        <v>16</v>
      </c>
      <c r="J94" s="6" t="s">
        <v>207</v>
      </c>
      <c r="K94" s="6">
        <f ca="1">(TODAY()-Staff[[#This Row],[Date Joined]])/365</f>
        <v>2.1671232876712327</v>
      </c>
      <c r="L94" s="9">
        <f ca="1">IF(Staff[[#This Row],[Tenure]]&gt;2, 3%,2%)</f>
        <v>0.03</v>
      </c>
      <c r="M94" s="11">
        <f ca="1">Staff[[#This Row],[Bonus]]*Staff[[#This Row],[Salary]]</f>
        <v>2258.4</v>
      </c>
      <c r="N94" s="6">
        <f>VLOOKUP(Staff[[#This Row],[Rating]],'LOOKUP Sheet'!$B$3:$C$7,2,FALSE)</f>
        <v>3</v>
      </c>
    </row>
    <row r="95" spans="3:14" x14ac:dyDescent="0.25">
      <c r="C95" s="6" t="s">
        <v>188</v>
      </c>
      <c r="D95" s="6" t="s">
        <v>8</v>
      </c>
      <c r="E95" s="6" t="s">
        <v>12</v>
      </c>
      <c r="F95" s="6">
        <v>33</v>
      </c>
      <c r="G95" s="7">
        <v>44253</v>
      </c>
      <c r="H95" s="6">
        <v>75280</v>
      </c>
      <c r="I95" s="6" t="s">
        <v>16</v>
      </c>
      <c r="J95" s="6" t="s">
        <v>209</v>
      </c>
      <c r="K95" s="6">
        <f ca="1">(TODAY()-Staff[[#This Row],[Date Joined]])/365</f>
        <v>2.3287671232876712</v>
      </c>
      <c r="L95" s="9">
        <f ca="1">IF(Staff[[#This Row],[Tenure]]&gt;2, 3%,2%)</f>
        <v>0.03</v>
      </c>
      <c r="M95" s="11">
        <f ca="1">Staff[[#This Row],[Bonus]]*Staff[[#This Row],[Salary]]</f>
        <v>2258.4</v>
      </c>
      <c r="N95" s="6">
        <f>VLOOKUP(Staff[[#This Row],[Rating]],'LOOKUP Sheet'!$B$3:$C$7,2,FALSE)</f>
        <v>3</v>
      </c>
    </row>
    <row r="96" spans="3:14" x14ac:dyDescent="0.25">
      <c r="C96" s="6" t="s">
        <v>7</v>
      </c>
      <c r="D96" s="6" t="s">
        <v>8</v>
      </c>
      <c r="E96" s="6" t="s">
        <v>9</v>
      </c>
      <c r="F96" s="6">
        <v>42</v>
      </c>
      <c r="G96" s="7">
        <v>44779</v>
      </c>
      <c r="H96" s="6">
        <v>75000</v>
      </c>
      <c r="I96" s="6" t="s">
        <v>10</v>
      </c>
      <c r="J96" s="6" t="s">
        <v>207</v>
      </c>
      <c r="K96" s="6">
        <f ca="1">(TODAY()-Staff[[#This Row],[Date Joined]])/365</f>
        <v>0.88767123287671235</v>
      </c>
      <c r="L96" s="9">
        <f ca="1">IF(Staff[[#This Row],[Tenure]]&gt;2, 3%,2%)</f>
        <v>0.02</v>
      </c>
      <c r="M96" s="11">
        <f ca="1">Staff[[#This Row],[Bonus]]*Staff[[#This Row],[Salary]]</f>
        <v>1500</v>
      </c>
      <c r="N96" s="6">
        <f>VLOOKUP(Staff[[#This Row],[Rating]],'LOOKUP Sheet'!$B$3:$C$7,2,FALSE)</f>
        <v>5</v>
      </c>
    </row>
    <row r="97" spans="3:14" x14ac:dyDescent="0.25">
      <c r="C97" s="6" t="s">
        <v>111</v>
      </c>
      <c r="D97" s="6" t="s">
        <v>8</v>
      </c>
      <c r="E97" s="6" t="s">
        <v>9</v>
      </c>
      <c r="F97" s="6">
        <v>42</v>
      </c>
      <c r="G97" s="7">
        <v>44718</v>
      </c>
      <c r="H97" s="6">
        <v>75000</v>
      </c>
      <c r="I97" s="6" t="s">
        <v>10</v>
      </c>
      <c r="J97" s="6" t="s">
        <v>209</v>
      </c>
      <c r="K97" s="6">
        <f ca="1">(TODAY()-Staff[[#This Row],[Date Joined]])/365</f>
        <v>1.0547945205479452</v>
      </c>
      <c r="L97" s="9">
        <f ca="1">IF(Staff[[#This Row],[Tenure]]&gt;2, 3%,2%)</f>
        <v>0.02</v>
      </c>
      <c r="M97" s="11">
        <f ca="1">Staff[[#This Row],[Bonus]]*Staff[[#This Row],[Salary]]</f>
        <v>1500</v>
      </c>
      <c r="N97" s="6">
        <f>VLOOKUP(Staff[[#This Row],[Rating]],'LOOKUP Sheet'!$B$3:$C$7,2,FALSE)</f>
        <v>5</v>
      </c>
    </row>
    <row r="98" spans="3:14" x14ac:dyDescent="0.25">
      <c r="C98" s="6" t="s">
        <v>18</v>
      </c>
      <c r="D98" s="6" t="s">
        <v>15</v>
      </c>
      <c r="E98" s="6" t="s">
        <v>19</v>
      </c>
      <c r="F98" s="6">
        <v>33</v>
      </c>
      <c r="G98" s="7">
        <v>44385</v>
      </c>
      <c r="H98" s="6">
        <v>74550</v>
      </c>
      <c r="I98" s="6" t="s">
        <v>16</v>
      </c>
      <c r="J98" s="6" t="s">
        <v>207</v>
      </c>
      <c r="K98" s="6">
        <f ca="1">(TODAY()-Staff[[#This Row],[Date Joined]])/365</f>
        <v>1.9671232876712328</v>
      </c>
      <c r="L98" s="9">
        <f ca="1">IF(Staff[[#This Row],[Tenure]]&gt;2, 3%,2%)</f>
        <v>0.02</v>
      </c>
      <c r="M98" s="11">
        <f ca="1">Staff[[#This Row],[Bonus]]*Staff[[#This Row],[Salary]]</f>
        <v>1491</v>
      </c>
      <c r="N98" s="6">
        <f>VLOOKUP(Staff[[#This Row],[Rating]],'LOOKUP Sheet'!$B$3:$C$7,2,FALSE)</f>
        <v>3</v>
      </c>
    </row>
    <row r="99" spans="3:14" x14ac:dyDescent="0.25">
      <c r="C99" s="6" t="s">
        <v>115</v>
      </c>
      <c r="D99" s="6" t="s">
        <v>15</v>
      </c>
      <c r="E99" s="6" t="s">
        <v>19</v>
      </c>
      <c r="F99" s="6">
        <v>33</v>
      </c>
      <c r="G99" s="7">
        <v>44324</v>
      </c>
      <c r="H99" s="6">
        <v>74550</v>
      </c>
      <c r="I99" s="6" t="s">
        <v>16</v>
      </c>
      <c r="J99" s="6" t="s">
        <v>209</v>
      </c>
      <c r="K99" s="6">
        <f ca="1">(TODAY()-Staff[[#This Row],[Date Joined]])/365</f>
        <v>2.1342465753424658</v>
      </c>
      <c r="L99" s="9">
        <f ca="1">IF(Staff[[#This Row],[Tenure]]&gt;2, 3%,2%)</f>
        <v>0.03</v>
      </c>
      <c r="M99" s="11">
        <f ca="1">Staff[[#This Row],[Bonus]]*Staff[[#This Row],[Salary]]</f>
        <v>2236.5</v>
      </c>
      <c r="N99" s="6">
        <f>VLOOKUP(Staff[[#This Row],[Rating]],'LOOKUP Sheet'!$B$3:$C$7,2,FALSE)</f>
        <v>3</v>
      </c>
    </row>
    <row r="100" spans="3:14" x14ac:dyDescent="0.25">
      <c r="C100" s="6" t="s">
        <v>94</v>
      </c>
      <c r="D100" s="6" t="s">
        <v>15</v>
      </c>
      <c r="E100" s="6" t="s">
        <v>21</v>
      </c>
      <c r="F100" s="6">
        <v>36</v>
      </c>
      <c r="G100" s="7">
        <v>44333</v>
      </c>
      <c r="H100" s="6">
        <v>71380</v>
      </c>
      <c r="I100" s="6" t="s">
        <v>16</v>
      </c>
      <c r="J100" s="6" t="s">
        <v>207</v>
      </c>
      <c r="K100" s="6">
        <f ca="1">(TODAY()-Staff[[#This Row],[Date Joined]])/365</f>
        <v>2.1095890410958904</v>
      </c>
      <c r="L100" s="9">
        <f ca="1">IF(Staff[[#This Row],[Tenure]]&gt;2, 3%,2%)</f>
        <v>0.03</v>
      </c>
      <c r="M100" s="11">
        <f ca="1">Staff[[#This Row],[Bonus]]*Staff[[#This Row],[Salary]]</f>
        <v>2141.4</v>
      </c>
      <c r="N100" s="6">
        <f>VLOOKUP(Staff[[#This Row],[Rating]],'LOOKUP Sheet'!$B$3:$C$7,2,FALSE)</f>
        <v>3</v>
      </c>
    </row>
    <row r="101" spans="3:14" x14ac:dyDescent="0.25">
      <c r="C101" s="6" t="s">
        <v>187</v>
      </c>
      <c r="D101" s="6" t="s">
        <v>15</v>
      </c>
      <c r="E101" s="6" t="s">
        <v>21</v>
      </c>
      <c r="F101" s="6">
        <v>36</v>
      </c>
      <c r="G101" s="7">
        <v>44272</v>
      </c>
      <c r="H101" s="6">
        <v>71380</v>
      </c>
      <c r="I101" s="6" t="s">
        <v>16</v>
      </c>
      <c r="J101" s="6" t="s">
        <v>209</v>
      </c>
      <c r="K101" s="6">
        <f ca="1">(TODAY()-Staff[[#This Row],[Date Joined]])/365</f>
        <v>2.2767123287671232</v>
      </c>
      <c r="L101" s="9">
        <f ca="1">IF(Staff[[#This Row],[Tenure]]&gt;2, 3%,2%)</f>
        <v>0.03</v>
      </c>
      <c r="M101" s="11">
        <f ca="1">Staff[[#This Row],[Bonus]]*Staff[[#This Row],[Salary]]</f>
        <v>2141.4</v>
      </c>
      <c r="N101" s="6">
        <f>VLOOKUP(Staff[[#This Row],[Rating]],'LOOKUP Sheet'!$B$3:$C$7,2,FALSE)</f>
        <v>3</v>
      </c>
    </row>
    <row r="102" spans="3:14" x14ac:dyDescent="0.25">
      <c r="C102" s="6" t="s">
        <v>70</v>
      </c>
      <c r="D102" s="6" t="s">
        <v>15</v>
      </c>
      <c r="E102" s="6" t="s">
        <v>9</v>
      </c>
      <c r="F102" s="6">
        <v>46</v>
      </c>
      <c r="G102" s="7">
        <v>44758</v>
      </c>
      <c r="H102" s="6">
        <v>70610</v>
      </c>
      <c r="I102" s="6" t="s">
        <v>16</v>
      </c>
      <c r="J102" s="6" t="s">
        <v>207</v>
      </c>
      <c r="K102" s="6">
        <f ca="1">(TODAY()-Staff[[#This Row],[Date Joined]])/365</f>
        <v>0.9452054794520548</v>
      </c>
      <c r="L102" s="9">
        <f ca="1">IF(Staff[[#This Row],[Tenure]]&gt;2, 3%,2%)</f>
        <v>0.02</v>
      </c>
      <c r="M102" s="11">
        <f ca="1">Staff[[#This Row],[Bonus]]*Staff[[#This Row],[Salary]]</f>
        <v>1412.2</v>
      </c>
      <c r="N102" s="6">
        <f>VLOOKUP(Staff[[#This Row],[Rating]],'LOOKUP Sheet'!$B$3:$C$7,2,FALSE)</f>
        <v>3</v>
      </c>
    </row>
    <row r="103" spans="3:14" x14ac:dyDescent="0.25">
      <c r="C103" s="6" t="s">
        <v>162</v>
      </c>
      <c r="D103" s="6" t="s">
        <v>15</v>
      </c>
      <c r="E103" s="6" t="s">
        <v>9</v>
      </c>
      <c r="F103" s="6">
        <v>46</v>
      </c>
      <c r="G103" s="7">
        <v>44697</v>
      </c>
      <c r="H103" s="6">
        <v>70610</v>
      </c>
      <c r="I103" s="6" t="s">
        <v>16</v>
      </c>
      <c r="J103" s="6" t="s">
        <v>209</v>
      </c>
      <c r="K103" s="6">
        <f ca="1">(TODAY()-Staff[[#This Row],[Date Joined]])/365</f>
        <v>1.1123287671232878</v>
      </c>
      <c r="L103" s="9">
        <f ca="1">IF(Staff[[#This Row],[Tenure]]&gt;2, 3%,2%)</f>
        <v>0.02</v>
      </c>
      <c r="M103" s="11">
        <f ca="1">Staff[[#This Row],[Bonus]]*Staff[[#This Row],[Salary]]</f>
        <v>1412.2</v>
      </c>
      <c r="N103" s="6">
        <f>VLOOKUP(Staff[[#This Row],[Rating]],'LOOKUP Sheet'!$B$3:$C$7,2,FALSE)</f>
        <v>3</v>
      </c>
    </row>
    <row r="104" spans="3:14" x14ac:dyDescent="0.25">
      <c r="C104" s="6" t="s">
        <v>90</v>
      </c>
      <c r="D104" s="6" t="s">
        <v>15</v>
      </c>
      <c r="E104" s="6" t="s">
        <v>21</v>
      </c>
      <c r="F104" s="6">
        <v>42</v>
      </c>
      <c r="G104" s="7">
        <v>44731</v>
      </c>
      <c r="H104" s="6">
        <v>70270</v>
      </c>
      <c r="I104" s="6" t="s">
        <v>24</v>
      </c>
      <c r="J104" s="6" t="s">
        <v>207</v>
      </c>
      <c r="K104" s="6">
        <f ca="1">(TODAY()-Staff[[#This Row],[Date Joined]])/365</f>
        <v>1.0191780821917809</v>
      </c>
      <c r="L104" s="9">
        <f ca="1">IF(Staff[[#This Row],[Tenure]]&gt;2, 3%,2%)</f>
        <v>0.02</v>
      </c>
      <c r="M104" s="11">
        <f ca="1">Staff[[#This Row],[Bonus]]*Staff[[#This Row],[Salary]]</f>
        <v>1405.4</v>
      </c>
      <c r="N104" s="6">
        <f>VLOOKUP(Staff[[#This Row],[Rating]],'LOOKUP Sheet'!$B$3:$C$7,2,FALSE)</f>
        <v>2</v>
      </c>
    </row>
    <row r="105" spans="3:14" x14ac:dyDescent="0.25">
      <c r="C105" s="6" t="s">
        <v>183</v>
      </c>
      <c r="D105" s="6" t="s">
        <v>15</v>
      </c>
      <c r="E105" s="6" t="s">
        <v>21</v>
      </c>
      <c r="F105" s="6">
        <v>42</v>
      </c>
      <c r="G105" s="7">
        <v>44670</v>
      </c>
      <c r="H105" s="6">
        <v>70270</v>
      </c>
      <c r="I105" s="6" t="s">
        <v>24</v>
      </c>
      <c r="J105" s="6" t="s">
        <v>209</v>
      </c>
      <c r="K105" s="6">
        <f ca="1">(TODAY()-Staff[[#This Row],[Date Joined]])/365</f>
        <v>1.1863013698630136</v>
      </c>
      <c r="L105" s="9">
        <f ca="1">IF(Staff[[#This Row],[Tenure]]&gt;2, 3%,2%)</f>
        <v>0.02</v>
      </c>
      <c r="M105" s="11">
        <f ca="1">Staff[[#This Row],[Bonus]]*Staff[[#This Row],[Salary]]</f>
        <v>1405.4</v>
      </c>
      <c r="N105" s="6">
        <f>VLOOKUP(Staff[[#This Row],[Rating]],'LOOKUP Sheet'!$B$3:$C$7,2,FALSE)</f>
        <v>2</v>
      </c>
    </row>
    <row r="106" spans="3:14" x14ac:dyDescent="0.25">
      <c r="C106" s="6" t="s">
        <v>67</v>
      </c>
      <c r="D106" s="6" t="s">
        <v>15</v>
      </c>
      <c r="E106" s="6" t="s">
        <v>12</v>
      </c>
      <c r="F106" s="6">
        <v>30</v>
      </c>
      <c r="G106" s="7">
        <v>44850</v>
      </c>
      <c r="H106" s="6">
        <v>69710</v>
      </c>
      <c r="I106" s="6" t="s">
        <v>16</v>
      </c>
      <c r="J106" s="6" t="s">
        <v>207</v>
      </c>
      <c r="K106" s="6">
        <f ca="1">(TODAY()-Staff[[#This Row],[Date Joined]])/365</f>
        <v>0.69315068493150689</v>
      </c>
      <c r="L106" s="9">
        <f ca="1">IF(Staff[[#This Row],[Tenure]]&gt;2, 3%,2%)</f>
        <v>0.02</v>
      </c>
      <c r="M106" s="11">
        <f ca="1">Staff[[#This Row],[Bonus]]*Staff[[#This Row],[Salary]]</f>
        <v>1394.2</v>
      </c>
      <c r="N106" s="6">
        <f>VLOOKUP(Staff[[#This Row],[Rating]],'LOOKUP Sheet'!$B$3:$C$7,2,FALSE)</f>
        <v>3</v>
      </c>
    </row>
    <row r="107" spans="3:14" x14ac:dyDescent="0.25">
      <c r="C107" s="6" t="s">
        <v>159</v>
      </c>
      <c r="D107" s="6" t="s">
        <v>15</v>
      </c>
      <c r="E107" s="6" t="s">
        <v>12</v>
      </c>
      <c r="F107" s="6">
        <v>30</v>
      </c>
      <c r="G107" s="7">
        <v>44789</v>
      </c>
      <c r="H107" s="6">
        <v>69710</v>
      </c>
      <c r="I107" s="6" t="s">
        <v>16</v>
      </c>
      <c r="J107" s="6" t="s">
        <v>209</v>
      </c>
      <c r="K107" s="6">
        <f ca="1">(TODAY()-Staff[[#This Row],[Date Joined]])/365</f>
        <v>0.86027397260273974</v>
      </c>
      <c r="L107" s="9">
        <f ca="1">IF(Staff[[#This Row],[Tenure]]&gt;2, 3%,2%)</f>
        <v>0.02</v>
      </c>
      <c r="M107" s="11">
        <f ca="1">Staff[[#This Row],[Bonus]]*Staff[[#This Row],[Salary]]</f>
        <v>1394.2</v>
      </c>
      <c r="N107" s="6">
        <f>VLOOKUP(Staff[[#This Row],[Rating]],'LOOKUP Sheet'!$B$3:$C$7,2,FALSE)</f>
        <v>3</v>
      </c>
    </row>
    <row r="108" spans="3:14" x14ac:dyDescent="0.25">
      <c r="C108" s="6" t="s">
        <v>25</v>
      </c>
      <c r="D108" s="6" t="s">
        <v>15</v>
      </c>
      <c r="E108" s="6" t="s">
        <v>12</v>
      </c>
      <c r="F108" s="6">
        <v>30</v>
      </c>
      <c r="G108" s="7">
        <v>44273</v>
      </c>
      <c r="H108" s="6">
        <v>69120</v>
      </c>
      <c r="I108" s="6" t="s">
        <v>16</v>
      </c>
      <c r="J108" s="6" t="s">
        <v>207</v>
      </c>
      <c r="K108" s="6">
        <f ca="1">(TODAY()-Staff[[#This Row],[Date Joined]])/365</f>
        <v>2.2739726027397262</v>
      </c>
      <c r="L108" s="9">
        <f ca="1">IF(Staff[[#This Row],[Tenure]]&gt;2, 3%,2%)</f>
        <v>0.03</v>
      </c>
      <c r="M108" s="11">
        <f ca="1">Staff[[#This Row],[Bonus]]*Staff[[#This Row],[Salary]]</f>
        <v>2073.6</v>
      </c>
      <c r="N108" s="6">
        <f>VLOOKUP(Staff[[#This Row],[Rating]],'LOOKUP Sheet'!$B$3:$C$7,2,FALSE)</f>
        <v>3</v>
      </c>
    </row>
    <row r="109" spans="3:14" x14ac:dyDescent="0.25">
      <c r="C109" s="6" t="s">
        <v>119</v>
      </c>
      <c r="D109" s="6" t="s">
        <v>15</v>
      </c>
      <c r="E109" s="6" t="s">
        <v>12</v>
      </c>
      <c r="F109" s="6">
        <v>30</v>
      </c>
      <c r="G109" s="7">
        <v>44214</v>
      </c>
      <c r="H109" s="6">
        <v>69120</v>
      </c>
      <c r="I109" s="6" t="s">
        <v>16</v>
      </c>
      <c r="J109" s="6" t="s">
        <v>209</v>
      </c>
      <c r="K109" s="6">
        <f ca="1">(TODAY()-Staff[[#This Row],[Date Joined]])/365</f>
        <v>2.4356164383561643</v>
      </c>
      <c r="L109" s="9">
        <f ca="1">IF(Staff[[#This Row],[Tenure]]&gt;2, 3%,2%)</f>
        <v>0.03</v>
      </c>
      <c r="M109" s="11">
        <f ca="1">Staff[[#This Row],[Bonus]]*Staff[[#This Row],[Salary]]</f>
        <v>2073.6</v>
      </c>
      <c r="N109" s="6">
        <f>VLOOKUP(Staff[[#This Row],[Rating]],'LOOKUP Sheet'!$B$3:$C$7,2,FALSE)</f>
        <v>3</v>
      </c>
    </row>
    <row r="110" spans="3:14" x14ac:dyDescent="0.25">
      <c r="C110" s="6" t="s">
        <v>97</v>
      </c>
      <c r="D110" s="6" t="s">
        <v>15</v>
      </c>
      <c r="E110" s="6" t="s">
        <v>12</v>
      </c>
      <c r="F110" s="6">
        <v>37</v>
      </c>
      <c r="G110" s="7">
        <v>44701</v>
      </c>
      <c r="H110" s="6">
        <v>69070</v>
      </c>
      <c r="I110" s="6" t="s">
        <v>16</v>
      </c>
      <c r="J110" s="6" t="s">
        <v>207</v>
      </c>
      <c r="K110" s="6">
        <f ca="1">(TODAY()-Staff[[#This Row],[Date Joined]])/365</f>
        <v>1.1013698630136985</v>
      </c>
      <c r="L110" s="9">
        <f ca="1">IF(Staff[[#This Row],[Tenure]]&gt;2, 3%,2%)</f>
        <v>0.02</v>
      </c>
      <c r="M110" s="11">
        <f ca="1">Staff[[#This Row],[Bonus]]*Staff[[#This Row],[Salary]]</f>
        <v>1381.4</v>
      </c>
      <c r="N110" s="6">
        <f>VLOOKUP(Staff[[#This Row],[Rating]],'LOOKUP Sheet'!$B$3:$C$7,2,FALSE)</f>
        <v>3</v>
      </c>
    </row>
    <row r="111" spans="3:14" x14ac:dyDescent="0.25">
      <c r="C111" s="6" t="s">
        <v>190</v>
      </c>
      <c r="D111" s="6" t="s">
        <v>15</v>
      </c>
      <c r="E111" s="6" t="s">
        <v>12</v>
      </c>
      <c r="F111" s="6">
        <v>37</v>
      </c>
      <c r="G111" s="7">
        <v>44640</v>
      </c>
      <c r="H111" s="6">
        <v>69070</v>
      </c>
      <c r="I111" s="6" t="s">
        <v>16</v>
      </c>
      <c r="J111" s="6" t="s">
        <v>209</v>
      </c>
      <c r="K111" s="6">
        <f ca="1">(TODAY()-Staff[[#This Row],[Date Joined]])/365</f>
        <v>1.2684931506849315</v>
      </c>
      <c r="L111" s="9">
        <f ca="1">IF(Staff[[#This Row],[Tenure]]&gt;2, 3%,2%)</f>
        <v>0.02</v>
      </c>
      <c r="M111" s="11">
        <f ca="1">Staff[[#This Row],[Bonus]]*Staff[[#This Row],[Salary]]</f>
        <v>1381.4</v>
      </c>
      <c r="N111" s="6">
        <f>VLOOKUP(Staff[[#This Row],[Rating]],'LOOKUP Sheet'!$B$3:$C$7,2,FALSE)</f>
        <v>3</v>
      </c>
    </row>
    <row r="112" spans="3:14" x14ac:dyDescent="0.25">
      <c r="C112" s="6" t="s">
        <v>91</v>
      </c>
      <c r="D112" s="6" t="s">
        <v>8</v>
      </c>
      <c r="E112" s="6" t="s">
        <v>19</v>
      </c>
      <c r="F112" s="6">
        <v>20</v>
      </c>
      <c r="G112" s="7">
        <v>44537</v>
      </c>
      <c r="H112" s="6">
        <v>68900</v>
      </c>
      <c r="I112" s="6" t="s">
        <v>24</v>
      </c>
      <c r="J112" s="6" t="s">
        <v>207</v>
      </c>
      <c r="K112" s="6">
        <f ca="1">(TODAY()-Staff[[#This Row],[Date Joined]])/365</f>
        <v>1.5506849315068494</v>
      </c>
      <c r="L112" s="9">
        <f ca="1">IF(Staff[[#This Row],[Tenure]]&gt;2, 3%,2%)</f>
        <v>0.02</v>
      </c>
      <c r="M112" s="11">
        <f ca="1">Staff[[#This Row],[Bonus]]*Staff[[#This Row],[Salary]]</f>
        <v>1378</v>
      </c>
      <c r="N112" s="6">
        <f>VLOOKUP(Staff[[#This Row],[Rating]],'LOOKUP Sheet'!$B$3:$C$7,2,FALSE)</f>
        <v>2</v>
      </c>
    </row>
    <row r="113" spans="3:14" x14ac:dyDescent="0.25">
      <c r="C113" s="6" t="s">
        <v>184</v>
      </c>
      <c r="D113" s="6" t="s">
        <v>8</v>
      </c>
      <c r="E113" s="6" t="s">
        <v>19</v>
      </c>
      <c r="F113" s="6">
        <v>20</v>
      </c>
      <c r="G113" s="7">
        <v>44476</v>
      </c>
      <c r="H113" s="6">
        <v>68900</v>
      </c>
      <c r="I113" s="6" t="s">
        <v>24</v>
      </c>
      <c r="J113" s="6" t="s">
        <v>209</v>
      </c>
      <c r="K113" s="6">
        <f ca="1">(TODAY()-Staff[[#This Row],[Date Joined]])/365</f>
        <v>1.7178082191780821</v>
      </c>
      <c r="L113" s="9">
        <f ca="1">IF(Staff[[#This Row],[Tenure]]&gt;2, 3%,2%)</f>
        <v>0.02</v>
      </c>
      <c r="M113" s="11">
        <f ca="1">Staff[[#This Row],[Bonus]]*Staff[[#This Row],[Salary]]</f>
        <v>1378</v>
      </c>
      <c r="N113" s="6">
        <f>VLOOKUP(Staff[[#This Row],[Rating]],'LOOKUP Sheet'!$B$3:$C$7,2,FALSE)</f>
        <v>2</v>
      </c>
    </row>
    <row r="114" spans="3:14" x14ac:dyDescent="0.25">
      <c r="C114" s="6" t="s">
        <v>45</v>
      </c>
      <c r="D114" s="6" t="s">
        <v>15</v>
      </c>
      <c r="E114" s="6" t="s">
        <v>9</v>
      </c>
      <c r="F114" s="6">
        <v>30</v>
      </c>
      <c r="G114" s="7">
        <v>44701</v>
      </c>
      <c r="H114" s="6">
        <v>67950</v>
      </c>
      <c r="I114" s="6" t="s">
        <v>16</v>
      </c>
      <c r="J114" s="6" t="s">
        <v>207</v>
      </c>
      <c r="K114" s="6">
        <f ca="1">(TODAY()-Staff[[#This Row],[Date Joined]])/365</f>
        <v>1.1013698630136985</v>
      </c>
      <c r="L114" s="9">
        <f ca="1">IF(Staff[[#This Row],[Tenure]]&gt;2, 3%,2%)</f>
        <v>0.02</v>
      </c>
      <c r="M114" s="11">
        <f ca="1">Staff[[#This Row],[Bonus]]*Staff[[#This Row],[Salary]]</f>
        <v>1359</v>
      </c>
      <c r="N114" s="6">
        <f>VLOOKUP(Staff[[#This Row],[Rating]],'LOOKUP Sheet'!$B$3:$C$7,2,FALSE)</f>
        <v>3</v>
      </c>
    </row>
    <row r="115" spans="3:14" x14ac:dyDescent="0.25">
      <c r="C115" s="6" t="s">
        <v>138</v>
      </c>
      <c r="D115" s="6" t="s">
        <v>15</v>
      </c>
      <c r="E115" s="6" t="s">
        <v>9</v>
      </c>
      <c r="F115" s="6">
        <v>30</v>
      </c>
      <c r="G115" s="7">
        <v>44640</v>
      </c>
      <c r="H115" s="6">
        <v>67950</v>
      </c>
      <c r="I115" s="6" t="s">
        <v>16</v>
      </c>
      <c r="J115" s="6" t="s">
        <v>209</v>
      </c>
      <c r="K115" s="6">
        <f ca="1">(TODAY()-Staff[[#This Row],[Date Joined]])/365</f>
        <v>1.2684931506849315</v>
      </c>
      <c r="L115" s="9">
        <f ca="1">IF(Staff[[#This Row],[Tenure]]&gt;2, 3%,2%)</f>
        <v>0.02</v>
      </c>
      <c r="M115" s="11">
        <f ca="1">Staff[[#This Row],[Bonus]]*Staff[[#This Row],[Salary]]</f>
        <v>1359</v>
      </c>
      <c r="N115" s="6">
        <f>VLOOKUP(Staff[[#This Row],[Rating]],'LOOKUP Sheet'!$B$3:$C$7,2,FALSE)</f>
        <v>3</v>
      </c>
    </row>
    <row r="116" spans="3:14" x14ac:dyDescent="0.25">
      <c r="C116" s="6" t="s">
        <v>27</v>
      </c>
      <c r="D116" s="6" t="s">
        <v>8</v>
      </c>
      <c r="E116" s="6" t="s">
        <v>21</v>
      </c>
      <c r="F116" s="6">
        <v>30</v>
      </c>
      <c r="G116" s="7">
        <v>44389</v>
      </c>
      <c r="H116" s="6">
        <v>67910</v>
      </c>
      <c r="I116" s="6" t="s">
        <v>24</v>
      </c>
      <c r="J116" s="6" t="s">
        <v>207</v>
      </c>
      <c r="K116" s="6">
        <f ca="1">(TODAY()-Staff[[#This Row],[Date Joined]])/365</f>
        <v>1.9561643835616438</v>
      </c>
      <c r="L116" s="9">
        <f ca="1">IF(Staff[[#This Row],[Tenure]]&gt;2, 3%,2%)</f>
        <v>0.02</v>
      </c>
      <c r="M116" s="11">
        <f ca="1">Staff[[#This Row],[Bonus]]*Staff[[#This Row],[Salary]]</f>
        <v>1358.2</v>
      </c>
      <c r="N116" s="6">
        <f>VLOOKUP(Staff[[#This Row],[Rating]],'LOOKUP Sheet'!$B$3:$C$7,2,FALSE)</f>
        <v>2</v>
      </c>
    </row>
    <row r="117" spans="3:14" x14ac:dyDescent="0.25">
      <c r="C117" s="6" t="s">
        <v>121</v>
      </c>
      <c r="D117" s="6" t="s">
        <v>8</v>
      </c>
      <c r="E117" s="6" t="s">
        <v>21</v>
      </c>
      <c r="F117" s="6">
        <v>30</v>
      </c>
      <c r="G117" s="7">
        <v>44328</v>
      </c>
      <c r="H117" s="6">
        <v>67910</v>
      </c>
      <c r="I117" s="6" t="s">
        <v>24</v>
      </c>
      <c r="J117" s="6" t="s">
        <v>209</v>
      </c>
      <c r="K117" s="6">
        <f ca="1">(TODAY()-Staff[[#This Row],[Date Joined]])/365</f>
        <v>2.1232876712328768</v>
      </c>
      <c r="L117" s="9">
        <f ca="1">IF(Staff[[#This Row],[Tenure]]&gt;2, 3%,2%)</f>
        <v>0.03</v>
      </c>
      <c r="M117" s="11">
        <f ca="1">Staff[[#This Row],[Bonus]]*Staff[[#This Row],[Salary]]</f>
        <v>2037.3</v>
      </c>
      <c r="N117" s="6">
        <f>VLOOKUP(Staff[[#This Row],[Rating]],'LOOKUP Sheet'!$B$3:$C$7,2,FALSE)</f>
        <v>2</v>
      </c>
    </row>
    <row r="118" spans="3:14" x14ac:dyDescent="0.25">
      <c r="C118" s="6" t="s">
        <v>32</v>
      </c>
      <c r="D118" s="6" t="s">
        <v>8</v>
      </c>
      <c r="E118" s="6" t="s">
        <v>21</v>
      </c>
      <c r="F118" s="6">
        <v>21</v>
      </c>
      <c r="G118" s="7">
        <v>44317</v>
      </c>
      <c r="H118" s="6">
        <v>65920</v>
      </c>
      <c r="I118" s="6" t="s">
        <v>16</v>
      </c>
      <c r="J118" s="6" t="s">
        <v>207</v>
      </c>
      <c r="K118" s="6">
        <f ca="1">(TODAY()-Staff[[#This Row],[Date Joined]])/365</f>
        <v>2.1534246575342464</v>
      </c>
      <c r="L118" s="9">
        <f ca="1">IF(Staff[[#This Row],[Tenure]]&gt;2, 3%,2%)</f>
        <v>0.03</v>
      </c>
      <c r="M118" s="11">
        <f ca="1">Staff[[#This Row],[Bonus]]*Staff[[#This Row],[Salary]]</f>
        <v>1977.6</v>
      </c>
      <c r="N118" s="6">
        <f>VLOOKUP(Staff[[#This Row],[Rating]],'LOOKUP Sheet'!$B$3:$C$7,2,FALSE)</f>
        <v>3</v>
      </c>
    </row>
    <row r="119" spans="3:14" x14ac:dyDescent="0.25">
      <c r="C119" s="6" t="s">
        <v>126</v>
      </c>
      <c r="D119" s="6" t="s">
        <v>8</v>
      </c>
      <c r="E119" s="6" t="s">
        <v>21</v>
      </c>
      <c r="F119" s="6">
        <v>21</v>
      </c>
      <c r="G119" s="7">
        <v>44256</v>
      </c>
      <c r="H119" s="6">
        <v>65920</v>
      </c>
      <c r="I119" s="6" t="s">
        <v>16</v>
      </c>
      <c r="J119" s="6" t="s">
        <v>209</v>
      </c>
      <c r="K119" s="6">
        <f ca="1">(TODAY()-Staff[[#This Row],[Date Joined]])/365</f>
        <v>2.3205479452054796</v>
      </c>
      <c r="L119" s="9">
        <f ca="1">IF(Staff[[#This Row],[Tenure]]&gt;2, 3%,2%)</f>
        <v>0.03</v>
      </c>
      <c r="M119" s="11">
        <f ca="1">Staff[[#This Row],[Bonus]]*Staff[[#This Row],[Salary]]</f>
        <v>1977.6</v>
      </c>
      <c r="N119" s="6">
        <f>VLOOKUP(Staff[[#This Row],[Rating]],'LOOKUP Sheet'!$B$3:$C$7,2,FALSE)</f>
        <v>3</v>
      </c>
    </row>
    <row r="120" spans="3:14" x14ac:dyDescent="0.25">
      <c r="C120" s="6" t="s">
        <v>76</v>
      </c>
      <c r="D120" s="6" t="s">
        <v>15</v>
      </c>
      <c r="E120" s="6" t="s">
        <v>19</v>
      </c>
      <c r="F120" s="6">
        <v>25</v>
      </c>
      <c r="G120" s="7">
        <v>44383</v>
      </c>
      <c r="H120" s="6">
        <v>65700</v>
      </c>
      <c r="I120" s="6" t="s">
        <v>16</v>
      </c>
      <c r="J120" s="6" t="s">
        <v>207</v>
      </c>
      <c r="K120" s="6">
        <f ca="1">(TODAY()-Staff[[#This Row],[Date Joined]])/365</f>
        <v>1.9726027397260273</v>
      </c>
      <c r="L120" s="9">
        <f ca="1">IF(Staff[[#This Row],[Tenure]]&gt;2, 3%,2%)</f>
        <v>0.02</v>
      </c>
      <c r="M120" s="11">
        <f ca="1">Staff[[#This Row],[Bonus]]*Staff[[#This Row],[Salary]]</f>
        <v>1314</v>
      </c>
      <c r="N120" s="6">
        <f>VLOOKUP(Staff[[#This Row],[Rating]],'LOOKUP Sheet'!$B$3:$C$7,2,FALSE)</f>
        <v>3</v>
      </c>
    </row>
    <row r="121" spans="3:14" x14ac:dyDescent="0.25">
      <c r="C121" s="6" t="s">
        <v>168</v>
      </c>
      <c r="D121" s="6" t="s">
        <v>15</v>
      </c>
      <c r="E121" s="6" t="s">
        <v>19</v>
      </c>
      <c r="F121" s="6">
        <v>25</v>
      </c>
      <c r="G121" s="7">
        <v>44322</v>
      </c>
      <c r="H121" s="6">
        <v>65700</v>
      </c>
      <c r="I121" s="6" t="s">
        <v>16</v>
      </c>
      <c r="J121" s="6" t="s">
        <v>209</v>
      </c>
      <c r="K121" s="6">
        <f ca="1">(TODAY()-Staff[[#This Row],[Date Joined]])/365</f>
        <v>2.1397260273972605</v>
      </c>
      <c r="L121" s="9">
        <f ca="1">IF(Staff[[#This Row],[Tenure]]&gt;2, 3%,2%)</f>
        <v>0.03</v>
      </c>
      <c r="M121" s="11">
        <f ca="1">Staff[[#This Row],[Bonus]]*Staff[[#This Row],[Salary]]</f>
        <v>1971</v>
      </c>
      <c r="N121" s="6">
        <f>VLOOKUP(Staff[[#This Row],[Rating]],'LOOKUP Sheet'!$B$3:$C$7,2,FALSE)</f>
        <v>3</v>
      </c>
    </row>
    <row r="122" spans="3:14" x14ac:dyDescent="0.25">
      <c r="C122" s="6" t="s">
        <v>93</v>
      </c>
      <c r="D122" s="6" t="s">
        <v>8</v>
      </c>
      <c r="E122" s="6" t="s">
        <v>21</v>
      </c>
      <c r="F122" s="6">
        <v>33</v>
      </c>
      <c r="G122" s="7">
        <v>44067</v>
      </c>
      <c r="H122" s="6">
        <v>65360</v>
      </c>
      <c r="I122" s="6" t="s">
        <v>16</v>
      </c>
      <c r="J122" s="6" t="s">
        <v>207</v>
      </c>
      <c r="K122" s="6">
        <f ca="1">(TODAY()-Staff[[#This Row],[Date Joined]])/365</f>
        <v>2.8383561643835615</v>
      </c>
      <c r="L122" s="9">
        <f ca="1">IF(Staff[[#This Row],[Tenure]]&gt;2, 3%,2%)</f>
        <v>0.03</v>
      </c>
      <c r="M122" s="11">
        <f ca="1">Staff[[#This Row],[Bonus]]*Staff[[#This Row],[Salary]]</f>
        <v>1960.8</v>
      </c>
      <c r="N122" s="6">
        <f>VLOOKUP(Staff[[#This Row],[Rating]],'LOOKUP Sheet'!$B$3:$C$7,2,FALSE)</f>
        <v>3</v>
      </c>
    </row>
    <row r="123" spans="3:14" x14ac:dyDescent="0.25">
      <c r="C123" s="6" t="s">
        <v>186</v>
      </c>
      <c r="D123" s="6" t="s">
        <v>8</v>
      </c>
      <c r="E123" s="6" t="s">
        <v>21</v>
      </c>
      <c r="F123" s="6">
        <v>33</v>
      </c>
      <c r="G123" s="7">
        <v>44006</v>
      </c>
      <c r="H123" s="6">
        <v>65360</v>
      </c>
      <c r="I123" s="6" t="s">
        <v>16</v>
      </c>
      <c r="J123" s="6" t="s">
        <v>209</v>
      </c>
      <c r="K123" s="6">
        <f ca="1">(TODAY()-Staff[[#This Row],[Date Joined]])/365</f>
        <v>3.0054794520547947</v>
      </c>
      <c r="L123" s="9">
        <f ca="1">IF(Staff[[#This Row],[Tenure]]&gt;2, 3%,2%)</f>
        <v>0.03</v>
      </c>
      <c r="M123" s="11">
        <f ca="1">Staff[[#This Row],[Bonus]]*Staff[[#This Row],[Salary]]</f>
        <v>1960.8</v>
      </c>
      <c r="N123" s="6">
        <f>VLOOKUP(Staff[[#This Row],[Rating]],'LOOKUP Sheet'!$B$3:$C$7,2,FALSE)</f>
        <v>3</v>
      </c>
    </row>
    <row r="124" spans="3:14" x14ac:dyDescent="0.25">
      <c r="C124" s="6" t="s">
        <v>20</v>
      </c>
      <c r="D124" s="6" t="s">
        <v>208</v>
      </c>
      <c r="E124" s="6" t="s">
        <v>21</v>
      </c>
      <c r="F124" s="6">
        <v>30</v>
      </c>
      <c r="G124" s="7">
        <v>44597</v>
      </c>
      <c r="H124" s="6">
        <v>64000</v>
      </c>
      <c r="I124" s="6" t="s">
        <v>16</v>
      </c>
      <c r="J124" s="6" t="s">
        <v>207</v>
      </c>
      <c r="K124" s="6">
        <f ca="1">(TODAY()-Staff[[#This Row],[Date Joined]])/365</f>
        <v>1.3863013698630138</v>
      </c>
      <c r="L124" s="9">
        <f ca="1">IF(Staff[[#This Row],[Tenure]]&gt;2, 3%,2%)</f>
        <v>0.02</v>
      </c>
      <c r="M124" s="11">
        <f ca="1">Staff[[#This Row],[Bonus]]*Staff[[#This Row],[Salary]]</f>
        <v>1280</v>
      </c>
      <c r="N124" s="6">
        <f>VLOOKUP(Staff[[#This Row],[Rating]],'LOOKUP Sheet'!$B$3:$C$7,2,FALSE)</f>
        <v>3</v>
      </c>
    </row>
    <row r="125" spans="3:14" x14ac:dyDescent="0.25">
      <c r="C125" s="6" t="s">
        <v>116</v>
      </c>
      <c r="D125" s="6" t="s">
        <v>208</v>
      </c>
      <c r="E125" s="6" t="s">
        <v>21</v>
      </c>
      <c r="F125" s="6">
        <v>30</v>
      </c>
      <c r="G125" s="7">
        <v>44535</v>
      </c>
      <c r="H125" s="6">
        <v>64000</v>
      </c>
      <c r="I125" s="6" t="s">
        <v>16</v>
      </c>
      <c r="J125" s="6" t="s">
        <v>209</v>
      </c>
      <c r="K125" s="6">
        <f ca="1">(TODAY()-Staff[[#This Row],[Date Joined]])/365</f>
        <v>1.5561643835616439</v>
      </c>
      <c r="L125" s="9">
        <f ca="1">IF(Staff[[#This Row],[Tenure]]&gt;2, 3%,2%)</f>
        <v>0.02</v>
      </c>
      <c r="M125" s="11">
        <f ca="1">Staff[[#This Row],[Bonus]]*Staff[[#This Row],[Salary]]</f>
        <v>1280</v>
      </c>
      <c r="N125" s="6">
        <f>VLOOKUP(Staff[[#This Row],[Rating]],'LOOKUP Sheet'!$B$3:$C$7,2,FALSE)</f>
        <v>3</v>
      </c>
    </row>
    <row r="126" spans="3:14" x14ac:dyDescent="0.25">
      <c r="C126" s="6" t="s">
        <v>61</v>
      </c>
      <c r="D126" s="6" t="s">
        <v>8</v>
      </c>
      <c r="E126" s="6" t="s">
        <v>12</v>
      </c>
      <c r="F126" s="6">
        <v>24</v>
      </c>
      <c r="G126" s="7">
        <v>44148</v>
      </c>
      <c r="H126" s="6">
        <v>62780</v>
      </c>
      <c r="I126" s="6" t="s">
        <v>16</v>
      </c>
      <c r="J126" s="6" t="s">
        <v>207</v>
      </c>
      <c r="K126" s="6">
        <f ca="1">(TODAY()-Staff[[#This Row],[Date Joined]])/365</f>
        <v>2.6164383561643834</v>
      </c>
      <c r="L126" s="9">
        <f ca="1">IF(Staff[[#This Row],[Tenure]]&gt;2, 3%,2%)</f>
        <v>0.03</v>
      </c>
      <c r="M126" s="11">
        <f ca="1">Staff[[#This Row],[Bonus]]*Staff[[#This Row],[Salary]]</f>
        <v>1883.3999999999999</v>
      </c>
      <c r="N126" s="6">
        <f>VLOOKUP(Staff[[#This Row],[Rating]],'LOOKUP Sheet'!$B$3:$C$7,2,FALSE)</f>
        <v>3</v>
      </c>
    </row>
    <row r="127" spans="3:14" x14ac:dyDescent="0.25">
      <c r="C127" s="6" t="s">
        <v>153</v>
      </c>
      <c r="D127" s="6" t="s">
        <v>8</v>
      </c>
      <c r="E127" s="6" t="s">
        <v>12</v>
      </c>
      <c r="F127" s="6">
        <v>24</v>
      </c>
      <c r="G127" s="7">
        <v>44087</v>
      </c>
      <c r="H127" s="6">
        <v>62780</v>
      </c>
      <c r="I127" s="6" t="s">
        <v>16</v>
      </c>
      <c r="J127" s="6" t="s">
        <v>209</v>
      </c>
      <c r="K127" s="6">
        <f ca="1">(TODAY()-Staff[[#This Row],[Date Joined]])/365</f>
        <v>2.7835616438356166</v>
      </c>
      <c r="L127" s="9">
        <f ca="1">IF(Staff[[#This Row],[Tenure]]&gt;2, 3%,2%)</f>
        <v>0.03</v>
      </c>
      <c r="M127" s="11">
        <f ca="1">Staff[[#This Row],[Bonus]]*Staff[[#This Row],[Salary]]</f>
        <v>1883.3999999999999</v>
      </c>
      <c r="N127" s="6">
        <f>VLOOKUP(Staff[[#This Row],[Rating]],'LOOKUP Sheet'!$B$3:$C$7,2,FALSE)</f>
        <v>3</v>
      </c>
    </row>
    <row r="128" spans="3:14" x14ac:dyDescent="0.25">
      <c r="C128" s="6" t="s">
        <v>37</v>
      </c>
      <c r="D128" s="6" t="s">
        <v>15</v>
      </c>
      <c r="E128" s="6" t="s">
        <v>9</v>
      </c>
      <c r="F128" s="6">
        <v>30</v>
      </c>
      <c r="G128" s="7">
        <v>44666</v>
      </c>
      <c r="H128" s="6">
        <v>60570</v>
      </c>
      <c r="I128" s="6" t="s">
        <v>16</v>
      </c>
      <c r="J128" s="6" t="s">
        <v>207</v>
      </c>
      <c r="K128" s="6">
        <f ca="1">(TODAY()-Staff[[#This Row],[Date Joined]])/365</f>
        <v>1.1972602739726028</v>
      </c>
      <c r="L128" s="9">
        <f ca="1">IF(Staff[[#This Row],[Tenure]]&gt;2, 3%,2%)</f>
        <v>0.02</v>
      </c>
      <c r="M128" s="11">
        <f ca="1">Staff[[#This Row],[Bonus]]*Staff[[#This Row],[Salary]]</f>
        <v>1211.4000000000001</v>
      </c>
      <c r="N128" s="6">
        <f>VLOOKUP(Staff[[#This Row],[Rating]],'LOOKUP Sheet'!$B$3:$C$7,2,FALSE)</f>
        <v>3</v>
      </c>
    </row>
    <row r="129" spans="3:14" x14ac:dyDescent="0.25">
      <c r="C129" s="6" t="s">
        <v>131</v>
      </c>
      <c r="D129" s="6" t="s">
        <v>15</v>
      </c>
      <c r="E129" s="6" t="s">
        <v>9</v>
      </c>
      <c r="F129" s="6">
        <v>30</v>
      </c>
      <c r="G129" s="7">
        <v>44607</v>
      </c>
      <c r="H129" s="6">
        <v>60570</v>
      </c>
      <c r="I129" s="6" t="s">
        <v>16</v>
      </c>
      <c r="J129" s="6" t="s">
        <v>209</v>
      </c>
      <c r="K129" s="6">
        <f ca="1">(TODAY()-Staff[[#This Row],[Date Joined]])/365</f>
        <v>1.3589041095890411</v>
      </c>
      <c r="L129" s="9">
        <f ca="1">IF(Staff[[#This Row],[Tenure]]&gt;2, 3%,2%)</f>
        <v>0.02</v>
      </c>
      <c r="M129" s="11">
        <f ca="1">Staff[[#This Row],[Bonus]]*Staff[[#This Row],[Salary]]</f>
        <v>1211.4000000000001</v>
      </c>
      <c r="N129" s="6">
        <f>VLOOKUP(Staff[[#This Row],[Rating]],'LOOKUP Sheet'!$B$3:$C$7,2,FALSE)</f>
        <v>3</v>
      </c>
    </row>
    <row r="130" spans="3:14" x14ac:dyDescent="0.25">
      <c r="C130" s="6" t="s">
        <v>38</v>
      </c>
      <c r="D130" s="6" t="s">
        <v>8</v>
      </c>
      <c r="E130" s="6" t="s">
        <v>21</v>
      </c>
      <c r="F130" s="6">
        <v>34</v>
      </c>
      <c r="G130" s="7">
        <v>44612</v>
      </c>
      <c r="H130" s="6">
        <v>60130</v>
      </c>
      <c r="I130" s="6" t="s">
        <v>16</v>
      </c>
      <c r="J130" s="6" t="s">
        <v>207</v>
      </c>
      <c r="K130" s="6">
        <f ca="1">(TODAY()-Staff[[#This Row],[Date Joined]])/365</f>
        <v>1.3452054794520547</v>
      </c>
      <c r="L130" s="9">
        <f ca="1">IF(Staff[[#This Row],[Tenure]]&gt;2, 3%,2%)</f>
        <v>0.02</v>
      </c>
      <c r="M130" s="11">
        <f ca="1">Staff[[#This Row],[Bonus]]*Staff[[#This Row],[Salary]]</f>
        <v>1202.6000000000001</v>
      </c>
      <c r="N130" s="6">
        <f>VLOOKUP(Staff[[#This Row],[Rating]],'LOOKUP Sheet'!$B$3:$C$7,2,FALSE)</f>
        <v>3</v>
      </c>
    </row>
    <row r="131" spans="3:14" x14ac:dyDescent="0.25">
      <c r="C131" s="6" t="s">
        <v>132</v>
      </c>
      <c r="D131" s="6" t="s">
        <v>8</v>
      </c>
      <c r="E131" s="6" t="s">
        <v>21</v>
      </c>
      <c r="F131" s="6">
        <v>34</v>
      </c>
      <c r="G131" s="7">
        <v>44550</v>
      </c>
      <c r="H131" s="6">
        <v>60130</v>
      </c>
      <c r="I131" s="6" t="s">
        <v>16</v>
      </c>
      <c r="J131" s="6" t="s">
        <v>209</v>
      </c>
      <c r="K131" s="6">
        <f ca="1">(TODAY()-Staff[[#This Row],[Date Joined]])/365</f>
        <v>1.515068493150685</v>
      </c>
      <c r="L131" s="9">
        <f ca="1">IF(Staff[[#This Row],[Tenure]]&gt;2, 3%,2%)</f>
        <v>0.02</v>
      </c>
      <c r="M131" s="11">
        <f ca="1">Staff[[#This Row],[Bonus]]*Staff[[#This Row],[Salary]]</f>
        <v>1202.6000000000001</v>
      </c>
      <c r="N131" s="6">
        <f>VLOOKUP(Staff[[#This Row],[Rating]],'LOOKUP Sheet'!$B$3:$C$7,2,FALSE)</f>
        <v>3</v>
      </c>
    </row>
    <row r="132" spans="3:14" x14ac:dyDescent="0.25">
      <c r="C132" s="6" t="s">
        <v>79</v>
      </c>
      <c r="D132" s="6" t="s">
        <v>15</v>
      </c>
      <c r="E132" s="6" t="s">
        <v>21</v>
      </c>
      <c r="F132" s="6">
        <v>33</v>
      </c>
      <c r="G132" s="7">
        <v>44243</v>
      </c>
      <c r="H132" s="6">
        <v>59430</v>
      </c>
      <c r="I132" s="6" t="s">
        <v>16</v>
      </c>
      <c r="J132" s="6" t="s">
        <v>207</v>
      </c>
      <c r="K132" s="6">
        <f ca="1">(TODAY()-Staff[[#This Row],[Date Joined]])/365</f>
        <v>2.3561643835616439</v>
      </c>
      <c r="L132" s="9">
        <f ca="1">IF(Staff[[#This Row],[Tenure]]&gt;2, 3%,2%)</f>
        <v>0.03</v>
      </c>
      <c r="M132" s="11">
        <f ca="1">Staff[[#This Row],[Bonus]]*Staff[[#This Row],[Salary]]</f>
        <v>1782.8999999999999</v>
      </c>
      <c r="N132" s="6">
        <f>VLOOKUP(Staff[[#This Row],[Rating]],'LOOKUP Sheet'!$B$3:$C$7,2,FALSE)</f>
        <v>3</v>
      </c>
    </row>
    <row r="133" spans="3:14" x14ac:dyDescent="0.25">
      <c r="C133" s="6" t="s">
        <v>171</v>
      </c>
      <c r="D133" s="6" t="s">
        <v>15</v>
      </c>
      <c r="E133" s="6" t="s">
        <v>21</v>
      </c>
      <c r="F133" s="6">
        <v>33</v>
      </c>
      <c r="G133" s="7">
        <v>44181</v>
      </c>
      <c r="H133" s="6">
        <v>59430</v>
      </c>
      <c r="I133" s="6" t="s">
        <v>16</v>
      </c>
      <c r="J133" s="6" t="s">
        <v>209</v>
      </c>
      <c r="K133" s="6">
        <f ca="1">(TODAY()-Staff[[#This Row],[Date Joined]])/365</f>
        <v>2.526027397260274</v>
      </c>
      <c r="L133" s="9">
        <f ca="1">IF(Staff[[#This Row],[Tenure]]&gt;2, 3%,2%)</f>
        <v>0.03</v>
      </c>
      <c r="M133" s="11">
        <f ca="1">Staff[[#This Row],[Bonus]]*Staff[[#This Row],[Salary]]</f>
        <v>1782.8999999999999</v>
      </c>
      <c r="N133" s="6">
        <f>VLOOKUP(Staff[[#This Row],[Rating]],'LOOKUP Sheet'!$B$3:$C$7,2,FALSE)</f>
        <v>3</v>
      </c>
    </row>
    <row r="134" spans="3:14" x14ac:dyDescent="0.25">
      <c r="C134" s="6" t="s">
        <v>100</v>
      </c>
      <c r="D134" s="6" t="s">
        <v>15</v>
      </c>
      <c r="E134" s="6" t="s">
        <v>9</v>
      </c>
      <c r="F134" s="6">
        <v>19</v>
      </c>
      <c r="G134" s="7">
        <v>44277</v>
      </c>
      <c r="H134" s="6">
        <v>58960</v>
      </c>
      <c r="I134" s="6" t="s">
        <v>16</v>
      </c>
      <c r="J134" s="6" t="s">
        <v>207</v>
      </c>
      <c r="K134" s="6">
        <f ca="1">(TODAY()-Staff[[#This Row],[Date Joined]])/365</f>
        <v>2.2630136986301368</v>
      </c>
      <c r="L134" s="9">
        <f ca="1">IF(Staff[[#This Row],[Tenure]]&gt;2, 3%,2%)</f>
        <v>0.03</v>
      </c>
      <c r="M134" s="11">
        <f ca="1">Staff[[#This Row],[Bonus]]*Staff[[#This Row],[Salary]]</f>
        <v>1768.8</v>
      </c>
      <c r="N134" s="6">
        <f>VLOOKUP(Staff[[#This Row],[Rating]],'LOOKUP Sheet'!$B$3:$C$7,2,FALSE)</f>
        <v>3</v>
      </c>
    </row>
    <row r="135" spans="3:14" x14ac:dyDescent="0.25">
      <c r="C135" s="6" t="s">
        <v>193</v>
      </c>
      <c r="D135" s="6" t="s">
        <v>15</v>
      </c>
      <c r="E135" s="6" t="s">
        <v>9</v>
      </c>
      <c r="F135" s="6">
        <v>19</v>
      </c>
      <c r="G135" s="7">
        <v>44218</v>
      </c>
      <c r="H135" s="6">
        <v>58960</v>
      </c>
      <c r="I135" s="6" t="s">
        <v>16</v>
      </c>
      <c r="J135" s="6" t="s">
        <v>209</v>
      </c>
      <c r="K135" s="6">
        <f ca="1">(TODAY()-Staff[[#This Row],[Date Joined]])/365</f>
        <v>2.4246575342465753</v>
      </c>
      <c r="L135" s="9">
        <f ca="1">IF(Staff[[#This Row],[Tenure]]&gt;2, 3%,2%)</f>
        <v>0.03</v>
      </c>
      <c r="M135" s="11">
        <f ca="1">Staff[[#This Row],[Bonus]]*Staff[[#This Row],[Salary]]</f>
        <v>1768.8</v>
      </c>
      <c r="N135" s="6">
        <f>VLOOKUP(Staff[[#This Row],[Rating]],'LOOKUP Sheet'!$B$3:$C$7,2,FALSE)</f>
        <v>3</v>
      </c>
    </row>
    <row r="136" spans="3:14" x14ac:dyDescent="0.25">
      <c r="C136" s="6" t="s">
        <v>36</v>
      </c>
      <c r="D136" s="6" t="s">
        <v>8</v>
      </c>
      <c r="E136" s="6" t="s">
        <v>21</v>
      </c>
      <c r="F136" s="6">
        <v>34</v>
      </c>
      <c r="G136" s="7">
        <v>44653</v>
      </c>
      <c r="H136" s="6">
        <v>58940</v>
      </c>
      <c r="I136" s="6" t="s">
        <v>16</v>
      </c>
      <c r="J136" s="6" t="s">
        <v>207</v>
      </c>
      <c r="K136" s="6">
        <f ca="1">(TODAY()-Staff[[#This Row],[Date Joined]])/365</f>
        <v>1.2328767123287672</v>
      </c>
      <c r="L136" s="9">
        <f ca="1">IF(Staff[[#This Row],[Tenure]]&gt;2, 3%,2%)</f>
        <v>0.02</v>
      </c>
      <c r="M136" s="11">
        <f ca="1">Staff[[#This Row],[Bonus]]*Staff[[#This Row],[Salary]]</f>
        <v>1178.8</v>
      </c>
      <c r="N136" s="6">
        <f>VLOOKUP(Staff[[#This Row],[Rating]],'LOOKUP Sheet'!$B$3:$C$7,2,FALSE)</f>
        <v>3</v>
      </c>
    </row>
    <row r="137" spans="3:14" x14ac:dyDescent="0.25">
      <c r="C137" s="6" t="s">
        <v>130</v>
      </c>
      <c r="D137" s="6" t="s">
        <v>8</v>
      </c>
      <c r="E137" s="6" t="s">
        <v>21</v>
      </c>
      <c r="F137" s="6">
        <v>34</v>
      </c>
      <c r="G137" s="7">
        <v>44594</v>
      </c>
      <c r="H137" s="6">
        <v>58940</v>
      </c>
      <c r="I137" s="6" t="s">
        <v>16</v>
      </c>
      <c r="J137" s="6" t="s">
        <v>209</v>
      </c>
      <c r="K137" s="6">
        <f ca="1">(TODAY()-Staff[[#This Row],[Date Joined]])/365</f>
        <v>1.3945205479452054</v>
      </c>
      <c r="L137" s="9">
        <f ca="1">IF(Staff[[#This Row],[Tenure]]&gt;2, 3%,2%)</f>
        <v>0.02</v>
      </c>
      <c r="M137" s="11">
        <f ca="1">Staff[[#This Row],[Bonus]]*Staff[[#This Row],[Salary]]</f>
        <v>1178.8</v>
      </c>
      <c r="N137" s="6">
        <f>VLOOKUP(Staff[[#This Row],[Rating]],'LOOKUP Sheet'!$B$3:$C$7,2,FALSE)</f>
        <v>3</v>
      </c>
    </row>
    <row r="138" spans="3:14" x14ac:dyDescent="0.25">
      <c r="C138" s="6" t="s">
        <v>26</v>
      </c>
      <c r="D138" s="6" t="s">
        <v>8</v>
      </c>
      <c r="E138" s="6" t="s">
        <v>12</v>
      </c>
      <c r="F138" s="6">
        <v>31</v>
      </c>
      <c r="G138" s="7">
        <v>44663</v>
      </c>
      <c r="H138" s="6">
        <v>58100</v>
      </c>
      <c r="I138" s="6" t="s">
        <v>16</v>
      </c>
      <c r="J138" s="6" t="s">
        <v>207</v>
      </c>
      <c r="K138" s="6">
        <f ca="1">(TODAY()-Staff[[#This Row],[Date Joined]])/365</f>
        <v>1.2054794520547945</v>
      </c>
      <c r="L138" s="9">
        <f ca="1">IF(Staff[[#This Row],[Tenure]]&gt;2, 3%,2%)</f>
        <v>0.02</v>
      </c>
      <c r="M138" s="11">
        <f ca="1">Staff[[#This Row],[Bonus]]*Staff[[#This Row],[Salary]]</f>
        <v>1162</v>
      </c>
      <c r="N138" s="6">
        <f>VLOOKUP(Staff[[#This Row],[Rating]],'LOOKUP Sheet'!$B$3:$C$7,2,FALSE)</f>
        <v>3</v>
      </c>
    </row>
    <row r="139" spans="3:14" x14ac:dyDescent="0.25">
      <c r="C139" s="6" t="s">
        <v>120</v>
      </c>
      <c r="D139" s="6" t="s">
        <v>8</v>
      </c>
      <c r="E139" s="6" t="s">
        <v>12</v>
      </c>
      <c r="F139" s="6">
        <v>31</v>
      </c>
      <c r="G139" s="7">
        <v>44604</v>
      </c>
      <c r="H139" s="6">
        <v>58100</v>
      </c>
      <c r="I139" s="6" t="s">
        <v>16</v>
      </c>
      <c r="J139" s="6" t="s">
        <v>209</v>
      </c>
      <c r="K139" s="6">
        <f ca="1">(TODAY()-Staff[[#This Row],[Date Joined]])/365</f>
        <v>1.3671232876712329</v>
      </c>
      <c r="L139" s="9">
        <f ca="1">IF(Staff[[#This Row],[Tenure]]&gt;2, 3%,2%)</f>
        <v>0.02</v>
      </c>
      <c r="M139" s="11">
        <f ca="1">Staff[[#This Row],[Bonus]]*Staff[[#This Row],[Salary]]</f>
        <v>1162</v>
      </c>
      <c r="N139" s="6">
        <f>VLOOKUP(Staff[[#This Row],[Rating]],'LOOKUP Sheet'!$B$3:$C$7,2,FALSE)</f>
        <v>3</v>
      </c>
    </row>
    <row r="140" spans="3:14" x14ac:dyDescent="0.25">
      <c r="C140" s="6" t="s">
        <v>31</v>
      </c>
      <c r="D140" s="6" t="s">
        <v>15</v>
      </c>
      <c r="E140" s="6" t="s">
        <v>9</v>
      </c>
      <c r="F140" s="6">
        <v>21</v>
      </c>
      <c r="G140" s="7">
        <v>44762</v>
      </c>
      <c r="H140" s="6">
        <v>57090</v>
      </c>
      <c r="I140" s="6" t="s">
        <v>16</v>
      </c>
      <c r="J140" s="6" t="s">
        <v>207</v>
      </c>
      <c r="K140" s="6">
        <f ca="1">(TODAY()-Staff[[#This Row],[Date Joined]])/365</f>
        <v>0.9342465753424658</v>
      </c>
      <c r="L140" s="9">
        <f ca="1">IF(Staff[[#This Row],[Tenure]]&gt;2, 3%,2%)</f>
        <v>0.02</v>
      </c>
      <c r="M140" s="11">
        <f ca="1">Staff[[#This Row],[Bonus]]*Staff[[#This Row],[Salary]]</f>
        <v>1141.8</v>
      </c>
      <c r="N140" s="6">
        <f>VLOOKUP(Staff[[#This Row],[Rating]],'LOOKUP Sheet'!$B$3:$C$7,2,FALSE)</f>
        <v>3</v>
      </c>
    </row>
    <row r="141" spans="3:14" x14ac:dyDescent="0.25">
      <c r="C141" s="6" t="s">
        <v>125</v>
      </c>
      <c r="D141" s="6" t="s">
        <v>15</v>
      </c>
      <c r="E141" s="6" t="s">
        <v>9</v>
      </c>
      <c r="F141" s="6">
        <v>21</v>
      </c>
      <c r="G141" s="7">
        <v>44701</v>
      </c>
      <c r="H141" s="6">
        <v>57090</v>
      </c>
      <c r="I141" s="6" t="s">
        <v>16</v>
      </c>
      <c r="J141" s="6" t="s">
        <v>209</v>
      </c>
      <c r="K141" s="6">
        <f ca="1">(TODAY()-Staff[[#This Row],[Date Joined]])/365</f>
        <v>1.1013698630136985</v>
      </c>
      <c r="L141" s="9">
        <f ca="1">IF(Staff[[#This Row],[Tenure]]&gt;2, 3%,2%)</f>
        <v>0.02</v>
      </c>
      <c r="M141" s="11">
        <f ca="1">Staff[[#This Row],[Bonus]]*Staff[[#This Row],[Salary]]</f>
        <v>1141.8</v>
      </c>
      <c r="N141" s="6">
        <f>VLOOKUP(Staff[[#This Row],[Rating]],'LOOKUP Sheet'!$B$3:$C$7,2,FALSE)</f>
        <v>3</v>
      </c>
    </row>
    <row r="142" spans="3:14" x14ac:dyDescent="0.25">
      <c r="C142" s="6" t="s">
        <v>109</v>
      </c>
      <c r="D142" s="6" t="s">
        <v>8</v>
      </c>
      <c r="E142" s="6" t="s">
        <v>19</v>
      </c>
      <c r="F142" s="6">
        <v>38</v>
      </c>
      <c r="G142" s="7">
        <v>44329</v>
      </c>
      <c r="H142" s="6">
        <v>56870</v>
      </c>
      <c r="I142" s="6" t="s">
        <v>13</v>
      </c>
      <c r="J142" s="6" t="s">
        <v>207</v>
      </c>
      <c r="K142" s="6">
        <f ca="1">(TODAY()-Staff[[#This Row],[Date Joined]])/365</f>
        <v>2.1205479452054794</v>
      </c>
      <c r="L142" s="9">
        <f ca="1">IF(Staff[[#This Row],[Tenure]]&gt;2, 3%,2%)</f>
        <v>0.03</v>
      </c>
      <c r="M142" s="11">
        <f ca="1">Staff[[#This Row],[Bonus]]*Staff[[#This Row],[Salary]]</f>
        <v>1706.1</v>
      </c>
      <c r="N142" s="6">
        <f>VLOOKUP(Staff[[#This Row],[Rating]],'LOOKUP Sheet'!$B$3:$C$7,2,FALSE)</f>
        <v>4</v>
      </c>
    </row>
    <row r="143" spans="3:14" x14ac:dyDescent="0.25">
      <c r="C143" s="6" t="s">
        <v>202</v>
      </c>
      <c r="D143" s="6" t="s">
        <v>8</v>
      </c>
      <c r="E143" s="6" t="s">
        <v>19</v>
      </c>
      <c r="F143" s="6">
        <v>38</v>
      </c>
      <c r="G143" s="7">
        <v>44268</v>
      </c>
      <c r="H143" s="6">
        <v>56870</v>
      </c>
      <c r="I143" s="6" t="s">
        <v>13</v>
      </c>
      <c r="J143" s="6" t="s">
        <v>209</v>
      </c>
      <c r="K143" s="6">
        <f ca="1">(TODAY()-Staff[[#This Row],[Date Joined]])/365</f>
        <v>2.2876712328767121</v>
      </c>
      <c r="L143" s="9">
        <f ca="1">IF(Staff[[#This Row],[Tenure]]&gt;2, 3%,2%)</f>
        <v>0.03</v>
      </c>
      <c r="M143" s="11">
        <f ca="1">Staff[[#This Row],[Bonus]]*Staff[[#This Row],[Salary]]</f>
        <v>1706.1</v>
      </c>
      <c r="N143" s="6">
        <f>VLOOKUP(Staff[[#This Row],[Rating]],'LOOKUP Sheet'!$B$3:$C$7,2,FALSE)</f>
        <v>4</v>
      </c>
    </row>
    <row r="144" spans="3:14" x14ac:dyDescent="0.25">
      <c r="C144" s="6" t="s">
        <v>89</v>
      </c>
      <c r="D144" s="6" t="s">
        <v>15</v>
      </c>
      <c r="E144" s="6" t="s">
        <v>19</v>
      </c>
      <c r="F144" s="6">
        <v>27</v>
      </c>
      <c r="G144" s="7">
        <v>44134</v>
      </c>
      <c r="H144" s="6">
        <v>54970</v>
      </c>
      <c r="I144" s="6" t="s">
        <v>16</v>
      </c>
      <c r="J144" s="6" t="s">
        <v>207</v>
      </c>
      <c r="K144" s="6">
        <f ca="1">(TODAY()-Staff[[#This Row],[Date Joined]])/365</f>
        <v>2.6547945205479451</v>
      </c>
      <c r="L144" s="9">
        <f ca="1">IF(Staff[[#This Row],[Tenure]]&gt;2, 3%,2%)</f>
        <v>0.03</v>
      </c>
      <c r="M144" s="11">
        <f ca="1">Staff[[#This Row],[Bonus]]*Staff[[#This Row],[Salary]]</f>
        <v>1649.1</v>
      </c>
      <c r="N144" s="6">
        <f>VLOOKUP(Staff[[#This Row],[Rating]],'LOOKUP Sheet'!$B$3:$C$7,2,FALSE)</f>
        <v>3</v>
      </c>
    </row>
    <row r="145" spans="3:14" x14ac:dyDescent="0.25">
      <c r="C145" s="6" t="s">
        <v>182</v>
      </c>
      <c r="D145" s="6" t="s">
        <v>15</v>
      </c>
      <c r="E145" s="6" t="s">
        <v>19</v>
      </c>
      <c r="F145" s="6">
        <v>27</v>
      </c>
      <c r="G145" s="7">
        <v>44073</v>
      </c>
      <c r="H145" s="6">
        <v>54970</v>
      </c>
      <c r="I145" s="6" t="s">
        <v>16</v>
      </c>
      <c r="J145" s="6" t="s">
        <v>209</v>
      </c>
      <c r="K145" s="6">
        <f ca="1">(TODAY()-Staff[[#This Row],[Date Joined]])/365</f>
        <v>2.8219178082191783</v>
      </c>
      <c r="L145" s="9">
        <f ca="1">IF(Staff[[#This Row],[Tenure]]&gt;2, 3%,2%)</f>
        <v>0.03</v>
      </c>
      <c r="M145" s="11">
        <f ca="1">Staff[[#This Row],[Bonus]]*Staff[[#This Row],[Salary]]</f>
        <v>1649.1</v>
      </c>
      <c r="N145" s="6">
        <f>VLOOKUP(Staff[[#This Row],[Rating]],'LOOKUP Sheet'!$B$3:$C$7,2,FALSE)</f>
        <v>3</v>
      </c>
    </row>
    <row r="146" spans="3:14" x14ac:dyDescent="0.25">
      <c r="C146" s="6" t="s">
        <v>82</v>
      </c>
      <c r="D146" s="6" t="s">
        <v>15</v>
      </c>
      <c r="E146" s="6" t="s">
        <v>12</v>
      </c>
      <c r="F146" s="6">
        <v>33</v>
      </c>
      <c r="G146" s="7">
        <v>44509</v>
      </c>
      <c r="H146" s="6">
        <v>53870</v>
      </c>
      <c r="I146" s="6" t="s">
        <v>16</v>
      </c>
      <c r="J146" s="6" t="s">
        <v>207</v>
      </c>
      <c r="K146" s="6">
        <f ca="1">(TODAY()-Staff[[#This Row],[Date Joined]])/365</f>
        <v>1.6273972602739726</v>
      </c>
      <c r="L146" s="9">
        <f ca="1">IF(Staff[[#This Row],[Tenure]]&gt;2, 3%,2%)</f>
        <v>0.02</v>
      </c>
      <c r="M146" s="11">
        <f ca="1">Staff[[#This Row],[Bonus]]*Staff[[#This Row],[Salary]]</f>
        <v>1077.4000000000001</v>
      </c>
      <c r="N146" s="6">
        <f>VLOOKUP(Staff[[#This Row],[Rating]],'LOOKUP Sheet'!$B$3:$C$7,2,FALSE)</f>
        <v>3</v>
      </c>
    </row>
    <row r="147" spans="3:14" x14ac:dyDescent="0.25">
      <c r="C147" s="6" t="s">
        <v>174</v>
      </c>
      <c r="D147" s="6" t="s">
        <v>15</v>
      </c>
      <c r="E147" s="6" t="s">
        <v>12</v>
      </c>
      <c r="F147" s="6">
        <v>33</v>
      </c>
      <c r="G147" s="7">
        <v>44448</v>
      </c>
      <c r="H147" s="6">
        <v>53870</v>
      </c>
      <c r="I147" s="6" t="s">
        <v>16</v>
      </c>
      <c r="J147" s="6" t="s">
        <v>209</v>
      </c>
      <c r="K147" s="6">
        <f ca="1">(TODAY()-Staff[[#This Row],[Date Joined]])/365</f>
        <v>1.7945205479452055</v>
      </c>
      <c r="L147" s="9">
        <f ca="1">IF(Staff[[#This Row],[Tenure]]&gt;2, 3%,2%)</f>
        <v>0.02</v>
      </c>
      <c r="M147" s="11">
        <f ca="1">Staff[[#This Row],[Bonus]]*Staff[[#This Row],[Salary]]</f>
        <v>1077.4000000000001</v>
      </c>
      <c r="N147" s="6">
        <f>VLOOKUP(Staff[[#This Row],[Rating]],'LOOKUP Sheet'!$B$3:$C$7,2,FALSE)</f>
        <v>3</v>
      </c>
    </row>
    <row r="148" spans="3:14" x14ac:dyDescent="0.25">
      <c r="C148" s="6" t="s">
        <v>65</v>
      </c>
      <c r="D148" s="6" t="s">
        <v>15</v>
      </c>
      <c r="E148" s="6" t="s">
        <v>19</v>
      </c>
      <c r="F148" s="6">
        <v>32</v>
      </c>
      <c r="G148" s="7">
        <v>44465</v>
      </c>
      <c r="H148" s="6">
        <v>53540</v>
      </c>
      <c r="I148" s="6" t="s">
        <v>16</v>
      </c>
      <c r="J148" s="6" t="s">
        <v>207</v>
      </c>
      <c r="K148" s="6">
        <f ca="1">(TODAY()-Staff[[#This Row],[Date Joined]])/365</f>
        <v>1.747945205479452</v>
      </c>
      <c r="L148" s="9">
        <f ca="1">IF(Staff[[#This Row],[Tenure]]&gt;2, 3%,2%)</f>
        <v>0.02</v>
      </c>
      <c r="M148" s="11">
        <f ca="1">Staff[[#This Row],[Bonus]]*Staff[[#This Row],[Salary]]</f>
        <v>1070.8</v>
      </c>
      <c r="N148" s="6">
        <f>VLOOKUP(Staff[[#This Row],[Rating]],'LOOKUP Sheet'!$B$3:$C$7,2,FALSE)</f>
        <v>3</v>
      </c>
    </row>
    <row r="149" spans="3:14" x14ac:dyDescent="0.25">
      <c r="C149" s="6" t="s">
        <v>46</v>
      </c>
      <c r="D149" s="6" t="s">
        <v>15</v>
      </c>
      <c r="E149" s="6" t="s">
        <v>9</v>
      </c>
      <c r="F149" s="6">
        <v>26</v>
      </c>
      <c r="G149" s="7">
        <v>44411</v>
      </c>
      <c r="H149" s="6">
        <v>53540</v>
      </c>
      <c r="I149" s="6" t="s">
        <v>16</v>
      </c>
      <c r="J149" s="6" t="s">
        <v>207</v>
      </c>
      <c r="K149" s="6">
        <f ca="1">(TODAY()-Staff[[#This Row],[Date Joined]])/365</f>
        <v>1.8958904109589041</v>
      </c>
      <c r="L149" s="9">
        <f ca="1">IF(Staff[[#This Row],[Tenure]]&gt;2, 3%,2%)</f>
        <v>0.02</v>
      </c>
      <c r="M149" s="11">
        <f ca="1">Staff[[#This Row],[Bonus]]*Staff[[#This Row],[Salary]]</f>
        <v>1070.8</v>
      </c>
      <c r="N149" s="6">
        <f>VLOOKUP(Staff[[#This Row],[Rating]],'LOOKUP Sheet'!$B$3:$C$7,2,FALSE)</f>
        <v>3</v>
      </c>
    </row>
    <row r="150" spans="3:14" x14ac:dyDescent="0.25">
      <c r="C150" s="6" t="s">
        <v>157</v>
      </c>
      <c r="D150" s="6" t="s">
        <v>15</v>
      </c>
      <c r="E150" s="6" t="s">
        <v>19</v>
      </c>
      <c r="F150" s="6">
        <v>32</v>
      </c>
      <c r="G150" s="7">
        <v>44403</v>
      </c>
      <c r="H150" s="6">
        <v>53540</v>
      </c>
      <c r="I150" s="6" t="s">
        <v>16</v>
      </c>
      <c r="J150" s="6" t="s">
        <v>209</v>
      </c>
      <c r="K150" s="6">
        <f ca="1">(TODAY()-Staff[[#This Row],[Date Joined]])/365</f>
        <v>1.9178082191780821</v>
      </c>
      <c r="L150" s="9">
        <f ca="1">IF(Staff[[#This Row],[Tenure]]&gt;2, 3%,2%)</f>
        <v>0.02</v>
      </c>
      <c r="M150" s="11">
        <f ca="1">Staff[[#This Row],[Bonus]]*Staff[[#This Row],[Salary]]</f>
        <v>1070.8</v>
      </c>
      <c r="N150" s="6">
        <f>VLOOKUP(Staff[[#This Row],[Rating]],'LOOKUP Sheet'!$B$3:$C$7,2,FALSE)</f>
        <v>3</v>
      </c>
    </row>
    <row r="151" spans="3:14" x14ac:dyDescent="0.25">
      <c r="C151" s="6" t="s">
        <v>139</v>
      </c>
      <c r="D151" s="6" t="s">
        <v>15</v>
      </c>
      <c r="E151" s="6" t="s">
        <v>9</v>
      </c>
      <c r="F151" s="6">
        <v>26</v>
      </c>
      <c r="G151" s="7">
        <v>44350</v>
      </c>
      <c r="H151" s="6">
        <v>53540</v>
      </c>
      <c r="I151" s="6" t="s">
        <v>16</v>
      </c>
      <c r="J151" s="6" t="s">
        <v>209</v>
      </c>
      <c r="K151" s="6">
        <f ca="1">(TODAY()-Staff[[#This Row],[Date Joined]])/365</f>
        <v>2.0630136986301371</v>
      </c>
      <c r="L151" s="9">
        <f ca="1">IF(Staff[[#This Row],[Tenure]]&gt;2, 3%,2%)</f>
        <v>0.03</v>
      </c>
      <c r="M151" s="11">
        <f ca="1">Staff[[#This Row],[Bonus]]*Staff[[#This Row],[Salary]]</f>
        <v>1606.2</v>
      </c>
      <c r="N151" s="6">
        <f>VLOOKUP(Staff[[#This Row],[Rating]],'LOOKUP Sheet'!$B$3:$C$7,2,FALSE)</f>
        <v>3</v>
      </c>
    </row>
    <row r="152" spans="3:14" x14ac:dyDescent="0.25">
      <c r="C152" s="6" t="s">
        <v>75</v>
      </c>
      <c r="D152" s="6" t="s">
        <v>8</v>
      </c>
      <c r="E152" s="6" t="s">
        <v>19</v>
      </c>
      <c r="F152" s="6">
        <v>28</v>
      </c>
      <c r="G152" s="7">
        <v>44357</v>
      </c>
      <c r="H152" s="6">
        <v>53240</v>
      </c>
      <c r="I152" s="6" t="s">
        <v>16</v>
      </c>
      <c r="J152" s="6" t="s">
        <v>207</v>
      </c>
      <c r="K152" s="6">
        <f ca="1">(TODAY()-Staff[[#This Row],[Date Joined]])/365</f>
        <v>2.043835616438356</v>
      </c>
      <c r="L152" s="9">
        <f ca="1">IF(Staff[[#This Row],[Tenure]]&gt;2, 3%,2%)</f>
        <v>0.03</v>
      </c>
      <c r="M152" s="11">
        <f ca="1">Staff[[#This Row],[Bonus]]*Staff[[#This Row],[Salary]]</f>
        <v>1597.2</v>
      </c>
      <c r="N152" s="6">
        <f>VLOOKUP(Staff[[#This Row],[Rating]],'LOOKUP Sheet'!$B$3:$C$7,2,FALSE)</f>
        <v>3</v>
      </c>
    </row>
    <row r="153" spans="3:14" x14ac:dyDescent="0.25">
      <c r="C153" s="6" t="s">
        <v>167</v>
      </c>
      <c r="D153" s="6" t="s">
        <v>8</v>
      </c>
      <c r="E153" s="6" t="s">
        <v>19</v>
      </c>
      <c r="F153" s="6">
        <v>28</v>
      </c>
      <c r="G153" s="7">
        <v>44296</v>
      </c>
      <c r="H153" s="6">
        <v>53240</v>
      </c>
      <c r="I153" s="6" t="s">
        <v>16</v>
      </c>
      <c r="J153" s="6" t="s">
        <v>209</v>
      </c>
      <c r="K153" s="6">
        <f ca="1">(TODAY()-Staff[[#This Row],[Date Joined]])/365</f>
        <v>2.2109589041095892</v>
      </c>
      <c r="L153" s="9">
        <f ca="1">IF(Staff[[#This Row],[Tenure]]&gt;2, 3%,2%)</f>
        <v>0.03</v>
      </c>
      <c r="M153" s="11">
        <f ca="1">Staff[[#This Row],[Bonus]]*Staff[[#This Row],[Salary]]</f>
        <v>1597.2</v>
      </c>
      <c r="N153" s="6">
        <f>VLOOKUP(Staff[[#This Row],[Rating]],'LOOKUP Sheet'!$B$3:$C$7,2,FALSE)</f>
        <v>3</v>
      </c>
    </row>
    <row r="154" spans="3:14" x14ac:dyDescent="0.25">
      <c r="C154" s="6" t="s">
        <v>63</v>
      </c>
      <c r="D154" s="6" t="s">
        <v>15</v>
      </c>
      <c r="E154" s="6" t="s">
        <v>21</v>
      </c>
      <c r="F154" s="6">
        <v>24</v>
      </c>
      <c r="G154" s="7">
        <v>44436</v>
      </c>
      <c r="H154" s="6">
        <v>52610</v>
      </c>
      <c r="I154" s="6" t="s">
        <v>24</v>
      </c>
      <c r="J154" s="6" t="s">
        <v>207</v>
      </c>
      <c r="K154" s="6">
        <f ca="1">(TODAY()-Staff[[#This Row],[Date Joined]])/365</f>
        <v>1.8273972602739725</v>
      </c>
      <c r="L154" s="9">
        <f ca="1">IF(Staff[[#This Row],[Tenure]]&gt;2, 3%,2%)</f>
        <v>0.02</v>
      </c>
      <c r="M154" s="11">
        <f ca="1">Staff[[#This Row],[Bonus]]*Staff[[#This Row],[Salary]]</f>
        <v>1052.2</v>
      </c>
      <c r="N154" s="6">
        <f>VLOOKUP(Staff[[#This Row],[Rating]],'LOOKUP Sheet'!$B$3:$C$7,2,FALSE)</f>
        <v>2</v>
      </c>
    </row>
    <row r="155" spans="3:14" x14ac:dyDescent="0.25">
      <c r="C155" s="6" t="s">
        <v>155</v>
      </c>
      <c r="D155" s="6" t="s">
        <v>15</v>
      </c>
      <c r="E155" s="6" t="s">
        <v>21</v>
      </c>
      <c r="F155" s="6">
        <v>24</v>
      </c>
      <c r="G155" s="7">
        <v>44375</v>
      </c>
      <c r="H155" s="6">
        <v>52610</v>
      </c>
      <c r="I155" s="6" t="s">
        <v>24</v>
      </c>
      <c r="J155" s="6" t="s">
        <v>209</v>
      </c>
      <c r="K155" s="6">
        <f ca="1">(TODAY()-Staff[[#This Row],[Date Joined]])/365</f>
        <v>1.9945205479452055</v>
      </c>
      <c r="L155" s="9">
        <f ca="1">IF(Staff[[#This Row],[Tenure]]&gt;2, 3%,2%)</f>
        <v>0.02</v>
      </c>
      <c r="M155" s="11">
        <f ca="1">Staff[[#This Row],[Bonus]]*Staff[[#This Row],[Salary]]</f>
        <v>1052.2</v>
      </c>
      <c r="N155" s="6">
        <f>VLOOKUP(Staff[[#This Row],[Rating]],'LOOKUP Sheet'!$B$3:$C$7,2,FALSE)</f>
        <v>2</v>
      </c>
    </row>
    <row r="156" spans="3:14" x14ac:dyDescent="0.25">
      <c r="C156" s="6" t="s">
        <v>73</v>
      </c>
      <c r="D156" s="6" t="s">
        <v>8</v>
      </c>
      <c r="E156" s="6" t="s">
        <v>19</v>
      </c>
      <c r="F156" s="6">
        <v>34</v>
      </c>
      <c r="G156" s="7">
        <v>44721</v>
      </c>
      <c r="H156" s="6">
        <v>49630</v>
      </c>
      <c r="I156" s="6" t="s">
        <v>24</v>
      </c>
      <c r="J156" s="6" t="s">
        <v>207</v>
      </c>
      <c r="K156" s="6">
        <f ca="1">(TODAY()-Staff[[#This Row],[Date Joined]])/365</f>
        <v>1.0465753424657533</v>
      </c>
      <c r="L156" s="9">
        <f ca="1">IF(Staff[[#This Row],[Tenure]]&gt;2, 3%,2%)</f>
        <v>0.02</v>
      </c>
      <c r="M156" s="11">
        <f ca="1">Staff[[#This Row],[Bonus]]*Staff[[#This Row],[Salary]]</f>
        <v>992.6</v>
      </c>
      <c r="N156" s="6">
        <f>VLOOKUP(Staff[[#This Row],[Rating]],'LOOKUP Sheet'!$B$3:$C$7,2,FALSE)</f>
        <v>2</v>
      </c>
    </row>
    <row r="157" spans="3:14" x14ac:dyDescent="0.25">
      <c r="C157" s="6" t="s">
        <v>165</v>
      </c>
      <c r="D157" s="6" t="s">
        <v>8</v>
      </c>
      <c r="E157" s="6" t="s">
        <v>19</v>
      </c>
      <c r="F157" s="6">
        <v>34</v>
      </c>
      <c r="G157" s="7">
        <v>44660</v>
      </c>
      <c r="H157" s="6">
        <v>49630</v>
      </c>
      <c r="I157" s="6" t="s">
        <v>24</v>
      </c>
      <c r="J157" s="6" t="s">
        <v>209</v>
      </c>
      <c r="K157" s="6">
        <f ca="1">(TODAY()-Staff[[#This Row],[Date Joined]])/365</f>
        <v>1.2136986301369863</v>
      </c>
      <c r="L157" s="9">
        <f ca="1">IF(Staff[[#This Row],[Tenure]]&gt;2, 3%,2%)</f>
        <v>0.02</v>
      </c>
      <c r="M157" s="11">
        <f ca="1">Staff[[#This Row],[Bonus]]*Staff[[#This Row],[Salary]]</f>
        <v>992.6</v>
      </c>
      <c r="N157" s="6">
        <f>VLOOKUP(Staff[[#This Row],[Rating]],'LOOKUP Sheet'!$B$3:$C$7,2,FALSE)</f>
        <v>2</v>
      </c>
    </row>
    <row r="158" spans="3:14" x14ac:dyDescent="0.25">
      <c r="C158" s="6" t="s">
        <v>53</v>
      </c>
      <c r="D158" s="6" t="s">
        <v>15</v>
      </c>
      <c r="E158" s="6" t="s">
        <v>21</v>
      </c>
      <c r="F158" s="6">
        <v>27</v>
      </c>
      <c r="G158" s="7">
        <v>44567</v>
      </c>
      <c r="H158" s="6">
        <v>48980</v>
      </c>
      <c r="I158" s="6" t="s">
        <v>16</v>
      </c>
      <c r="J158" s="6" t="s">
        <v>207</v>
      </c>
      <c r="K158" s="6">
        <f ca="1">(TODAY()-Staff[[#This Row],[Date Joined]])/365</f>
        <v>1.4684931506849315</v>
      </c>
      <c r="L158" s="9">
        <f ca="1">IF(Staff[[#This Row],[Tenure]]&gt;2, 3%,2%)</f>
        <v>0.02</v>
      </c>
      <c r="M158" s="11">
        <f ca="1">Staff[[#This Row],[Bonus]]*Staff[[#This Row],[Salary]]</f>
        <v>979.6</v>
      </c>
      <c r="N158" s="6">
        <f>VLOOKUP(Staff[[#This Row],[Rating]],'LOOKUP Sheet'!$B$3:$C$7,2,FALSE)</f>
        <v>3</v>
      </c>
    </row>
    <row r="159" spans="3:14" x14ac:dyDescent="0.25">
      <c r="C159" s="6" t="s">
        <v>146</v>
      </c>
      <c r="D159" s="6" t="s">
        <v>15</v>
      </c>
      <c r="E159" s="6" t="s">
        <v>21</v>
      </c>
      <c r="F159" s="6">
        <v>27</v>
      </c>
      <c r="G159" s="7">
        <v>44506</v>
      </c>
      <c r="H159" s="6">
        <v>48980</v>
      </c>
      <c r="I159" s="6" t="s">
        <v>16</v>
      </c>
      <c r="J159" s="6" t="s">
        <v>209</v>
      </c>
      <c r="K159" s="6">
        <f ca="1">(TODAY()-Staff[[#This Row],[Date Joined]])/365</f>
        <v>1.6356164383561644</v>
      </c>
      <c r="L159" s="9">
        <f ca="1">IF(Staff[[#This Row],[Tenure]]&gt;2, 3%,2%)</f>
        <v>0.02</v>
      </c>
      <c r="M159" s="11">
        <f ca="1">Staff[[#This Row],[Bonus]]*Staff[[#This Row],[Salary]]</f>
        <v>979.6</v>
      </c>
      <c r="N159" s="6">
        <f>VLOOKUP(Staff[[#This Row],[Rating]],'LOOKUP Sheet'!$B$3:$C$7,2,FALSE)</f>
        <v>3</v>
      </c>
    </row>
    <row r="160" spans="3:14" x14ac:dyDescent="0.25">
      <c r="C160" s="6" t="s">
        <v>14</v>
      </c>
      <c r="D160" s="6" t="s">
        <v>15</v>
      </c>
      <c r="E160" s="6" t="s">
        <v>12</v>
      </c>
      <c r="F160" s="6">
        <v>31</v>
      </c>
      <c r="G160" s="7">
        <v>44511</v>
      </c>
      <c r="H160" s="6">
        <v>48950</v>
      </c>
      <c r="I160" s="6" t="s">
        <v>16</v>
      </c>
      <c r="J160" s="6" t="s">
        <v>207</v>
      </c>
      <c r="K160" s="6">
        <f ca="1">(TODAY()-Staff[[#This Row],[Date Joined]])/365</f>
        <v>1.6219178082191781</v>
      </c>
      <c r="L160" s="9">
        <f ca="1">IF(Staff[[#This Row],[Tenure]]&gt;2, 3%,2%)</f>
        <v>0.02</v>
      </c>
      <c r="M160" s="11">
        <f ca="1">Staff[[#This Row],[Bonus]]*Staff[[#This Row],[Salary]]</f>
        <v>979</v>
      </c>
      <c r="N160" s="6">
        <f>VLOOKUP(Staff[[#This Row],[Rating]],'LOOKUP Sheet'!$B$3:$C$7,2,FALSE)</f>
        <v>3</v>
      </c>
    </row>
    <row r="161" spans="3:14" x14ac:dyDescent="0.25">
      <c r="C161" s="6" t="s">
        <v>113</v>
      </c>
      <c r="D161" s="6" t="s">
        <v>15</v>
      </c>
      <c r="E161" s="6" t="s">
        <v>12</v>
      </c>
      <c r="F161" s="6">
        <v>31</v>
      </c>
      <c r="G161" s="7">
        <v>44450</v>
      </c>
      <c r="H161" s="6">
        <v>48950</v>
      </c>
      <c r="I161" s="6" t="s">
        <v>16</v>
      </c>
      <c r="J161" s="6" t="s">
        <v>209</v>
      </c>
      <c r="K161" s="6">
        <f ca="1">(TODAY()-Staff[[#This Row],[Date Joined]])/365</f>
        <v>1.789041095890411</v>
      </c>
      <c r="L161" s="9">
        <f ca="1">IF(Staff[[#This Row],[Tenure]]&gt;2, 3%,2%)</f>
        <v>0.02</v>
      </c>
      <c r="M161" s="11">
        <f ca="1">Staff[[#This Row],[Bonus]]*Staff[[#This Row],[Salary]]</f>
        <v>979</v>
      </c>
      <c r="N161" s="6">
        <f>VLOOKUP(Staff[[#This Row],[Rating]],'LOOKUP Sheet'!$B$3:$C$7,2,FALSE)</f>
        <v>3</v>
      </c>
    </row>
    <row r="162" spans="3:14" x14ac:dyDescent="0.25">
      <c r="C162" s="6" t="s">
        <v>51</v>
      </c>
      <c r="D162" s="6" t="s">
        <v>15</v>
      </c>
      <c r="E162" s="6" t="s">
        <v>9</v>
      </c>
      <c r="F162" s="6">
        <v>33</v>
      </c>
      <c r="G162" s="7">
        <v>44701</v>
      </c>
      <c r="H162" s="6">
        <v>48530</v>
      </c>
      <c r="I162" s="6" t="s">
        <v>13</v>
      </c>
      <c r="J162" s="6" t="s">
        <v>207</v>
      </c>
      <c r="K162" s="6">
        <f ca="1">(TODAY()-Staff[[#This Row],[Date Joined]])/365</f>
        <v>1.1013698630136985</v>
      </c>
      <c r="L162" s="9">
        <f ca="1">IF(Staff[[#This Row],[Tenure]]&gt;2, 3%,2%)</f>
        <v>0.02</v>
      </c>
      <c r="M162" s="11">
        <f ca="1">Staff[[#This Row],[Bonus]]*Staff[[#This Row],[Salary]]</f>
        <v>970.6</v>
      </c>
      <c r="N162" s="6">
        <f>VLOOKUP(Staff[[#This Row],[Rating]],'LOOKUP Sheet'!$B$3:$C$7,2,FALSE)</f>
        <v>4</v>
      </c>
    </row>
    <row r="163" spans="3:14" x14ac:dyDescent="0.25">
      <c r="C163" s="6" t="s">
        <v>144</v>
      </c>
      <c r="D163" s="6" t="s">
        <v>15</v>
      </c>
      <c r="E163" s="6" t="s">
        <v>9</v>
      </c>
      <c r="F163" s="6">
        <v>33</v>
      </c>
      <c r="G163" s="7">
        <v>44640</v>
      </c>
      <c r="H163" s="6">
        <v>48530</v>
      </c>
      <c r="I163" s="6" t="s">
        <v>13</v>
      </c>
      <c r="J163" s="6" t="s">
        <v>209</v>
      </c>
      <c r="K163" s="6">
        <f ca="1">(TODAY()-Staff[[#This Row],[Date Joined]])/365</f>
        <v>1.2684931506849315</v>
      </c>
      <c r="L163" s="9">
        <f ca="1">IF(Staff[[#This Row],[Tenure]]&gt;2, 3%,2%)</f>
        <v>0.02</v>
      </c>
      <c r="M163" s="11">
        <f ca="1">Staff[[#This Row],[Bonus]]*Staff[[#This Row],[Salary]]</f>
        <v>970.6</v>
      </c>
      <c r="N163" s="6">
        <f>VLOOKUP(Staff[[#This Row],[Rating]],'LOOKUP Sheet'!$B$3:$C$7,2,FALSE)</f>
        <v>4</v>
      </c>
    </row>
    <row r="164" spans="3:14" x14ac:dyDescent="0.25">
      <c r="C164" s="6" t="s">
        <v>29</v>
      </c>
      <c r="D164" s="6" t="s">
        <v>15</v>
      </c>
      <c r="E164" s="6" t="s">
        <v>21</v>
      </c>
      <c r="F164" s="6">
        <v>28</v>
      </c>
      <c r="G164" s="7">
        <v>44041</v>
      </c>
      <c r="H164" s="6">
        <v>48170</v>
      </c>
      <c r="I164" s="6" t="s">
        <v>13</v>
      </c>
      <c r="J164" s="6" t="s">
        <v>207</v>
      </c>
      <c r="K164" s="6">
        <f ca="1">(TODAY()-Staff[[#This Row],[Date Joined]])/365</f>
        <v>2.9095890410958902</v>
      </c>
      <c r="L164" s="9">
        <f ca="1">IF(Staff[[#This Row],[Tenure]]&gt;2, 3%,2%)</f>
        <v>0.03</v>
      </c>
      <c r="M164" s="11">
        <f ca="1">Staff[[#This Row],[Bonus]]*Staff[[#This Row],[Salary]]</f>
        <v>1445.1</v>
      </c>
      <c r="N164" s="6">
        <f>VLOOKUP(Staff[[#This Row],[Rating]],'LOOKUP Sheet'!$B$3:$C$7,2,FALSE)</f>
        <v>4</v>
      </c>
    </row>
    <row r="165" spans="3:14" x14ac:dyDescent="0.25">
      <c r="C165" s="6" t="s">
        <v>123</v>
      </c>
      <c r="D165" s="6" t="s">
        <v>15</v>
      </c>
      <c r="E165" s="6" t="s">
        <v>21</v>
      </c>
      <c r="F165" s="6">
        <v>28</v>
      </c>
      <c r="G165" s="7">
        <v>43980</v>
      </c>
      <c r="H165" s="6">
        <v>48170</v>
      </c>
      <c r="I165" s="6" t="s">
        <v>13</v>
      </c>
      <c r="J165" s="6" t="s">
        <v>209</v>
      </c>
      <c r="K165" s="6">
        <f ca="1">(TODAY()-Staff[[#This Row],[Date Joined]])/365</f>
        <v>3.0767123287671234</v>
      </c>
      <c r="L165" s="9">
        <f ca="1">IF(Staff[[#This Row],[Tenure]]&gt;2, 3%,2%)</f>
        <v>0.03</v>
      </c>
      <c r="M165" s="11">
        <f ca="1">Staff[[#This Row],[Bonus]]*Staff[[#This Row],[Salary]]</f>
        <v>1445.1</v>
      </c>
      <c r="N165" s="6">
        <f>VLOOKUP(Staff[[#This Row],[Rating]],'LOOKUP Sheet'!$B$3:$C$7,2,FALSE)</f>
        <v>4</v>
      </c>
    </row>
    <row r="166" spans="3:14" x14ac:dyDescent="0.25">
      <c r="C166" s="6" t="s">
        <v>59</v>
      </c>
      <c r="D166" s="6" t="s">
        <v>15</v>
      </c>
      <c r="E166" s="6" t="s">
        <v>9</v>
      </c>
      <c r="F166" s="6">
        <v>26</v>
      </c>
      <c r="G166" s="7">
        <v>44225</v>
      </c>
      <c r="H166" s="6">
        <v>47360</v>
      </c>
      <c r="I166" s="6" t="s">
        <v>16</v>
      </c>
      <c r="J166" s="6" t="s">
        <v>207</v>
      </c>
      <c r="K166" s="6">
        <f ca="1">(TODAY()-Staff[[#This Row],[Date Joined]])/365</f>
        <v>2.4054794520547946</v>
      </c>
      <c r="L166" s="9">
        <f ca="1">IF(Staff[[#This Row],[Tenure]]&gt;2, 3%,2%)</f>
        <v>0.03</v>
      </c>
      <c r="M166" s="11">
        <f ca="1">Staff[[#This Row],[Bonus]]*Staff[[#This Row],[Salary]]</f>
        <v>1420.8</v>
      </c>
      <c r="N166" s="6">
        <f>VLOOKUP(Staff[[#This Row],[Rating]],'LOOKUP Sheet'!$B$3:$C$7,2,FALSE)</f>
        <v>3</v>
      </c>
    </row>
    <row r="167" spans="3:14" x14ac:dyDescent="0.25">
      <c r="C167" s="6" t="s">
        <v>151</v>
      </c>
      <c r="D167" s="6" t="s">
        <v>15</v>
      </c>
      <c r="E167" s="6" t="s">
        <v>9</v>
      </c>
      <c r="F167" s="6">
        <v>26</v>
      </c>
      <c r="G167" s="7">
        <v>44164</v>
      </c>
      <c r="H167" s="6">
        <v>47360</v>
      </c>
      <c r="I167" s="6" t="s">
        <v>16</v>
      </c>
      <c r="J167" s="6" t="s">
        <v>209</v>
      </c>
      <c r="K167" s="6">
        <f ca="1">(TODAY()-Staff[[#This Row],[Date Joined]])/365</f>
        <v>2.5726027397260274</v>
      </c>
      <c r="L167" s="9">
        <f ca="1">IF(Staff[[#This Row],[Tenure]]&gt;2, 3%,2%)</f>
        <v>0.03</v>
      </c>
      <c r="M167" s="11">
        <f ca="1">Staff[[#This Row],[Bonus]]*Staff[[#This Row],[Salary]]</f>
        <v>1420.8</v>
      </c>
      <c r="N167" s="6">
        <f>VLOOKUP(Staff[[#This Row],[Rating]],'LOOKUP Sheet'!$B$3:$C$7,2,FALSE)</f>
        <v>3</v>
      </c>
    </row>
    <row r="168" spans="3:14" x14ac:dyDescent="0.25">
      <c r="C168" s="6" t="s">
        <v>108</v>
      </c>
      <c r="D168" s="6" t="s">
        <v>8</v>
      </c>
      <c r="E168" s="6" t="s">
        <v>56</v>
      </c>
      <c r="F168" s="6">
        <v>32</v>
      </c>
      <c r="G168" s="7">
        <v>44400</v>
      </c>
      <c r="H168" s="6">
        <v>45510</v>
      </c>
      <c r="I168" s="6" t="s">
        <v>16</v>
      </c>
      <c r="J168" s="6" t="s">
        <v>207</v>
      </c>
      <c r="K168" s="6">
        <f ca="1">(TODAY()-Staff[[#This Row],[Date Joined]])/365</f>
        <v>1.9260273972602739</v>
      </c>
      <c r="L168" s="9">
        <f ca="1">IF(Staff[[#This Row],[Tenure]]&gt;2, 3%,2%)</f>
        <v>0.02</v>
      </c>
      <c r="M168" s="11">
        <f ca="1">Staff[[#This Row],[Bonus]]*Staff[[#This Row],[Salary]]</f>
        <v>910.2</v>
      </c>
      <c r="N168" s="6">
        <f>VLOOKUP(Staff[[#This Row],[Rating]],'LOOKUP Sheet'!$B$3:$C$7,2,FALSE)</f>
        <v>3</v>
      </c>
    </row>
    <row r="169" spans="3:14" x14ac:dyDescent="0.25">
      <c r="C169" s="6" t="s">
        <v>201</v>
      </c>
      <c r="D169" s="6" t="s">
        <v>8</v>
      </c>
      <c r="E169" s="6" t="s">
        <v>56</v>
      </c>
      <c r="F169" s="6">
        <v>32</v>
      </c>
      <c r="G169" s="7">
        <v>44339</v>
      </c>
      <c r="H169" s="6">
        <v>45510</v>
      </c>
      <c r="I169" s="6" t="s">
        <v>16</v>
      </c>
      <c r="J169" s="6" t="s">
        <v>209</v>
      </c>
      <c r="K169" s="6">
        <f ca="1">(TODAY()-Staff[[#This Row],[Date Joined]])/365</f>
        <v>2.0931506849315067</v>
      </c>
      <c r="L169" s="9">
        <f ca="1">IF(Staff[[#This Row],[Tenure]]&gt;2, 3%,2%)</f>
        <v>0.03</v>
      </c>
      <c r="M169" s="11">
        <f ca="1">Staff[[#This Row],[Bonus]]*Staff[[#This Row],[Salary]]</f>
        <v>1365.3</v>
      </c>
      <c r="N169" s="6">
        <f>VLOOKUP(Staff[[#This Row],[Rating]],'LOOKUP Sheet'!$B$3:$C$7,2,FALSE)</f>
        <v>3</v>
      </c>
    </row>
    <row r="170" spans="3:14" x14ac:dyDescent="0.25">
      <c r="C170" s="6" t="s">
        <v>84</v>
      </c>
      <c r="D170" s="6" t="s">
        <v>8</v>
      </c>
      <c r="E170" s="6" t="s">
        <v>12</v>
      </c>
      <c r="F170" s="6">
        <v>32</v>
      </c>
      <c r="G170" s="7">
        <v>44354</v>
      </c>
      <c r="H170" s="6">
        <v>43840</v>
      </c>
      <c r="I170" s="6" t="s">
        <v>13</v>
      </c>
      <c r="J170" s="6" t="s">
        <v>207</v>
      </c>
      <c r="K170" s="6">
        <f ca="1">(TODAY()-Staff[[#This Row],[Date Joined]])/365</f>
        <v>2.0520547945205481</v>
      </c>
      <c r="L170" s="9">
        <f ca="1">IF(Staff[[#This Row],[Tenure]]&gt;2, 3%,2%)</f>
        <v>0.03</v>
      </c>
      <c r="M170" s="11">
        <f ca="1">Staff[[#This Row],[Bonus]]*Staff[[#This Row],[Salary]]</f>
        <v>1315.2</v>
      </c>
      <c r="N170" s="6">
        <f>VLOOKUP(Staff[[#This Row],[Rating]],'LOOKUP Sheet'!$B$3:$C$7,2,FALSE)</f>
        <v>4</v>
      </c>
    </row>
    <row r="171" spans="3:14" x14ac:dyDescent="0.25">
      <c r="C171" s="6" t="s">
        <v>176</v>
      </c>
      <c r="D171" s="6" t="s">
        <v>8</v>
      </c>
      <c r="E171" s="6" t="s">
        <v>12</v>
      </c>
      <c r="F171" s="6">
        <v>32</v>
      </c>
      <c r="G171" s="7">
        <v>44293</v>
      </c>
      <c r="H171" s="6">
        <v>43840</v>
      </c>
      <c r="I171" s="6" t="s">
        <v>13</v>
      </c>
      <c r="J171" s="6" t="s">
        <v>209</v>
      </c>
      <c r="K171" s="6">
        <f ca="1">(TODAY()-Staff[[#This Row],[Date Joined]])/365</f>
        <v>2.2191780821917808</v>
      </c>
      <c r="L171" s="9">
        <f ca="1">IF(Staff[[#This Row],[Tenure]]&gt;2, 3%,2%)</f>
        <v>0.03</v>
      </c>
      <c r="M171" s="11">
        <f ca="1">Staff[[#This Row],[Bonus]]*Staff[[#This Row],[Salary]]</f>
        <v>1315.2</v>
      </c>
      <c r="N171" s="6">
        <f>VLOOKUP(Staff[[#This Row],[Rating]],'LOOKUP Sheet'!$B$3:$C$7,2,FALSE)</f>
        <v>4</v>
      </c>
    </row>
    <row r="172" spans="3:14" x14ac:dyDescent="0.25">
      <c r="C172" s="6" t="s">
        <v>80</v>
      </c>
      <c r="D172" s="6" t="s">
        <v>15</v>
      </c>
      <c r="E172" s="6" t="s">
        <v>19</v>
      </c>
      <c r="F172" s="6">
        <v>28</v>
      </c>
      <c r="G172" s="7">
        <v>44820</v>
      </c>
      <c r="H172" s="6">
        <v>43510</v>
      </c>
      <c r="I172" s="6" t="s">
        <v>42</v>
      </c>
      <c r="J172" s="6" t="s">
        <v>207</v>
      </c>
      <c r="K172" s="6">
        <f ca="1">(TODAY()-Staff[[#This Row],[Date Joined]])/365</f>
        <v>0.77534246575342469</v>
      </c>
      <c r="L172" s="9">
        <f ca="1">IF(Staff[[#This Row],[Tenure]]&gt;2, 3%,2%)</f>
        <v>0.02</v>
      </c>
      <c r="M172" s="11">
        <f ca="1">Staff[[#This Row],[Bonus]]*Staff[[#This Row],[Salary]]</f>
        <v>870.2</v>
      </c>
      <c r="N172" s="6">
        <f>VLOOKUP(Staff[[#This Row],[Rating]],'LOOKUP Sheet'!$B$3:$C$7,2,FALSE)</f>
        <v>1</v>
      </c>
    </row>
    <row r="173" spans="3:14" x14ac:dyDescent="0.25">
      <c r="C173" s="6" t="s">
        <v>172</v>
      </c>
      <c r="D173" s="6" t="s">
        <v>15</v>
      </c>
      <c r="E173" s="6" t="s">
        <v>19</v>
      </c>
      <c r="F173" s="6">
        <v>28</v>
      </c>
      <c r="G173" s="7">
        <v>44758</v>
      </c>
      <c r="H173" s="6">
        <v>43510</v>
      </c>
      <c r="I173" s="6" t="s">
        <v>42</v>
      </c>
      <c r="J173" s="6" t="s">
        <v>209</v>
      </c>
      <c r="K173" s="6">
        <f ca="1">(TODAY()-Staff[[#This Row],[Date Joined]])/365</f>
        <v>0.9452054794520548</v>
      </c>
      <c r="L173" s="9">
        <f ca="1">IF(Staff[[#This Row],[Tenure]]&gt;2, 3%,2%)</f>
        <v>0.02</v>
      </c>
      <c r="M173" s="11">
        <f ca="1">Staff[[#This Row],[Bonus]]*Staff[[#This Row],[Salary]]</f>
        <v>870.2</v>
      </c>
      <c r="N173" s="6">
        <f>VLOOKUP(Staff[[#This Row],[Rating]],'LOOKUP Sheet'!$B$3:$C$7,2,FALSE)</f>
        <v>1</v>
      </c>
    </row>
    <row r="174" spans="3:14" x14ac:dyDescent="0.25">
      <c r="C174" s="6" t="s">
        <v>30</v>
      </c>
      <c r="D174" s="6" t="s">
        <v>8</v>
      </c>
      <c r="E174" s="6" t="s">
        <v>12</v>
      </c>
      <c r="F174" s="6">
        <v>31</v>
      </c>
      <c r="G174" s="7">
        <v>44145</v>
      </c>
      <c r="H174" s="6">
        <v>41980</v>
      </c>
      <c r="I174" s="6" t="s">
        <v>16</v>
      </c>
      <c r="J174" s="6" t="s">
        <v>207</v>
      </c>
      <c r="K174" s="6">
        <f ca="1">(TODAY()-Staff[[#This Row],[Date Joined]])/365</f>
        <v>2.6246575342465754</v>
      </c>
      <c r="L174" s="9">
        <f ca="1">IF(Staff[[#This Row],[Tenure]]&gt;2, 3%,2%)</f>
        <v>0.03</v>
      </c>
      <c r="M174" s="11">
        <f ca="1">Staff[[#This Row],[Bonus]]*Staff[[#This Row],[Salary]]</f>
        <v>1259.3999999999999</v>
      </c>
      <c r="N174" s="6">
        <f>VLOOKUP(Staff[[#This Row],[Rating]],'LOOKUP Sheet'!$B$3:$C$7,2,FALSE)</f>
        <v>3</v>
      </c>
    </row>
    <row r="175" spans="3:14" x14ac:dyDescent="0.25">
      <c r="C175" s="6" t="s">
        <v>124</v>
      </c>
      <c r="D175" s="6" t="s">
        <v>8</v>
      </c>
      <c r="E175" s="6" t="s">
        <v>12</v>
      </c>
      <c r="F175" s="6">
        <v>31</v>
      </c>
      <c r="G175" s="7">
        <v>44084</v>
      </c>
      <c r="H175" s="6">
        <v>41980</v>
      </c>
      <c r="I175" s="6" t="s">
        <v>16</v>
      </c>
      <c r="J175" s="6" t="s">
        <v>209</v>
      </c>
      <c r="K175" s="6">
        <f ca="1">(TODAY()-Staff[[#This Row],[Date Joined]])/365</f>
        <v>2.7917808219178082</v>
      </c>
      <c r="L175" s="9">
        <f ca="1">IF(Staff[[#This Row],[Tenure]]&gt;2, 3%,2%)</f>
        <v>0.03</v>
      </c>
      <c r="M175" s="11">
        <f ca="1">Staff[[#This Row],[Bonus]]*Staff[[#This Row],[Salary]]</f>
        <v>1259.3999999999999</v>
      </c>
      <c r="N175" s="6">
        <f>VLOOKUP(Staff[[#This Row],[Rating]],'LOOKUP Sheet'!$B$3:$C$7,2,FALSE)</f>
        <v>3</v>
      </c>
    </row>
    <row r="176" spans="3:14" x14ac:dyDescent="0.25">
      <c r="C176" s="6" t="s">
        <v>66</v>
      </c>
      <c r="D176" s="6" t="s">
        <v>8</v>
      </c>
      <c r="E176" s="6" t="s">
        <v>9</v>
      </c>
      <c r="F176" s="6">
        <v>32</v>
      </c>
      <c r="G176" s="7">
        <v>44611</v>
      </c>
      <c r="H176" s="6">
        <v>41570</v>
      </c>
      <c r="I176" s="6" t="s">
        <v>16</v>
      </c>
      <c r="J176" s="6" t="s">
        <v>207</v>
      </c>
      <c r="K176" s="6">
        <f ca="1">(TODAY()-Staff[[#This Row],[Date Joined]])/365</f>
        <v>1.3479452054794521</v>
      </c>
      <c r="L176" s="9">
        <f ca="1">IF(Staff[[#This Row],[Tenure]]&gt;2, 3%,2%)</f>
        <v>0.02</v>
      </c>
      <c r="M176" s="11">
        <f ca="1">Staff[[#This Row],[Bonus]]*Staff[[#This Row],[Salary]]</f>
        <v>831.4</v>
      </c>
      <c r="N176" s="6">
        <f>VLOOKUP(Staff[[#This Row],[Rating]],'LOOKUP Sheet'!$B$3:$C$7,2,FALSE)</f>
        <v>3</v>
      </c>
    </row>
    <row r="177" spans="3:14" x14ac:dyDescent="0.25">
      <c r="C177" s="6" t="s">
        <v>158</v>
      </c>
      <c r="D177" s="6" t="s">
        <v>8</v>
      </c>
      <c r="E177" s="6" t="s">
        <v>9</v>
      </c>
      <c r="F177" s="6">
        <v>32</v>
      </c>
      <c r="G177" s="7">
        <v>44549</v>
      </c>
      <c r="H177" s="6">
        <v>41570</v>
      </c>
      <c r="I177" s="6" t="s">
        <v>16</v>
      </c>
      <c r="J177" s="6" t="s">
        <v>209</v>
      </c>
      <c r="K177" s="6">
        <f ca="1">(TODAY()-Staff[[#This Row],[Date Joined]])/365</f>
        <v>1.5178082191780822</v>
      </c>
      <c r="L177" s="9">
        <f ca="1">IF(Staff[[#This Row],[Tenure]]&gt;2, 3%,2%)</f>
        <v>0.02</v>
      </c>
      <c r="M177" s="11">
        <f ca="1">Staff[[#This Row],[Bonus]]*Staff[[#This Row],[Salary]]</f>
        <v>831.4</v>
      </c>
      <c r="N177" s="6">
        <f>VLOOKUP(Staff[[#This Row],[Rating]],'LOOKUP Sheet'!$B$3:$C$7,2,FALSE)</f>
        <v>3</v>
      </c>
    </row>
    <row r="178" spans="3:14" x14ac:dyDescent="0.25">
      <c r="C178" s="6" t="s">
        <v>57</v>
      </c>
      <c r="D178" s="6" t="s">
        <v>15</v>
      </c>
      <c r="E178" s="6" t="s">
        <v>9</v>
      </c>
      <c r="F178" s="6">
        <v>35</v>
      </c>
      <c r="G178" s="7">
        <v>44727</v>
      </c>
      <c r="H178" s="6">
        <v>40400</v>
      </c>
      <c r="I178" s="6" t="s">
        <v>16</v>
      </c>
      <c r="J178" s="6" t="s">
        <v>207</v>
      </c>
      <c r="K178" s="6">
        <f ca="1">(TODAY()-Staff[[#This Row],[Date Joined]])/365</f>
        <v>1.0301369863013699</v>
      </c>
      <c r="L178" s="9">
        <f ca="1">IF(Staff[[#This Row],[Tenure]]&gt;2, 3%,2%)</f>
        <v>0.02</v>
      </c>
      <c r="M178" s="11">
        <f ca="1">Staff[[#This Row],[Bonus]]*Staff[[#This Row],[Salary]]</f>
        <v>808</v>
      </c>
      <c r="N178" s="6">
        <f>VLOOKUP(Staff[[#This Row],[Rating]],'LOOKUP Sheet'!$B$3:$C$7,2,FALSE)</f>
        <v>3</v>
      </c>
    </row>
    <row r="179" spans="3:14" x14ac:dyDescent="0.25">
      <c r="C179" s="6" t="s">
        <v>149</v>
      </c>
      <c r="D179" s="6" t="s">
        <v>15</v>
      </c>
      <c r="E179" s="6" t="s">
        <v>9</v>
      </c>
      <c r="F179" s="6">
        <v>35</v>
      </c>
      <c r="G179" s="7">
        <v>44666</v>
      </c>
      <c r="H179" s="6">
        <v>40400</v>
      </c>
      <c r="I179" s="6" t="s">
        <v>16</v>
      </c>
      <c r="J179" s="6" t="s">
        <v>209</v>
      </c>
      <c r="K179" s="6">
        <f ca="1">(TODAY()-Staff[[#This Row],[Date Joined]])/365</f>
        <v>1.1972602739726028</v>
      </c>
      <c r="L179" s="9">
        <f ca="1">IF(Staff[[#This Row],[Tenure]]&gt;2, 3%,2%)</f>
        <v>0.02</v>
      </c>
      <c r="M179" s="11">
        <f ca="1">Staff[[#This Row],[Bonus]]*Staff[[#This Row],[Salary]]</f>
        <v>808</v>
      </c>
      <c r="N179" s="6">
        <f>VLOOKUP(Staff[[#This Row],[Rating]],'LOOKUP Sheet'!$B$3:$C$7,2,FALSE)</f>
        <v>3</v>
      </c>
    </row>
    <row r="180" spans="3:14" x14ac:dyDescent="0.25">
      <c r="C180" s="6" t="s">
        <v>47</v>
      </c>
      <c r="D180" s="6" t="s">
        <v>15</v>
      </c>
      <c r="E180" s="6" t="s">
        <v>9</v>
      </c>
      <c r="F180" s="6">
        <v>21</v>
      </c>
      <c r="G180" s="7">
        <v>44104</v>
      </c>
      <c r="H180" s="6">
        <v>37920</v>
      </c>
      <c r="I180" s="6" t="s">
        <v>16</v>
      </c>
      <c r="J180" s="6" t="s">
        <v>207</v>
      </c>
      <c r="K180" s="6">
        <f ca="1">(TODAY()-Staff[[#This Row],[Date Joined]])/365</f>
        <v>2.7369863013698632</v>
      </c>
      <c r="L180" s="9">
        <f ca="1">IF(Staff[[#This Row],[Tenure]]&gt;2, 3%,2%)</f>
        <v>0.03</v>
      </c>
      <c r="M180" s="11">
        <f ca="1">Staff[[#This Row],[Bonus]]*Staff[[#This Row],[Salary]]</f>
        <v>1137.5999999999999</v>
      </c>
      <c r="N180" s="6">
        <f>VLOOKUP(Staff[[#This Row],[Rating]],'LOOKUP Sheet'!$B$3:$C$7,2,FALSE)</f>
        <v>3</v>
      </c>
    </row>
    <row r="181" spans="3:14" x14ac:dyDescent="0.25">
      <c r="C181" s="6" t="s">
        <v>140</v>
      </c>
      <c r="D181" s="6" t="s">
        <v>15</v>
      </c>
      <c r="E181" s="6" t="s">
        <v>9</v>
      </c>
      <c r="F181" s="6">
        <v>21</v>
      </c>
      <c r="G181" s="7">
        <v>44042</v>
      </c>
      <c r="H181" s="6">
        <v>37920</v>
      </c>
      <c r="I181" s="6" t="s">
        <v>16</v>
      </c>
      <c r="J181" s="6" t="s">
        <v>209</v>
      </c>
      <c r="K181" s="6">
        <f ca="1">(TODAY()-Staff[[#This Row],[Date Joined]])/365</f>
        <v>2.9068493150684933</v>
      </c>
      <c r="L181" s="9">
        <f ca="1">IF(Staff[[#This Row],[Tenure]]&gt;2, 3%,2%)</f>
        <v>0.03</v>
      </c>
      <c r="M181" s="11">
        <f ca="1">Staff[[#This Row],[Bonus]]*Staff[[#This Row],[Salary]]</f>
        <v>1137.5999999999999</v>
      </c>
      <c r="N181" s="6">
        <f>VLOOKUP(Staff[[#This Row],[Rating]],'LOOKUP Sheet'!$B$3:$C$7,2,FALSE)</f>
        <v>3</v>
      </c>
    </row>
    <row r="182" spans="3:14" x14ac:dyDescent="0.25">
      <c r="C182" s="6" t="s">
        <v>99</v>
      </c>
      <c r="D182" s="6" t="s">
        <v>15</v>
      </c>
      <c r="E182" s="6" t="s">
        <v>19</v>
      </c>
      <c r="F182" s="6">
        <v>43</v>
      </c>
      <c r="G182" s="7">
        <v>44620</v>
      </c>
      <c r="H182" s="6">
        <v>36040</v>
      </c>
      <c r="I182" s="6" t="s">
        <v>16</v>
      </c>
      <c r="J182" s="6" t="s">
        <v>207</v>
      </c>
      <c r="K182" s="6">
        <f ca="1">(TODAY()-Staff[[#This Row],[Date Joined]])/365</f>
        <v>1.3232876712328767</v>
      </c>
      <c r="L182" s="9">
        <f ca="1">IF(Staff[[#This Row],[Tenure]]&gt;2, 3%,2%)</f>
        <v>0.02</v>
      </c>
      <c r="M182" s="11">
        <f ca="1">Staff[[#This Row],[Bonus]]*Staff[[#This Row],[Salary]]</f>
        <v>720.80000000000007</v>
      </c>
      <c r="N182" s="6">
        <f>VLOOKUP(Staff[[#This Row],[Rating]],'LOOKUP Sheet'!$B$3:$C$7,2,FALSE)</f>
        <v>3</v>
      </c>
    </row>
    <row r="183" spans="3:14" x14ac:dyDescent="0.25">
      <c r="C183" s="6" t="s">
        <v>192</v>
      </c>
      <c r="D183" s="6" t="s">
        <v>15</v>
      </c>
      <c r="E183" s="6" t="s">
        <v>19</v>
      </c>
      <c r="F183" s="6">
        <v>43</v>
      </c>
      <c r="G183" s="7">
        <v>44558</v>
      </c>
      <c r="H183" s="6">
        <v>36040</v>
      </c>
      <c r="I183" s="6" t="s">
        <v>16</v>
      </c>
      <c r="J183" s="6" t="s">
        <v>209</v>
      </c>
      <c r="K183" s="6">
        <f ca="1">(TODAY()-Staff[[#This Row],[Date Joined]])/365</f>
        <v>1.4931506849315068</v>
      </c>
      <c r="L183" s="9">
        <f ca="1">IF(Staff[[#This Row],[Tenure]]&gt;2, 3%,2%)</f>
        <v>0.02</v>
      </c>
      <c r="M183" s="11">
        <f ca="1">Staff[[#This Row],[Bonus]]*Staff[[#This Row],[Salary]]</f>
        <v>720.80000000000007</v>
      </c>
      <c r="N183" s="6">
        <f>VLOOKUP(Staff[[#This Row],[Rating]],'LOOKUP Sheet'!$B$3:$C$7,2,FALSE)</f>
        <v>3</v>
      </c>
    </row>
    <row r="184" spans="3:14" x14ac:dyDescent="0.25">
      <c r="C184" s="6" t="s">
        <v>44</v>
      </c>
      <c r="D184" s="6" t="s">
        <v>8</v>
      </c>
      <c r="E184" s="6" t="s">
        <v>12</v>
      </c>
      <c r="F184" s="6">
        <v>29</v>
      </c>
      <c r="G184" s="7">
        <v>44023</v>
      </c>
      <c r="H184" s="6">
        <v>34980</v>
      </c>
      <c r="I184" s="6" t="s">
        <v>16</v>
      </c>
      <c r="J184" s="6" t="s">
        <v>207</v>
      </c>
      <c r="K184" s="6">
        <f ca="1">(TODAY()-Staff[[#This Row],[Date Joined]])/365</f>
        <v>2.9589041095890409</v>
      </c>
      <c r="L184" s="9">
        <f ca="1">IF(Staff[[#This Row],[Tenure]]&gt;2, 3%,2%)</f>
        <v>0.03</v>
      </c>
      <c r="M184" s="11">
        <f ca="1">Staff[[#This Row],[Bonus]]*Staff[[#This Row],[Salary]]</f>
        <v>1049.3999999999999</v>
      </c>
      <c r="N184" s="6">
        <f>VLOOKUP(Staff[[#This Row],[Rating]],'LOOKUP Sheet'!$B$3:$C$7,2,FALSE)</f>
        <v>3</v>
      </c>
    </row>
    <row r="185" spans="3:14" x14ac:dyDescent="0.25">
      <c r="C185" s="6" t="s">
        <v>137</v>
      </c>
      <c r="D185" s="6" t="s">
        <v>8</v>
      </c>
      <c r="E185" s="6" t="s">
        <v>12</v>
      </c>
      <c r="F185" s="6">
        <v>29</v>
      </c>
      <c r="G185" s="7">
        <v>43962</v>
      </c>
      <c r="H185" s="6">
        <v>34980</v>
      </c>
      <c r="I185" s="6" t="s">
        <v>16</v>
      </c>
      <c r="J185" s="6" t="s">
        <v>209</v>
      </c>
      <c r="K185" s="6">
        <f ca="1">(TODAY()-Staff[[#This Row],[Date Joined]])/365</f>
        <v>3.1260273972602741</v>
      </c>
      <c r="L185" s="9">
        <f ca="1">IF(Staff[[#This Row],[Tenure]]&gt;2, 3%,2%)</f>
        <v>0.03</v>
      </c>
      <c r="M185" s="11">
        <f ca="1">Staff[[#This Row],[Bonus]]*Staff[[#This Row],[Salary]]</f>
        <v>1049.3999999999999</v>
      </c>
      <c r="N185" s="6">
        <f>VLOOKUP(Staff[[#This Row],[Rating]],'LOOKUP Sheet'!$B$3:$C$7,2,FALSE)</f>
        <v>3</v>
      </c>
    </row>
    <row r="186" spans="3:14" x14ac:dyDescent="0.25">
      <c r="C186" s="6" t="s">
        <v>86</v>
      </c>
      <c r="D186" s="6" t="s">
        <v>8</v>
      </c>
      <c r="E186" s="6" t="s">
        <v>12</v>
      </c>
      <c r="F186" s="6">
        <v>21</v>
      </c>
      <c r="G186" s="7">
        <v>44678</v>
      </c>
      <c r="H186" s="6">
        <v>33920</v>
      </c>
      <c r="I186" s="6" t="s">
        <v>16</v>
      </c>
      <c r="J186" s="6" t="s">
        <v>207</v>
      </c>
      <c r="K186" s="6">
        <f ca="1">(TODAY()-Staff[[#This Row],[Date Joined]])/365</f>
        <v>1.1643835616438356</v>
      </c>
      <c r="L186" s="9">
        <f ca="1">IF(Staff[[#This Row],[Tenure]]&gt;2, 3%,2%)</f>
        <v>0.02</v>
      </c>
      <c r="M186" s="11">
        <f ca="1">Staff[[#This Row],[Bonus]]*Staff[[#This Row],[Salary]]</f>
        <v>678.4</v>
      </c>
      <c r="N186" s="6">
        <f>VLOOKUP(Staff[[#This Row],[Rating]],'LOOKUP Sheet'!$B$3:$C$7,2,FALSE)</f>
        <v>3</v>
      </c>
    </row>
    <row r="187" spans="3:14" x14ac:dyDescent="0.25">
      <c r="C187" s="6" t="s">
        <v>179</v>
      </c>
      <c r="D187" s="6" t="s">
        <v>8</v>
      </c>
      <c r="E187" s="6" t="s">
        <v>12</v>
      </c>
      <c r="F187" s="6">
        <v>21</v>
      </c>
      <c r="G187" s="7">
        <v>44619</v>
      </c>
      <c r="H187" s="6">
        <v>33920</v>
      </c>
      <c r="I187" s="6" t="s">
        <v>16</v>
      </c>
      <c r="J187" s="6" t="s">
        <v>209</v>
      </c>
      <c r="K187" s="6">
        <f ca="1">(TODAY()-Staff[[#This Row],[Date Joined]])/365</f>
        <v>1.3260273972602741</v>
      </c>
      <c r="L187" s="9">
        <f ca="1">IF(Staff[[#This Row],[Tenure]]&gt;2, 3%,2%)</f>
        <v>0.02</v>
      </c>
      <c r="M187" s="11">
        <f ca="1">Staff[[#This Row],[Bonus]]*Staff[[#This Row],[Salary]]</f>
        <v>678.4</v>
      </c>
      <c r="N187" s="6">
        <f>VLOOKUP(Staff[[#This Row],[Rating]],'LOOKUP Sheet'!$B$3:$C$7,2,FALSE)</f>
        <v>3</v>
      </c>
    </row>
  </sheetData>
  <conditionalFormatting sqref="H5:H187">
    <cfRule type="colorScale" priority="1">
      <colorScale>
        <cfvo type="min"/>
        <cfvo type="percentile" val="50"/>
        <cfvo type="max"/>
        <color rgb="FFF8696B"/>
        <color rgb="FFFCFCFF"/>
        <color rgb="FF5A8AC6"/>
      </colorScale>
    </cfRule>
  </conditionalFormatting>
  <pageMargins left="0.7" right="0.7" top="0.75" bottom="0.75" header="0.3" footer="0.3"/>
  <tableParts count="3">
    <tablePart r:id="rId1"/>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249977111117893"/>
  </sheetPr>
  <dimension ref="B3:H15"/>
  <sheetViews>
    <sheetView workbookViewId="0">
      <selection activeCell="H15" sqref="H15"/>
    </sheetView>
  </sheetViews>
  <sheetFormatPr defaultRowHeight="15" x14ac:dyDescent="0.25"/>
  <cols>
    <col min="2" max="2" width="17.7109375" bestFit="1" customWidth="1"/>
  </cols>
  <sheetData>
    <row r="3" spans="2:8" x14ac:dyDescent="0.25">
      <c r="B3" s="14">
        <v>3</v>
      </c>
      <c r="C3" t="s">
        <v>221</v>
      </c>
    </row>
    <row r="5" spans="2:8" x14ac:dyDescent="0.25">
      <c r="B5" t="s">
        <v>222</v>
      </c>
      <c r="C5" t="s">
        <v>19</v>
      </c>
    </row>
    <row r="8" spans="2:8" x14ac:dyDescent="0.25">
      <c r="B8" t="str">
        <f>VLOOKUP($C$5,Staff[],1,TRUE)</f>
        <v>Bili Sizey</v>
      </c>
    </row>
    <row r="15" spans="2:8" x14ac:dyDescent="0.25">
      <c r="H15" t="e">
        <f ca="1">HLOOKUP(C5,Staff[],5,FALSE)</f>
        <v>#N/A</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249977111117893"/>
  </sheetPr>
  <dimension ref="C5:E10"/>
  <sheetViews>
    <sheetView workbookViewId="0">
      <selection activeCell="C14" sqref="C14"/>
    </sheetView>
  </sheetViews>
  <sheetFormatPr defaultRowHeight="15" x14ac:dyDescent="0.25"/>
  <cols>
    <col min="3" max="3" width="17.5703125" customWidth="1"/>
    <col min="4" max="4" width="16.28515625" bestFit="1" customWidth="1"/>
    <col min="5" max="6" width="11.5703125" customWidth="1"/>
    <col min="7" max="7" width="12" customWidth="1"/>
    <col min="8" max="8" width="16.28515625" bestFit="1" customWidth="1"/>
    <col min="9" max="9" width="19.42578125" bestFit="1" customWidth="1"/>
    <col min="10" max="10" width="18" bestFit="1" customWidth="1"/>
  </cols>
  <sheetData>
    <row r="5" spans="3:5" x14ac:dyDescent="0.25">
      <c r="D5" s="15" t="s">
        <v>223</v>
      </c>
    </row>
    <row r="6" spans="3:5" x14ac:dyDescent="0.25">
      <c r="C6" s="15" t="s">
        <v>226</v>
      </c>
      <c r="D6" t="s">
        <v>8</v>
      </c>
      <c r="E6" t="s">
        <v>15</v>
      </c>
    </row>
    <row r="7" spans="3:5" x14ac:dyDescent="0.25">
      <c r="C7" s="16" t="s">
        <v>225</v>
      </c>
      <c r="D7" s="6">
        <v>86</v>
      </c>
      <c r="E7" s="6">
        <v>89</v>
      </c>
    </row>
    <row r="8" spans="3:5" x14ac:dyDescent="0.25">
      <c r="C8" s="16" t="s">
        <v>227</v>
      </c>
      <c r="D8" s="17">
        <v>78284.186046511633</v>
      </c>
      <c r="E8" s="17">
        <v>74915.168539325838</v>
      </c>
    </row>
    <row r="9" spans="3:5" x14ac:dyDescent="0.25">
      <c r="C9" s="16" t="s">
        <v>228</v>
      </c>
      <c r="D9" s="18">
        <v>31.406976744186046</v>
      </c>
      <c r="E9" s="18">
        <v>29.393258426966291</v>
      </c>
    </row>
    <row r="10" spans="3:5" x14ac:dyDescent="0.25">
      <c r="C10" s="16" t="s">
        <v>229</v>
      </c>
      <c r="D10" s="18">
        <v>1.8381013061484559</v>
      </c>
      <c r="E10" s="18">
        <v>1.8289979990764962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249977111117893"/>
  </sheetPr>
  <dimension ref="A1"/>
  <sheetViews>
    <sheetView workbookViewId="0">
      <selection activeCell="L21" sqref="L21"/>
    </sheetView>
  </sheetViews>
  <sheetFormatPr defaultRowHeight="15" x14ac:dyDescent="0.25"/>
  <sheetData>
    <row r="1" spans="1:1" x14ac:dyDescent="0.25">
      <c r="A1" t="s">
        <v>232</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249977111117893"/>
  </sheetPr>
  <dimension ref="B3:D9"/>
  <sheetViews>
    <sheetView workbookViewId="0">
      <selection activeCell="G20" sqref="G20"/>
    </sheetView>
  </sheetViews>
  <sheetFormatPr defaultRowHeight="15" x14ac:dyDescent="0.25"/>
  <cols>
    <col min="2" max="2" width="14.28515625" customWidth="1"/>
    <col min="3" max="3" width="14.7109375" customWidth="1"/>
    <col min="4" max="4" width="16.42578125" customWidth="1"/>
    <col min="5" max="6" width="16.28515625" bestFit="1" customWidth="1"/>
    <col min="7" max="7" width="11.28515625" bestFit="1" customWidth="1"/>
  </cols>
  <sheetData>
    <row r="3" spans="2:4" x14ac:dyDescent="0.25">
      <c r="B3" s="15" t="s">
        <v>233</v>
      </c>
      <c r="C3" t="s">
        <v>234</v>
      </c>
      <c r="D3" t="s">
        <v>227</v>
      </c>
    </row>
    <row r="4" spans="2:4" x14ac:dyDescent="0.25">
      <c r="B4" s="16" t="s">
        <v>10</v>
      </c>
      <c r="C4" s="6">
        <v>4</v>
      </c>
      <c r="D4" s="19">
        <v>92080</v>
      </c>
    </row>
    <row r="5" spans="2:4" x14ac:dyDescent="0.25">
      <c r="B5" s="16" t="s">
        <v>13</v>
      </c>
      <c r="C5" s="6">
        <v>8</v>
      </c>
      <c r="D5" s="19">
        <v>64577.5</v>
      </c>
    </row>
    <row r="6" spans="2:4" x14ac:dyDescent="0.25">
      <c r="B6" s="16" t="s">
        <v>16</v>
      </c>
      <c r="C6" s="6">
        <v>66</v>
      </c>
      <c r="D6" s="19">
        <v>80661.515151515152</v>
      </c>
    </row>
    <row r="7" spans="2:4" x14ac:dyDescent="0.25">
      <c r="B7" s="16" t="s">
        <v>24</v>
      </c>
      <c r="C7" s="6">
        <v>6</v>
      </c>
      <c r="D7" s="19">
        <v>62146.666666666664</v>
      </c>
    </row>
    <row r="8" spans="2:4" x14ac:dyDescent="0.25">
      <c r="B8" s="16" t="s">
        <v>42</v>
      </c>
      <c r="C8" s="6">
        <v>2</v>
      </c>
      <c r="D8" s="19">
        <v>75480</v>
      </c>
    </row>
    <row r="9" spans="2:4" x14ac:dyDescent="0.25">
      <c r="B9" s="16" t="s">
        <v>224</v>
      </c>
      <c r="C9" s="6">
        <v>86</v>
      </c>
      <c r="D9" s="19">
        <v>78284.186046511633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B3:C7"/>
  <sheetViews>
    <sheetView workbookViewId="0">
      <selection activeCell="E24" sqref="E24"/>
    </sheetView>
  </sheetViews>
  <sheetFormatPr defaultRowHeight="15" x14ac:dyDescent="0.25"/>
  <cols>
    <col min="2" max="2" width="14.28515625" bestFit="1" customWidth="1"/>
  </cols>
  <sheetData>
    <row r="3" spans="2:3" x14ac:dyDescent="0.25">
      <c r="B3" s="16" t="s">
        <v>10</v>
      </c>
      <c r="C3">
        <v>5</v>
      </c>
    </row>
    <row r="4" spans="2:3" x14ac:dyDescent="0.25">
      <c r="B4" s="16" t="s">
        <v>13</v>
      </c>
      <c r="C4">
        <v>4</v>
      </c>
    </row>
    <row r="5" spans="2:3" x14ac:dyDescent="0.25">
      <c r="B5" s="16" t="s">
        <v>16</v>
      </c>
      <c r="C5">
        <v>3</v>
      </c>
    </row>
    <row r="6" spans="2:3" x14ac:dyDescent="0.25">
      <c r="B6" s="16" t="s">
        <v>24</v>
      </c>
      <c r="C6">
        <v>2</v>
      </c>
    </row>
    <row r="7" spans="2:3" x14ac:dyDescent="0.25">
      <c r="B7" s="16" t="s">
        <v>42</v>
      </c>
      <c r="C7">
        <v>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B3:D40"/>
  <sheetViews>
    <sheetView topLeftCell="D1" workbookViewId="0">
      <selection activeCell="V5" sqref="V5"/>
    </sheetView>
  </sheetViews>
  <sheetFormatPr defaultRowHeight="15" x14ac:dyDescent="0.25"/>
  <cols>
    <col min="2" max="2" width="13.140625" bestFit="1" customWidth="1"/>
    <col min="3" max="3" width="14.42578125" bestFit="1" customWidth="1"/>
    <col min="4" max="4" width="15.42578125" bestFit="1" customWidth="1"/>
  </cols>
  <sheetData>
    <row r="3" spans="2:4" x14ac:dyDescent="0.25">
      <c r="B3" s="15" t="s">
        <v>233</v>
      </c>
      <c r="C3" t="s">
        <v>225</v>
      </c>
      <c r="D3" t="s">
        <v>252</v>
      </c>
    </row>
    <row r="4" spans="2:4" x14ac:dyDescent="0.25">
      <c r="B4" s="16" t="s">
        <v>236</v>
      </c>
      <c r="C4" s="6"/>
      <c r="D4" s="6"/>
    </row>
    <row r="5" spans="2:4" x14ac:dyDescent="0.25">
      <c r="B5" s="20" t="s">
        <v>237</v>
      </c>
      <c r="C5" s="6">
        <v>3</v>
      </c>
      <c r="D5" s="6">
        <v>3</v>
      </c>
    </row>
    <row r="6" spans="2:4" x14ac:dyDescent="0.25">
      <c r="B6" s="20" t="s">
        <v>238</v>
      </c>
      <c r="C6" s="6">
        <v>1</v>
      </c>
      <c r="D6" s="6">
        <v>4</v>
      </c>
    </row>
    <row r="7" spans="2:4" x14ac:dyDescent="0.25">
      <c r="B7" s="20" t="s">
        <v>239</v>
      </c>
      <c r="C7" s="6">
        <v>5</v>
      </c>
      <c r="D7" s="6">
        <v>9</v>
      </c>
    </row>
    <row r="8" spans="2:4" x14ac:dyDescent="0.25">
      <c r="B8" s="20" t="s">
        <v>240</v>
      </c>
      <c r="C8" s="6">
        <v>3</v>
      </c>
      <c r="D8" s="6">
        <v>12</v>
      </c>
    </row>
    <row r="9" spans="2:4" x14ac:dyDescent="0.25">
      <c r="B9" s="20" t="s">
        <v>241</v>
      </c>
      <c r="C9" s="6">
        <v>6</v>
      </c>
      <c r="D9" s="6">
        <v>18</v>
      </c>
    </row>
    <row r="10" spans="2:4" x14ac:dyDescent="0.25">
      <c r="B10" s="20" t="s">
        <v>242</v>
      </c>
      <c r="C10" s="6">
        <v>6</v>
      </c>
      <c r="D10" s="6">
        <v>24</v>
      </c>
    </row>
    <row r="11" spans="2:4" x14ac:dyDescent="0.25">
      <c r="B11" s="20" t="s">
        <v>243</v>
      </c>
      <c r="C11" s="6">
        <v>6</v>
      </c>
      <c r="D11" s="6">
        <v>30</v>
      </c>
    </row>
    <row r="12" spans="2:4" x14ac:dyDescent="0.25">
      <c r="B12" s="20" t="s">
        <v>244</v>
      </c>
      <c r="C12" s="6">
        <v>7</v>
      </c>
      <c r="D12" s="6">
        <v>37</v>
      </c>
    </row>
    <row r="13" spans="2:4" x14ac:dyDescent="0.25">
      <c r="B13" s="16" t="s">
        <v>245</v>
      </c>
      <c r="C13" s="6"/>
      <c r="D13" s="6"/>
    </row>
    <row r="14" spans="2:4" x14ac:dyDescent="0.25">
      <c r="B14" s="20" t="s">
        <v>246</v>
      </c>
      <c r="C14" s="6">
        <v>6</v>
      </c>
      <c r="D14" s="6">
        <v>6</v>
      </c>
    </row>
    <row r="15" spans="2:4" x14ac:dyDescent="0.25">
      <c r="B15" s="20" t="s">
        <v>247</v>
      </c>
      <c r="C15" s="6">
        <v>4</v>
      </c>
      <c r="D15" s="6">
        <v>10</v>
      </c>
    </row>
    <row r="16" spans="2:4" x14ac:dyDescent="0.25">
      <c r="B16" s="20" t="s">
        <v>248</v>
      </c>
      <c r="C16" s="6">
        <v>9</v>
      </c>
      <c r="D16" s="6">
        <v>19</v>
      </c>
    </row>
    <row r="17" spans="2:4" x14ac:dyDescent="0.25">
      <c r="B17" s="20" t="s">
        <v>249</v>
      </c>
      <c r="C17" s="6">
        <v>5</v>
      </c>
      <c r="D17" s="6">
        <v>24</v>
      </c>
    </row>
    <row r="18" spans="2:4" x14ac:dyDescent="0.25">
      <c r="B18" s="20" t="s">
        <v>237</v>
      </c>
      <c r="C18" s="6">
        <v>10</v>
      </c>
      <c r="D18" s="6">
        <v>34</v>
      </c>
    </row>
    <row r="19" spans="2:4" x14ac:dyDescent="0.25">
      <c r="B19" s="20" t="s">
        <v>238</v>
      </c>
      <c r="C19" s="6">
        <v>6</v>
      </c>
      <c r="D19" s="6">
        <v>40</v>
      </c>
    </row>
    <row r="20" spans="2:4" x14ac:dyDescent="0.25">
      <c r="B20" s="20" t="s">
        <v>239</v>
      </c>
      <c r="C20" s="6">
        <v>13</v>
      </c>
      <c r="D20" s="6">
        <v>53</v>
      </c>
    </row>
    <row r="21" spans="2:4" x14ac:dyDescent="0.25">
      <c r="B21" s="20" t="s">
        <v>240</v>
      </c>
      <c r="C21" s="6">
        <v>4</v>
      </c>
      <c r="D21" s="6">
        <v>57</v>
      </c>
    </row>
    <row r="22" spans="2:4" x14ac:dyDescent="0.25">
      <c r="B22" s="20" t="s">
        <v>241</v>
      </c>
      <c r="C22" s="6">
        <v>11</v>
      </c>
      <c r="D22" s="6">
        <v>68</v>
      </c>
    </row>
    <row r="23" spans="2:4" x14ac:dyDescent="0.25">
      <c r="B23" s="20" t="s">
        <v>242</v>
      </c>
      <c r="C23" s="6">
        <v>3</v>
      </c>
      <c r="D23" s="6">
        <v>71</v>
      </c>
    </row>
    <row r="24" spans="2:4" x14ac:dyDescent="0.25">
      <c r="B24" s="20" t="s">
        <v>243</v>
      </c>
      <c r="C24" s="6">
        <v>4</v>
      </c>
      <c r="D24" s="6">
        <v>75</v>
      </c>
    </row>
    <row r="25" spans="2:4" x14ac:dyDescent="0.25">
      <c r="B25" s="20" t="s">
        <v>244</v>
      </c>
      <c r="C25" s="6">
        <v>7</v>
      </c>
      <c r="D25" s="6">
        <v>82</v>
      </c>
    </row>
    <row r="26" spans="2:4" x14ac:dyDescent="0.25">
      <c r="B26" s="16" t="s">
        <v>250</v>
      </c>
      <c r="C26" s="6"/>
      <c r="D26" s="6"/>
    </row>
    <row r="27" spans="2:4" x14ac:dyDescent="0.25">
      <c r="B27" s="20" t="s">
        <v>246</v>
      </c>
      <c r="C27" s="6">
        <v>3</v>
      </c>
      <c r="D27" s="6">
        <v>3</v>
      </c>
    </row>
    <row r="28" spans="2:4" x14ac:dyDescent="0.25">
      <c r="B28" s="20" t="s">
        <v>247</v>
      </c>
      <c r="C28" s="6">
        <v>10</v>
      </c>
      <c r="D28" s="6">
        <v>13</v>
      </c>
    </row>
    <row r="29" spans="2:4" x14ac:dyDescent="0.25">
      <c r="B29" s="20" t="s">
        <v>248</v>
      </c>
      <c r="C29" s="6">
        <v>9</v>
      </c>
      <c r="D29" s="6">
        <v>22</v>
      </c>
    </row>
    <row r="30" spans="2:4" x14ac:dyDescent="0.25">
      <c r="B30" s="20" t="s">
        <v>249</v>
      </c>
      <c r="C30" s="6">
        <v>9</v>
      </c>
      <c r="D30" s="6">
        <v>31</v>
      </c>
    </row>
    <row r="31" spans="2:4" x14ac:dyDescent="0.25">
      <c r="B31" s="20" t="s">
        <v>237</v>
      </c>
      <c r="C31" s="6">
        <v>9</v>
      </c>
      <c r="D31" s="6">
        <v>40</v>
      </c>
    </row>
    <row r="32" spans="2:4" x14ac:dyDescent="0.25">
      <c r="B32" s="20" t="s">
        <v>238</v>
      </c>
      <c r="C32" s="6">
        <v>7</v>
      </c>
      <c r="D32" s="6">
        <v>47</v>
      </c>
    </row>
    <row r="33" spans="2:4" x14ac:dyDescent="0.25">
      <c r="B33" s="20" t="s">
        <v>239</v>
      </c>
      <c r="C33" s="6">
        <v>5</v>
      </c>
      <c r="D33" s="6">
        <v>52</v>
      </c>
    </row>
    <row r="34" spans="2:4" x14ac:dyDescent="0.25">
      <c r="B34" s="20" t="s">
        <v>240</v>
      </c>
      <c r="C34" s="6">
        <v>5</v>
      </c>
      <c r="D34" s="6">
        <v>57</v>
      </c>
    </row>
    <row r="35" spans="2:4" x14ac:dyDescent="0.25">
      <c r="B35" s="20" t="s">
        <v>241</v>
      </c>
      <c r="C35" s="6">
        <v>2</v>
      </c>
      <c r="D35" s="6">
        <v>59</v>
      </c>
    </row>
    <row r="36" spans="2:4" x14ac:dyDescent="0.25">
      <c r="B36" s="20" t="s">
        <v>242</v>
      </c>
      <c r="C36" s="6">
        <v>3</v>
      </c>
      <c r="D36" s="6">
        <v>62</v>
      </c>
    </row>
    <row r="37" spans="2:4" x14ac:dyDescent="0.25">
      <c r="B37" s="16" t="s">
        <v>251</v>
      </c>
      <c r="C37" s="6"/>
      <c r="D37" s="6"/>
    </row>
    <row r="38" spans="2:4" x14ac:dyDescent="0.25">
      <c r="B38" s="20" t="s">
        <v>247</v>
      </c>
      <c r="C38" s="6">
        <v>1</v>
      </c>
      <c r="D38" s="6">
        <v>1</v>
      </c>
    </row>
    <row r="39" spans="2:4" x14ac:dyDescent="0.25">
      <c r="B39" s="20" t="s">
        <v>249</v>
      </c>
      <c r="C39" s="6">
        <v>1</v>
      </c>
      <c r="D39" s="6">
        <v>2</v>
      </c>
    </row>
    <row r="40" spans="2:4" x14ac:dyDescent="0.25">
      <c r="B40" s="16" t="s">
        <v>224</v>
      </c>
      <c r="C40" s="6">
        <v>183</v>
      </c>
      <c r="D40" s="6"/>
    </row>
  </sheetData>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L M E A A B Q S w M E F A A C A A g A t m b a V h r 1 H x + m A A A A + Q A A A B I A H A B D b 2 5 m a W c v U G F j a 2 F n Z S 5 4 b W w g o h g A K K A U A A A A A A A A A A A A A A A A A A A A A A A A A A A A h Y + 9 D o I w G E V f h X S n P 4 j G k I 8 y u E p i Q j S u T a n Q C M X Q Y n k 3 B x / J V 5 B E M W y O 9 + Q M 5 7 4 e T 8 j G t g n u q r e 6 M y l i m K J A G d m V 2 l Q p G t w l 3 K K M w 0 H I q 6 h U M M n G J q M t U 1 Q 7 d 0 s I 8 d 5 j v 8 J d X 5 G I U k b O + b 6 Q t W o F + s n 6 v x x q Y 5 0 w U i E O p 0 8 M j 3 A U 4 5 h u 1 p j F l A G Z O e T a L J w p G V M g C w i 7 o X F D r 7 g y 4 b E A M k 8 g 3 x v 8 D V B L A w Q U A A I A C A C 2 Z t p W 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t m b a V i p p u W + r A Q A A d g Y A A B M A H A B G b 3 J t d W x h c y 9 T Z W N 0 a W 9 u M S 5 t I K I Y A C i g F A A A A A A A A A A A A A A A A A A A A A A A A A A A A O 1 V T W v b Q B C 9 G / w f l u 1 F h i X Q c 5 p A k N v S H l x q m R R q T F h L Y 3 v J f o j V b B J H + L 9 n J P l j / X E o 7 a G X 6 C L 0 Z u a 9 e X p a V E G O y l m W d f e P 1 / 1 e v 1 e t p I e C 2 d e H C u V i w W 6 Y B u z 3 G F 2 Z C z 4 H Q j 6 / 5 K C v 0 u A 9 W P z l / O P c u c d k U E 9 H 0 s A N 3 8 3 y 2 W a a O o v U N B M d x Q e e r q R d k s B k X Q I n r o m c a 7 i a e G m r h f M m d T o Y 2 x S r p N M T d c 0 b X i 4 Y E s w Q X n A j W M 2 / g i 3 A n 8 F D K K V H Q 6 K 7 k r T r t n K 3 3 J P Y Y O b g u 3 6 J w L 4 7 Z a H Y V Q u C U B l o 6 5 n U 0 q 8 v D I 4 l K r u M R T a D v c 2 7 o i C T a a j Q m Y N N Q j u D y c m L E I y n L l h s h U D m K 8 Z H v / m g 3 1 P 2 I m M c l b K F k n + f V j T + H t i / B P Z t N P z D x L L 3 k / W / T 9 a B r i w b t w X 7 G Y B 6 9 o S p M 3 P a P K l P F E V 0 X q K t x m D c E 3 U N Q 6 l V T i 6 r A 9 V Q V e Q n x + R M r T H b J n D E V G q Z U 8 u 9 1 C E K c o u 3 a H J R U N i g t e A / c A W e n r Y D / m h S 7 N O N J L 8 o j d B 8 m G P 3 H O 2 d g a Y / Q 4 M l Z 2 t t 3 2 U y j U K e s U + 3 r N l h c H Q M j t m v 3 w B Q S w E C L Q A U A A I A C A C 2 Z t p W G v U f H 6 Y A A A D 5 A A A A E g A A A A A A A A A A A A A A A A A A A A A A Q 2 9 u Z m l n L 1 B h Y 2 t h Z 2 U u e G 1 s U E s B A i 0 A F A A C A A g A t m b a V g / K 6 a u k A A A A 6 Q A A A B M A A A A A A A A A A A A A A A A A 8 g A A A F t D b 2 5 0 Z W 5 0 X 1 R 5 c G V z X S 5 4 b W x Q S w E C L Q A U A A I A C A C 2 Z t p W K m m 5 b 6 s B A A B 2 B g A A E w A A A A A A A A A A A A A A A A D j A Q A A R m 9 y b X V s Y X M v U 2 V j d G l v b j E u b V B L B Q Y A A A A A A w A D A M I A A A D b A w A A A A A 0 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F d v c m t i b 2 9 r R 3 J v d X B U e X B l I H h z a T p u a W w 9 I n R y d W U i I C 8 + P C 9 Q Z X J t a X N z a W 9 u T G l z d D 4 L F w A A A A A A A O k W 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b n p f c 3 R h Z m Y 8 L 0 l 0 Z W 1 Q Y X R o P j w v S X R l b U x v Y 2 F 0 a W 9 u P j x T d G F i b G V F b n R y a W V z P j x F b n R y e S B U e X B l P S J J c 1 B y a X Z h d G U i I F Z h b H V l P S J s M C I g L z 4 8 R W 5 0 c n k g V H l w Z T 0 i U m V z d W x 0 V H l w Z S I g V m F s d W U 9 I n N U Y W J s Z S I g L z 4 8 R W 5 0 c n k g V H l w Z T 0 i R m l s b E V u Y W J s Z W Q i I F Z h b H V l P S J s M C I g L z 4 8 R W 5 0 c n k g V H l w Z T 0 i R m l s b F R v R G F 0 Y U 1 v Z G V s R W 5 h Y m x l Z C I g V m F s d W U 9 I m w w I i A v P j x F b n R y e S B U e X B l P S J G a W x s T G F z d F V w Z G F 0 Z W Q i I F Z h b H V l P S J k M j A y M y 0 w N i 0 y N l Q w N z o w O T o w N y 4 0 M j M x N D Q w W i I g L z 4 8 R W 5 0 c n k g V H l w Z T 0 i R m l s b E V y c m 9 y Q 2 9 k Z S I g V m F s d W U 9 I n N V b m t u b 3 d u I i A v P j x F b n R y e S B U e X B l P S J G a W x s U 3 R h d H V z I i B W Y W x 1 Z T 0 i c 0 N v b X B s Z X R l I i A v P j x F b n R y e S B U e X B l P S J G a W x s Z W R D b 2 1 w b G V 0 Z V J l c 3 V s d F R v V 2 9 y a 3 N o Z W V 0 I i B W Y W x 1 Z T 0 i b D A i I C 8 + P E V u d H J 5 I F R 5 c G U 9 I k F k Z G V k V G 9 E Y X R h T W 9 k Z W w i I F Z h b H V l P S J s M C I g L z 4 8 R W 5 0 c n k g V H l w Z T 0 i Q n V m Z m V y T m V 4 d F J l Z n J l c 2 g i I F Z h b H V l P S J s M S I g L z 4 8 L 1 N 0 Y W J s Z U V u d H J p Z X M + P C 9 J d G V t P j x J d G V t P j x J d G V t T G 9 j Y X R p b 2 4 + P E l 0 Z W 1 U e X B l P k Z v c m 1 1 b G E 8 L 0 l 0 Z W 1 U e X B l P j x J d G V t U G F 0 a D 5 T Z W N 0 a W 9 u M S 9 u e l 9 z d G F m Z i 9 T b 3 V y Y 2 U 8 L 0 l 0 Z W 1 Q Y X R o P j w v S X R l b U x v Y 2 F 0 a W 9 u P j x T d G F i b G V F b n R y a W V z I C 8 + P C 9 J d G V t P j x J d G V t P j x J d G V t T G 9 j Y X R p b 2 4 + P E l 0 Z W 1 U e X B l P k Z v c m 1 1 b G E 8 L 0 l 0 Z W 1 U e X B l P j x J d G V t U G F 0 a D 5 T Z W N 0 a W 9 u M S 9 u e l 9 z d G F m Z i 9 D a G F u Z 2 V k J T I w V H l w Z T w v S X R l b V B h d G g + P C 9 J d G V t T G 9 j Y X R p b 2 4 + P F N 0 Y W J s Z U V u d H J p Z X M g L z 4 8 L 0 l 0 Z W 0 + P E l 0 Z W 0 + P E l 0 Z W 1 M b 2 N h d G l v b j 4 8 S X R l b V R 5 c G U + R m 9 y b X V s Y T w v S X R l b V R 5 c G U + P E l 0 Z W 1 Q Y X R o P l N l Y 3 R p b 2 4 x L 2 l u Z G l h X 3 N 0 Y W Z m P C 9 J d G V t U G F 0 a D 4 8 L 0 l 0 Z W 1 M b 2 N h d G l v b j 4 8 U 3 R h Y m x l R W 5 0 c m l l c z 4 8 R W 5 0 c n k g V H l w Z T 0 i S X N Q c m l 2 Y X R l I i B W Y W x 1 Z T 0 i b D A i I C 8 + P E V u d H J 5 I F R 5 c G U 9 I l J l c 3 V s d F R 5 c G U i I F Z h b H V l P S J z V G F i b G U i I C 8 + P E V u d H J 5 I F R 5 c G U 9 I k F k Z G V k V G 9 E Y X R h T W 9 k Z W w i I F Z h b H V l P S J s M C I g L z 4 8 R W 5 0 c n k g V H l w Z T 0 i R m l s b F N 0 Y X R 1 c y I g V m F s d W U 9 I n N D b 2 1 w b G V 0 Z S I g L z 4 8 R W 5 0 c n k g V H l w Z T 0 i R m l s b E V y c m 9 y Q 2 9 k Z S I g V m F s d W U 9 I n N V b m t u b 3 d u I i A v P j x F b n R y e S B U e X B l P S J G a W x s T G F z d F V w Z G F 0 Z W Q i I F Z h b H V l P S J k M j A y M y 0 w N i 0 y N l Q w N z o w O T o w N y 4 4 M j Q w M j M y W i I g L z 4 8 R W 5 0 c n k g V H l w Z T 0 i T m F t Z V V w Z G F 0 Z W R B Z n R l c k Z p b G w i I F Z h b H V l P S J s M S I g L z 4 8 R W 5 0 c n k g V H l w Z T 0 i T G 9 h Z G V k V G 9 B b m F s e X N p c 1 N l c n Z p Y 2 V z I i B W Y W x 1 Z T 0 i b D A i I C 8 + P E V u d H J 5 I F R 5 c G U 9 I k J 1 Z m Z l c k 5 l e H R S Z W Z y Z X N o I i B W Y W x 1 Z T 0 i b D E i I C 8 + P E V u d H J 5 I F R 5 c G U 9 I k Z p b G x F b m F i b G V k I i B W Y W x 1 Z T 0 i b D A i I C 8 + P E V u d H J 5 I F R 5 c G U 9 I k Z p b G x U b 0 R h d G F N b 2 R l b E V u Y W J s Z W Q i I F Z h b H V l P S J s M C I g L z 4 8 R W 5 0 c n k g V H l w Z T 0 i R m l s b G V k Q 2 9 t c G x l d G V S Z X N 1 b H R U b 1 d v c m t z a G V l d C I g V m F s d W U 9 I m w w I i A v P j w v U 3 R h Y m x l R W 5 0 c m l l c z 4 8 L 0 l 0 Z W 0 + P E l 0 Z W 0 + P E l 0 Z W 1 M b 2 N h d G l v b j 4 8 S X R l b V R 5 c G U + R m 9 y b X V s Y T w v S X R l b V R 5 c G U + P E l 0 Z W 1 Q Y X R o P l N l Y 3 R p b 2 4 x L 2 l u Z G l h X 3 N 0 Y W Z m L 1 N v d X J j Z T w v S X R l b V B h d G g + P C 9 J d G V t T G 9 j Y X R p b 2 4 + P F N 0 Y W J s Z U V u d H J p Z X M g L z 4 8 L 0 l 0 Z W 0 + P E l 0 Z W 0 + P E l 0 Z W 1 M b 2 N h d G l v b j 4 8 S X R l b V R 5 c G U + R m 9 y b X V s Y T w v S X R l b V R 5 c G U + P E l 0 Z W 1 Q Y X R o P l N l Y 3 R p b 2 4 x L 2 l u Z G l h X 3 N 0 Y W Z m L 0 N o Y W 5 n Z W Q l M j B U e X B l P C 9 J d G V t U G F 0 a D 4 8 L 0 l 0 Z W 1 M b 2 N h d G l v b j 4 8 U 3 R h Y m x l R W 5 0 c m l l c y A v P j w v S X R l b T 4 8 S X R l b T 4 8 S X R l b U x v Y 2 F 0 a W 9 u P j x J d G V t V H l w Z T 5 G b 3 J t d W x h P C 9 J d G V t V H l w Z T 4 8 S X R l b V B h d G g + U 2 V j d G l v b j E v b n p f c 3 R h Z m Y v Q W R k Z W Q l M j B D d X N 0 b 2 0 8 L 0 l 0 Z W 1 Q Y X R o P j w v S X R l b U x v Y 2 F 0 a W 9 u P j x T d G F i b G V F b n R y a W V z I C 8 + P C 9 J d G V t P j x J d G V t P j x J d G V t T G 9 j Y X R p b 2 4 + P E l 0 Z W 1 U e X B l P k Z v c m 1 1 b G E 8 L 0 l 0 Z W 1 U e X B l P j x J d G V t U G F 0 a D 5 T Z W N 0 a W 9 u M S 9 p b m R p Y V 9 z d G F m Z i 9 B Z G R l Z C U y M E N 1 c 3 R v b T w v S X R l b V B h d G g + P C 9 J d G V t T G 9 j Y X R p b 2 4 + P F N 0 Y W J s Z U V u d H J p Z X M g L z 4 8 L 0 l 0 Z W 0 + P E l 0 Z W 0 + P E l 0 Z W 1 M b 2 N h d G l v b j 4 8 S X R l b V R 5 c G U + R m 9 y b X V s Y T w v S X R l b V R 5 c G U + P E l 0 Z W 1 Q Y X R o P l N l Y 3 R p b 2 4 x L 1 N 0 Y W Z m P C 9 J d G V t U G F 0 a D 4 8 L 0 l 0 Z W 1 M b 2 N h d G l v b j 4 8 U 3 R h Y m x l R W 5 0 c m l l c z 4 8 R W 5 0 c n k g V H l w Z T 0 i S X N Q c m l 2 Y X R l I i B W Y W x 1 Z T 0 i b D A i I C 8 + P E V u d H J 5 I F R 5 c G U 9 I l J l c 3 V s d F R 5 c G U i I F Z h b H V l P S J z V G F i b G U i I C 8 + P E V u d H J 5 I F R 5 c G U 9 I k F k Z G V k V G 9 E Y X R h T W 9 k Z W w i I F Z h b H V l P S J s M C I g L z 4 8 R W 5 0 c n k g V H l w Z T 0 i R m l s b E x h c 3 R V c G R h d G V k I i B W Y W x 1 Z T 0 i Z D I w M j M t M D Y t M j Z U M D c 6 M T A 6 M T Y u M j Y 5 M D M z N 1 o i I C 8 + P E V u d H J 5 I F R 5 c G U 9 I k Z p b G x F c n J v c k N v Z G U i I F Z h b H V l P S J z V W 5 r b m 9 3 b i I g L z 4 8 R W 5 0 c n k g V H l w Z T 0 i R m l s b E N v b H V t b k 5 h b W V z I i B W Y W x 1 Z T 0 i c 1 s m c X V v d D t O Y W 1 l J n F 1 b 3 Q 7 L C Z x d W 9 0 O 0 d l b m R l c i Z x d W 9 0 O y w m c X V v d D t E Z X B h c n R t Z W 5 0 J n F 1 b 3 Q 7 L C Z x d W 9 0 O 0 F n Z S Z x d W 9 0 O y w m c X V v d D t E Y X R l I E p v a W 5 l Z C Z x d W 9 0 O y w m c X V v d D t T Y W x h c n k m c X V v d D s s J n F 1 b 3 Q 7 U m F 0 a W 5 n J n F 1 b 3 Q 7 L C Z x d W 9 0 O 0 N v d W 5 0 c n k m c X V v d D t d I i A v P j x F b n R y e S B U e X B l P S J G a W x s Q 2 9 s d W 1 u V H l w Z X M i I F Z h b H V l P S J z Q m d Z Q U J R Y 0 Z B Q U E 9 I i A v P j x F b n R y e S B U e X B l P S J G a W x s R X J y b 3 J D b 3 V u d C I g V m F s d W U 9 I m w w I i A v P j x F b n R y e S B U e X B l P S J G a W x s Q 2 9 1 b n Q i I F Z h b H V l P S J s M T g z I i A v P j x F b n R y e S B U e X B l P S J G a W x s U 3 R h d H V z I i B W Y W x 1 Z T 0 i c 0 N v b X B s Z X R l I i A v P j x F b n R y e S B U e X B l P S J G a W x s V G F y Z 2 V 0 I i B W Y W x 1 Z T 0 i c 1 N 0 Y W Z m I i A v P j x F b n R y e S B U e X B l P S J O Y W 1 l V X B k Y X R l Z E F m d G V y R m l s b C I g V m F s d W U 9 I m w w I i A v P j x F b n R y e S B U e X B l P S J M b 2 F k Z W R U b 0 F u Y W x 5 c 2 l z U 2 V y d m l j Z X M i I F Z h b H V l P S J s M C I g L z 4 8 R W 5 0 c n k g V H l w Z T 0 i Q n V m Z m V y T m V 4 d F J l Z n J l c 2 g i I F Z h b H V l P S J s M S I g L z 4 8 R W 5 0 c n k g V H l w Z T 0 i R m l s b E V u Y W J s Z W Q i I F Z h b H V l P S J s M S I g L z 4 8 R W 5 0 c n k g V H l w Z T 0 i R m l s b F R v R G F 0 Y U 1 v Z G V s R W 5 h Y m x l Z C I g V m F s d W U 9 I m w w I i A v P j x F b n R y e S B U e X B l P S J G a W x s Z W R D b 2 1 w b G V 0 Z V J l c 3 V s d F R v V 2 9 y a 3 N o Z W V 0 I i B W Y W x 1 Z T 0 i b D E i I C 8 + P E V u d H J 5 I F R 5 c G U 9 I l J l Y 2 9 2 Z X J 5 V G F y Z 2 V 0 U m 9 3 I i B W Y W x 1 Z T 0 i b D Q i I C 8 + P E V u d H J 5 I F R 5 c G U 9 I l J l Y 2 9 2 Z X J 5 V G F y Z 2 V 0 Q 2 9 s d W 1 u I i B W Y W x 1 Z T 0 i b D M i I C 8 + P E V u d H J 5 I F R 5 c G U 9 I l J l Y 2 9 2 Z X J 5 V G F y Z 2 V 0 U 2 h l Z X Q i I F Z h b H V l P S J z Q U x M I F N 0 Y W Z m I i A v P j x F b n R y e S B U e X B l P S J S Z W x h d G l v b n N o a X B J b m Z v Q 2 9 u d G F p b m V y I i B W Y W x 1 Z T 0 i c 3 s m c X V v d D t j b 2 x 1 b W 5 D b 3 V u d C Z x d W 9 0 O z o 4 L C Z x d W 9 0 O 2 t l e U N v b H V t b k 5 h b W V z J n F 1 b 3 Q 7 O l s m c X V v d D t O Y W 1 l J n F 1 b 3 Q 7 X S w m c X V v d D t x d W V y e V J l b G F 0 a W 9 u c 2 h p c H M m c X V v d D s 6 W 1 0 s J n F 1 b 3 Q 7 Y 2 9 s d W 1 u S W R l b n R p d G l l c y Z x d W 9 0 O z p b J n F 1 b 3 Q 7 U 2 V j d G l v b j E v U 3 R h Z m Y v Q X B w Z W 5 k Z W Q g U X V l c n k u e 0 5 h b W U s M H 0 m c X V v d D s s J n F 1 b 3 Q 7 U 2 V j d G l v b j E v U 3 R h Z m Y v U m V w b G F j Z W Q g V m F s d W U u e 0 d l b m R l c i w x f S Z x d W 9 0 O y w m c X V v d D t T Z W N 0 a W 9 u M S 9 T d G F m Z i 9 B c H B l b m R l Z C B R d W V y e S 5 7 R G V w Y X J 0 b W V u d C w y f S Z x d W 9 0 O y w m c X V v d D t T Z W N 0 a W 9 u M S 9 T d G F m Z i 9 B c H B l b m R l Z C B R d W V y e S 5 7 Q W d l L D N 9 J n F 1 b 3 Q 7 L C Z x d W 9 0 O 1 N l Y 3 R p b 2 4 x L 1 N 0 Y W Z m L 0 F w c G V u Z G V k I F F 1 Z X J 5 L n t E Y X R l I E p v a W 5 l Z C w 0 f S Z x d W 9 0 O y w m c X V v d D t T Z W N 0 a W 9 u M S 9 T d G F m Z i 9 B c H B l b m R l Z C B R d W V y e S 5 7 U 2 F s Y X J 5 L D V 9 J n F 1 b 3 Q 7 L C Z x d W 9 0 O 1 N l Y 3 R p b 2 4 x L 1 N 0 Y W Z m L 0 F w c G V u Z G V k I F F 1 Z X J 5 L n t S Y X R p b m c s N n 0 m c X V v d D s s J n F 1 b 3 Q 7 U 2 V j d G l v b j E v U 3 R h Z m Y v Q X B w Z W 5 k Z W Q g U X V l c n k u e 0 N v d W 5 0 c n k s N 3 0 m c X V v d D t d L C Z x d W 9 0 O 0 N v b H V t b k N v d W 5 0 J n F 1 b 3 Q 7 O j g s J n F 1 b 3 Q 7 S 2 V 5 Q 2 9 s d W 1 u T m F t Z X M m c X V v d D s 6 W y Z x d W 9 0 O 0 5 h b W U m c X V v d D t d L C Z x d W 9 0 O 0 N v b H V t b k l k Z W 5 0 a X R p Z X M m c X V v d D s 6 W y Z x d W 9 0 O 1 N l Y 3 R p b 2 4 x L 1 N 0 Y W Z m L 0 F w c G V u Z G V k I F F 1 Z X J 5 L n t O Y W 1 l L D B 9 J n F 1 b 3 Q 7 L C Z x d W 9 0 O 1 N l Y 3 R p b 2 4 x L 1 N 0 Y W Z m L 1 J l c G x h Y 2 V k I F Z h b H V l L n t H Z W 5 k Z X I s M X 0 m c X V v d D s s J n F 1 b 3 Q 7 U 2 V j d G l v b j E v U 3 R h Z m Y v Q X B w Z W 5 k Z W Q g U X V l c n k u e 0 R l c G F y d G 1 l b n Q s M n 0 m c X V v d D s s J n F 1 b 3 Q 7 U 2 V j d G l v b j E v U 3 R h Z m Y v Q X B w Z W 5 k Z W Q g U X V l c n k u e 0 F n Z S w z f S Z x d W 9 0 O y w m c X V v d D t T Z W N 0 a W 9 u M S 9 T d G F m Z i 9 B c H B l b m R l Z C B R d W V y e S 5 7 R G F 0 Z S B K b 2 l u Z W Q s N H 0 m c X V v d D s s J n F 1 b 3 Q 7 U 2 V j d G l v b j E v U 3 R h Z m Y v Q X B w Z W 5 k Z W Q g U X V l c n k u e 1 N h b G F y e S w 1 f S Z x d W 9 0 O y w m c X V v d D t T Z W N 0 a W 9 u M S 9 T d G F m Z i 9 B c H B l b m R l Z C B R d W V y e S 5 7 U m F 0 a W 5 n L D Z 9 J n F 1 b 3 Q 7 L C Z x d W 9 0 O 1 N l Y 3 R p b 2 4 x L 1 N 0 Y W Z m L 0 F w c G V u Z G V k I F F 1 Z X J 5 L n t D b 3 V u d H J 5 L D d 9 J n F 1 b 3 Q 7 X S w m c X V v d D t S Z W x h d G l v b n N o a X B J b m Z v J n F 1 b 3 Q 7 O l t d f S I g L z 4 8 L 1 N 0 Y W J s Z U V u d H J p Z X M + P C 9 J d G V t P j x J d G V t P j x J d G V t T G 9 j Y X R p b 2 4 + P E l 0 Z W 1 U e X B l P k Z v c m 1 1 b G E 8 L 0 l 0 Z W 1 U e X B l P j x J d G V t U G F 0 a D 5 T Z W N 0 a W 9 u M S 9 T d G F m Z i 9 T b 3 V y Y 2 U 8 L 0 l 0 Z W 1 Q Y X R o P j w v S X R l b U x v Y 2 F 0 a W 9 u P j x T d G F i b G V F b n R y a W V z I C 8 + P C 9 J d G V t P j x J d G V t P j x J d G V t T G 9 j Y X R p b 2 4 + P E l 0 Z W 1 U e X B l P k Z v c m 1 1 b G E 8 L 0 l 0 Z W 1 U e X B l P j x J d G V t U G F 0 a D 5 T Z W N 0 a W 9 u M S 9 T d G F m Z i 9 D a G F u Z 2 V k J T I w V H l w Z T w v S X R l b V B h d G g + P C 9 J d G V t T G 9 j Y X R p b 2 4 + P F N 0 Y W J s Z U V u d H J p Z X M g L z 4 8 L 0 l 0 Z W 0 + P E l 0 Z W 0 + P E l 0 Z W 1 M b 2 N h d G l v b j 4 8 S X R l b V R 5 c G U + R m 9 y b X V s Y T w v S X R l b V R 5 c G U + P E l 0 Z W 1 Q Y X R o P l N l Y 3 R p b 2 4 x L 1 N 0 Y W Z m L 0 F k Z G V k J T I w Q 3 V z d G 9 t P C 9 J d G V t U G F 0 a D 4 8 L 0 l 0 Z W 1 M b 2 N h d G l v b j 4 8 U 3 R h Y m x l R W 5 0 c m l l c y A v P j w v S X R l b T 4 8 S X R l b T 4 8 S X R l b U x v Y 2 F 0 a W 9 u P j x J d G V t V H l w Z T 5 G b 3 J t d W x h P C 9 J d G V t V H l w Z T 4 8 S X R l b V B h d G g + U 2 V j d G l v b j E v U 3 R h Z m Y v Q X B w Z W 5 k Z W Q l M j B R d W V y e T w v S X R l b V B h d G g + P C 9 J d G V t T G 9 j Y X R p b 2 4 + P F N 0 Y W J s Z U V u d H J p Z X M g L z 4 8 L 0 l 0 Z W 0 + P E l 0 Z W 0 + P E l 0 Z W 1 M b 2 N h d G l v b j 4 8 S X R l b V R 5 c G U + R m 9 y b X V s Y T w v S X R l b V R 5 c G U + P E l 0 Z W 1 Q Y X R o P l N l Y 3 R p b 2 4 x L 1 N 0 Y W Z m L 1 J l b W 9 2 Z W Q l M j B E d X B s a W N h d G V z P C 9 J d G V t U G F 0 a D 4 8 L 0 l 0 Z W 1 M b 2 N h d G l v b j 4 8 U 3 R h Y m x l R W 5 0 c m l l c y A v P j w v S X R l b T 4 8 S X R l b T 4 8 S X R l b U x v Y 2 F 0 a W 9 u P j x J d G V t V H l w Z T 5 G b 3 J t d W x h P C 9 J d G V t V H l w Z T 4 8 S X R l b V B h d G g + U 2 V j d G l v b j E v U 3 R h Z m Y v U m V w b G F j Z W Q l M j B W Y W x 1 Z T w v S X R l b V B h d G g + P C 9 J d G V t T G 9 j Y X R p b 2 4 + P F N 0 Y W J s Z U V u d H J p Z X M g L z 4 8 L 0 l 0 Z W 0 + P E l 0 Z W 0 + P E l 0 Z W 1 M b 2 N h d G l v b j 4 8 S X R l b V R 5 c G U + R m 9 y b X V s Y T w v S X R l b V R 5 c G U + P E l 0 Z W 1 Q Y X R o P l N l Y 3 R p b 2 4 x L 1 N 0 Y W Z m L 0 Z p b H R l c m V k J T I w U m 9 3 c z w v S X R l b V B h d G g + P C 9 J d G V t T G 9 j Y X R p b 2 4 + P F N 0 Y W J s Z U V u d H J p Z X M g L z 4 8 L 0 l 0 Z W 0 + P C 9 J d G V t c z 4 8 L 0 x v Y 2 F s U G F j a 2 F n Z U 1 l d G F k Y X R h R m l s Z T 4 W A A A A U E s F B g A A A A A A A A A A A A A A A A A A A A A A A C Y B A A A B A A A A 0 I y d 3 w E V 0 R G M e g D A T 8 K X 6 w E A A A D b R X r d J R t 3 Q r t i g t S Q e D 3 4 A A A A A A I A A A A A A B B m A A A A A Q A A I A A A A D K o 0 x 8 3 1 H t m i 6 / 4 5 C z n n P m X Y A 6 L 5 p P a x Y L P 5 x H O M c H 2 A A A A A A 6 A A A A A A g A A I A A A A L / v 1 k K r 0 a K t E o W x j C U K 7 + I W x y v 6 d 7 I z 0 5 D n Z f s I F 2 7 2 U A A A A O D x y N u C P s v X V z H + m B + 8 g 5 Z T q D F D T l M I s c F Z s z A 7 S 8 m 4 r i 7 V c r 1 X P Q r z 2 J t 6 b 1 + / F G y R A 9 h v 0 n g N I 7 E F a q Y + M A p 1 y H W l 7 x e X h z z 9 N b + O b E J 9 Q A A A A D 0 E X f / h W F g U m v 3 V K 6 r e d A w w Y y l B y E + 4 Z D Q U o d l 8 f A i w / t N F j E f k X 8 7 X s V k w W a x s X c 1 x r 6 Y h 4 d U e Y p F q X 9 4 G 7 L U = < / D a t a M a s h u p > 
</file>

<file path=customXml/itemProps1.xml><?xml version="1.0" encoding="utf-8"?>
<ds:datastoreItem xmlns:ds="http://schemas.openxmlformats.org/officeDocument/2006/customXml" ds:itemID="{A17687FC-678D-4FF0-8CA7-7C320004E5A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Data</vt:lpstr>
      <vt:lpstr>India Staff</vt:lpstr>
      <vt:lpstr>ALL Staff</vt:lpstr>
      <vt:lpstr>Sheet1</vt:lpstr>
      <vt:lpstr>Male vs female</vt:lpstr>
      <vt:lpstr>Salary spread</vt:lpstr>
      <vt:lpstr>Salary vs Rating</vt:lpstr>
      <vt:lpstr>LOOKUP Sheet</vt:lpstr>
      <vt:lpstr>Employee Dataover time</vt:lpstr>
      <vt:lpstr>Dashboard</vt:lpstr>
      <vt:lpstr>Sheet8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Derry Hill</dc:creator>
  <cp:lastModifiedBy>User</cp:lastModifiedBy>
  <dcterms:created xsi:type="dcterms:W3CDTF">2021-03-14T20:21:32Z</dcterms:created>
  <dcterms:modified xsi:type="dcterms:W3CDTF">2023-06-26T10:58:32Z</dcterms:modified>
</cp:coreProperties>
</file>