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UNDS2\Documents\UiPath\email automation project\"/>
    </mc:Choice>
  </mc:AlternateContent>
  <xr:revisionPtr revIDLastSave="0" documentId="13_ncr:1_{1D75C663-7681-4192-BA0C-518855F1784E}" xr6:coauthVersionLast="47" xr6:coauthVersionMax="47" xr10:uidLastSave="{00000000-0000-0000-0000-000000000000}"/>
  <bookViews>
    <workbookView xWindow="-110" yWindow="-110" windowWidth="19420" windowHeight="10560" activeTab="3" xr2:uid="{CEA043F9-B9CC-4A62-BD5F-6FF44D9B0F3D}"/>
  </bookViews>
  <sheets>
    <sheet name="Scratchpad" sheetId="6" r:id="rId1"/>
    <sheet name="Date" sheetId="1" r:id="rId2"/>
    <sheet name="Sheet2" sheetId="8" r:id="rId3"/>
    <sheet name="Text" sheetId="3" r:id="rId4"/>
    <sheet name="Sheet1" sheetId="7" r:id="rId5"/>
    <sheet name="Number" sheetId="4" r:id="rId6"/>
    <sheet name="File" sheetId="5" r:id="rId7"/>
    <sheet name="About the Project Notebook" sheetId="2" r:id="rId8"/>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3" l="1"/>
  <c r="B13" i="3"/>
  <c r="B31" i="1" l="1"/>
  <c r="B30" i="1"/>
  <c r="B28" i="1"/>
  <c r="B27" i="1"/>
  <c r="B26" i="1"/>
  <c r="F26" i="1"/>
  <c r="C15" i="1"/>
  <c r="B15" i="1"/>
  <c r="C14" i="1"/>
  <c r="B14" i="1"/>
  <c r="B13" i="1"/>
  <c r="C13" i="1" s="1"/>
  <c r="D13" i="1" s="1"/>
  <c r="B12" i="1"/>
  <c r="F8" i="3" l="1"/>
  <c r="F9" i="3"/>
  <c r="F6" i="3"/>
  <c r="F5" i="3" l="1"/>
  <c r="B12" i="3"/>
  <c r="B5" i="4" l="1"/>
  <c r="B7" i="4" s="1"/>
  <c r="B6" i="4" l="1"/>
  <c r="B8" i="5" l="1"/>
  <c r="B11" i="5" s="1"/>
  <c r="B16" i="3"/>
  <c r="B15" i="3" s="1"/>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<sst xmlns="http://schemas.openxmlformats.org/spreadsheetml/2006/main" count="205" uniqueCount="187">
  <si>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</si>
  <si>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</si>
  <si>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</si>
  <si>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</si>
  <si>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</si>
  <si>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</si>
  <si>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</si>
  <si>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</si>
  <si>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</si>
  <si>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</si>
  <si>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</si>
  <si>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</si>
  <si>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</si>
  <si>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</si>
  <si>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</si>
  <si>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</si>
  <si>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</si>
  <si>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</si>
  <si>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</si>
  <si>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</si>
  <si>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</si>
  <si>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</si>
  <si>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</si>
  <si>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</si>
  <si>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</si>
  <si>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</si>
  <si>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</si>
  <si>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</si>
  <si>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</si>
  <si>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</si>
  <si>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</si>
  <si>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</si>
  <si>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</si>
  <si>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</si>
  <si>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</si>
  <si>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</si>
  <si>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</si>
  <si>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</si>
  <si>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</si>
  <si>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</si>
  <si>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</si>
  <si>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</si>
  <si>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</si>
  <si>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</si>
  <si>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</si>
  <si>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</si>
  <si>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</si>
  <si>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</si>
  <si>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</si>
  <si>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</si>
  <si>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</si>
  <si>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</si>
  <si>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</si>
  <si>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</si>
  <si>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</si>
  <si>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</si>
  <si>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</si>
  <si>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</si>
  <si>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</si>
  <si>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</si>
  <si>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</si>
  <si>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</si>
  <si>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</si>
  <si>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</si>
  <si>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</si>
  <si>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</si>
  <si>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</si>
  <si>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</si>
  <si>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</si>
  <si>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</si>
  <si>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</si>
  <si>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</si>
  <si>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</si>
  <si>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</si>
  <si>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</si>
  <si>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</si>
  <si>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</si>
  <si>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</si>
  <si>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</si>
  <si>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</si>
  <si>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</si>
  <si>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</si>
  <si>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</si>
  <si>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 xml:space="preserve">Hi Team,
Please find the details of count of records processed for School Assesment to TEP Interface
     Date                  Interface                                     Total
---------------------------------------------------------------------------
     12-JUL-2022         Expenditure                                 2322     
     12-JUL-2022         Projects                                       0     
     12-JUL-2022         Task                                           0     </t>
  </si>
  <si>
    <t xml:space="preserve">Expenditure </t>
  </si>
  <si>
    <t>Projects</t>
  </si>
  <si>
    <t>Task</t>
  </si>
  <si>
    <t>PHASE_CODE</t>
  </si>
  <si>
    <t>STATUS_CODE</t>
  </si>
  <si>
    <t>C</t>
  </si>
  <si>
    <t>G</t>
  </si>
  <si>
    <t>PROCESSED_FLAG_REASON</t>
  </si>
  <si>
    <t>ERROR_RECORD_COUNT</t>
  </si>
  <si>
    <t>TOTAL_HOURS</t>
  </si>
  <si>
    <t>PA_EXP_ORG_NOT_ACTIVE</t>
  </si>
  <si>
    <t>NO_ASSIGNMENT</t>
  </si>
  <si>
    <t>PA_EXP_PJ_TC</t>
  </si>
  <si>
    <t xml:space="preserve">,Expenditure item Date does not fall between the task start date  and end date </t>
  </si>
  <si>
    <t>PA_EXP_ORG_INVALID</t>
  </si>
  <si>
    <t xml:space="preserve">,Employee Number 3334018 does not exist or is not active,There is No Active Expenditure Organization for Person Id </t>
  </si>
  <si>
    <t>,Error while validating employee number:ORA-01422: exact fetch returns more than requested number of rows,Error while deriving Expenditure Organization with Person Id :ORA-01422: exact fetch returns more than requested number of rows</t>
  </si>
  <si>
    <t>,There is No Active Expenditure Organization for Person Id 255256</t>
  </si>
  <si>
    <t>PA_EX_PROJECT_DATE</t>
  </si>
  <si>
    <t>,There is No Active Expenditure Organization for Person Id 67991</t>
  </si>
  <si>
    <t>,There is No Active Expenditure Organization for Person Id 59665</t>
  </si>
  <si>
    <t>,Task Number 99.01 does not exist for Project Number 82053146,Expenditure item Date does not fall between the task start date 01-AUG-21 and end date 11-FEB-22</t>
  </si>
  <si>
    <t xml:space="preserve">,Employee Number 3328401 does not exist or is not active,There is No Active Expenditure Organization for Person Id </t>
  </si>
  <si>
    <t>,Task Number 23 does not exist for Project Number 965-015,Expenditure item Date does not fall between the task start date 20-AUG-20 and end date 31-JAN-23</t>
  </si>
  <si>
    <t>,There is No Active Expenditure Organization for Person Id 1224</t>
  </si>
  <si>
    <t>,There is No Active Expenditure Organization for Person Id 65579</t>
  </si>
  <si>
    <t>,Expenditure item Date does not fall between the task start date 01-FEB-22 and end date 31-DEC-22</t>
  </si>
  <si>
    <t>,Expenditure item Date does not fall between the task start date 01-MAY-18 and end date 31-DEC-99</t>
  </si>
  <si>
    <t>,Expenditure item Date does not fall between the task start date 13-APR-21 and end date 31-DEC-22</t>
  </si>
  <si>
    <t>,Task Number SCR.103.5.S does not exist for Project Number 82058351,Expenditure item Date does not fall between the task start date 16-SEP-13 and end date 15-MAR-24</t>
  </si>
  <si>
    <t>Project Number 135-037 with Approved status does not exist in TEP OPA</t>
  </si>
  <si>
    <t>,There is No Active Expenditure Organization for Person Id 34346</t>
  </si>
  <si>
    <t>,Expenditure item Date does not fall between the task start date 01-JAN-22 and end date 31-DEC-36</t>
  </si>
  <si>
    <t>,There is No Active Expenditure Organization for Person Id 189654</t>
  </si>
  <si>
    <t>,Expenditure item Date does not fall between the task start date 01-JAN-22 and end date 31-DEC-22</t>
  </si>
  <si>
    <t>,There is No Active Expenditure Organization for Person Id 202452</t>
  </si>
  <si>
    <t>,Expenditure item Date does not fall between the task start date 29-JUL-13 and end date 31-DEC-28</t>
  </si>
  <si>
    <t xml:space="preserve">,Error while validating Task Number in XXPSO_PA_NA2TEP_MAPPING ORA-01422: exact fetch returns more than requested number of rows,Expenditure item Date does not fall between the task start date  and end date </t>
  </si>
  <si>
    <t>,There is No Active Expenditure Organization for Person Id 281225</t>
  </si>
  <si>
    <t>,There is No Active Expenditure Organization for Person Id 236022</t>
  </si>
  <si>
    <t>,There is No Active Expenditure Organization for Person Id 6488</t>
  </si>
  <si>
    <t xml:space="preserve">,Task Number SUP.103.4.S does not exist for Project Number 068-755,Expenditure item Date does not fall between the task start date  and end date </t>
  </si>
  <si>
    <t xml:space="preserve">,Task Number 99.01 does not exist for Project Number 82053146,Expenditure item Date does not fall between the task start date  and end date </t>
  </si>
  <si>
    <t>,There is No Active Expenditure Organization for Person Id 60456</t>
  </si>
  <si>
    <t>,There is No Active Expenditure Organization for Person Id 21911</t>
  </si>
  <si>
    <t>,There is No Active Expenditure Organization for Person Id 18493</t>
  </si>
  <si>
    <t xml:space="preserve">,Employee Number 3277541 does not exist or is not active,There is No Active Expenditure Organization for Person Id </t>
  </si>
  <si>
    <t xml:space="preserve">,Employee Number 3350358 does not exist or is not active,There is No Active Expenditure Organization for Person Id </t>
  </si>
  <si>
    <t>Project Number 82053129 with Approved status does not exist in TEP OPA</t>
  </si>
  <si>
    <t>,There is No Active Expenditure Organization for Person Id 62675</t>
  </si>
  <si>
    <t>,Expenditure item Date does not fall between the task start date 01-JAN-15 and end date 31-DEC-28</t>
  </si>
  <si>
    <t>,There is No Active Expenditure Organization for Person Id 60221</t>
  </si>
  <si>
    <t>PA_CWK_TXN_NOT_ALLOWED</t>
  </si>
  <si>
    <t xml:space="preserve">,Employee Number 3240195 does not exist or is not active,There is No Active Expenditure Organization for Person Id </t>
  </si>
  <si>
    <t xml:space="preserve">,Employee Number 3112457 does not exist or is not active,There is No Active Expenditure Organization for Person Id </t>
  </si>
  <si>
    <t>,There is No Active Expenditure Organization for Person Id 220565</t>
  </si>
  <si>
    <t xml:space="preserve">,Employee Number 3370888 does not exist or is not active,There is No Active Expenditure Organization for Person Id </t>
  </si>
  <si>
    <t>,Expenditure item Date does not fall between the task start date 06-NOV-20 and end date 01-NOV-22</t>
  </si>
  <si>
    <t>Project Number 82033330 with Approved status does not exist in TEP OPA</t>
  </si>
  <si>
    <t>Project Number 700-500 with Approved status does not exist in TEP OPA</t>
  </si>
  <si>
    <t>,Expenditure item Date does not fall between the task start date 28-MAR-22 and end date 31-DEC-99</t>
  </si>
  <si>
    <t>,There is No Active Expenditure Organization for Person Id 54307</t>
  </si>
  <si>
    <t xml:space="preserve">,Employee Number 3250129 does not exist or is not active,There is No Active Expenditure Organization for Person Id </t>
  </si>
  <si>
    <t>,There is No Active Expenditure Organization for Person Id 287454</t>
  </si>
  <si>
    <t>,Error while validating Task Number in XXPSO_PA_NA2TEP_MAPPING ORA-01422: exact fetch returns more than requested number of rows,Expenditure item Date does not fall between the task start date 01-JAN-22 and end date 31-DEC-36</t>
  </si>
  <si>
    <t>,Expenditure item Date does not fall between the task start date 03-NOV-19 and end date 03-MAR-23</t>
  </si>
  <si>
    <t>,Expenditure item Date does not fall between the task start date 20-AUG-20 and end date 31-JAN-23</t>
  </si>
  <si>
    <t xml:space="preserve">,Employee Number 3272791 does not exist or is not active,There is No Active Expenditure Organization for Person Id </t>
  </si>
  <si>
    <t>INVALID_ETYPE_SYSLINK</t>
  </si>
  <si>
    <t>,There is No Active Expenditure Organization for Person Id 84081</t>
  </si>
  <si>
    <t xml:space="preserve">,Employee Number 3129075 does not exist or is not active,There is No Active Expenditure Organization for Person Id </t>
  </si>
  <si>
    <t>,Expenditure item Date does not fall between the task start date 01-AUG-21 and end date 11-FEB-22</t>
  </si>
  <si>
    <t>,Error while validating Task Number in XXPSO_PA_NA2TEP_MAPPING ORA-01422: exact fetch returns more than requested number of rows,Expenditure item Date does not fall between the task start date 01-JAN-15 and end date 31-DEC-28</t>
  </si>
  <si>
    <t>,Task Number SCR.103.4.S does not exist for Project Number 068-550,Expenditure item Date does not fall between the task start date 06-DEC-20 and end date 31-DEC-22</t>
  </si>
  <si>
    <t>,Error while validating Task Number in XXPSO_PA_NA2TEP_MAPPING ORA-01422: exact fetch returns more than requested number of rows,Expenditure item Date does not fall between the task start date 01-JUN-21 and end date 31-JAN-23</t>
  </si>
  <si>
    <t>,Task Number SCR.103.4.S does not exist for Project Number 068-550,Expenditure item Date does not fall between the task start date 01-JUN-21 and end date 31-JAN-23</t>
  </si>
  <si>
    <t>,Task Number SUP.104.2.S does not exist for Project Number 068-550,Expenditure item Date does not fall between the task start date 28-AUG-20 and end date 31-JAN-23</t>
  </si>
  <si>
    <t>,Expenditure item Date does not fall between the task start date 01-JUN-21 and end date 30-JUN-23</t>
  </si>
  <si>
    <t>,Task Number SCR.103.5.S does not exist for Project Number 82058353,Expenditure item Date does not fall between the task start date 01-JAN-15 and end date 31-DEC-28</t>
  </si>
  <si>
    <t>,Task Number SCR.103.4.S does not exist for Project Number 068-550,Expenditure item Date does not fall between the task start date 01-JUN-21 and end date 10-JAN-23</t>
  </si>
  <si>
    <t>,Task Number SCR.103.4.S does not exist for Project Number 068-550,Expenditure item Date does not fall between the task start date 16-SEP-13 and end date 15-MAR-24</t>
  </si>
  <si>
    <t>,There is No Active Expenditure Organization for Person Id 238022</t>
  </si>
  <si>
    <t>,Task Number SCR.103.4.S does not exist for Project Number 068-517,Expenditure item Date does not fall between the task start date 28-MAR-22 and end date 31-DEC-99</t>
  </si>
  <si>
    <t>,Task Number 1.00 does not exist for Project Number 82064367,Expenditure item Date does not fall between the task start date 01-JAN-22 and end date 31-JAN-24</t>
  </si>
  <si>
    <t>PA_TR_EPE_PROJ_TXN_CTRLS</t>
  </si>
  <si>
    <t xml:space="preserve">,Employee Number 3226496 does not exist or is not active,There is No Active Expenditure Organization for Person Id </t>
  </si>
  <si>
    <t>,There is No Active Expenditure Organization for Person Id 61689</t>
  </si>
  <si>
    <t>,Expenditure item Date does not fall between the task start date 06-JUL-20 and end date 30-SEP-23</t>
  </si>
  <si>
    <t>,Expenditure item Date does not fall between the task start date 01-SEP-20 and end date 31-JUL-22</t>
  </si>
  <si>
    <t xml:space="preserve">,Employee Number 3372023 does not exist or is not active,There is No Active Expenditure Organization for Person Id </t>
  </si>
  <si>
    <t>,Expenditure item Date does not fall between the task start date 01-MAY-18 and end date 30-APR-25</t>
  </si>
  <si>
    <t>,Expenditure item Date does not fall between the task start date 01-MAY-18 and end date 30-SEP-23</t>
  </si>
  <si>
    <t>,Expenditure item Date does not fall between the task start date 01-JAN-07 and end date 31-DEC-28</t>
  </si>
  <si>
    <t>,Expenditure item Date does not fall between the task start date 01-FEB-22 and end date 28-FEB-23</t>
  </si>
  <si>
    <t>,Expenditure item Date does not fall between the task start date 01-JAN-22 and end date 31-JAN-24</t>
  </si>
  <si>
    <t>,Expenditure item Date does not fall between the task start date 06-JUL-20 and end date 31-DEC-22</t>
  </si>
  <si>
    <t>,Expenditure item Date does not fall between the task start date 01-JAN-10 and end date 31-DEC-28</t>
  </si>
  <si>
    <t>,Expenditure item Date does not fall between the task start date 18-DEC-20 and end date 01-OCT-22</t>
  </si>
  <si>
    <t>,Expenditure item Date does not fall between the task start date 22-AUG-10 and end date 31-DEC-28</t>
  </si>
  <si>
    <t>,Expenditure item Date does not fall between the task start date 01-APR-19 and end date 30-JUN-23</t>
  </si>
  <si>
    <t>,Expenditure item Date does not fall between the task start date 01-SEP-20 and end date 30-SEP-22</t>
  </si>
  <si>
    <t>,Expenditure item Date does not fall between the task start date 01-JAN-14 and end date 31-DEC-28</t>
  </si>
  <si>
    <t>,Expenditure item Date does not fall between the task start date 03-NOV-08 and end date 31-DEC-28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</si>
</sst>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6" ht="18.5" x14ac:dyDescent="0.35">
      <c r="A1" s="52" t="s">
        <v>4</v>
      </c>
      <c r="B1" s="52"/>
      <c r="C1" s="52"/>
      <c r="D1" s="52"/>
      <c r="E1" s="42"/>
      <c r="F1" s="42"/>
    </row>
    <row r="2" spans="1:6" s="25" customFormat="1" ht="51" customHeight="1" x14ac:dyDescent="0.35">
      <c r="A2" s="53" t="s">
        <v>82</v>
      </c>
      <c r="B2" s="54"/>
      <c r="C2" s="54"/>
      <c r="D2" s="54"/>
      <c r="E2" s="42"/>
      <c r="F2" s="42"/>
    </row>
    <row r="3" spans="1:6" x14ac:dyDescent="0.35">
      <c r="A3" s="1"/>
    </row>
    <row r="4" spans="1:6" x14ac:dyDescent="0.35">
      <c r="A4" s="1" t="s">
        <v>25</v>
      </c>
      <c r="B4" s="2">
        <f ca="1">TODAY()</f>
        <v>44782</v>
      </c>
    </row>
    <row r="6" spans="1:6" s="25" customFormat="1" x14ac:dyDescent="0.35">
      <c r="A6" s="25" t="s">
        <v>79</v>
      </c>
      <c r="B6" s="25" t="s">
        <v>80</v>
      </c>
    </row>
    <row r="7" spans="1:6" s="25" customFormat="1" x14ac:dyDescent="0.35">
      <c r="A7" s="25" t="s">
        <v>56</v>
      </c>
      <c r="B7" s="25">
        <v>7</v>
      </c>
    </row>
    <row r="8" spans="1:6" s="25" customFormat="1" x14ac:dyDescent="0.35">
      <c r="A8" s="25" t="s">
        <v>57</v>
      </c>
      <c r="B8" s="43" t="str">
        <f ca="1">TEXT(Date_Input+Days, preferred_date_format)</f>
        <v>2022-08-16</v>
      </c>
    </row>
    <row r="9" spans="1:6" s="25" customFormat="1" x14ac:dyDescent="0.35">
      <c r="A9" s="25" t="s">
        <v>58</v>
      </c>
      <c r="B9" s="43" t="str">
        <f ca="1">TEXT(WORKDAY(Date_Input, Days),preferred_date_format)</f>
        <v>2022-08-18</v>
      </c>
    </row>
    <row r="10" spans="1:6" x14ac:dyDescent="0.35">
      <c r="A10" t="s">
        <v>13</v>
      </c>
      <c r="B10" s="44" t="str">
        <f ca="1">TEXT(Date_Input,"YYYYMMDD")</f>
        <v>20220809</v>
      </c>
    </row>
    <row r="11" spans="1:6" s="25" customFormat="1" x14ac:dyDescent="0.35"/>
    <row r="12" spans="1:6" x14ac:dyDescent="0.35">
      <c r="A12" t="s">
        <v>24</v>
      </c>
      <c r="B12" s="43" t="str">
        <f ca="1">TEXT(TODAY(), preferred_date_format)</f>
        <v>2022-08-09</v>
      </c>
    </row>
    <row r="13" spans="1:6" x14ac:dyDescent="0.35">
      <c r="A13" t="s">
        <v>14</v>
      </c>
      <c r="B13" s="43" t="str">
        <f ca="1">TEXT(TODAY()-WEEKDAY(TODAY(),2)-6, preferred_date_format)</f>
        <v>2022-08-01</v>
      </c>
      <c r="C13" s="43" t="str">
        <f ca="1">TEXT(LastWeekMonday+4, preferred_date_format)</f>
        <v>2022-08-05</v>
      </c>
      <c r="D13" s="45" t="str">
        <f ca="1">TEXT(LastWeekFriday+2, preferred_date_format)</f>
        <v>2022-08-07</v>
      </c>
    </row>
    <row r="14" spans="1:6" x14ac:dyDescent="0.35">
      <c r="A14" t="s">
        <v>0</v>
      </c>
      <c r="B14" s="43" t="str">
        <f ca="1">TEXT(DATE(YEAR(TODAY()), MONTH(TODAY())-1, 1), preferred_date_format)</f>
        <v>2022-07-01</v>
      </c>
      <c r="C14" s="43" t="str">
        <f ca="1">TEXT(DATE(YEAR(TODAY()), MONTH(TODAY()), 0), preferred_date_format)</f>
        <v>2022-07-31</v>
      </c>
    </row>
    <row r="15" spans="1:6" x14ac:dyDescent="0.35">
      <c r="A15" t="s">
        <v>1</v>
      </c>
      <c r="B15" s="43" t="str">
        <f ca="1">TEXT(WORKDAY(DATE(YEAR(TODAY()),MONTH(TODAY()),1)-1,1), preferred_date_format)</f>
        <v>2022-08-01</v>
      </c>
      <c r="C15" s="43" t="str">
        <f ca="1">TEXT(WORKDAY(DATE(YEAR(TODAY()),MONTH(TODAY())+1,1),-1), preferred_date_format)</f>
        <v>2022-08-31</v>
      </c>
    </row>
    <row r="16" spans="1:6" ht="15" thickBot="1" x14ac:dyDescent="0.4"/>
    <row r="17" spans="1:6" ht="15" thickBot="1" x14ac:dyDescent="0.4">
      <c r="A17" s="49" t="s">
        <v>16</v>
      </c>
      <c r="B17" s="50"/>
      <c r="C17" s="50"/>
      <c r="D17" s="51"/>
    </row>
    <row r="18" spans="1:6" x14ac:dyDescent="0.35">
      <c r="A18" s="12" t="s">
        <v>17</v>
      </c>
      <c r="B18" s="6"/>
      <c r="C18" s="6"/>
      <c r="D18" s="7"/>
    </row>
    <row r="19" spans="1:6" x14ac:dyDescent="0.35">
      <c r="A19" s="13" t="s">
        <v>18</v>
      </c>
      <c r="B19" s="47" t="s">
        <v>11</v>
      </c>
      <c r="C19" s="47"/>
      <c r="D19" s="48"/>
    </row>
    <row r="20" spans="1:6" x14ac:dyDescent="0.35">
      <c r="A20" s="13" t="s">
        <v>21</v>
      </c>
      <c r="B20" s="5" t="s">
        <v>9</v>
      </c>
      <c r="C20" s="6" t="s">
        <v>10</v>
      </c>
      <c r="D20" s="7" t="s">
        <v>12</v>
      </c>
    </row>
    <row r="21" spans="1:6" x14ac:dyDescent="0.35">
      <c r="A21" s="13" t="s">
        <v>22</v>
      </c>
      <c r="B21" s="6" t="s">
        <v>8</v>
      </c>
      <c r="C21" s="6"/>
      <c r="D21" s="7"/>
    </row>
    <row r="22" spans="1:6" x14ac:dyDescent="0.35">
      <c r="A22" s="14" t="s">
        <v>19</v>
      </c>
      <c r="B22" s="6"/>
      <c r="C22" s="6"/>
      <c r="D22" s="7"/>
    </row>
    <row r="23" spans="1:6" x14ac:dyDescent="0.35">
      <c r="A23" s="13" t="s">
        <v>26</v>
      </c>
      <c r="B23" s="6" t="str">
        <f>LEFT(B19, FIND(B20, B19)-1)</f>
        <v>2008</v>
      </c>
      <c r="C23" s="6" t="str">
        <f>RIGHT(B19, LEN(B19)-LEN(B23)-1)</f>
        <v>12月31日 (水)</v>
      </c>
      <c r="D23" s="7" t="str">
        <f>IF(D20&lt;&gt;"", LEFT(C23, FIND(D20, C23)-1), C23)</f>
        <v>12月31</v>
      </c>
    </row>
    <row r="24" spans="1:6" x14ac:dyDescent="0.35">
      <c r="A24" s="13" t="s">
        <v>27</v>
      </c>
      <c r="B24" s="6" t="str">
        <f>LEFT(C23, FIND(C20, C23)-1)</f>
        <v>12</v>
      </c>
      <c r="C24" s="6"/>
      <c r="D24" s="7"/>
    </row>
    <row r="25" spans="1:6" x14ac:dyDescent="0.35">
      <c r="A25" s="13" t="s">
        <v>28</v>
      </c>
      <c r="B25" s="6" t="str">
        <f>RIGHT(D23, LEN(D23)-LEN(B24)-1)</f>
        <v>31</v>
      </c>
      <c r="C25" s="6"/>
      <c r="D25" s="7"/>
    </row>
    <row r="26" spans="1:6" x14ac:dyDescent="0.35">
      <c r="A26" s="13" t="s">
        <v>29</v>
      </c>
      <c r="B26" s="6" t="str">
        <f>IF(FIND("Y", B21) = 1, B23, IF(FIND("Y", B21) = 2, B24, B25))</f>
        <v>2008</v>
      </c>
      <c r="C26" s="6"/>
      <c r="D26" s="7"/>
      <c r="F26">
        <f>FIND("Y", B21)</f>
        <v>1</v>
      </c>
    </row>
    <row r="27" spans="1:6" x14ac:dyDescent="0.35">
      <c r="A27" s="13" t="s">
        <v>30</v>
      </c>
      <c r="B27" s="6" t="str">
        <f>IF(FIND("M", B21) = 1, B23, IF(FIND("M", B21) = 2, B24, B25))</f>
        <v>12</v>
      </c>
      <c r="C27" s="6"/>
      <c r="D27" s="7"/>
    </row>
    <row r="28" spans="1:6" x14ac:dyDescent="0.35">
      <c r="A28" s="13" t="s">
        <v>31</v>
      </c>
      <c r="B28" s="6" t="str">
        <f>IF(FIND("D", B21) = 1, B23, IF(FIND("D", B21) = 2, B24, B25))</f>
        <v>31</v>
      </c>
      <c r="C28" s="6"/>
      <c r="D28" s="7"/>
    </row>
    <row r="29" spans="1:6" x14ac:dyDescent="0.35">
      <c r="A29" s="14" t="s">
        <v>20</v>
      </c>
      <c r="B29" s="6"/>
      <c r="C29" s="6"/>
      <c r="D29" s="7"/>
    </row>
    <row r="30" spans="1:6" s="25" customFormat="1" x14ac:dyDescent="0.35">
      <c r="A30" s="46" t="s">
        <v>81</v>
      </c>
      <c r="B30" s="6" t="str">
        <f>preferred_date_format</f>
        <v>yyyy-mm-dd</v>
      </c>
      <c r="C30" s="6"/>
      <c r="D30" s="26"/>
    </row>
    <row r="31" spans="1:6" ht="15" thickBot="1" x14ac:dyDescent="0.4">
      <c r="A31" s="15" t="s">
        <v>23</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44A6-AB4C-4022-A432-5A423C5CA7E5}">
  <dimension ref="A1:C94"/>
  <sheetViews>
    <sheetView workbookViewId="0"/>
  </sheetViews>
  <sheetFormatPr defaultRowHeight="14.5" x14ac:dyDescent="0.35"/>
  <sheetData>
    <row r="1" spans="1:3" x14ac:dyDescent="0.35">
      <c r="A1" t="s">
        <v>91</v>
      </c>
      <c r="B1" t="s">
        <v>92</v>
      </c>
      <c r="C1" t="s">
        <v>93</v>
      </c>
    </row>
    <row r="2" spans="1:3" x14ac:dyDescent="0.35">
      <c r="A2" t="s">
        <v>94</v>
      </c>
      <c r="B2">
        <v>50</v>
      </c>
      <c r="C2">
        <v>402</v>
      </c>
    </row>
    <row r="3" spans="1:3" x14ac:dyDescent="0.35">
      <c r="A3" t="s">
        <v>99</v>
      </c>
      <c r="B3">
        <v>53</v>
      </c>
      <c r="C3">
        <v>384</v>
      </c>
    </row>
    <row r="4" spans="1:3" x14ac:dyDescent="0.35">
      <c r="A4" t="s">
        <v>95</v>
      </c>
      <c r="B4">
        <v>63</v>
      </c>
      <c r="C4">
        <v>236.5</v>
      </c>
    </row>
    <row r="5" spans="1:3" x14ac:dyDescent="0.35">
      <c r="A5" t="s">
        <v>98</v>
      </c>
      <c r="B5">
        <v>73</v>
      </c>
      <c r="C5">
        <v>232</v>
      </c>
    </row>
    <row r="6" spans="1:3" x14ac:dyDescent="0.35">
      <c r="A6" t="s">
        <v>96</v>
      </c>
      <c r="B6">
        <v>37</v>
      </c>
      <c r="C6">
        <v>185.6</v>
      </c>
    </row>
    <row r="7" spans="1:3" x14ac:dyDescent="0.35">
      <c r="A7" t="s">
        <v>97</v>
      </c>
      <c r="B7">
        <v>83</v>
      </c>
      <c r="C7">
        <v>160</v>
      </c>
    </row>
    <row r="8" spans="1:3" x14ac:dyDescent="0.35">
      <c r="A8" t="s">
        <v>100</v>
      </c>
      <c r="B8">
        <v>45</v>
      </c>
      <c r="C8">
        <v>72</v>
      </c>
    </row>
    <row r="9" spans="1:3" x14ac:dyDescent="0.35">
      <c r="A9" t="s">
        <v>101</v>
      </c>
      <c r="B9">
        <v>11</v>
      </c>
      <c r="C9">
        <v>67.5</v>
      </c>
    </row>
    <row r="10" spans="1:3" x14ac:dyDescent="0.35">
      <c r="A10" t="s">
        <v>102</v>
      </c>
      <c r="B10">
        <v>18</v>
      </c>
      <c r="C10">
        <v>51</v>
      </c>
    </row>
    <row r="11" spans="1:3" x14ac:dyDescent="0.35">
      <c r="A11" t="s">
        <v>103</v>
      </c>
      <c r="B11">
        <v>24</v>
      </c>
      <c r="C11">
        <v>45.8</v>
      </c>
    </row>
    <row r="12" spans="1:3" x14ac:dyDescent="0.35">
      <c r="A12" t="s">
        <v>118</v>
      </c>
      <c r="B12">
        <v>16</v>
      </c>
      <c r="C12">
        <v>43.25</v>
      </c>
    </row>
    <row r="13" spans="1:3" x14ac:dyDescent="0.35">
      <c r="A13" t="s">
        <v>104</v>
      </c>
      <c r="B13">
        <v>37</v>
      </c>
      <c r="C13">
        <v>42.9</v>
      </c>
    </row>
    <row r="14" spans="1:3" x14ac:dyDescent="0.35">
      <c r="A14" t="s">
        <v>173</v>
      </c>
      <c r="B14">
        <v>11</v>
      </c>
      <c r="C14">
        <v>40</v>
      </c>
    </row>
    <row r="15" spans="1:3" x14ac:dyDescent="0.35">
      <c r="A15" t="s">
        <v>105</v>
      </c>
      <c r="B15">
        <v>21</v>
      </c>
      <c r="C15">
        <v>32</v>
      </c>
    </row>
    <row r="16" spans="1:3" x14ac:dyDescent="0.35">
      <c r="A16" t="s">
        <v>106</v>
      </c>
      <c r="B16">
        <v>1</v>
      </c>
      <c r="C16">
        <v>29.5</v>
      </c>
    </row>
    <row r="17" spans="1:3" x14ac:dyDescent="0.35">
      <c r="A17" t="s">
        <v>174</v>
      </c>
      <c r="B17">
        <v>7</v>
      </c>
      <c r="C17">
        <v>28.5</v>
      </c>
    </row>
    <row r="18" spans="1:3" x14ac:dyDescent="0.35">
      <c r="A18" t="s">
        <v>107</v>
      </c>
      <c r="B18">
        <v>1</v>
      </c>
      <c r="C18">
        <v>26</v>
      </c>
    </row>
    <row r="19" spans="1:3" x14ac:dyDescent="0.35">
      <c r="A19" t="s">
        <v>108</v>
      </c>
      <c r="B19">
        <v>4</v>
      </c>
      <c r="C19">
        <v>24</v>
      </c>
    </row>
    <row r="20" spans="1:3" x14ac:dyDescent="0.35">
      <c r="A20" t="s">
        <v>109</v>
      </c>
      <c r="B20">
        <v>3</v>
      </c>
      <c r="C20">
        <v>22.5</v>
      </c>
    </row>
    <row r="21" spans="1:3" x14ac:dyDescent="0.35">
      <c r="A21" t="s">
        <v>110</v>
      </c>
      <c r="B21">
        <v>8</v>
      </c>
      <c r="C21">
        <v>20</v>
      </c>
    </row>
    <row r="22" spans="1:3" x14ac:dyDescent="0.35">
      <c r="A22" t="s">
        <v>112</v>
      </c>
      <c r="B22">
        <v>10</v>
      </c>
      <c r="C22">
        <v>20</v>
      </c>
    </row>
    <row r="23" spans="1:3" x14ac:dyDescent="0.35">
      <c r="A23" t="s">
        <v>111</v>
      </c>
      <c r="B23">
        <v>10</v>
      </c>
      <c r="C23">
        <v>20</v>
      </c>
    </row>
    <row r="24" spans="1:3" x14ac:dyDescent="0.35">
      <c r="A24" t="s">
        <v>175</v>
      </c>
      <c r="B24">
        <v>4</v>
      </c>
      <c r="C24">
        <v>20</v>
      </c>
    </row>
    <row r="25" spans="1:3" x14ac:dyDescent="0.35">
      <c r="A25" t="s">
        <v>113</v>
      </c>
      <c r="B25">
        <v>2</v>
      </c>
      <c r="C25">
        <v>19.399999999999999</v>
      </c>
    </row>
    <row r="26" spans="1:3" x14ac:dyDescent="0.35">
      <c r="A26" t="s">
        <v>176</v>
      </c>
      <c r="B26">
        <v>9</v>
      </c>
      <c r="C26">
        <v>18</v>
      </c>
    </row>
    <row r="27" spans="1:3" x14ac:dyDescent="0.35">
      <c r="A27" t="s">
        <v>114</v>
      </c>
      <c r="B27">
        <v>2</v>
      </c>
      <c r="C27">
        <v>14.1</v>
      </c>
    </row>
    <row r="28" spans="1:3" x14ac:dyDescent="0.35">
      <c r="A28" t="s">
        <v>161</v>
      </c>
      <c r="B28">
        <v>4</v>
      </c>
      <c r="C28">
        <v>14</v>
      </c>
    </row>
    <row r="29" spans="1:3" x14ac:dyDescent="0.35">
      <c r="A29" t="s">
        <v>115</v>
      </c>
      <c r="B29">
        <v>1</v>
      </c>
      <c r="C29">
        <v>14</v>
      </c>
    </row>
    <row r="30" spans="1:3" x14ac:dyDescent="0.35">
      <c r="A30" t="s">
        <v>177</v>
      </c>
      <c r="B30">
        <v>3</v>
      </c>
      <c r="C30">
        <v>13</v>
      </c>
    </row>
    <row r="31" spans="1:3" x14ac:dyDescent="0.35">
      <c r="A31" t="s">
        <v>116</v>
      </c>
      <c r="B31">
        <v>11</v>
      </c>
      <c r="C31">
        <v>12.5</v>
      </c>
    </row>
    <row r="32" spans="1:3" x14ac:dyDescent="0.35">
      <c r="A32" t="s">
        <v>117</v>
      </c>
      <c r="B32">
        <v>3</v>
      </c>
      <c r="C32">
        <v>12</v>
      </c>
    </row>
    <row r="33" spans="1:3" x14ac:dyDescent="0.35">
      <c r="A33" t="s">
        <v>119</v>
      </c>
      <c r="B33">
        <v>6</v>
      </c>
      <c r="C33">
        <v>11</v>
      </c>
    </row>
    <row r="34" spans="1:3" x14ac:dyDescent="0.35">
      <c r="A34" t="s">
        <v>140</v>
      </c>
      <c r="B34">
        <v>9</v>
      </c>
      <c r="C34">
        <v>11</v>
      </c>
    </row>
    <row r="35" spans="1:3" x14ac:dyDescent="0.35">
      <c r="A35" t="s">
        <v>122</v>
      </c>
      <c r="B35">
        <v>1</v>
      </c>
      <c r="C35">
        <v>10</v>
      </c>
    </row>
    <row r="36" spans="1:3" x14ac:dyDescent="0.35">
      <c r="A36" t="s">
        <v>121</v>
      </c>
      <c r="B36">
        <v>4</v>
      </c>
      <c r="C36">
        <v>10</v>
      </c>
    </row>
    <row r="37" spans="1:3" x14ac:dyDescent="0.35">
      <c r="A37" t="s">
        <v>120</v>
      </c>
      <c r="B37">
        <v>6</v>
      </c>
      <c r="C37">
        <v>10</v>
      </c>
    </row>
    <row r="38" spans="1:3" x14ac:dyDescent="0.35">
      <c r="A38" t="s">
        <v>171</v>
      </c>
      <c r="B38">
        <v>5</v>
      </c>
      <c r="C38">
        <v>9.6999999999999993</v>
      </c>
    </row>
    <row r="39" spans="1:3" x14ac:dyDescent="0.35">
      <c r="A39" t="s">
        <v>124</v>
      </c>
      <c r="B39">
        <v>2</v>
      </c>
      <c r="C39">
        <v>9.5</v>
      </c>
    </row>
    <row r="40" spans="1:3" x14ac:dyDescent="0.35">
      <c r="A40" t="s">
        <v>123</v>
      </c>
      <c r="B40">
        <v>1</v>
      </c>
      <c r="C40">
        <v>9.5</v>
      </c>
    </row>
    <row r="41" spans="1:3" x14ac:dyDescent="0.35">
      <c r="A41" t="s">
        <v>125</v>
      </c>
      <c r="B41">
        <v>1</v>
      </c>
      <c r="C41">
        <v>9</v>
      </c>
    </row>
    <row r="42" spans="1:3" x14ac:dyDescent="0.35">
      <c r="A42" t="s">
        <v>126</v>
      </c>
      <c r="B42">
        <v>6</v>
      </c>
      <c r="C42">
        <v>9</v>
      </c>
    </row>
    <row r="43" spans="1:3" x14ac:dyDescent="0.35">
      <c r="A43" t="s">
        <v>128</v>
      </c>
      <c r="B43">
        <v>13</v>
      </c>
      <c r="C43">
        <v>8.6</v>
      </c>
    </row>
    <row r="44" spans="1:3" x14ac:dyDescent="0.35">
      <c r="A44" t="s">
        <v>127</v>
      </c>
      <c r="B44">
        <v>18</v>
      </c>
      <c r="C44">
        <v>8.6</v>
      </c>
    </row>
    <row r="45" spans="1:3" x14ac:dyDescent="0.35">
      <c r="A45" t="s">
        <v>129</v>
      </c>
      <c r="B45">
        <v>1</v>
      </c>
      <c r="C45">
        <v>8.5</v>
      </c>
    </row>
    <row r="46" spans="1:3" x14ac:dyDescent="0.35">
      <c r="A46" t="s">
        <v>130</v>
      </c>
      <c r="B46">
        <v>3</v>
      </c>
      <c r="C46">
        <v>8</v>
      </c>
    </row>
    <row r="47" spans="1:3" x14ac:dyDescent="0.35">
      <c r="A47" t="s">
        <v>178</v>
      </c>
      <c r="B47">
        <v>3</v>
      </c>
      <c r="C47">
        <v>7.5</v>
      </c>
    </row>
    <row r="48" spans="1:3" x14ac:dyDescent="0.35">
      <c r="A48" t="s">
        <v>134</v>
      </c>
      <c r="B48">
        <v>3</v>
      </c>
      <c r="C48">
        <v>7.5</v>
      </c>
    </row>
    <row r="49" spans="1:3" x14ac:dyDescent="0.35">
      <c r="A49" t="s">
        <v>131</v>
      </c>
      <c r="B49">
        <v>1</v>
      </c>
      <c r="C49">
        <v>7.5</v>
      </c>
    </row>
    <row r="50" spans="1:3" x14ac:dyDescent="0.35">
      <c r="A50" t="s">
        <v>132</v>
      </c>
      <c r="B50">
        <v>4</v>
      </c>
      <c r="C50">
        <v>7</v>
      </c>
    </row>
    <row r="51" spans="1:3" x14ac:dyDescent="0.35">
      <c r="A51" t="s">
        <v>149</v>
      </c>
      <c r="B51">
        <v>3</v>
      </c>
      <c r="C51">
        <v>6.8</v>
      </c>
    </row>
    <row r="52" spans="1:3" x14ac:dyDescent="0.35">
      <c r="A52" t="s">
        <v>179</v>
      </c>
      <c r="B52">
        <v>3</v>
      </c>
      <c r="C52">
        <v>6.5</v>
      </c>
    </row>
    <row r="53" spans="1:3" x14ac:dyDescent="0.35">
      <c r="A53" t="s">
        <v>133</v>
      </c>
      <c r="B53">
        <v>4</v>
      </c>
      <c r="C53">
        <v>6.5</v>
      </c>
    </row>
    <row r="54" spans="1:3" x14ac:dyDescent="0.35">
      <c r="A54" t="s">
        <v>180</v>
      </c>
      <c r="B54">
        <v>1</v>
      </c>
      <c r="C54">
        <v>6</v>
      </c>
    </row>
    <row r="55" spans="1:3" x14ac:dyDescent="0.35">
      <c r="A55" t="s">
        <v>135</v>
      </c>
      <c r="B55">
        <v>11</v>
      </c>
      <c r="C55">
        <v>6</v>
      </c>
    </row>
    <row r="56" spans="1:3" x14ac:dyDescent="0.35">
      <c r="A56" t="s">
        <v>136</v>
      </c>
      <c r="B56">
        <v>3</v>
      </c>
      <c r="C56">
        <v>6</v>
      </c>
    </row>
    <row r="57" spans="1:3" x14ac:dyDescent="0.35">
      <c r="A57" t="s">
        <v>137</v>
      </c>
      <c r="B57">
        <v>4</v>
      </c>
      <c r="C57">
        <v>5.8</v>
      </c>
    </row>
    <row r="58" spans="1:3" x14ac:dyDescent="0.35">
      <c r="A58" t="s">
        <v>181</v>
      </c>
      <c r="B58">
        <v>3</v>
      </c>
      <c r="C58">
        <v>5.5</v>
      </c>
    </row>
    <row r="59" spans="1:3" x14ac:dyDescent="0.35">
      <c r="A59" t="s">
        <v>182</v>
      </c>
      <c r="B59">
        <v>1</v>
      </c>
      <c r="C59">
        <v>5.5</v>
      </c>
    </row>
    <row r="60" spans="1:3" x14ac:dyDescent="0.35">
      <c r="A60" t="s">
        <v>138</v>
      </c>
      <c r="B60">
        <v>3</v>
      </c>
      <c r="C60">
        <v>5.5</v>
      </c>
    </row>
    <row r="61" spans="1:3" x14ac:dyDescent="0.35">
      <c r="A61" t="s">
        <v>139</v>
      </c>
      <c r="B61">
        <v>16</v>
      </c>
      <c r="C61">
        <v>5.3</v>
      </c>
    </row>
    <row r="62" spans="1:3" x14ac:dyDescent="0.35">
      <c r="A62" t="s">
        <v>141</v>
      </c>
      <c r="B62">
        <v>5</v>
      </c>
      <c r="C62">
        <v>5</v>
      </c>
    </row>
    <row r="63" spans="1:3" x14ac:dyDescent="0.35">
      <c r="A63" t="s">
        <v>183</v>
      </c>
      <c r="B63">
        <v>1</v>
      </c>
      <c r="C63">
        <v>4</v>
      </c>
    </row>
    <row r="64" spans="1:3" x14ac:dyDescent="0.35">
      <c r="A64" t="s">
        <v>148</v>
      </c>
      <c r="B64">
        <v>2</v>
      </c>
      <c r="C64">
        <v>4</v>
      </c>
    </row>
    <row r="65" spans="1:3" x14ac:dyDescent="0.35">
      <c r="A65" t="s">
        <v>145</v>
      </c>
      <c r="B65">
        <v>2</v>
      </c>
      <c r="C65">
        <v>4</v>
      </c>
    </row>
    <row r="66" spans="1:3" x14ac:dyDescent="0.35">
      <c r="A66" t="s">
        <v>146</v>
      </c>
      <c r="B66">
        <v>1</v>
      </c>
      <c r="C66">
        <v>4</v>
      </c>
    </row>
    <row r="67" spans="1:3" x14ac:dyDescent="0.35">
      <c r="A67" t="s">
        <v>147</v>
      </c>
      <c r="B67">
        <v>1</v>
      </c>
      <c r="C67">
        <v>4</v>
      </c>
    </row>
    <row r="68" spans="1:3" x14ac:dyDescent="0.35">
      <c r="A68" t="s">
        <v>143</v>
      </c>
      <c r="B68">
        <v>4</v>
      </c>
      <c r="C68">
        <v>4</v>
      </c>
    </row>
    <row r="69" spans="1:3" x14ac:dyDescent="0.35">
      <c r="A69" t="s">
        <v>142</v>
      </c>
      <c r="B69">
        <v>4</v>
      </c>
      <c r="C69">
        <v>4</v>
      </c>
    </row>
    <row r="70" spans="1:3" x14ac:dyDescent="0.35">
      <c r="A70" t="s">
        <v>144</v>
      </c>
      <c r="B70">
        <v>1</v>
      </c>
      <c r="C70">
        <v>4</v>
      </c>
    </row>
    <row r="71" spans="1:3" x14ac:dyDescent="0.35">
      <c r="A71" t="s">
        <v>150</v>
      </c>
      <c r="B71">
        <v>3</v>
      </c>
      <c r="C71">
        <v>3.5</v>
      </c>
    </row>
    <row r="72" spans="1:3" x14ac:dyDescent="0.35">
      <c r="A72" t="s">
        <v>184</v>
      </c>
      <c r="B72">
        <v>2</v>
      </c>
      <c r="C72">
        <v>3.5</v>
      </c>
    </row>
    <row r="73" spans="1:3" x14ac:dyDescent="0.35">
      <c r="A73" t="s">
        <v>151</v>
      </c>
      <c r="B73">
        <v>6</v>
      </c>
      <c r="C73">
        <v>3.3</v>
      </c>
    </row>
    <row r="74" spans="1:3" x14ac:dyDescent="0.35">
      <c r="A74" t="s">
        <v>152</v>
      </c>
      <c r="B74">
        <v>3</v>
      </c>
      <c r="C74">
        <v>3</v>
      </c>
    </row>
    <row r="75" spans="1:3" x14ac:dyDescent="0.35">
      <c r="A75" t="s">
        <v>153</v>
      </c>
      <c r="B75">
        <v>1</v>
      </c>
      <c r="C75">
        <v>2.5</v>
      </c>
    </row>
    <row r="76" spans="1:3" x14ac:dyDescent="0.35">
      <c r="A76" t="s">
        <v>154</v>
      </c>
      <c r="B76">
        <v>3</v>
      </c>
      <c r="C76">
        <v>2.1</v>
      </c>
    </row>
    <row r="77" spans="1:3" x14ac:dyDescent="0.35">
      <c r="A77" t="s">
        <v>185</v>
      </c>
      <c r="B77">
        <v>1</v>
      </c>
      <c r="C77">
        <v>2</v>
      </c>
    </row>
    <row r="78" spans="1:3" x14ac:dyDescent="0.35">
      <c r="A78" t="s">
        <v>156</v>
      </c>
      <c r="B78">
        <v>2</v>
      </c>
      <c r="C78">
        <v>2</v>
      </c>
    </row>
    <row r="79" spans="1:3" x14ac:dyDescent="0.35">
      <c r="A79" t="s">
        <v>157</v>
      </c>
      <c r="B79">
        <v>1</v>
      </c>
      <c r="C79">
        <v>2</v>
      </c>
    </row>
    <row r="80" spans="1:3" x14ac:dyDescent="0.35">
      <c r="A80" t="s">
        <v>155</v>
      </c>
      <c r="B80">
        <v>3</v>
      </c>
      <c r="C80">
        <v>2</v>
      </c>
    </row>
    <row r="81" spans="1:3" x14ac:dyDescent="0.35">
      <c r="A81" t="s">
        <v>158</v>
      </c>
      <c r="B81">
        <v>1</v>
      </c>
      <c r="C81">
        <v>2</v>
      </c>
    </row>
    <row r="82" spans="1:3" x14ac:dyDescent="0.35">
      <c r="A82" t="s">
        <v>160</v>
      </c>
      <c r="B82">
        <v>1</v>
      </c>
      <c r="C82">
        <v>1.5</v>
      </c>
    </row>
    <row r="83" spans="1:3" x14ac:dyDescent="0.35">
      <c r="A83" t="s">
        <v>159</v>
      </c>
      <c r="B83">
        <v>1</v>
      </c>
      <c r="C83">
        <v>1.5</v>
      </c>
    </row>
    <row r="84" spans="1:3" x14ac:dyDescent="0.35">
      <c r="A84" t="s">
        <v>162</v>
      </c>
      <c r="B84">
        <v>1</v>
      </c>
      <c r="C84">
        <v>1.25</v>
      </c>
    </row>
    <row r="85" spans="1:3" x14ac:dyDescent="0.35">
      <c r="A85" t="s">
        <v>163</v>
      </c>
      <c r="B85">
        <v>3</v>
      </c>
      <c r="C85">
        <v>1.2</v>
      </c>
    </row>
    <row r="86" spans="1:3" x14ac:dyDescent="0.35">
      <c r="A86" t="s">
        <v>164</v>
      </c>
      <c r="B86">
        <v>1</v>
      </c>
      <c r="C86">
        <v>1.1000000000000001</v>
      </c>
    </row>
    <row r="87" spans="1:3" x14ac:dyDescent="0.35">
      <c r="A87" t="s">
        <v>167</v>
      </c>
      <c r="B87">
        <v>1</v>
      </c>
      <c r="C87">
        <v>1</v>
      </c>
    </row>
    <row r="88" spans="1:3" x14ac:dyDescent="0.35">
      <c r="A88" t="s">
        <v>166</v>
      </c>
      <c r="B88">
        <v>1</v>
      </c>
      <c r="C88">
        <v>1</v>
      </c>
    </row>
    <row r="89" spans="1:3" x14ac:dyDescent="0.35">
      <c r="A89" t="s">
        <v>165</v>
      </c>
      <c r="B89">
        <v>1</v>
      </c>
      <c r="C89">
        <v>1</v>
      </c>
    </row>
    <row r="90" spans="1:3" x14ac:dyDescent="0.35">
      <c r="A90" t="s">
        <v>168</v>
      </c>
      <c r="B90">
        <v>1</v>
      </c>
      <c r="C90">
        <v>0.8</v>
      </c>
    </row>
    <row r="91" spans="1:3" x14ac:dyDescent="0.35">
      <c r="A91" t="s">
        <v>169</v>
      </c>
      <c r="B91">
        <v>3</v>
      </c>
      <c r="C91">
        <v>0.7</v>
      </c>
    </row>
    <row r="92" spans="1:3" x14ac:dyDescent="0.35">
      <c r="A92" t="s">
        <v>186</v>
      </c>
      <c r="B92">
        <v>1</v>
      </c>
      <c r="C92">
        <v>0.5</v>
      </c>
    </row>
    <row r="93" spans="1:3" x14ac:dyDescent="0.35">
      <c r="A93" t="s">
        <v>170</v>
      </c>
      <c r="B93">
        <v>1</v>
      </c>
      <c r="C93">
        <v>0.2</v>
      </c>
    </row>
    <row r="94" spans="1:3" x14ac:dyDescent="0.35">
      <c r="A94" t="s">
        <v>172</v>
      </c>
      <c r="B94">
        <v>1</v>
      </c>
      <c r="C94">
        <v>-2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tabSelected="1" topLeftCell="A4" workbookViewId="0">
      <selection activeCell="B4" sqref="B4"/>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s="25" customFormat="1" ht="18.5" x14ac:dyDescent="0.35">
      <c r="A1" s="52" t="s">
        <v>51</v>
      </c>
      <c r="B1" s="52"/>
      <c r="C1" s="52"/>
      <c r="D1" s="52"/>
      <c r="E1" s="52"/>
      <c r="F1" s="52"/>
    </row>
    <row r="2" spans="1:6" s="3" customFormat="1" ht="15" customHeight="1" x14ac:dyDescent="0.35">
      <c r="A2" s="53" t="s">
        <v>71</v>
      </c>
      <c r="B2" s="53"/>
      <c r="C2" s="53"/>
      <c r="D2" s="53"/>
      <c r="E2" s="53"/>
      <c r="F2" s="53"/>
    </row>
    <row r="4" spans="1:6" ht="232" x14ac:dyDescent="0.35">
      <c r="A4" t="s">
        <v>52</v>
      </c>
      <c r="B4" s="29" t="s">
        <v>83</v>
      </c>
      <c r="C4" t="s">
        <v>62</v>
      </c>
      <c r="D4" s="3" t="s">
        <v>59</v>
      </c>
      <c r="E4" s="3" t="s">
        <v>60</v>
      </c>
      <c r="F4" s="3" t="s">
        <v>61</v>
      </c>
    </row>
    <row r="5" spans="1:6" x14ac:dyDescent="0.35">
      <c r="A5" t="s">
        <v>42</v>
      </c>
      <c r="B5" t="str">
        <f>TRIM(B4)</f>
        <v>Hi Team,
Please find the details of count of records processed for School Assesment to TEP Interface
 Date Interface Total
---------------------------------------------------------------------------
 12-JUL-2022 Expenditure 2322 
 12-JUL-2022 Projects 0 
 12-JUL-2022 Task 0</v>
      </c>
      <c r="C5" t="s">
        <v>62</v>
      </c>
      <c r="D5" s="25" t="s">
        <v>84</v>
      </c>
      <c r="E5" s="25"/>
      <c r="F5" s="28" t="str">
        <f>TRIM(MID(Text_Input, FIND(D5,Text_Input)+LEN(D5), IFERROR(FIND(IF(E5="",CHAR(10),E5),Text_Input,FIND(D5,Text_Input)+LEN(D5)),LEN(Text_Input)+1)-FIND(D5,Text_Input)-LEN(D5)))</f>
        <v>2322</v>
      </c>
    </row>
    <row r="6" spans="1:6" x14ac:dyDescent="0.35">
      <c r="A6" t="s">
        <v>43</v>
      </c>
      <c r="B6">
        <f>LEN(B4)</f>
        <v>494</v>
      </c>
      <c r="C6" t="s">
        <v>62</v>
      </c>
      <c r="D6" s="25" t="s">
        <v>85</v>
      </c>
      <c r="E6" s="25"/>
      <c r="F6" s="28" t="str">
        <f>TRIM(MID(Text_Input, FIND(D6,Text_Input)+LEN(D6), IFERROR(FIND(IF(E6="",CHAR(10),E6),Text_Input,FIND(D6,Text_Input)+LEN(D6)),LEN(Text_Input)+1)-FIND(D6,Text_Input)-LEN(D6)))</f>
        <v>0</v>
      </c>
    </row>
    <row r="7" spans="1:6" x14ac:dyDescent="0.35">
      <c r="A7" t="s">
        <v>44</v>
      </c>
      <c r="B7" t="str">
        <f>UPPER(B4)</f>
        <v xml:space="preserve">HI TEAM,
PLEASE FIND THE DETAILS OF COUNT OF RECORDS PROCESSED FOR SCHOOL ASSESMENT TO TEP INTERFACE
     DATE                  INTERFACE                                     TOTAL
---------------------------------------------------------------------------
     12-JUL-2022         EXPENDITURE                                 2322     
     12-JUL-2022         PROJECTS                                       0     
     12-JUL-2022         TASK                                           0     </v>
      </c>
      <c r="C7" t="s">
        <v>62</v>
      </c>
      <c r="D7" s="25" t="s">
        <v>86</v>
      </c>
      <c r="E7" s="25"/>
      <c r="F7" s="28" t="str">
        <f>TRIM(MID(Text_Input, FIND(D7,Text_Input)+LEN(D7), IFERROR(FIND(IF(E7="",CHAR(10),E7),Text_Input,FIND(D7,Text_Input)+LEN(D7)),LEN(Text_Input)+1)-FIND(D7,Text_Input)-LEN(D7)))</f>
        <v>0</v>
      </c>
    </row>
    <row r="8" spans="1:6" x14ac:dyDescent="0.35">
      <c r="A8" t="s">
        <v>45</v>
      </c>
      <c r="B8" t="str">
        <f>LOWER(B4)</f>
        <v xml:space="preserve">hi team,
please find the details of count of records processed for school assesment to tep interface
     date                  interface                                     total
---------------------------------------------------------------------------
     12-jul-2022         expenditure                                 2322     
     12-jul-2022         projects                                       0     
     12-jul-2022         task                                           0     </v>
      </c>
      <c r="C8" t="s">
        <v>62</v>
      </c>
      <c r="D8" s="25"/>
      <c r="E8" s="25"/>
      <c r="F8" s="28" t="str">
        <f>TRIM(MID(Text_Input, FIND(D8,Text_Input)+LEN(D8), IFERROR(FIND(IF(E8="",CHAR(10),E8),Text_Input,FIND(D8,Text_Input)+LEN(D8)),LEN(Text_Input)+1)-FIND(D8,Text_Input)-LEN(D8)))</f>
        <v>Hi Team,</v>
      </c>
    </row>
    <row r="9" spans="1:6" x14ac:dyDescent="0.35">
      <c r="C9" t="s">
        <v>62</v>
      </c>
      <c r="F9" s="28" t="str">
        <f>TRIM(MID(Text_Input, FIND(D9,Text_Input)+LEN(D9), IFERROR(FIND(IF(E9="",CHAR(10),E9),Text_Input,FIND(D9,Text_Input)+LEN(D9)),LEN(Text_Input)+1)-FIND(D9,Text_Input)-LEN(D9)))</f>
        <v>Hi Team,</v>
      </c>
    </row>
    <row r="10" spans="1:6" x14ac:dyDescent="0.35">
      <c r="A10" t="s">
        <v>46</v>
      </c>
      <c r="C10" t="s">
        <v>62</v>
      </c>
    </row>
    <row r="11" spans="1:6" x14ac:dyDescent="0.35">
      <c r="A11" t="s">
        <v>47</v>
      </c>
      <c r="C11" t="s">
        <v>62</v>
      </c>
    </row>
    <row r="12" spans="1:6" x14ac:dyDescent="0.35">
      <c r="A12" t="s">
        <v>48</v>
      </c>
      <c r="B12" t="str">
        <f>SUBSTITUTE(Text_Input, B10, B11)</f>
        <v xml:space="preserve">Hi Team,
Please find the details of count of records processed for School Assesment to TEP Interface
     Date                  Interface                                     Total
---------------------------------------------------------------------------
     12-JUL-2022         Expenditure                                 2322     
     12-JUL-2022         Projects                                       0     
     12-JUL-2022         Task                                           0     </v>
      </c>
      <c r="C12" t="s">
        <v>62</v>
      </c>
    </row>
    <row r="13" spans="1:6" x14ac:dyDescent="0.35">
      <c r="A13" t="s">
        <v>3</v>
      </c>
      <c r="B13" t="b">
        <f>IF(IFERROR(FIND(B10,_xlfn.SINGLE( Text_Input)), FALSE), TRUE, FALSE)</f>
        <v>1</v>
      </c>
      <c r="C13" t="s">
        <v>62</v>
      </c>
    </row>
    <row r="14" spans="1:6" x14ac:dyDescent="0.35">
      <c r="C14" t="s">
        <v>62</v>
      </c>
    </row>
    <row r="15" spans="1:6" x14ac:dyDescent="0.35">
      <c r="A15" t="s">
        <v>49</v>
      </c>
      <c r="B15" t="e">
        <f>LEFT(Text_Input, LEN(Text_Input)-LEN(LastName)-1)</f>
        <v>#VALUE!</v>
      </c>
      <c r="C15" t="s">
        <v>62</v>
      </c>
    </row>
    <row r="16" spans="1:6" x14ac:dyDescent="0.35">
      <c r="A16" t="s">
        <v>50</v>
      </c>
      <c r="B16" t="e">
        <f>TRIM(RIGHT(SUBSTITUTE(B4," ",REPT(" ",LEN(B4))),LEN(B4)))</f>
        <v>#VALUE!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1A3A7-0331-453B-809A-58994EC0B01C}">
  <dimension ref="A1:B2"/>
  <sheetViews>
    <sheetView workbookViewId="0">
      <selection activeCell="A2" sqref="A2"/>
    </sheetView>
  </sheetViews>
  <sheetFormatPr defaultRowHeight="14.5" x14ac:dyDescent="0.35"/>
  <sheetData>
    <row r="1" spans="1:2" x14ac:dyDescent="0.35">
      <c r="A1" t="s">
        <v>87</v>
      </c>
      <c r="B1" t="s">
        <v>88</v>
      </c>
    </row>
    <row r="2" spans="1:2" x14ac:dyDescent="0.35">
      <c r="A2" t="s">
        <v>89</v>
      </c>
      <c r="B2"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2" t="s">
        <v>2</v>
      </c>
      <c r="B1" s="52"/>
      <c r="C1" s="41"/>
      <c r="D1" s="41"/>
    </row>
    <row r="2" spans="1:5" ht="15" customHeight="1" x14ac:dyDescent="0.35">
      <c r="A2" s="53" t="s">
        <v>72</v>
      </c>
      <c r="B2" s="53"/>
      <c r="C2" s="40"/>
      <c r="D2" s="40"/>
    </row>
    <row r="3" spans="1:5" s="25" customFormat="1" x14ac:dyDescent="0.35">
      <c r="A3" s="40"/>
      <c r="B3" s="40"/>
      <c r="C3" s="40"/>
      <c r="D3" s="40"/>
    </row>
    <row r="4" spans="1:5" x14ac:dyDescent="0.35">
      <c r="A4" t="s">
        <v>35</v>
      </c>
      <c r="B4" s="29">
        <v>3.1415929999999999</v>
      </c>
    </row>
    <row r="5" spans="1:5" s="25" customFormat="1" x14ac:dyDescent="0.35">
      <c r="A5" s="25" t="s">
        <v>63</v>
      </c>
      <c r="B5" s="25">
        <f>VALUE(TRIM(SUBSTITUTE(SUBSTITUTE(SUBSTITUTE(Number_Input, CHAR(13), ""), CHAR(10), ""), CHAR(160), "")))</f>
        <v>3.1415929999999999</v>
      </c>
    </row>
    <row r="6" spans="1:5" x14ac:dyDescent="0.35">
      <c r="A6" t="s">
        <v>36</v>
      </c>
      <c r="B6">
        <f>INT(CleanNumber)</f>
        <v>3</v>
      </c>
    </row>
    <row r="7" spans="1:5" x14ac:dyDescent="0.35">
      <c r="A7" t="s">
        <v>37</v>
      </c>
      <c r="B7">
        <f>INT(CleanNumber*100)/100</f>
        <v>3.14</v>
      </c>
    </row>
    <row r="8" spans="1:5" ht="15" thickBot="1" x14ac:dyDescent="0.4"/>
    <row r="9" spans="1:5" ht="15" thickBot="1" x14ac:dyDescent="0.4">
      <c r="A9" s="49" t="s">
        <v>15</v>
      </c>
      <c r="B9" s="51"/>
    </row>
    <row r="10" spans="1:5" x14ac:dyDescent="0.35">
      <c r="A10" s="12" t="s">
        <v>17</v>
      </c>
      <c r="B10" s="7"/>
    </row>
    <row r="11" spans="1:5" x14ac:dyDescent="0.35">
      <c r="A11" s="13" t="s">
        <v>18</v>
      </c>
      <c r="B11" s="7" t="s">
        <v>6</v>
      </c>
    </row>
    <row r="12" spans="1:5" x14ac:dyDescent="0.35">
      <c r="A12" s="13" t="s">
        <v>32</v>
      </c>
      <c r="B12" s="7" t="s">
        <v>5</v>
      </c>
      <c r="E12" s="4"/>
    </row>
    <row r="13" spans="1:5" x14ac:dyDescent="0.35">
      <c r="A13" s="13" t="s">
        <v>33</v>
      </c>
      <c r="B13" s="7" t="s">
        <v>7</v>
      </c>
    </row>
    <row r="14" spans="1:5" x14ac:dyDescent="0.35">
      <c r="A14" s="14" t="s">
        <v>20</v>
      </c>
      <c r="B14" s="7"/>
    </row>
    <row r="15" spans="1:5" ht="15" thickBot="1" x14ac:dyDescent="0.4">
      <c r="A15" s="15" t="s">
        <v>34</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5" x14ac:dyDescent="0.35"/>
  <cols>
    <col min="1" max="1" width="32.453125" bestFit="1" customWidth="1"/>
    <col min="2" max="2" width="42" customWidth="1"/>
    <col min="3" max="4" width="15.1796875" customWidth="1"/>
  </cols>
  <sheetData>
    <row r="1" spans="1:4" ht="18.5" x14ac:dyDescent="0.35">
      <c r="A1" s="52" t="s">
        <v>73</v>
      </c>
      <c r="B1" s="52"/>
      <c r="C1" s="41"/>
      <c r="D1" s="41"/>
    </row>
    <row r="2" spans="1:4" ht="15" customHeight="1" x14ac:dyDescent="0.35">
      <c r="A2" s="53" t="s">
        <v>74</v>
      </c>
      <c r="B2" s="53"/>
      <c r="C2" s="40"/>
      <c r="D2" s="40"/>
    </row>
    <row r="3" spans="1:4" s="42" customFormat="1" ht="15" thickBot="1" x14ac:dyDescent="0.4">
      <c r="A3" s="40"/>
      <c r="B3" s="40"/>
      <c r="C3" s="40"/>
      <c r="D3" s="40"/>
    </row>
    <row r="4" spans="1:4" ht="15.75" customHeight="1" thickBot="1" x14ac:dyDescent="0.4">
      <c r="A4" s="49" t="s">
        <v>53</v>
      </c>
      <c r="B4" s="51"/>
    </row>
    <row r="5" spans="1:4" ht="15" thickBot="1" x14ac:dyDescent="0.4">
      <c r="A5" s="27" t="s">
        <v>41</v>
      </c>
      <c r="B5" s="26"/>
    </row>
    <row r="6" spans="1:4" x14ac:dyDescent="0.35">
      <c r="A6" s="21" t="s">
        <v>38</v>
      </c>
      <c r="B6" s="22" t="s">
        <v>78</v>
      </c>
    </row>
    <row r="7" spans="1:4" x14ac:dyDescent="0.35">
      <c r="A7" s="19" t="s">
        <v>20</v>
      </c>
      <c r="B7" s="17"/>
    </row>
    <row r="8" spans="1:4" x14ac:dyDescent="0.35">
      <c r="A8" s="23" t="s">
        <v>38</v>
      </c>
      <c r="B8" s="17" t="str">
        <f>TRIM(RIGHT(SUBSTITUTE(B6,"\",REPT(" ",LEN(B6))),LEN(B6)))</f>
        <v>Untitled Document.docx</v>
      </c>
    </row>
    <row r="9" spans="1:4" x14ac:dyDescent="0.35">
      <c r="A9" s="20" t="s">
        <v>40</v>
      </c>
      <c r="B9" s="17" t="str">
        <f>TRIM(RIGHT(SUBSTITUTE(B8,".",REPT(" ",LEN(B8))),LEN(B8)))</f>
        <v>docx</v>
      </c>
    </row>
    <row r="10" spans="1:4" x14ac:dyDescent="0.35">
      <c r="A10" s="20" t="s">
        <v>39</v>
      </c>
      <c r="B10" s="17" t="str">
        <f>LEFT(B8, LEN(B8)-LEN(B9)-1)</f>
        <v>Untitled Document</v>
      </c>
    </row>
    <row r="11" spans="1:4" ht="15" thickBot="1" x14ac:dyDescent="0.4">
      <c r="A11" s="24" t="s">
        <v>54</v>
      </c>
      <c r="B11" s="18" t="str">
        <f>LEFT(B6, LEN(B6)-LEN(B8))</f>
        <v>C:\temp\</v>
      </c>
    </row>
    <row r="15" spans="1:4" x14ac:dyDescent="0.35">
      <c r="A15" s="16" t="s">
        <v>55</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style="30" customWidth="1"/>
    <col min="2" max="2" width="15.453125" style="30" customWidth="1"/>
    <col min="3" max="3" width="15.26953125" style="30" bestFit="1" customWidth="1"/>
    <col min="4" max="4" width="13.453125" style="30" bestFit="1" customWidth="1"/>
    <col min="5" max="5" width="10.7265625" style="30" bestFit="1" customWidth="1"/>
    <col min="6" max="16384" width="8.81640625" style="30"/>
  </cols>
  <sheetData>
    <row r="1" spans="1:5" ht="5.25" customHeight="1" x14ac:dyDescent="0.35">
      <c r="A1" s="36"/>
    </row>
    <row r="2" spans="1:5" ht="35" x14ac:dyDescent="0.35">
      <c r="A2" s="39" t="s">
        <v>64</v>
      </c>
    </row>
    <row r="3" spans="1:5" ht="37" x14ac:dyDescent="0.35">
      <c r="A3" s="38" t="s">
        <v>77</v>
      </c>
    </row>
    <row r="4" spans="1:5" x14ac:dyDescent="0.35">
      <c r="A4" s="35"/>
      <c r="D4" s="31"/>
    </row>
    <row r="5" spans="1:5" x14ac:dyDescent="0.35">
      <c r="A5" s="34" t="s">
        <v>66</v>
      </c>
      <c r="D5" s="32"/>
      <c r="E5" s="33"/>
    </row>
    <row r="6" spans="1:5" x14ac:dyDescent="0.35">
      <c r="A6" s="37" t="s">
        <v>75</v>
      </c>
    </row>
    <row r="7" spans="1:5" x14ac:dyDescent="0.35">
      <c r="A7" s="37" t="s">
        <v>65</v>
      </c>
    </row>
    <row r="8" spans="1:5" x14ac:dyDescent="0.35">
      <c r="A8" s="35"/>
    </row>
    <row r="9" spans="1:5" x14ac:dyDescent="0.35">
      <c r="A9" s="35"/>
    </row>
    <row r="10" spans="1:5" x14ac:dyDescent="0.35">
      <c r="A10" s="35"/>
    </row>
    <row r="11" spans="1:5" x14ac:dyDescent="0.35">
      <c r="A11" s="35"/>
    </row>
    <row r="12" spans="1:5" x14ac:dyDescent="0.35">
      <c r="A12" s="35"/>
    </row>
    <row r="13" spans="1:5" x14ac:dyDescent="0.35">
      <c r="A13" s="35"/>
    </row>
    <row r="14" spans="1:5" x14ac:dyDescent="0.35">
      <c r="A14" s="35"/>
    </row>
    <row r="15" spans="1:5" x14ac:dyDescent="0.35">
      <c r="A15" s="35"/>
    </row>
    <row r="16" spans="1:5" x14ac:dyDescent="0.35">
      <c r="A16" s="35"/>
    </row>
    <row r="17" spans="1:1" x14ac:dyDescent="0.35">
      <c r="A17" s="35"/>
    </row>
    <row r="18" spans="1:1" x14ac:dyDescent="0.35">
      <c r="A18" s="35"/>
    </row>
    <row r="19" spans="1:1" x14ac:dyDescent="0.35">
      <c r="A19" s="35"/>
    </row>
    <row r="20" spans="1:1" x14ac:dyDescent="0.35">
      <c r="A20" s="35"/>
    </row>
    <row r="21" spans="1:1" x14ac:dyDescent="0.35">
      <c r="A21" s="35"/>
    </row>
    <row r="22" spans="1:1" x14ac:dyDescent="0.35">
      <c r="A22" s="35"/>
    </row>
    <row r="23" spans="1:1" x14ac:dyDescent="0.35">
      <c r="A23" s="34" t="s">
        <v>67</v>
      </c>
    </row>
    <row r="24" spans="1:1" x14ac:dyDescent="0.35">
      <c r="A24" s="37" t="s">
        <v>68</v>
      </c>
    </row>
    <row r="25" spans="1:1" x14ac:dyDescent="0.35">
      <c r="A25" s="37" t="s">
        <v>69</v>
      </c>
    </row>
    <row r="26" spans="1:1" x14ac:dyDescent="0.35">
      <c r="A26" s="37" t="s">
        <v>76</v>
      </c>
    </row>
    <row r="27" spans="1:1" x14ac:dyDescent="0.35">
      <c r="A27" s="37" t="s">
        <v>70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Scratchpad</vt:lpstr>
      <vt:lpstr>Date</vt:lpstr>
      <vt:lpstr>Sheet2</vt:lpstr>
      <vt:lpstr>Text</vt:lpstr>
      <vt:lpstr>Sheet1</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Sanjana Sundhar</cp:lastModifiedBy>
  <dcterms:created xsi:type="dcterms:W3CDTF">2019-08-19T13:07:58Z</dcterms:created>
  <dcterms:modified xsi:type="dcterms:W3CDTF">2022-08-09T14:08:04Z</dcterms:modified>
</cp:coreProperties>
</file>